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drawings/drawing3.xml" ContentType="application/vnd.openxmlformats-officedocument.drawing+xml"/>
  <Override PartName="/xl/pivotTables/pivotTable1.xml" ContentType="application/vnd.openxmlformats-officedocument.spreadsheetml.pivotTable+xml"/>
  <Override PartName="/xl/drawings/drawing4.xml" ContentType="application/vnd.openxmlformats-officedocument.drawing+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426"/>
  <workbookPr codeName="ThisWorkbook" hidePivotFieldList="1" defaultThemeVersion="124226"/>
  <mc:AlternateContent xmlns:mc="http://schemas.openxmlformats.org/markup-compatibility/2006">
    <mc:Choice Requires="x15">
      <x15ac:absPath xmlns:x15ac="http://schemas.microsoft.com/office/spreadsheetml/2010/11/ac" url="C:\Users\KRYNOCKM\Desktop\DS files without images\converted\"/>
    </mc:Choice>
  </mc:AlternateContent>
  <bookViews>
    <workbookView xWindow="-15" yWindow="-15" windowWidth="23655" windowHeight="9960" tabRatio="705"/>
  </bookViews>
  <sheets>
    <sheet name="Info" sheetId="22" r:id="rId1"/>
    <sheet name="Data Summary" sheetId="1" r:id="rId2"/>
    <sheet name="PS" sheetId="37" r:id="rId3"/>
    <sheet name="Reference Source Info" sheetId="4" r:id="rId4"/>
    <sheet name="DQI" sheetId="18" r:id="rId5"/>
    <sheet name="WaterEmissions" sheetId="24" r:id="rId6"/>
    <sheet name="WaterConsumption" sheetId="32" r:id="rId7"/>
    <sheet name="Conversions" sheetId="20" r:id="rId8"/>
    <sheet name="Assumptions" sheetId="21" r:id="rId9"/>
    <sheet name="GaBi 5 Import" sheetId="38" r:id="rId10"/>
  </sheets>
  <externalReferences>
    <externalReference r:id="rId11"/>
  </externalReferences>
  <definedNames>
    <definedName name="_xlnm._FilterDatabase" localSheetId="6" hidden="1">WaterConsumption!$DY$31:$EQ$52</definedName>
    <definedName name="lstCompleteness" localSheetId="2">'[1]Data Summary'!$E$138:$E$143</definedName>
    <definedName name="lstCompleteness">'Data Summary'!$E$201:$E$206</definedName>
    <definedName name="lstOrigin" localSheetId="2">'[1]Data Summary'!$H$138:$H$143</definedName>
    <definedName name="lstOrigin">'Data Summary'!$H$201:$H$206</definedName>
    <definedName name="lstProcessScope" localSheetId="2">'[1]Data Summary'!$D$138:$D$142</definedName>
    <definedName name="lstProcessScope">'Data Summary'!$D$201:$D$205</definedName>
    <definedName name="lstProcessType" localSheetId="2">'[1]Data Summary'!$C$138:$C$147</definedName>
    <definedName name="lstProcessType">'Data Summary'!$C$201:$C$210</definedName>
    <definedName name="lstSourceType" localSheetId="2">'[1]Reference Source Info'!$B$52:$B$60</definedName>
    <definedName name="lstSourceType">'Reference Source Info'!#REF!</definedName>
    <definedName name="lstTracked" localSheetId="2">'[1]Data Summary'!$J$138:$J$140</definedName>
    <definedName name="lstTracked">'Data Summary'!$J$201:$J$203</definedName>
    <definedName name="_xlnm.Print_Area" localSheetId="1">'Data Summary'!$A$1:$O$144</definedName>
    <definedName name="_xlnm.Print_Area" localSheetId="4">DQI!$A$1:$K$46</definedName>
    <definedName name="_xlnm.Print_Area" localSheetId="0">Info!$A$1:$N$61</definedName>
    <definedName name="_xlnm.Print_Area" localSheetId="3">'Reference Source Info'!$A$1:$C$27</definedName>
    <definedName name="_xlnm.Print_Titles" localSheetId="3">'Reference Source Info'!$A:$A</definedName>
  </definedNames>
  <calcPr calcId="171027" calcMode="manual"/>
  <pivotCaches>
    <pivotCache cacheId="8" r:id="rId12"/>
    <pivotCache cacheId="9" r:id="rId13"/>
    <pivotCache cacheId="10" r:id="rId14"/>
  </pivotCaches>
</workbook>
</file>

<file path=xl/calcChain.xml><?xml version="1.0" encoding="utf-8"?>
<calcChain xmlns="http://schemas.openxmlformats.org/spreadsheetml/2006/main">
  <c r="N5" i="1" l="1"/>
  <c r="D5" i="20"/>
  <c r="D10" i="20"/>
  <c r="D29" i="1" l="1"/>
  <c r="B30" i="1"/>
  <c r="B29" i="1"/>
  <c r="B28" i="1"/>
  <c r="B27" i="1"/>
  <c r="B164" i="32"/>
  <c r="H102" i="1"/>
  <c r="H103" i="1"/>
  <c r="B33" i="1"/>
  <c r="B32" i="1"/>
  <c r="B31" i="1"/>
  <c r="B26" i="1"/>
  <c r="B24" i="1"/>
  <c r="B25" i="1"/>
  <c r="H141"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01"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64" i="1"/>
  <c r="B63" i="1"/>
  <c r="B62" i="1"/>
  <c r="B61" i="1"/>
  <c r="B60" i="1"/>
  <c r="B59" i="1"/>
  <c r="B58" i="1"/>
  <c r="B57" i="1"/>
  <c r="B56" i="1"/>
  <c r="B55" i="1"/>
  <c r="B54" i="1"/>
  <c r="B53" i="1"/>
  <c r="B52" i="1"/>
  <c r="B51" i="1"/>
  <c r="B50" i="1"/>
  <c r="B49" i="1"/>
  <c r="H15" i="24"/>
  <c r="H141" i="24"/>
  <c r="H90" i="24"/>
  <c r="H92" i="24"/>
  <c r="H129" i="24" s="1"/>
  <c r="H93" i="24"/>
  <c r="H130" i="24" s="1"/>
  <c r="H94" i="24"/>
  <c r="H131" i="24" s="1"/>
  <c r="H95" i="24"/>
  <c r="H132" i="24" s="1"/>
  <c r="H96" i="24"/>
  <c r="H133" i="24" s="1"/>
  <c r="H97" i="24"/>
  <c r="H134" i="24" s="1"/>
  <c r="H98" i="24"/>
  <c r="H135" i="24" s="1"/>
  <c r="H99" i="24"/>
  <c r="H136" i="24" s="1"/>
  <c r="H100" i="24"/>
  <c r="H137" i="24" s="1"/>
  <c r="H101" i="24"/>
  <c r="H138" i="24" s="1"/>
  <c r="H102" i="24"/>
  <c r="H139" i="24" s="1"/>
  <c r="H103" i="24"/>
  <c r="H140" i="24" s="1"/>
  <c r="H104" i="24"/>
  <c r="H105" i="24"/>
  <c r="H142" i="24" s="1"/>
  <c r="H106" i="24"/>
  <c r="H143" i="24" s="1"/>
  <c r="H107" i="24"/>
  <c r="H144" i="24" s="1"/>
  <c r="H108" i="24"/>
  <c r="H145" i="24" s="1"/>
  <c r="H109" i="24"/>
  <c r="H146" i="24" s="1"/>
  <c r="H110" i="24"/>
  <c r="H147" i="24" s="1"/>
  <c r="H111" i="24"/>
  <c r="H148" i="24" s="1"/>
  <c r="H112" i="24"/>
  <c r="H149" i="24" s="1"/>
  <c r="H113" i="24"/>
  <c r="H150" i="24" s="1"/>
  <c r="H114" i="24"/>
  <c r="H151" i="24" s="1"/>
  <c r="H115" i="24"/>
  <c r="H152" i="24" s="1"/>
  <c r="H116" i="24"/>
  <c r="H153" i="24" s="1"/>
  <c r="H117" i="24"/>
  <c r="H154" i="24" s="1"/>
  <c r="H118" i="24"/>
  <c r="H155" i="24" s="1"/>
  <c r="H119" i="24"/>
  <c r="H156" i="24" s="1"/>
  <c r="H120" i="24"/>
  <c r="H157" i="24" s="1"/>
  <c r="H121" i="24"/>
  <c r="H158" i="24" s="1"/>
  <c r="H122" i="24"/>
  <c r="H159" i="24" s="1"/>
  <c r="H123" i="24"/>
  <c r="H160" i="24" s="1"/>
  <c r="H124" i="24"/>
  <c r="H161" i="24" s="1"/>
  <c r="H91" i="24"/>
  <c r="H128" i="24" s="1"/>
  <c r="N35" i="24"/>
  <c r="P51" i="24"/>
  <c r="M50" i="24"/>
  <c r="Q17" i="24"/>
  <c r="Q29" i="24"/>
  <c r="Q30" i="24"/>
  <c r="I38" i="24"/>
  <c r="L21" i="24"/>
  <c r="L48" i="24"/>
  <c r="O25" i="24"/>
  <c r="K45" i="24"/>
  <c r="O46" i="24"/>
  <c r="K20" i="24"/>
  <c r="O24" i="24"/>
  <c r="K22" i="24"/>
  <c r="Q51" i="24"/>
  <c r="J17" i="24"/>
  <c r="I26" i="24"/>
  <c r="O30" i="24"/>
  <c r="Q46" i="24"/>
  <c r="Q33" i="24"/>
  <c r="Q39" i="24"/>
  <c r="M21" i="24"/>
  <c r="P52" i="24"/>
  <c r="M44" i="24"/>
  <c r="N23" i="24"/>
  <c r="K25" i="24"/>
  <c r="P31" i="24"/>
  <c r="L39" i="24"/>
  <c r="N19" i="24"/>
  <c r="I33" i="24"/>
  <c r="M30" i="24"/>
  <c r="I27" i="24"/>
  <c r="N39" i="24"/>
  <c r="P23" i="24"/>
  <c r="M49" i="24"/>
  <c r="M35" i="24"/>
  <c r="I49" i="24"/>
  <c r="Q34" i="24"/>
  <c r="O50" i="24"/>
  <c r="I47" i="24"/>
  <c r="N20" i="24"/>
  <c r="O37" i="24"/>
  <c r="I31" i="24"/>
  <c r="P20" i="24"/>
  <c r="Q31" i="24"/>
  <c r="O21" i="24"/>
  <c r="J31" i="24"/>
  <c r="P46" i="24"/>
  <c r="P24" i="24"/>
  <c r="I28" i="24"/>
  <c r="I42" i="24"/>
  <c r="O36" i="24"/>
  <c r="N38" i="24"/>
  <c r="O20" i="24"/>
  <c r="Q20" i="24"/>
  <c r="J19" i="24"/>
  <c r="L52" i="24"/>
  <c r="P28" i="24"/>
  <c r="J30" i="24"/>
  <c r="O43" i="24"/>
  <c r="Q26" i="24"/>
  <c r="N51" i="24"/>
  <c r="Q43" i="24"/>
  <c r="I37" i="24"/>
  <c r="Q32" i="24"/>
  <c r="Q50" i="24"/>
  <c r="M17" i="24"/>
  <c r="L30" i="24"/>
  <c r="O17" i="24"/>
  <c r="J27" i="24"/>
  <c r="P21" i="24"/>
  <c r="J50" i="24"/>
  <c r="L42" i="24"/>
  <c r="M19" i="24"/>
  <c r="K31" i="24"/>
  <c r="Q27" i="24"/>
  <c r="M26" i="24"/>
  <c r="P37" i="24"/>
  <c r="I22" i="24"/>
  <c r="J43" i="24"/>
  <c r="I48" i="24"/>
  <c r="L17" i="24"/>
  <c r="I23" i="24"/>
  <c r="Q49" i="24"/>
  <c r="P41" i="24"/>
  <c r="N32" i="24"/>
  <c r="K50" i="24"/>
  <c r="L50" i="24"/>
  <c r="L24" i="24"/>
  <c r="J40" i="24"/>
  <c r="K23" i="24"/>
  <c r="J34" i="24"/>
  <c r="O47" i="24"/>
  <c r="J29" i="24"/>
  <c r="L27" i="24"/>
  <c r="N43" i="24"/>
  <c r="J24" i="24"/>
  <c r="B152" i="32"/>
  <c r="M25" i="24"/>
  <c r="L43" i="24"/>
  <c r="L34" i="24"/>
  <c r="P40" i="24"/>
  <c r="K41" i="24"/>
  <c r="Q42" i="24"/>
  <c r="N46" i="24"/>
  <c r="I34" i="24"/>
  <c r="O34" i="24"/>
  <c r="L46" i="24"/>
  <c r="O29" i="24"/>
  <c r="M32" i="24"/>
  <c r="K37" i="24"/>
  <c r="P50" i="24"/>
  <c r="N42" i="24"/>
  <c r="O35" i="24"/>
  <c r="Q28" i="24"/>
  <c r="J45" i="24"/>
  <c r="M43" i="24"/>
  <c r="I52" i="24"/>
  <c r="O45" i="24"/>
  <c r="M37" i="24"/>
  <c r="M20" i="24"/>
  <c r="L36" i="24"/>
  <c r="I17" i="24"/>
  <c r="P30" i="24"/>
  <c r="O26" i="24"/>
  <c r="K49" i="24"/>
  <c r="L38" i="24"/>
  <c r="N48" i="24"/>
  <c r="L32" i="24"/>
  <c r="Q45" i="24"/>
  <c r="K19" i="24"/>
  <c r="P19" i="24"/>
  <c r="J23" i="24"/>
  <c r="M23" i="24"/>
  <c r="Q24" i="24"/>
  <c r="M38" i="24"/>
  <c r="N22" i="24"/>
  <c r="O39" i="24"/>
  <c r="L33" i="24"/>
  <c r="P39" i="24"/>
  <c r="I32" i="24"/>
  <c r="K48" i="24"/>
  <c r="J49" i="24"/>
  <c r="K42" i="24"/>
  <c r="P22" i="24"/>
  <c r="J26" i="24"/>
  <c r="N27" i="24"/>
  <c r="P35" i="24"/>
  <c r="K51" i="24"/>
  <c r="J21" i="24"/>
  <c r="L35" i="24"/>
  <c r="K33" i="24"/>
  <c r="L22" i="24"/>
  <c r="M40" i="24"/>
  <c r="O19" i="24"/>
  <c r="J25" i="24"/>
  <c r="L45" i="24"/>
  <c r="Q25" i="24"/>
  <c r="O28" i="24"/>
  <c r="I29" i="24"/>
  <c r="I36" i="24"/>
  <c r="K52" i="24"/>
  <c r="O23" i="24"/>
  <c r="J35" i="24"/>
  <c r="L29" i="24"/>
  <c r="N45" i="24"/>
  <c r="N34" i="24"/>
  <c r="P42" i="24"/>
  <c r="M47" i="24"/>
  <c r="Q37" i="24"/>
  <c r="N28" i="24"/>
  <c r="K30" i="24"/>
  <c r="M46" i="24"/>
  <c r="J33" i="24"/>
  <c r="M39" i="24"/>
  <c r="I21" i="24"/>
  <c r="M51" i="24"/>
  <c r="K27" i="24"/>
  <c r="L41" i="24"/>
  <c r="J32" i="24"/>
  <c r="I41" i="24"/>
  <c r="J20" i="24"/>
  <c r="N31" i="24"/>
  <c r="P47" i="24"/>
  <c r="M42" i="24"/>
  <c r="B38" i="32"/>
  <c r="J39" i="24"/>
  <c r="L23" i="24"/>
  <c r="N25" i="24"/>
  <c r="L49" i="24"/>
  <c r="O41" i="24"/>
  <c r="O40" i="24"/>
  <c r="P43" i="24"/>
  <c r="P25" i="24"/>
  <c r="O27" i="24"/>
  <c r="K34" i="24"/>
  <c r="M29" i="24"/>
  <c r="O42" i="24"/>
  <c r="J51" i="24"/>
  <c r="N44" i="24"/>
  <c r="Q36" i="24"/>
  <c r="K17" i="24"/>
  <c r="N37" i="24"/>
  <c r="J28" i="24"/>
  <c r="M33" i="24"/>
  <c r="I25" i="24"/>
  <c r="M28" i="24"/>
  <c r="Q23" i="24"/>
  <c r="I30" i="24"/>
  <c r="J47" i="24"/>
  <c r="P38" i="24"/>
  <c r="M48" i="24"/>
  <c r="I20" i="24"/>
  <c r="Q40" i="24"/>
  <c r="M52" i="24"/>
  <c r="P44" i="24"/>
  <c r="J22" i="24"/>
  <c r="N30" i="24"/>
  <c r="J44" i="24"/>
  <c r="L20" i="24"/>
  <c r="Q41" i="24"/>
  <c r="K44" i="24"/>
  <c r="M36" i="24"/>
  <c r="O52" i="24"/>
  <c r="L31" i="24"/>
  <c r="P27" i="24"/>
  <c r="P29" i="24"/>
  <c r="I46" i="24"/>
  <c r="L51" i="24"/>
  <c r="L37" i="24"/>
  <c r="N21" i="24"/>
  <c r="K26" i="24"/>
  <c r="N47" i="24"/>
  <c r="P17" i="24"/>
  <c r="N33" i="24"/>
  <c r="I44" i="24"/>
  <c r="K21" i="24"/>
  <c r="K39" i="24"/>
  <c r="L25" i="24"/>
  <c r="I43" i="24"/>
  <c r="O38" i="24"/>
  <c r="Q22" i="24"/>
  <c r="Q35" i="24"/>
  <c r="O33" i="24"/>
  <c r="K47" i="24"/>
  <c r="J41" i="24"/>
  <c r="N50" i="24"/>
  <c r="M24" i="24"/>
  <c r="L19" i="24"/>
  <c r="I35" i="24"/>
  <c r="Q44" i="24"/>
  <c r="M34" i="24"/>
  <c r="P34" i="24"/>
  <c r="P48" i="24"/>
  <c r="L44" i="24"/>
  <c r="N17" i="24"/>
  <c r="M45" i="24"/>
  <c r="O22" i="24"/>
  <c r="L47" i="24"/>
  <c r="M41" i="24"/>
  <c r="P36" i="24"/>
  <c r="B35" i="32"/>
  <c r="O44" i="24"/>
  <c r="K46" i="24"/>
  <c r="J52" i="24"/>
  <c r="K32" i="24"/>
  <c r="P32" i="24"/>
  <c r="I40" i="24"/>
  <c r="M27" i="24"/>
  <c r="L28" i="24"/>
  <c r="J42" i="24"/>
  <c r="N36" i="24"/>
  <c r="J48" i="24"/>
  <c r="P45" i="24"/>
  <c r="L26" i="24"/>
  <c r="N29" i="24"/>
  <c r="N24" i="24"/>
  <c r="J38" i="24"/>
  <c r="O51" i="24"/>
  <c r="J46" i="24"/>
  <c r="O32" i="24"/>
  <c r="M31" i="24"/>
  <c r="I45" i="24"/>
  <c r="Q47" i="24"/>
  <c r="I39" i="24"/>
  <c r="N52" i="24"/>
  <c r="O49" i="24"/>
  <c r="K29" i="24"/>
  <c r="Q19" i="24"/>
  <c r="O31" i="24"/>
  <c r="J37" i="24"/>
  <c r="K28" i="24"/>
  <c r="K38" i="24"/>
  <c r="M22" i="24"/>
  <c r="K36" i="24"/>
  <c r="L40" i="24"/>
  <c r="Q21" i="24"/>
  <c r="P49" i="24"/>
  <c r="K40" i="24"/>
  <c r="Q48" i="24"/>
  <c r="N41" i="24"/>
  <c r="Q38" i="24"/>
  <c r="K43" i="24"/>
  <c r="N26" i="24"/>
  <c r="N40" i="24"/>
  <c r="N49" i="24"/>
  <c r="J36" i="24"/>
  <c r="P33" i="24"/>
  <c r="I50" i="24"/>
  <c r="Q52" i="24"/>
  <c r="P26" i="24"/>
  <c r="K24" i="24"/>
  <c r="I51" i="24"/>
  <c r="K35" i="24"/>
  <c r="I24" i="24"/>
  <c r="O48" i="24"/>
  <c r="D5" i="37" l="1"/>
  <c r="I19" i="24"/>
  <c r="B161" i="32"/>
  <c r="B155" i="32" l="1"/>
  <c r="AG124" i="32"/>
  <c r="AG123" i="32"/>
  <c r="AG122" i="32"/>
  <c r="AG121" i="32"/>
  <c r="AG120" i="32"/>
  <c r="F124" i="32"/>
  <c r="I123" i="32"/>
  <c r="F123" i="32"/>
  <c r="I122" i="32"/>
  <c r="F122" i="32"/>
  <c r="G122" i="32" s="1"/>
  <c r="I121" i="32"/>
  <c r="J121" i="32" s="1"/>
  <c r="F121" i="32"/>
  <c r="G121" i="32" s="1"/>
  <c r="I120" i="32"/>
  <c r="J120" i="32" s="1"/>
  <c r="F120" i="32"/>
  <c r="F26" i="4"/>
  <c r="J122" i="32" l="1"/>
  <c r="G120" i="32"/>
  <c r="G124" i="32"/>
  <c r="J123" i="32"/>
  <c r="G123" i="32"/>
  <c r="C13" i="37"/>
  <c r="C12" i="37"/>
  <c r="C11" i="37"/>
  <c r="C10" i="37"/>
  <c r="C9" i="37"/>
  <c r="C8" i="37"/>
  <c r="C7" i="37"/>
  <c r="C6" i="37"/>
  <c r="C5" i="37"/>
  <c r="B23" i="1"/>
  <c r="B34" i="1"/>
  <c r="B35" i="1"/>
  <c r="B36" i="1"/>
  <c r="B37" i="1"/>
  <c r="B38" i="1"/>
  <c r="B39" i="1"/>
  <c r="B40" i="1"/>
  <c r="B41" i="1"/>
  <c r="B42" i="1"/>
  <c r="B43" i="1"/>
  <c r="B44" i="1"/>
  <c r="B45" i="1"/>
  <c r="B46" i="1"/>
  <c r="B47" i="1"/>
  <c r="B48" i="1"/>
  <c r="B94" i="1"/>
  <c r="B95" i="1"/>
  <c r="J125" i="32" l="1"/>
  <c r="G125" i="32"/>
  <c r="F23" i="1" s="1"/>
  <c r="DI110" i="32"/>
  <c r="DH110" i="32"/>
  <c r="DG110" i="32"/>
  <c r="DD110" i="32"/>
  <c r="CY110" i="32"/>
  <c r="CX110" i="32"/>
  <c r="CW110" i="32"/>
  <c r="CM110" i="32" s="1"/>
  <c r="CT110" i="32"/>
  <c r="CQ110" i="32"/>
  <c r="CL110" i="32"/>
  <c r="DP110" i="32" s="1"/>
  <c r="CK110" i="32"/>
  <c r="DO110" i="32" s="1"/>
  <c r="CI110" i="32"/>
  <c r="DM110" i="32" s="1"/>
  <c r="CH110" i="32"/>
  <c r="DL110" i="32" s="1"/>
  <c r="CF110" i="32"/>
  <c r="CE110" i="32"/>
  <c r="CD110" i="32"/>
  <c r="CA110" i="32"/>
  <c r="BX110" i="32"/>
  <c r="BU110" i="32"/>
  <c r="BR110" i="32"/>
  <c r="DI109" i="32"/>
  <c r="DH109" i="32"/>
  <c r="CN109" i="32" s="1"/>
  <c r="DG109" i="32"/>
  <c r="DD109" i="32"/>
  <c r="CY109" i="32"/>
  <c r="CO109" i="32" s="1"/>
  <c r="CX109" i="32"/>
  <c r="CW109" i="32"/>
  <c r="CT109" i="32"/>
  <c r="CQ109" i="32"/>
  <c r="CL109" i="32"/>
  <c r="DP109" i="32" s="1"/>
  <c r="CK109" i="32"/>
  <c r="DO109" i="32" s="1"/>
  <c r="CI109" i="32"/>
  <c r="DM109" i="32" s="1"/>
  <c r="CH109" i="32"/>
  <c r="DL109" i="32" s="1"/>
  <c r="CF109" i="32"/>
  <c r="CE109" i="32"/>
  <c r="CD109" i="32"/>
  <c r="CA109" i="32"/>
  <c r="BX109" i="32"/>
  <c r="BU109" i="32"/>
  <c r="BR109" i="32"/>
  <c r="DI108" i="32"/>
  <c r="DH108" i="32"/>
  <c r="DG108" i="32"/>
  <c r="DD108" i="32"/>
  <c r="CY108" i="32"/>
  <c r="CX108" i="32"/>
  <c r="CW108" i="32"/>
  <c r="CT108" i="32"/>
  <c r="CQ108" i="32"/>
  <c r="CL108" i="32"/>
  <c r="DP108" i="32" s="1"/>
  <c r="CK108" i="32"/>
  <c r="DO108" i="32" s="1"/>
  <c r="CI108" i="32"/>
  <c r="DM108" i="32" s="1"/>
  <c r="CH108" i="32"/>
  <c r="DL108" i="32" s="1"/>
  <c r="CF108" i="32"/>
  <c r="CE108" i="32"/>
  <c r="CD108" i="32"/>
  <c r="CA108" i="32"/>
  <c r="BX108" i="32"/>
  <c r="BU108" i="32"/>
  <c r="BR108" i="32"/>
  <c r="DI107" i="32"/>
  <c r="DH107" i="32"/>
  <c r="DG107" i="32"/>
  <c r="DD107" i="32"/>
  <c r="CY107" i="32"/>
  <c r="CX107" i="32"/>
  <c r="CW107" i="32"/>
  <c r="CT107" i="32"/>
  <c r="CQ107" i="32"/>
  <c r="CL107" i="32"/>
  <c r="DP107" i="32" s="1"/>
  <c r="CK107" i="32"/>
  <c r="DO107" i="32" s="1"/>
  <c r="CI107" i="32"/>
  <c r="DM107" i="32" s="1"/>
  <c r="CH107" i="32"/>
  <c r="DL107" i="32" s="1"/>
  <c r="CF107" i="32"/>
  <c r="CE107" i="32"/>
  <c r="CD107" i="32"/>
  <c r="CA107" i="32"/>
  <c r="BX107" i="32"/>
  <c r="BU107" i="32"/>
  <c r="BR107" i="32"/>
  <c r="DI106" i="32"/>
  <c r="DH106" i="32"/>
  <c r="DG106" i="32"/>
  <c r="DD106" i="32"/>
  <c r="CY106" i="32"/>
  <c r="CX106" i="32"/>
  <c r="CW106" i="32"/>
  <c r="CT106" i="32"/>
  <c r="CJ106" i="32" s="1"/>
  <c r="CQ106" i="32"/>
  <c r="CL106" i="32"/>
  <c r="DP106" i="32" s="1"/>
  <c r="CK106" i="32"/>
  <c r="DO106" i="32" s="1"/>
  <c r="CI106" i="32"/>
  <c r="DM106" i="32" s="1"/>
  <c r="CH106" i="32"/>
  <c r="DL106" i="32" s="1"/>
  <c r="CF106" i="32"/>
  <c r="CE106" i="32"/>
  <c r="CD106" i="32"/>
  <c r="CA106" i="32"/>
  <c r="BX106" i="32"/>
  <c r="BU106" i="32"/>
  <c r="BR106" i="32"/>
  <c r="DI105" i="32"/>
  <c r="DH105" i="32"/>
  <c r="CN105" i="32" s="1"/>
  <c r="DG105" i="32"/>
  <c r="DD105" i="32"/>
  <c r="CY105" i="32"/>
  <c r="CX105" i="32"/>
  <c r="CW105" i="32"/>
  <c r="CT105" i="32"/>
  <c r="CQ105" i="32"/>
  <c r="CL105" i="32"/>
  <c r="DP105" i="32" s="1"/>
  <c r="CK105" i="32"/>
  <c r="DO105" i="32" s="1"/>
  <c r="CI105" i="32"/>
  <c r="DM105" i="32" s="1"/>
  <c r="CH105" i="32"/>
  <c r="DL105" i="32" s="1"/>
  <c r="CF105" i="32"/>
  <c r="CE105" i="32"/>
  <c r="CD105" i="32"/>
  <c r="CA105" i="32"/>
  <c r="BX105" i="32"/>
  <c r="BU105" i="32"/>
  <c r="BR105" i="32"/>
  <c r="DI104" i="32"/>
  <c r="DH104" i="32"/>
  <c r="DG104" i="32"/>
  <c r="DD104" i="32"/>
  <c r="CY104" i="32"/>
  <c r="CX104" i="32"/>
  <c r="CN104" i="32" s="1"/>
  <c r="CW104" i="32"/>
  <c r="CM104" i="32" s="1"/>
  <c r="CT104" i="32"/>
  <c r="CQ104" i="32"/>
  <c r="CL104" i="32"/>
  <c r="DP104" i="32" s="1"/>
  <c r="CK104" i="32"/>
  <c r="DO104" i="32" s="1"/>
  <c r="CI104" i="32"/>
  <c r="DM104" i="32" s="1"/>
  <c r="CH104" i="32"/>
  <c r="DL104" i="32" s="1"/>
  <c r="CF104" i="32"/>
  <c r="CE104" i="32"/>
  <c r="CD104" i="32"/>
  <c r="CA104" i="32"/>
  <c r="BX104" i="32"/>
  <c r="BU104" i="32"/>
  <c r="BR104" i="32"/>
  <c r="DI103" i="32"/>
  <c r="DH103" i="32"/>
  <c r="DG103" i="32"/>
  <c r="DD103" i="32"/>
  <c r="CY103" i="32"/>
  <c r="CX103" i="32"/>
  <c r="CW103" i="32"/>
  <c r="CT103" i="32"/>
  <c r="CQ103" i="32"/>
  <c r="CL103" i="32"/>
  <c r="DP103" i="32" s="1"/>
  <c r="CK103" i="32"/>
  <c r="DO103" i="32" s="1"/>
  <c r="CI103" i="32"/>
  <c r="DM103" i="32" s="1"/>
  <c r="CH103" i="32"/>
  <c r="DL103" i="32" s="1"/>
  <c r="CF103" i="32"/>
  <c r="CE103" i="32"/>
  <c r="CD103" i="32"/>
  <c r="CA103" i="32"/>
  <c r="BX103" i="32"/>
  <c r="BU103" i="32"/>
  <c r="BR103" i="32"/>
  <c r="DI102" i="32"/>
  <c r="DH102" i="32"/>
  <c r="DG102" i="32"/>
  <c r="DD102" i="32"/>
  <c r="CY102" i="32"/>
  <c r="CX102" i="32"/>
  <c r="CN102" i="32" s="1"/>
  <c r="CW102" i="32"/>
  <c r="CT102" i="32"/>
  <c r="CJ102" i="32" s="1"/>
  <c r="CQ102" i="32"/>
  <c r="CL102" i="32"/>
  <c r="DP102" i="32" s="1"/>
  <c r="CK102" i="32"/>
  <c r="DO102" i="32" s="1"/>
  <c r="CI102" i="32"/>
  <c r="DM102" i="32" s="1"/>
  <c r="CH102" i="32"/>
  <c r="DL102" i="32" s="1"/>
  <c r="CF102" i="32"/>
  <c r="CE102" i="32"/>
  <c r="CD102" i="32"/>
  <c r="CA102" i="32"/>
  <c r="BX102" i="32"/>
  <c r="BU102" i="32"/>
  <c r="BR102" i="32"/>
  <c r="DI101" i="32"/>
  <c r="DH101" i="32"/>
  <c r="DG101" i="32"/>
  <c r="DD101" i="32"/>
  <c r="CY101" i="32"/>
  <c r="CX101" i="32"/>
  <c r="CW101" i="32"/>
  <c r="CT101" i="32"/>
  <c r="CQ101" i="32"/>
  <c r="CL101" i="32"/>
  <c r="DP101" i="32" s="1"/>
  <c r="CK101" i="32"/>
  <c r="DO101" i="32" s="1"/>
  <c r="CI101" i="32"/>
  <c r="DM101" i="32" s="1"/>
  <c r="CH101" i="32"/>
  <c r="DL101" i="32" s="1"/>
  <c r="CF101" i="32"/>
  <c r="CE101" i="32"/>
  <c r="CD101" i="32"/>
  <c r="CA101" i="32"/>
  <c r="BX101" i="32"/>
  <c r="BU101" i="32"/>
  <c r="BR101" i="32"/>
  <c r="DI100" i="32"/>
  <c r="DH100" i="32"/>
  <c r="DG100" i="32"/>
  <c r="DD100" i="32"/>
  <c r="CY100" i="32"/>
  <c r="CX100" i="32"/>
  <c r="CW100" i="32"/>
  <c r="CM100" i="32" s="1"/>
  <c r="CT100" i="32"/>
  <c r="CQ100" i="32"/>
  <c r="CL100" i="32"/>
  <c r="DP100" i="32" s="1"/>
  <c r="CK100" i="32"/>
  <c r="DO100" i="32" s="1"/>
  <c r="CI100" i="32"/>
  <c r="DM100" i="32" s="1"/>
  <c r="CH100" i="32"/>
  <c r="DL100" i="32" s="1"/>
  <c r="CF100" i="32"/>
  <c r="CE100" i="32"/>
  <c r="CD100" i="32"/>
  <c r="CA100" i="32"/>
  <c r="BX100" i="32"/>
  <c r="BU100" i="32"/>
  <c r="BR100" i="32"/>
  <c r="DI99" i="32"/>
  <c r="DH99" i="32"/>
  <c r="DG99" i="32"/>
  <c r="DD99" i="32"/>
  <c r="CY99" i="32"/>
  <c r="CX99" i="32"/>
  <c r="CW99" i="32"/>
  <c r="CT99" i="32"/>
  <c r="CQ99" i="32"/>
  <c r="CL99" i="32"/>
  <c r="DP99" i="32" s="1"/>
  <c r="CK99" i="32"/>
  <c r="DO99" i="32" s="1"/>
  <c r="CI99" i="32"/>
  <c r="DM99" i="32" s="1"/>
  <c r="CH99" i="32"/>
  <c r="DL99" i="32" s="1"/>
  <c r="CF99" i="32"/>
  <c r="CE99" i="32"/>
  <c r="CD99" i="32"/>
  <c r="CA99" i="32"/>
  <c r="BX99" i="32"/>
  <c r="BU99" i="32"/>
  <c r="BR99" i="32"/>
  <c r="DI98" i="32"/>
  <c r="DH98" i="32"/>
  <c r="DG98" i="32"/>
  <c r="DD98" i="32"/>
  <c r="CY98" i="32"/>
  <c r="CX98" i="32"/>
  <c r="CN98" i="32" s="1"/>
  <c r="CW98" i="32"/>
  <c r="CT98" i="32"/>
  <c r="CQ98" i="32"/>
  <c r="CL98" i="32"/>
  <c r="DP98" i="32" s="1"/>
  <c r="CK98" i="32"/>
  <c r="DO98" i="32" s="1"/>
  <c r="CI98" i="32"/>
  <c r="DM98" i="32" s="1"/>
  <c r="CH98" i="32"/>
  <c r="DL98" i="32" s="1"/>
  <c r="CF98" i="32"/>
  <c r="CE98" i="32"/>
  <c r="CD98" i="32"/>
  <c r="CA98" i="32"/>
  <c r="BX98" i="32"/>
  <c r="BU98" i="32"/>
  <c r="BR98" i="32"/>
  <c r="DI97" i="32"/>
  <c r="DH97" i="32"/>
  <c r="DG97" i="32"/>
  <c r="DD97" i="32"/>
  <c r="CY97" i="32"/>
  <c r="CX97" i="32"/>
  <c r="CW97" i="32"/>
  <c r="CT97" i="32"/>
  <c r="CQ97" i="32"/>
  <c r="CL97" i="32"/>
  <c r="DP97" i="32" s="1"/>
  <c r="CK97" i="32"/>
  <c r="DO97" i="32" s="1"/>
  <c r="CI97" i="32"/>
  <c r="DM97" i="32" s="1"/>
  <c r="CH97" i="32"/>
  <c r="DL97" i="32" s="1"/>
  <c r="CF97" i="32"/>
  <c r="CE97" i="32"/>
  <c r="CD97" i="32"/>
  <c r="CA97" i="32"/>
  <c r="BX97" i="32"/>
  <c r="BU97" i="32"/>
  <c r="BR97" i="32"/>
  <c r="DI96" i="32"/>
  <c r="DH96" i="32"/>
  <c r="DG96" i="32"/>
  <c r="DD96" i="32"/>
  <c r="CY96" i="32"/>
  <c r="CX96" i="32"/>
  <c r="CN96" i="32" s="1"/>
  <c r="CW96" i="32"/>
  <c r="CT96" i="32"/>
  <c r="CQ96" i="32"/>
  <c r="CL96" i="32"/>
  <c r="DP96" i="32" s="1"/>
  <c r="CK96" i="32"/>
  <c r="DO96" i="32" s="1"/>
  <c r="CI96" i="32"/>
  <c r="DM96" i="32" s="1"/>
  <c r="CH96" i="32"/>
  <c r="DL96" i="32" s="1"/>
  <c r="CF96" i="32"/>
  <c r="CE96" i="32"/>
  <c r="CD96" i="32"/>
  <c r="CA96" i="32"/>
  <c r="BX96" i="32"/>
  <c r="BU96" i="32"/>
  <c r="BR96" i="32"/>
  <c r="DI95" i="32"/>
  <c r="DH95" i="32"/>
  <c r="DG95" i="32"/>
  <c r="DD95" i="32"/>
  <c r="CY95" i="32"/>
  <c r="CX95" i="32"/>
  <c r="CW95" i="32"/>
  <c r="CT95" i="32"/>
  <c r="CQ95" i="32"/>
  <c r="CL95" i="32"/>
  <c r="DP95" i="32" s="1"/>
  <c r="CK95" i="32"/>
  <c r="DO95" i="32" s="1"/>
  <c r="CI95" i="32"/>
  <c r="DM95" i="32" s="1"/>
  <c r="CH95" i="32"/>
  <c r="DL95" i="32" s="1"/>
  <c r="CF95" i="32"/>
  <c r="CE95" i="32"/>
  <c r="CD95" i="32"/>
  <c r="CA95" i="32"/>
  <c r="BX95" i="32"/>
  <c r="BU95" i="32"/>
  <c r="BR95" i="32"/>
  <c r="DI94" i="32"/>
  <c r="DH94" i="32"/>
  <c r="DG94" i="32"/>
  <c r="DD94" i="32"/>
  <c r="CY94" i="32"/>
  <c r="CX94" i="32"/>
  <c r="CW94" i="32"/>
  <c r="CT94" i="32"/>
  <c r="CQ94" i="32"/>
  <c r="CL94" i="32"/>
  <c r="DP94" i="32" s="1"/>
  <c r="CK94" i="32"/>
  <c r="DO94" i="32" s="1"/>
  <c r="CI94" i="32"/>
  <c r="DM94" i="32" s="1"/>
  <c r="CH94" i="32"/>
  <c r="DL94" i="32" s="1"/>
  <c r="CF94" i="32"/>
  <c r="CE94" i="32"/>
  <c r="CD94" i="32"/>
  <c r="CA94" i="32"/>
  <c r="BX94" i="32"/>
  <c r="BU94" i="32"/>
  <c r="BR94" i="32"/>
  <c r="DI93" i="32"/>
  <c r="DH93" i="32"/>
  <c r="DG93" i="32"/>
  <c r="DD93" i="32"/>
  <c r="CY93" i="32"/>
  <c r="CX93" i="32"/>
  <c r="CW93" i="32"/>
  <c r="CT93" i="32"/>
  <c r="CQ93" i="32"/>
  <c r="CL93" i="32"/>
  <c r="DP93" i="32" s="1"/>
  <c r="CK93" i="32"/>
  <c r="DO93" i="32" s="1"/>
  <c r="CI93" i="32"/>
  <c r="DM93" i="32" s="1"/>
  <c r="CH93" i="32"/>
  <c r="DL93" i="32" s="1"/>
  <c r="CF93" i="32"/>
  <c r="CE93" i="32"/>
  <c r="CD93" i="32"/>
  <c r="CA93" i="32"/>
  <c r="BX93" i="32"/>
  <c r="BU93" i="32"/>
  <c r="BR93" i="32"/>
  <c r="DI92" i="32"/>
  <c r="DH92" i="32"/>
  <c r="DG92" i="32"/>
  <c r="DD92" i="32"/>
  <c r="CY92" i="32"/>
  <c r="CX92" i="32"/>
  <c r="CN92" i="32" s="1"/>
  <c r="CW92" i="32"/>
  <c r="CT92" i="32"/>
  <c r="CQ92" i="32"/>
  <c r="CL92" i="32"/>
  <c r="DP92" i="32" s="1"/>
  <c r="CK92" i="32"/>
  <c r="DO92" i="32" s="1"/>
  <c r="CI92" i="32"/>
  <c r="DM92" i="32" s="1"/>
  <c r="CH92" i="32"/>
  <c r="DL92" i="32" s="1"/>
  <c r="CF92" i="32"/>
  <c r="CE92" i="32"/>
  <c r="CD92" i="32"/>
  <c r="CA92" i="32"/>
  <c r="BX92" i="32"/>
  <c r="BU92" i="32"/>
  <c r="BR92" i="32"/>
  <c r="DI91" i="32"/>
  <c r="DH91" i="32"/>
  <c r="DG91" i="32"/>
  <c r="DD91" i="32"/>
  <c r="CY91" i="32"/>
  <c r="CX91" i="32"/>
  <c r="CW91" i="32"/>
  <c r="CT91" i="32"/>
  <c r="CQ91" i="32"/>
  <c r="CL91" i="32"/>
  <c r="DP91" i="32" s="1"/>
  <c r="CK91" i="32"/>
  <c r="DO91" i="32" s="1"/>
  <c r="CI91" i="32"/>
  <c r="DM91" i="32" s="1"/>
  <c r="CH91" i="32"/>
  <c r="DL91" i="32" s="1"/>
  <c r="CF91" i="32"/>
  <c r="CE91" i="32"/>
  <c r="CD91" i="32"/>
  <c r="CA91" i="32"/>
  <c r="BX91" i="32"/>
  <c r="BU91" i="32"/>
  <c r="BR91" i="32"/>
  <c r="DI90" i="32"/>
  <c r="DH90" i="32"/>
  <c r="DG90" i="32"/>
  <c r="DD90" i="32"/>
  <c r="CY90" i="32"/>
  <c r="CX90" i="32"/>
  <c r="CN90" i="32" s="1"/>
  <c r="CW90" i="32"/>
  <c r="CT90" i="32"/>
  <c r="CQ90" i="32"/>
  <c r="CL90" i="32"/>
  <c r="DP90" i="32" s="1"/>
  <c r="CK90" i="32"/>
  <c r="DO90" i="32" s="1"/>
  <c r="CI90" i="32"/>
  <c r="DM90" i="32" s="1"/>
  <c r="CH90" i="32"/>
  <c r="DL90" i="32" s="1"/>
  <c r="CF90" i="32"/>
  <c r="CE90" i="32"/>
  <c r="CD90" i="32"/>
  <c r="CA90" i="32"/>
  <c r="BX90" i="32"/>
  <c r="BU90" i="32"/>
  <c r="BR90" i="32"/>
  <c r="DI89" i="32"/>
  <c r="DH89" i="32"/>
  <c r="DG89" i="32"/>
  <c r="DD89" i="32"/>
  <c r="CY89" i="32"/>
  <c r="CX89" i="32"/>
  <c r="CW89" i="32"/>
  <c r="CT89" i="32"/>
  <c r="CQ89" i="32"/>
  <c r="CL89" i="32"/>
  <c r="DP89" i="32" s="1"/>
  <c r="CK89" i="32"/>
  <c r="DO89" i="32" s="1"/>
  <c r="CI89" i="32"/>
  <c r="DM89" i="32" s="1"/>
  <c r="CH89" i="32"/>
  <c r="DL89" i="32" s="1"/>
  <c r="CF89" i="32"/>
  <c r="CE89" i="32"/>
  <c r="CD89" i="32"/>
  <c r="CA89" i="32"/>
  <c r="BX89" i="32"/>
  <c r="BU89" i="32"/>
  <c r="BR89" i="32"/>
  <c r="DI88" i="32"/>
  <c r="DH88" i="32"/>
  <c r="DG88" i="32"/>
  <c r="DD88" i="32"/>
  <c r="CY88" i="32"/>
  <c r="CX88" i="32"/>
  <c r="CN88" i="32" s="1"/>
  <c r="CW88" i="32"/>
  <c r="CT88" i="32"/>
  <c r="CQ88" i="32"/>
  <c r="CL88" i="32"/>
  <c r="DP88" i="32" s="1"/>
  <c r="CK88" i="32"/>
  <c r="DO88" i="32" s="1"/>
  <c r="CI88" i="32"/>
  <c r="DM88" i="32" s="1"/>
  <c r="CH88" i="32"/>
  <c r="DL88" i="32" s="1"/>
  <c r="CF88" i="32"/>
  <c r="CE88" i="32"/>
  <c r="CD88" i="32"/>
  <c r="CA88" i="32"/>
  <c r="BX88" i="32"/>
  <c r="BU88" i="32"/>
  <c r="BR88" i="32"/>
  <c r="BD110" i="32"/>
  <c r="AZ110" i="32"/>
  <c r="AV110" i="32"/>
  <c r="AU110" i="32"/>
  <c r="AT110" i="32"/>
  <c r="AQ110" i="32"/>
  <c r="AL110" i="32"/>
  <c r="AN110" i="32" s="1"/>
  <c r="Y110" i="32"/>
  <c r="BD109" i="32"/>
  <c r="AZ109" i="32"/>
  <c r="AV109" i="32"/>
  <c r="AU109" i="32"/>
  <c r="AT109" i="32"/>
  <c r="AQ109" i="32"/>
  <c r="AL109" i="32"/>
  <c r="AN109" i="32" s="1"/>
  <c r="Y109" i="32"/>
  <c r="BD108" i="32"/>
  <c r="AZ108" i="32"/>
  <c r="AV108" i="32"/>
  <c r="AU108" i="32"/>
  <c r="AT108" i="32"/>
  <c r="AQ108" i="32"/>
  <c r="AL108" i="32"/>
  <c r="AN108" i="32" s="1"/>
  <c r="Y108" i="32"/>
  <c r="BD107" i="32"/>
  <c r="AZ107" i="32"/>
  <c r="AV107" i="32"/>
  <c r="AU107" i="32"/>
  <c r="AT107" i="32"/>
  <c r="AQ107" i="32"/>
  <c r="AL107" i="32"/>
  <c r="AN107" i="32" s="1"/>
  <c r="Y107" i="32"/>
  <c r="BD106" i="32"/>
  <c r="AZ106" i="32"/>
  <c r="AV106" i="32"/>
  <c r="AU106" i="32"/>
  <c r="AT106" i="32"/>
  <c r="AQ106" i="32"/>
  <c r="AL106" i="32"/>
  <c r="AN106" i="32" s="1"/>
  <c r="Y106" i="32"/>
  <c r="BD105" i="32"/>
  <c r="AZ105" i="32"/>
  <c r="AV105" i="32"/>
  <c r="AU105" i="32"/>
  <c r="AT105" i="32"/>
  <c r="AQ105" i="32"/>
  <c r="AL105" i="32"/>
  <c r="AN105" i="32" s="1"/>
  <c r="Y105" i="32"/>
  <c r="BD104" i="32"/>
  <c r="AZ104" i="32"/>
  <c r="AV104" i="32"/>
  <c r="AU104" i="32"/>
  <c r="AT104" i="32"/>
  <c r="AQ104" i="32"/>
  <c r="AL104" i="32"/>
  <c r="AN104" i="32" s="1"/>
  <c r="Y104" i="32"/>
  <c r="BD103" i="32"/>
  <c r="AZ103" i="32"/>
  <c r="AV103" i="32"/>
  <c r="AU103" i="32"/>
  <c r="AT103" i="32"/>
  <c r="AQ103" i="32"/>
  <c r="AL103" i="32"/>
  <c r="AN103" i="32" s="1"/>
  <c r="Y103" i="32"/>
  <c r="BD102" i="32"/>
  <c r="AZ102" i="32"/>
  <c r="AV102" i="32"/>
  <c r="AU102" i="32"/>
  <c r="AT102" i="32"/>
  <c r="AQ102" i="32"/>
  <c r="AL102" i="32"/>
  <c r="AN102" i="32" s="1"/>
  <c r="Y102" i="32"/>
  <c r="BD101" i="32"/>
  <c r="AZ101" i="32"/>
  <c r="AV101" i="32"/>
  <c r="AU101" i="32"/>
  <c r="AT101" i="32"/>
  <c r="AQ101" i="32"/>
  <c r="AL101" i="32"/>
  <c r="AN101" i="32" s="1"/>
  <c r="Y101" i="32"/>
  <c r="BD100" i="32"/>
  <c r="AZ100" i="32"/>
  <c r="AV100" i="32"/>
  <c r="AU100" i="32"/>
  <c r="AT100" i="32"/>
  <c r="AQ100" i="32"/>
  <c r="AL100" i="32"/>
  <c r="AN100" i="32" s="1"/>
  <c r="Y100" i="32"/>
  <c r="BD99" i="32"/>
  <c r="AZ99" i="32"/>
  <c r="AV99" i="32"/>
  <c r="AU99" i="32"/>
  <c r="AT99" i="32"/>
  <c r="AQ99" i="32"/>
  <c r="AL99" i="32"/>
  <c r="AN99" i="32" s="1"/>
  <c r="Y99" i="32"/>
  <c r="BD98" i="32"/>
  <c r="AZ98" i="32"/>
  <c r="AV98" i="32"/>
  <c r="AU98" i="32"/>
  <c r="AT98" i="32"/>
  <c r="AQ98" i="32"/>
  <c r="AL98" i="32"/>
  <c r="AN98" i="32" s="1"/>
  <c r="Y98" i="32"/>
  <c r="BD97" i="32"/>
  <c r="AZ97" i="32"/>
  <c r="AV97" i="32"/>
  <c r="AU97" i="32"/>
  <c r="AT97" i="32"/>
  <c r="AQ97" i="32"/>
  <c r="AL97" i="32"/>
  <c r="AN97" i="32" s="1"/>
  <c r="Y97" i="32"/>
  <c r="BD96" i="32"/>
  <c r="AZ96" i="32"/>
  <c r="AV96" i="32"/>
  <c r="AU96" i="32"/>
  <c r="AT96" i="32"/>
  <c r="AQ96" i="32"/>
  <c r="AL96" i="32"/>
  <c r="AN96" i="32" s="1"/>
  <c r="Y96" i="32"/>
  <c r="BD95" i="32"/>
  <c r="AZ95" i="32"/>
  <c r="AV95" i="32"/>
  <c r="AU95" i="32"/>
  <c r="AT95" i="32"/>
  <c r="AQ95" i="32"/>
  <c r="AL95" i="32"/>
  <c r="AN95" i="32" s="1"/>
  <c r="Y95" i="32"/>
  <c r="BD94" i="32"/>
  <c r="AZ94" i="32"/>
  <c r="AV94" i="32"/>
  <c r="AU94" i="32"/>
  <c r="AT94" i="32"/>
  <c r="AQ94" i="32"/>
  <c r="AL94" i="32"/>
  <c r="AN94" i="32" s="1"/>
  <c r="Y94" i="32"/>
  <c r="BD93" i="32"/>
  <c r="AZ93" i="32"/>
  <c r="AV93" i="32"/>
  <c r="AU93" i="32"/>
  <c r="AT93" i="32"/>
  <c r="AQ93" i="32"/>
  <c r="AL93" i="32"/>
  <c r="AN93" i="32" s="1"/>
  <c r="Y93" i="32"/>
  <c r="BD92" i="32"/>
  <c r="AZ92" i="32"/>
  <c r="AV92" i="32"/>
  <c r="AU92" i="32"/>
  <c r="AT92" i="32"/>
  <c r="AQ92" i="32"/>
  <c r="AL92" i="32"/>
  <c r="AN92" i="32" s="1"/>
  <c r="Y92" i="32"/>
  <c r="BD91" i="32"/>
  <c r="AZ91" i="32"/>
  <c r="AV91" i="32"/>
  <c r="AU91" i="32"/>
  <c r="AT91" i="32"/>
  <c r="AQ91" i="32"/>
  <c r="AL91" i="32"/>
  <c r="AN91" i="32" s="1"/>
  <c r="Y91" i="32"/>
  <c r="BD90" i="32"/>
  <c r="AZ90" i="32"/>
  <c r="AV90" i="32"/>
  <c r="AU90" i="32"/>
  <c r="AT90" i="32"/>
  <c r="AQ90" i="32"/>
  <c r="AL90" i="32"/>
  <c r="AN90" i="32" s="1"/>
  <c r="Y90" i="32"/>
  <c r="BD89" i="32"/>
  <c r="AZ89" i="32"/>
  <c r="AV89" i="32"/>
  <c r="AU89" i="32"/>
  <c r="AT89" i="32"/>
  <c r="AQ89" i="32"/>
  <c r="AL89" i="32"/>
  <c r="AN89" i="32" s="1"/>
  <c r="Y89" i="32"/>
  <c r="BD88" i="32"/>
  <c r="AZ88" i="32"/>
  <c r="AV88" i="32"/>
  <c r="AU88" i="32"/>
  <c r="AT88" i="32"/>
  <c r="AQ88" i="32"/>
  <c r="AL88" i="32"/>
  <c r="AN88" i="32" s="1"/>
  <c r="Y88" i="32"/>
  <c r="CN100" i="32"/>
  <c r="D48" i="20"/>
  <c r="D50" i="20" s="1"/>
  <c r="B23" i="32"/>
  <c r="B24" i="32" s="1"/>
  <c r="B25" i="32" s="1"/>
  <c r="B19" i="32"/>
  <c r="D17" i="20"/>
  <c r="D18" i="20" s="1"/>
  <c r="D19" i="20" s="1"/>
  <c r="D46" i="20"/>
  <c r="D42" i="20"/>
  <c r="D41" i="20"/>
  <c r="D37" i="20"/>
  <c r="D36" i="20"/>
  <c r="D35" i="20"/>
  <c r="D29" i="20" s="1"/>
  <c r="D33" i="20"/>
  <c r="D12" i="20"/>
  <c r="D21" i="20"/>
  <c r="D15" i="20"/>
  <c r="D9" i="20"/>
  <c r="D7" i="20"/>
  <c r="D4" i="20"/>
  <c r="D4" i="22"/>
  <c r="D3" i="22"/>
  <c r="H110" i="1"/>
  <c r="G104" i="1"/>
  <c r="G110" i="1"/>
  <c r="I2" i="4"/>
  <c r="J2" i="4"/>
  <c r="K2" i="4"/>
  <c r="L2" i="4"/>
  <c r="M2" i="4"/>
  <c r="N2" i="4"/>
  <c r="O2" i="4"/>
  <c r="P2" i="4"/>
  <c r="Q2" i="4"/>
  <c r="R2" i="4"/>
  <c r="S2" i="4"/>
  <c r="T2" i="4"/>
  <c r="U2" i="4"/>
  <c r="V2" i="4"/>
  <c r="W2" i="4"/>
  <c r="X2" i="4"/>
  <c r="Y2" i="4"/>
  <c r="Z2" i="4"/>
  <c r="AA2" i="4"/>
  <c r="AB2" i="4"/>
  <c r="AC2" i="4"/>
  <c r="AD2" i="4"/>
  <c r="AE2" i="4"/>
  <c r="AF2" i="4"/>
  <c r="AG2" i="4"/>
  <c r="AH2" i="4"/>
  <c r="AI2" i="4"/>
  <c r="AJ2" i="4"/>
  <c r="AK2" i="4"/>
  <c r="AL2" i="4"/>
  <c r="AM2" i="4"/>
  <c r="AN2" i="4"/>
  <c r="AO2" i="4"/>
  <c r="AP2" i="4"/>
  <c r="AQ2" i="4"/>
  <c r="AR2" i="4"/>
  <c r="AS2" i="4"/>
  <c r="AT2" i="4"/>
  <c r="AU2" i="4"/>
  <c r="AV2" i="4"/>
  <c r="AW2" i="4"/>
  <c r="AX2" i="4"/>
  <c r="AY2" i="4"/>
  <c r="AZ2" i="4"/>
  <c r="BA2" i="4"/>
  <c r="BB2" i="4"/>
  <c r="BC2" i="4"/>
  <c r="BD2" i="4"/>
  <c r="BE2" i="4"/>
  <c r="BF2" i="4"/>
  <c r="BG2" i="4"/>
  <c r="BH2" i="4"/>
  <c r="BI2" i="4"/>
  <c r="BJ2" i="4"/>
  <c r="BK2" i="4"/>
  <c r="BL2" i="4"/>
  <c r="BM2" i="4"/>
  <c r="BN2" i="4"/>
  <c r="BO2" i="4"/>
  <c r="BP2" i="4"/>
  <c r="BQ2" i="4"/>
  <c r="BR2" i="4"/>
  <c r="BS2" i="4"/>
  <c r="BT2" i="4"/>
  <c r="BU2" i="4"/>
  <c r="BV2" i="4"/>
  <c r="BW2" i="4"/>
  <c r="BX2" i="4"/>
  <c r="BY2" i="4"/>
  <c r="BZ2" i="4"/>
  <c r="CA2" i="4"/>
  <c r="CB2" i="4"/>
  <c r="CC2" i="4"/>
  <c r="CD2" i="4"/>
  <c r="CE2" i="4"/>
  <c r="CF2" i="4"/>
  <c r="CG2" i="4"/>
  <c r="CH2" i="4"/>
  <c r="CI2" i="4"/>
  <c r="CJ2" i="4"/>
  <c r="CK2" i="4"/>
  <c r="CL2" i="4"/>
  <c r="CM2" i="4"/>
  <c r="CN2" i="4"/>
  <c r="CO2" i="4"/>
  <c r="CP2" i="4"/>
  <c r="CQ2" i="4"/>
  <c r="CR2" i="4"/>
  <c r="CS2" i="4"/>
  <c r="CT2" i="4"/>
  <c r="CU2" i="4"/>
  <c r="CV2" i="4"/>
  <c r="CW2" i="4"/>
  <c r="CX2" i="4"/>
  <c r="CY2" i="4"/>
  <c r="CZ2" i="4"/>
  <c r="DA2" i="4"/>
  <c r="DB2" i="4"/>
  <c r="DC2" i="4"/>
  <c r="DD2" i="4"/>
  <c r="DE2" i="4"/>
  <c r="DF2" i="4"/>
  <c r="DG2" i="4"/>
  <c r="DH2" i="4"/>
  <c r="DI2" i="4"/>
  <c r="DJ2" i="4"/>
  <c r="DK2" i="4"/>
  <c r="DL2" i="4"/>
  <c r="DM2" i="4"/>
  <c r="DN2" i="4"/>
  <c r="DO2" i="4"/>
  <c r="DP2" i="4"/>
  <c r="DQ2" i="4"/>
  <c r="DR2" i="4"/>
  <c r="DS2" i="4"/>
  <c r="DT2" i="4"/>
  <c r="DU2" i="4"/>
  <c r="DV2" i="4"/>
  <c r="DW2" i="4"/>
  <c r="DX2" i="4"/>
  <c r="DY2" i="4"/>
  <c r="DZ2" i="4"/>
  <c r="EA2" i="4"/>
  <c r="EB2" i="4"/>
  <c r="EC2" i="4"/>
  <c r="ED2" i="4"/>
  <c r="EE2" i="4"/>
  <c r="EF2" i="4"/>
  <c r="EG2" i="4"/>
  <c r="EH2" i="4"/>
  <c r="EI2" i="4"/>
  <c r="EJ2" i="4"/>
  <c r="EK2" i="4"/>
  <c r="EL2" i="4"/>
  <c r="EM2" i="4"/>
  <c r="EN2" i="4"/>
  <c r="EO2" i="4"/>
  <c r="EP2" i="4"/>
  <c r="EQ2" i="4"/>
  <c r="ER2" i="4"/>
  <c r="ES2" i="4"/>
  <c r="ET2" i="4"/>
  <c r="EU2" i="4"/>
  <c r="EV2" i="4"/>
  <c r="EW2" i="4"/>
  <c r="EX2" i="4"/>
  <c r="EY2" i="4"/>
  <c r="EZ2" i="4"/>
  <c r="FA2" i="4"/>
  <c r="FB2" i="4"/>
  <c r="FC2" i="4"/>
  <c r="FD2" i="4"/>
  <c r="FE2" i="4"/>
  <c r="FF2" i="4"/>
  <c r="FG2" i="4"/>
  <c r="FH2" i="4"/>
  <c r="FI2" i="4"/>
  <c r="FJ2" i="4"/>
  <c r="FK2" i="4"/>
  <c r="FL2" i="4"/>
  <c r="FM2" i="4"/>
  <c r="FN2" i="4"/>
  <c r="FO2" i="4"/>
  <c r="FP2" i="4"/>
  <c r="FQ2" i="4"/>
  <c r="FR2" i="4"/>
  <c r="FS2" i="4"/>
  <c r="FT2" i="4"/>
  <c r="FU2" i="4"/>
  <c r="FV2" i="4"/>
  <c r="FW2" i="4"/>
  <c r="FX2" i="4"/>
  <c r="FY2" i="4"/>
  <c r="FZ2" i="4"/>
  <c r="GA2" i="4"/>
  <c r="GB2" i="4"/>
  <c r="GC2" i="4"/>
  <c r="GD2" i="4"/>
  <c r="GE2" i="4"/>
  <c r="GF2" i="4"/>
  <c r="GG2" i="4"/>
  <c r="GH2" i="4"/>
  <c r="GI2" i="4"/>
  <c r="GJ2" i="4"/>
  <c r="GK2" i="4"/>
  <c r="GL2" i="4"/>
  <c r="GM2" i="4"/>
  <c r="GN2" i="4"/>
  <c r="GO2" i="4"/>
  <c r="GP2" i="4"/>
  <c r="GQ2" i="4"/>
  <c r="GR2" i="4"/>
  <c r="GS2" i="4"/>
  <c r="GT2" i="4"/>
  <c r="GU2" i="4"/>
  <c r="GV2" i="4"/>
  <c r="GW2" i="4"/>
  <c r="GX2" i="4"/>
  <c r="GY2" i="4"/>
  <c r="GZ2" i="4"/>
  <c r="HA2" i="4"/>
  <c r="HB2" i="4"/>
  <c r="HC2" i="4"/>
  <c r="HD2" i="4"/>
  <c r="HE2" i="4"/>
  <c r="HF2" i="4"/>
  <c r="HG2" i="4"/>
  <c r="HH2" i="4"/>
  <c r="HI2" i="4"/>
  <c r="HJ2" i="4"/>
  <c r="HK2" i="4"/>
  <c r="HL2" i="4"/>
  <c r="HM2" i="4"/>
  <c r="HN2" i="4"/>
  <c r="HO2" i="4"/>
  <c r="HP2" i="4"/>
  <c r="HQ2" i="4"/>
  <c r="HR2" i="4"/>
  <c r="HS2" i="4"/>
  <c r="HT2" i="4"/>
  <c r="HU2" i="4"/>
  <c r="HV2" i="4"/>
  <c r="HW2" i="4"/>
  <c r="HX2" i="4"/>
  <c r="HY2" i="4"/>
  <c r="HZ2" i="4"/>
  <c r="IA2" i="4"/>
  <c r="IB2" i="4"/>
  <c r="B45" i="32"/>
  <c r="B49" i="32"/>
  <c r="B51" i="32"/>
  <c r="B37" i="32"/>
  <c r="B47" i="32"/>
  <c r="B40" i="32"/>
  <c r="B43" i="32"/>
  <c r="B33" i="32"/>
  <c r="CJ105" i="32" l="1"/>
  <c r="CM105" i="32"/>
  <c r="DQ106" i="32"/>
  <c r="CN101" i="32"/>
  <c r="CG108" i="32"/>
  <c r="CG110" i="32"/>
  <c r="CJ107" i="32"/>
  <c r="CM91" i="32"/>
  <c r="DJ98" i="32"/>
  <c r="D45" i="32"/>
  <c r="D51" i="32"/>
  <c r="B34" i="32"/>
  <c r="B36" i="32" s="1"/>
  <c r="D47" i="32"/>
  <c r="D37" i="32"/>
  <c r="F26" i="1" s="1"/>
  <c r="D38" i="32"/>
  <c r="G24" i="1" s="1"/>
  <c r="D40" i="32"/>
  <c r="D35" i="32"/>
  <c r="F25" i="1" s="1"/>
  <c r="D49" i="32"/>
  <c r="B20" i="32"/>
  <c r="CM99" i="32"/>
  <c r="B165" i="32"/>
  <c r="B166" i="32" s="1"/>
  <c r="B156" i="32"/>
  <c r="B157" i="32" s="1"/>
  <c r="DJ89" i="32"/>
  <c r="Q18" i="24"/>
  <c r="J18" i="24"/>
  <c r="N18" i="24"/>
  <c r="I18" i="24"/>
  <c r="K18" i="24"/>
  <c r="O18" i="24"/>
  <c r="L18" i="24"/>
  <c r="P18" i="24"/>
  <c r="M18" i="24"/>
  <c r="B162" i="32"/>
  <c r="B163" i="32" s="1"/>
  <c r="E54" i="32"/>
  <c r="E56" i="32"/>
  <c r="B153" i="32"/>
  <c r="B154" i="32" s="1"/>
  <c r="CO99" i="32"/>
  <c r="I110" i="1"/>
  <c r="DN110" i="32"/>
  <c r="CO94" i="32"/>
  <c r="CG102" i="32"/>
  <c r="CZ99" i="32"/>
  <c r="CZ95" i="32"/>
  <c r="DS89" i="32"/>
  <c r="DS91" i="32"/>
  <c r="DR102" i="32"/>
  <c r="DJ105" i="32"/>
  <c r="CO91" i="32"/>
  <c r="DJ92" i="32"/>
  <c r="CM95" i="32"/>
  <c r="CM94" i="32"/>
  <c r="DR109" i="32"/>
  <c r="DJ95" i="32"/>
  <c r="CN97" i="32"/>
  <c r="CG98" i="32"/>
  <c r="CG107" i="32"/>
  <c r="CN108" i="32"/>
  <c r="CJ95" i="32"/>
  <c r="CO106" i="32"/>
  <c r="DJ88" i="32"/>
  <c r="CN89" i="32"/>
  <c r="CG93" i="32"/>
  <c r="CM102" i="32"/>
  <c r="CZ107" i="32"/>
  <c r="CM108" i="32"/>
  <c r="CG109" i="32"/>
  <c r="CJ110" i="32"/>
  <c r="DS97" i="32"/>
  <c r="CO101" i="32"/>
  <c r="DQ109" i="32"/>
  <c r="DN99" i="32"/>
  <c r="DJ110" i="32"/>
  <c r="CO88" i="32"/>
  <c r="DR90" i="32"/>
  <c r="CJ104" i="32"/>
  <c r="CZ105" i="32"/>
  <c r="DR110" i="32"/>
  <c r="CG88" i="32"/>
  <c r="DJ91" i="32"/>
  <c r="DJ104" i="32"/>
  <c r="CM89" i="32"/>
  <c r="CN106" i="32"/>
  <c r="AW88" i="32"/>
  <c r="AW89" i="32"/>
  <c r="AW90" i="32"/>
  <c r="AW91" i="32"/>
  <c r="AW92" i="32"/>
  <c r="AW93" i="32"/>
  <c r="AW94" i="32"/>
  <c r="AW95" i="32"/>
  <c r="AW96" i="32"/>
  <c r="AW97" i="32"/>
  <c r="AW98" i="32"/>
  <c r="AW99" i="32"/>
  <c r="AW100" i="32"/>
  <c r="AW101" i="32"/>
  <c r="AW102" i="32"/>
  <c r="AW103" i="32"/>
  <c r="AW104" i="32"/>
  <c r="AW105" i="32"/>
  <c r="AW106" i="32"/>
  <c r="AW107" i="32"/>
  <c r="AW108" i="32"/>
  <c r="AW109" i="32"/>
  <c r="AW110" i="32"/>
  <c r="CJ88" i="32"/>
  <c r="CJ91" i="32"/>
  <c r="CJ92" i="32"/>
  <c r="DJ94" i="32"/>
  <c r="CG105" i="32"/>
  <c r="CJ109" i="32"/>
  <c r="DN96" i="32"/>
  <c r="DN103" i="32"/>
  <c r="DS104" i="32"/>
  <c r="DN104" i="32"/>
  <c r="CG89" i="32"/>
  <c r="CO92" i="32"/>
  <c r="CM93" i="32"/>
  <c r="CG94" i="32"/>
  <c r="CJ94" i="32"/>
  <c r="CO95" i="32"/>
  <c r="CM98" i="32"/>
  <c r="DJ102" i="32"/>
  <c r="CM103" i="32"/>
  <c r="CZ104" i="32"/>
  <c r="DJ107" i="32"/>
  <c r="DN109" i="32"/>
  <c r="CZ109" i="32"/>
  <c r="CN110" i="32"/>
  <c r="CO90" i="32"/>
  <c r="CJ97" i="32"/>
  <c r="CM109" i="32"/>
  <c r="DQ102" i="32"/>
  <c r="CG92" i="32"/>
  <c r="CZ93" i="32"/>
  <c r="DJ96" i="32"/>
  <c r="CG97" i="32"/>
  <c r="CZ97" i="32"/>
  <c r="DS99" i="32"/>
  <c r="CG100" i="32"/>
  <c r="CZ101" i="32"/>
  <c r="DJ103" i="32"/>
  <c r="CO107" i="32"/>
  <c r="DJ109" i="32"/>
  <c r="CP109" i="32" s="1"/>
  <c r="DQ94" i="32"/>
  <c r="DR96" i="32"/>
  <c r="DR98" i="32"/>
  <c r="DS94" i="32"/>
  <c r="CZ94" i="32"/>
  <c r="DJ100" i="32"/>
  <c r="CJ103" i="32"/>
  <c r="DJ90" i="32"/>
  <c r="DJ93" i="32"/>
  <c r="CO96" i="32"/>
  <c r="DJ97" i="32"/>
  <c r="CZ98" i="32"/>
  <c r="CP98" i="32" s="1"/>
  <c r="CJ101" i="32"/>
  <c r="DS108" i="32"/>
  <c r="CM90" i="32"/>
  <c r="CJ100" i="32"/>
  <c r="DS110" i="32"/>
  <c r="DQ93" i="32"/>
  <c r="DS100" i="32"/>
  <c r="DN97" i="32"/>
  <c r="DQ103" i="32"/>
  <c r="DR103" i="32"/>
  <c r="DS95" i="32"/>
  <c r="DN95" i="32"/>
  <c r="DQ104" i="32"/>
  <c r="DR104" i="32"/>
  <c r="CN93" i="32"/>
  <c r="CM88" i="32"/>
  <c r="CJ89" i="32"/>
  <c r="CG90" i="32"/>
  <c r="CJ90" i="32"/>
  <c r="CG91" i="32"/>
  <c r="CM92" i="32"/>
  <c r="CJ93" i="32"/>
  <c r="CM96" i="32"/>
  <c r="CN99" i="32"/>
  <c r="DS101" i="32"/>
  <c r="CG106" i="32"/>
  <c r="DJ106" i="32"/>
  <c r="CO108" i="32"/>
  <c r="CJ96" i="32"/>
  <c r="DQ98" i="32"/>
  <c r="CM101" i="32"/>
  <c r="CO103" i="32"/>
  <c r="CN107" i="32"/>
  <c r="CO110" i="32"/>
  <c r="DS107" i="32"/>
  <c r="DQ88" i="32"/>
  <c r="DQ90" i="32"/>
  <c r="CG95" i="32"/>
  <c r="CG96" i="32"/>
  <c r="DJ99" i="32"/>
  <c r="CG101" i="32"/>
  <c r="DJ101" i="32"/>
  <c r="CG103" i="32"/>
  <c r="CG104" i="32"/>
  <c r="CO104" i="32"/>
  <c r="DQ108" i="32"/>
  <c r="CJ108" i="32"/>
  <c r="DQ89" i="32"/>
  <c r="CZ89" i="32"/>
  <c r="CP89" i="32" s="1"/>
  <c r="CZ90" i="32"/>
  <c r="CJ99" i="32"/>
  <c r="DS106" i="32"/>
  <c r="CZ108" i="32"/>
  <c r="DS88" i="32"/>
  <c r="CZ91" i="32"/>
  <c r="CP91" i="32" s="1"/>
  <c r="DS93" i="32"/>
  <c r="CJ98" i="32"/>
  <c r="CG99" i="32"/>
  <c r="DQ100" i="32"/>
  <c r="CO100" i="32"/>
  <c r="CZ102" i="32"/>
  <c r="CZ103" i="32"/>
  <c r="CO105" i="32"/>
  <c r="CM106" i="32"/>
  <c r="CM107" i="32"/>
  <c r="DQ110" i="32"/>
  <c r="CZ88" i="32"/>
  <c r="CZ92" i="32"/>
  <c r="CN95" i="32"/>
  <c r="CZ96" i="32"/>
  <c r="CM97" i="32"/>
  <c r="CO97" i="32"/>
  <c r="DQ101" i="32"/>
  <c r="DS103" i="32"/>
  <c r="DT103" i="32" s="1"/>
  <c r="B44" i="32"/>
  <c r="B46" i="32" s="1"/>
  <c r="DN100" i="32"/>
  <c r="DR100" i="32"/>
  <c r="DQ92" i="32"/>
  <c r="DS92" i="32"/>
  <c r="DQ96" i="32"/>
  <c r="DS96" i="32"/>
  <c r="DQ91" i="32"/>
  <c r="DQ107" i="32"/>
  <c r="DR97" i="32"/>
  <c r="DT97" i="32" s="1"/>
  <c r="DQ97" i="32"/>
  <c r="DN98" i="32"/>
  <c r="DS98" i="32"/>
  <c r="DN105" i="32"/>
  <c r="DR105" i="32"/>
  <c r="DN108" i="32"/>
  <c r="DR108" i="32"/>
  <c r="DS109" i="32"/>
  <c r="DS90" i="32"/>
  <c r="DN90" i="32"/>
  <c r="DR91" i="32"/>
  <c r="DN91" i="32"/>
  <c r="DR95" i="32"/>
  <c r="DQ95" i="32"/>
  <c r="DN106" i="32"/>
  <c r="DR106" i="32"/>
  <c r="DR88" i="32"/>
  <c r="DN88" i="32"/>
  <c r="DR89" i="32"/>
  <c r="DN89" i="32"/>
  <c r="DN93" i="32"/>
  <c r="DR93" i="32"/>
  <c r="DR94" i="32"/>
  <c r="DN94" i="32"/>
  <c r="DR99" i="32"/>
  <c r="DQ99" i="32"/>
  <c r="DR107" i="32"/>
  <c r="DN107" i="32"/>
  <c r="DR92" i="32"/>
  <c r="DN92" i="32"/>
  <c r="DN102" i="32"/>
  <c r="DS102" i="32"/>
  <c r="DT102" i="32" s="1"/>
  <c r="DQ105" i="32"/>
  <c r="DS105" i="32"/>
  <c r="DR101" i="32"/>
  <c r="DN101" i="32"/>
  <c r="CN91" i="32"/>
  <c r="CZ100" i="32"/>
  <c r="CN103" i="32"/>
  <c r="CN94" i="32"/>
  <c r="CO89" i="32"/>
  <c r="CO93" i="32"/>
  <c r="CZ106" i="32"/>
  <c r="D23" i="20"/>
  <c r="D24" i="20" s="1"/>
  <c r="B17" i="32"/>
  <c r="CO102" i="32"/>
  <c r="DJ108" i="32"/>
  <c r="CZ110" i="32"/>
  <c r="CP110" i="32" s="1"/>
  <c r="CO98" i="32"/>
  <c r="CP88" i="32" l="1"/>
  <c r="DT89" i="32"/>
  <c r="B158" i="32"/>
  <c r="B169" i="32" s="1"/>
  <c r="G34" i="1" s="1"/>
  <c r="B167" i="32"/>
  <c r="DT109" i="32"/>
  <c r="CP100" i="32"/>
  <c r="L69" i="24"/>
  <c r="L58" i="24"/>
  <c r="L55" i="24"/>
  <c r="L60" i="24"/>
  <c r="L57" i="24"/>
  <c r="L62" i="24"/>
  <c r="L59" i="24"/>
  <c r="L56" i="24"/>
  <c r="J90" i="24"/>
  <c r="L80" i="24"/>
  <c r="L82" i="24"/>
  <c r="L78" i="24"/>
  <c r="L66" i="24"/>
  <c r="L63" i="24"/>
  <c r="L68" i="24"/>
  <c r="L65" i="24"/>
  <c r="L70" i="24"/>
  <c r="L67" i="24"/>
  <c r="L64" i="24"/>
  <c r="L83" i="24"/>
  <c r="L87" i="24"/>
  <c r="L86" i="24"/>
  <c r="L74" i="24"/>
  <c r="L71" i="24"/>
  <c r="L77" i="24"/>
  <c r="L73" i="24"/>
  <c r="L79" i="24"/>
  <c r="L75" i="24"/>
  <c r="L72" i="24"/>
  <c r="L61" i="24"/>
  <c r="L81" i="24"/>
  <c r="L54" i="24"/>
  <c r="L85" i="24"/>
  <c r="L84" i="24"/>
  <c r="L76" i="24"/>
  <c r="O76" i="24"/>
  <c r="O87" i="24"/>
  <c r="O84" i="24"/>
  <c r="O81" i="24"/>
  <c r="O86" i="24"/>
  <c r="O74" i="24"/>
  <c r="O71" i="24"/>
  <c r="O77" i="24"/>
  <c r="O73" i="24"/>
  <c r="K90" i="24"/>
  <c r="O62" i="24"/>
  <c r="O59" i="24"/>
  <c r="O56" i="24"/>
  <c r="O61" i="24"/>
  <c r="O54" i="24"/>
  <c r="O83" i="24"/>
  <c r="O80" i="24"/>
  <c r="O85" i="24"/>
  <c r="O82" i="24"/>
  <c r="O70" i="24"/>
  <c r="O67" i="24"/>
  <c r="O64" i="24"/>
  <c r="O69" i="24"/>
  <c r="O58" i="24"/>
  <c r="O55" i="24"/>
  <c r="O60" i="24"/>
  <c r="O57" i="24"/>
  <c r="O79" i="24"/>
  <c r="O66" i="24"/>
  <c r="O75" i="24"/>
  <c r="O63" i="24"/>
  <c r="O72" i="24"/>
  <c r="O68" i="24"/>
  <c r="O78" i="24"/>
  <c r="O65" i="24"/>
  <c r="J76" i="24"/>
  <c r="J82" i="24"/>
  <c r="J87" i="24"/>
  <c r="J75" i="24"/>
  <c r="J72" i="24"/>
  <c r="J61" i="24"/>
  <c r="J66" i="24"/>
  <c r="J63" i="24"/>
  <c r="J68" i="24"/>
  <c r="J57" i="24"/>
  <c r="J70" i="24"/>
  <c r="J85" i="24"/>
  <c r="J84" i="24"/>
  <c r="J81" i="24"/>
  <c r="J69" i="24"/>
  <c r="J74" i="24"/>
  <c r="J71" i="24"/>
  <c r="J77" i="24"/>
  <c r="J65" i="24"/>
  <c r="J79" i="24"/>
  <c r="J59" i="24"/>
  <c r="J56" i="24"/>
  <c r="J78" i="24"/>
  <c r="J86" i="24"/>
  <c r="J54" i="24"/>
  <c r="J80" i="24"/>
  <c r="J64" i="24"/>
  <c r="J60" i="24"/>
  <c r="J83" i="24"/>
  <c r="J62" i="24"/>
  <c r="J58" i="24"/>
  <c r="J67" i="24"/>
  <c r="J55" i="24"/>
  <c r="J73" i="24"/>
  <c r="G26" i="1"/>
  <c r="E26" i="1"/>
  <c r="CP94" i="32"/>
  <c r="CP95" i="32"/>
  <c r="M74" i="24"/>
  <c r="M71" i="24"/>
  <c r="M77" i="24"/>
  <c r="M65" i="24"/>
  <c r="M70" i="24"/>
  <c r="M67" i="24"/>
  <c r="M64" i="24"/>
  <c r="M69" i="24"/>
  <c r="M76" i="24"/>
  <c r="M83" i="24"/>
  <c r="M80" i="24"/>
  <c r="M85" i="24"/>
  <c r="M73" i="24"/>
  <c r="M79" i="24"/>
  <c r="M75" i="24"/>
  <c r="M72" i="24"/>
  <c r="M78" i="24"/>
  <c r="M58" i="24"/>
  <c r="M55" i="24"/>
  <c r="M60" i="24"/>
  <c r="M54" i="24"/>
  <c r="M82" i="24"/>
  <c r="M87" i="24"/>
  <c r="M84" i="24"/>
  <c r="M81" i="24"/>
  <c r="M86" i="24"/>
  <c r="M66" i="24"/>
  <c r="M62" i="24"/>
  <c r="M68" i="24"/>
  <c r="M56" i="24"/>
  <c r="M63" i="24"/>
  <c r="M57" i="24"/>
  <c r="M61" i="24"/>
  <c r="M59" i="24"/>
  <c r="K76" i="24"/>
  <c r="K79" i="24"/>
  <c r="K84" i="24"/>
  <c r="K64" i="24"/>
  <c r="K61" i="24"/>
  <c r="K83" i="24"/>
  <c r="K85" i="24"/>
  <c r="K80" i="24"/>
  <c r="K57" i="24"/>
  <c r="K55" i="24"/>
  <c r="K65" i="24"/>
  <c r="K87" i="24"/>
  <c r="K54" i="24"/>
  <c r="K72" i="24"/>
  <c r="K69" i="24"/>
  <c r="K58" i="24"/>
  <c r="K60" i="24"/>
  <c r="K62" i="24"/>
  <c r="K67" i="24"/>
  <c r="K59" i="24"/>
  <c r="K81" i="24"/>
  <c r="K78" i="24"/>
  <c r="K66" i="24"/>
  <c r="K63" i="24"/>
  <c r="K68" i="24"/>
  <c r="K73" i="24"/>
  <c r="K82" i="24"/>
  <c r="K77" i="24"/>
  <c r="K75" i="24"/>
  <c r="K74" i="24"/>
  <c r="K71" i="24"/>
  <c r="K70" i="24"/>
  <c r="K56" i="24"/>
  <c r="K86" i="24"/>
  <c r="Q76" i="24"/>
  <c r="Q64" i="24"/>
  <c r="Q69" i="24"/>
  <c r="Q66" i="24"/>
  <c r="Q63" i="24"/>
  <c r="Q68" i="24"/>
  <c r="Q57" i="24"/>
  <c r="Q62" i="24"/>
  <c r="Q59" i="24"/>
  <c r="Q72" i="24"/>
  <c r="Q78" i="24"/>
  <c r="Q74" i="24"/>
  <c r="Q71" i="24"/>
  <c r="Q77" i="24"/>
  <c r="Q65" i="24"/>
  <c r="Q70" i="24"/>
  <c r="Q67" i="24"/>
  <c r="Q81" i="24"/>
  <c r="Q86" i="24"/>
  <c r="Q83" i="24"/>
  <c r="Q80" i="24"/>
  <c r="Q85" i="24"/>
  <c r="Q73" i="24"/>
  <c r="Q79" i="24"/>
  <c r="Q75" i="24"/>
  <c r="Q56" i="24"/>
  <c r="Q60" i="24"/>
  <c r="Q84" i="24"/>
  <c r="Q54" i="24"/>
  <c r="Q58" i="24"/>
  <c r="Q82" i="24"/>
  <c r="Q61" i="24"/>
  <c r="Q55" i="24"/>
  <c r="Q87" i="24"/>
  <c r="N76" i="24"/>
  <c r="N55" i="24"/>
  <c r="N60" i="24"/>
  <c r="N54" i="24"/>
  <c r="N82" i="24"/>
  <c r="N87" i="24"/>
  <c r="N84" i="24"/>
  <c r="N81" i="24"/>
  <c r="N86" i="24"/>
  <c r="N83" i="24"/>
  <c r="N80" i="24"/>
  <c r="N73" i="24"/>
  <c r="N63" i="24"/>
  <c r="N68" i="24"/>
  <c r="N57" i="24"/>
  <c r="N62" i="24"/>
  <c r="J99" i="24" s="1"/>
  <c r="J136" i="24" s="1"/>
  <c r="N59" i="24"/>
  <c r="N56" i="24"/>
  <c r="N61" i="24"/>
  <c r="N58" i="24"/>
  <c r="N85" i="24"/>
  <c r="N72" i="24"/>
  <c r="N71" i="24"/>
  <c r="N77" i="24"/>
  <c r="N65" i="24"/>
  <c r="N70" i="24"/>
  <c r="N67" i="24"/>
  <c r="N64" i="24"/>
  <c r="N69" i="24"/>
  <c r="N66" i="24"/>
  <c r="N79" i="24"/>
  <c r="N78" i="24"/>
  <c r="N75" i="24"/>
  <c r="N74" i="24"/>
  <c r="B21" i="32"/>
  <c r="E23" i="1" s="1"/>
  <c r="CP107" i="32"/>
  <c r="P76" i="24"/>
  <c r="P75" i="24"/>
  <c r="P72" i="24"/>
  <c r="P78" i="24"/>
  <c r="P74" i="24"/>
  <c r="P71" i="24"/>
  <c r="P77" i="24"/>
  <c r="P65" i="24"/>
  <c r="P70" i="24"/>
  <c r="P68" i="24"/>
  <c r="P84" i="24"/>
  <c r="P81" i="24"/>
  <c r="P86" i="24"/>
  <c r="P83" i="24"/>
  <c r="P80" i="24"/>
  <c r="P85" i="24"/>
  <c r="P73" i="24"/>
  <c r="P79" i="24"/>
  <c r="P57" i="24"/>
  <c r="P59" i="24"/>
  <c r="P56" i="24"/>
  <c r="P61" i="24"/>
  <c r="P58" i="24"/>
  <c r="P55" i="24"/>
  <c r="P60" i="24"/>
  <c r="P54" i="24"/>
  <c r="P82" i="24"/>
  <c r="P87" i="24"/>
  <c r="P67" i="24"/>
  <c r="P64" i="24"/>
  <c r="P69" i="24"/>
  <c r="P66" i="24"/>
  <c r="P63" i="24"/>
  <c r="P62" i="24"/>
  <c r="I76" i="24"/>
  <c r="I113" i="24" s="1"/>
  <c r="I60" i="24"/>
  <c r="I87" i="24"/>
  <c r="I82" i="24"/>
  <c r="I59" i="24"/>
  <c r="I72" i="24"/>
  <c r="I81" i="24"/>
  <c r="I118" i="24" s="1"/>
  <c r="I78" i="24"/>
  <c r="I83" i="24"/>
  <c r="I120" i="24" s="1"/>
  <c r="I80" i="24"/>
  <c r="I68" i="24"/>
  <c r="I105" i="24" s="1"/>
  <c r="I57" i="24"/>
  <c r="I62" i="24"/>
  <c r="I99" i="24" s="1"/>
  <c r="I67" i="24"/>
  <c r="I54" i="24"/>
  <c r="I86" i="24"/>
  <c r="I58" i="24"/>
  <c r="I95" i="24" s="1"/>
  <c r="I55" i="24"/>
  <c r="I90" i="24"/>
  <c r="I77" i="24"/>
  <c r="I65" i="24"/>
  <c r="I70" i="24"/>
  <c r="I75" i="24"/>
  <c r="I56" i="24"/>
  <c r="I61" i="24"/>
  <c r="I66" i="24"/>
  <c r="I103" i="24" s="1"/>
  <c r="I63" i="24"/>
  <c r="I100" i="24" s="1"/>
  <c r="I84" i="24"/>
  <c r="I121" i="24" s="1"/>
  <c r="I71" i="24"/>
  <c r="I108" i="24" s="1"/>
  <c r="I64" i="24"/>
  <c r="I73" i="24"/>
  <c r="I110" i="24" s="1"/>
  <c r="I69" i="24"/>
  <c r="I85" i="24"/>
  <c r="I79" i="24"/>
  <c r="I74" i="24"/>
  <c r="E24" i="1"/>
  <c r="E32" i="1" s="1"/>
  <c r="G103" i="1" s="1"/>
  <c r="I103" i="1" s="1"/>
  <c r="F24" i="1"/>
  <c r="G25" i="1"/>
  <c r="E25" i="1"/>
  <c r="E31" i="1" s="1"/>
  <c r="G101" i="1" s="1"/>
  <c r="I101" i="1" s="1"/>
  <c r="DT106" i="32"/>
  <c r="CP99" i="32"/>
  <c r="CP104" i="32"/>
  <c r="DT110" i="32"/>
  <c r="CP101" i="32"/>
  <c r="CP105" i="32"/>
  <c r="CP97" i="32"/>
  <c r="CP92" i="32"/>
  <c r="DT94" i="32"/>
  <c r="DT108" i="32"/>
  <c r="CP102" i="32"/>
  <c r="DT91" i="32"/>
  <c r="CP108" i="32"/>
  <c r="DT95" i="32"/>
  <c r="CP96" i="32"/>
  <c r="DT88" i="32"/>
  <c r="DT90" i="32"/>
  <c r="CP93" i="32"/>
  <c r="DT101" i="32"/>
  <c r="DT107" i="32"/>
  <c r="CP103" i="32"/>
  <c r="DT93" i="32"/>
  <c r="CP90" i="32"/>
  <c r="DT99" i="32"/>
  <c r="DT98" i="32"/>
  <c r="DT96" i="32"/>
  <c r="DT104" i="32"/>
  <c r="CP106" i="32"/>
  <c r="DT100" i="32"/>
  <c r="B50" i="32"/>
  <c r="B48" i="32"/>
  <c r="DT105" i="32"/>
  <c r="DT92" i="32"/>
  <c r="B26" i="32"/>
  <c r="B39" i="32"/>
  <c r="B41" i="32" s="1"/>
  <c r="I122" i="24" l="1"/>
  <c r="I159" i="24" s="1"/>
  <c r="K92" i="24"/>
  <c r="K129" i="24" s="1"/>
  <c r="J112" i="24"/>
  <c r="J149" i="24" s="1"/>
  <c r="I124" i="24"/>
  <c r="I161" i="24" s="1"/>
  <c r="K108" i="24"/>
  <c r="K145" i="24" s="1"/>
  <c r="J117" i="24"/>
  <c r="J154" i="24" s="1"/>
  <c r="I132" i="24"/>
  <c r="I147" i="24"/>
  <c r="I91" i="24"/>
  <c r="K102" i="24"/>
  <c r="K139" i="24" s="1"/>
  <c r="I145" i="24"/>
  <c r="I136" i="24"/>
  <c r="J106" i="24"/>
  <c r="J143" i="24" s="1"/>
  <c r="I137" i="24"/>
  <c r="K91" i="24"/>
  <c r="K128" i="24" s="1"/>
  <c r="I111" i="24"/>
  <c r="I148" i="24" s="1"/>
  <c r="I157" i="24"/>
  <c r="M157" i="24" s="1"/>
  <c r="E61" i="1" s="1"/>
  <c r="I98" i="24"/>
  <c r="I135" i="24" s="1"/>
  <c r="I112" i="24"/>
  <c r="I149" i="24" s="1"/>
  <c r="J98" i="24"/>
  <c r="J135" i="24" s="1"/>
  <c r="J100" i="24"/>
  <c r="J137" i="24" s="1"/>
  <c r="I102" i="24"/>
  <c r="I139" i="24" s="1"/>
  <c r="I96" i="24"/>
  <c r="I133" i="24" s="1"/>
  <c r="M133" i="24" s="1"/>
  <c r="E40" i="1" s="1"/>
  <c r="E33" i="1"/>
  <c r="G102" i="1" s="1"/>
  <c r="I102" i="1" s="1"/>
  <c r="I128" i="24"/>
  <c r="I142" i="24"/>
  <c r="I155" i="24"/>
  <c r="J109" i="24"/>
  <c r="J146" i="24" s="1"/>
  <c r="K105" i="24"/>
  <c r="K142" i="24" s="1"/>
  <c r="K103" i="24"/>
  <c r="K140" i="24" s="1"/>
  <c r="K104" i="24"/>
  <c r="K141" i="24" s="1"/>
  <c r="K117" i="24"/>
  <c r="K154" i="24" s="1"/>
  <c r="K93" i="24"/>
  <c r="K130" i="24" s="1"/>
  <c r="K110" i="24"/>
  <c r="K147" i="24" s="1"/>
  <c r="K123" i="24"/>
  <c r="K160" i="24" s="1"/>
  <c r="K113" i="24"/>
  <c r="K150" i="24" s="1"/>
  <c r="J91" i="24"/>
  <c r="J128" i="24" s="1"/>
  <c r="J108" i="24"/>
  <c r="J145" i="24" s="1"/>
  <c r="J120" i="24"/>
  <c r="J157" i="24" s="1"/>
  <c r="L157" i="24" s="1"/>
  <c r="F61" i="1" s="1"/>
  <c r="J102" i="24"/>
  <c r="J139" i="24" s="1"/>
  <c r="J115" i="24"/>
  <c r="J152" i="24" s="1"/>
  <c r="J93" i="24"/>
  <c r="J130" i="24" s="1"/>
  <c r="J97" i="24"/>
  <c r="J134" i="24" s="1"/>
  <c r="E28" i="1"/>
  <c r="E29" i="1" s="1"/>
  <c r="E30" i="1" s="1"/>
  <c r="D28" i="1"/>
  <c r="I116" i="24"/>
  <c r="I153" i="24" s="1"/>
  <c r="I101" i="24"/>
  <c r="I138" i="24" s="1"/>
  <c r="I140" i="24"/>
  <c r="I107" i="24"/>
  <c r="I144" i="24" s="1"/>
  <c r="I92" i="24"/>
  <c r="I129" i="24" s="1"/>
  <c r="I104" i="24"/>
  <c r="I141" i="24" s="1"/>
  <c r="I117" i="24"/>
  <c r="I154" i="24" s="1"/>
  <c r="I109" i="24"/>
  <c r="I146" i="24" s="1"/>
  <c r="I97" i="24"/>
  <c r="I134" i="24" s="1"/>
  <c r="K116" i="24"/>
  <c r="K153" i="24" s="1"/>
  <c r="K95" i="24"/>
  <c r="K132" i="24" s="1"/>
  <c r="K107" i="24"/>
  <c r="K144" i="24" s="1"/>
  <c r="K120" i="24"/>
  <c r="K157" i="24" s="1"/>
  <c r="K96" i="24"/>
  <c r="K133" i="24" s="1"/>
  <c r="K114" i="24"/>
  <c r="K151" i="24" s="1"/>
  <c r="K118" i="24"/>
  <c r="K155" i="24" s="1"/>
  <c r="J113" i="24"/>
  <c r="J150" i="24" s="1"/>
  <c r="J118" i="24"/>
  <c r="J155" i="24" s="1"/>
  <c r="J116" i="24"/>
  <c r="J153" i="24" s="1"/>
  <c r="J111" i="24"/>
  <c r="J148" i="24" s="1"/>
  <c r="J101" i="24"/>
  <c r="J138" i="24" s="1"/>
  <c r="J105" i="24"/>
  <c r="J142" i="24" s="1"/>
  <c r="J119" i="24"/>
  <c r="J156" i="24" s="1"/>
  <c r="J96" i="24"/>
  <c r="J133" i="24" s="1"/>
  <c r="J92" i="24"/>
  <c r="J129" i="24" s="1"/>
  <c r="M145" i="24"/>
  <c r="E51" i="1" s="1"/>
  <c r="I150" i="24"/>
  <c r="K109" i="24"/>
  <c r="K146" i="24" s="1"/>
  <c r="K100" i="24"/>
  <c r="K137" i="24" s="1"/>
  <c r="M137" i="24" s="1"/>
  <c r="E44" i="1" s="1"/>
  <c r="K94" i="24"/>
  <c r="K131" i="24" s="1"/>
  <c r="K106" i="24"/>
  <c r="K143" i="24" s="1"/>
  <c r="K119" i="24"/>
  <c r="K156" i="24" s="1"/>
  <c r="K99" i="24"/>
  <c r="K136" i="24" s="1"/>
  <c r="M136" i="24" s="1"/>
  <c r="E43" i="1" s="1"/>
  <c r="K121" i="24"/>
  <c r="K158" i="24" s="1"/>
  <c r="J121" i="24"/>
  <c r="J158" i="24" s="1"/>
  <c r="J110" i="24"/>
  <c r="J147" i="24" s="1"/>
  <c r="M147" i="24" s="1"/>
  <c r="E53" i="1" s="1"/>
  <c r="J123" i="24"/>
  <c r="J160" i="24" s="1"/>
  <c r="J104" i="24"/>
  <c r="J141" i="24" s="1"/>
  <c r="J95" i="24"/>
  <c r="J132" i="24" s="1"/>
  <c r="I158" i="24"/>
  <c r="I93" i="24"/>
  <c r="I130" i="24" s="1"/>
  <c r="I114" i="24"/>
  <c r="I151" i="24" s="1"/>
  <c r="I123" i="24"/>
  <c r="I160" i="24" s="1"/>
  <c r="I94" i="24"/>
  <c r="I131" i="24" s="1"/>
  <c r="I115" i="24"/>
  <c r="I152" i="24" s="1"/>
  <c r="I119" i="24"/>
  <c r="I156" i="24" s="1"/>
  <c r="I106" i="24"/>
  <c r="I143" i="24" s="1"/>
  <c r="K115" i="24"/>
  <c r="K152" i="24" s="1"/>
  <c r="K112" i="24"/>
  <c r="K149" i="24" s="1"/>
  <c r="K97" i="24"/>
  <c r="K134" i="24" s="1"/>
  <c r="K101" i="24"/>
  <c r="K138" i="24" s="1"/>
  <c r="K122" i="24"/>
  <c r="K159" i="24" s="1"/>
  <c r="K98" i="24"/>
  <c r="K135" i="24" s="1"/>
  <c r="K111" i="24"/>
  <c r="K148" i="24" s="1"/>
  <c r="K124" i="24"/>
  <c r="K161" i="24" s="1"/>
  <c r="J122" i="24"/>
  <c r="J159" i="24" s="1"/>
  <c r="J114" i="24"/>
  <c r="J151" i="24" s="1"/>
  <c r="J124" i="24"/>
  <c r="J161" i="24" s="1"/>
  <c r="J107" i="24"/>
  <c r="J144" i="24" s="1"/>
  <c r="J103" i="24"/>
  <c r="J140" i="24" s="1"/>
  <c r="J94" i="24"/>
  <c r="J131" i="24" s="1"/>
  <c r="F34" i="1"/>
  <c r="E34" i="1"/>
  <c r="G141" i="1" s="1"/>
  <c r="I141" i="1" s="1"/>
  <c r="B52" i="32"/>
  <c r="B54" i="32" s="1"/>
  <c r="G23" i="1" s="1"/>
  <c r="L145" i="24" l="1"/>
  <c r="F51" i="1" s="1"/>
  <c r="N157" i="24"/>
  <c r="G61" i="1" s="1"/>
  <c r="L159" i="24"/>
  <c r="F63" i="1" s="1"/>
  <c r="N148" i="24"/>
  <c r="G54" i="1" s="1"/>
  <c r="L132" i="24"/>
  <c r="F39" i="1" s="1"/>
  <c r="N139" i="24"/>
  <c r="G45" i="1" s="1"/>
  <c r="L139" i="24"/>
  <c r="F45" i="1" s="1"/>
  <c r="M139" i="24"/>
  <c r="E45" i="1" s="1"/>
  <c r="M132" i="24"/>
  <c r="E39" i="1" s="1"/>
  <c r="N145" i="24"/>
  <c r="G51" i="1" s="1"/>
  <c r="L135" i="24"/>
  <c r="F42" i="1" s="1"/>
  <c r="M149" i="24"/>
  <c r="E55" i="1" s="1"/>
  <c r="L133" i="24"/>
  <c r="F40" i="1" s="1"/>
  <c r="N159" i="24"/>
  <c r="G63" i="1" s="1"/>
  <c r="M135" i="24"/>
  <c r="E42" i="1" s="1"/>
  <c r="L144" i="24"/>
  <c r="F50" i="1" s="1"/>
  <c r="M144" i="24"/>
  <c r="N144" i="24"/>
  <c r="G50" i="1" s="1"/>
  <c r="N143" i="24"/>
  <c r="G49" i="1" s="1"/>
  <c r="M143" i="24"/>
  <c r="L143" i="24"/>
  <c r="F49" i="1" s="1"/>
  <c r="N160" i="24"/>
  <c r="M160" i="24"/>
  <c r="L160" i="24"/>
  <c r="M150" i="24"/>
  <c r="L150" i="24"/>
  <c r="N150" i="24"/>
  <c r="N136" i="24"/>
  <c r="G43" i="1" s="1"/>
  <c r="N132" i="24"/>
  <c r="G39" i="1" s="1"/>
  <c r="N135" i="24"/>
  <c r="G42" i="1" s="1"/>
  <c r="M159" i="24"/>
  <c r="E63" i="1" s="1"/>
  <c r="N141" i="24"/>
  <c r="G47" i="1" s="1"/>
  <c r="L141" i="24"/>
  <c r="F47" i="1" s="1"/>
  <c r="M141" i="24"/>
  <c r="N138" i="24"/>
  <c r="L138" i="24"/>
  <c r="M138" i="24"/>
  <c r="M161" i="24"/>
  <c r="E64" i="1" s="1"/>
  <c r="N161" i="24"/>
  <c r="G64" i="1" s="1"/>
  <c r="L161" i="24"/>
  <c r="F64" i="1" s="1"/>
  <c r="N149" i="24"/>
  <c r="G55" i="1" s="1"/>
  <c r="L137" i="24"/>
  <c r="F44" i="1" s="1"/>
  <c r="N147" i="24"/>
  <c r="G53" i="1" s="1"/>
  <c r="N152" i="24"/>
  <c r="M152" i="24"/>
  <c r="L152" i="24"/>
  <c r="M156" i="24"/>
  <c r="L156" i="24"/>
  <c r="F60" i="1" s="1"/>
  <c r="N156" i="24"/>
  <c r="G60" i="1" s="1"/>
  <c r="N151" i="24"/>
  <c r="G56" i="1" s="1"/>
  <c r="M151" i="24"/>
  <c r="E56" i="1" s="1"/>
  <c r="L151" i="24"/>
  <c r="F56" i="1" s="1"/>
  <c r="N133" i="24"/>
  <c r="G40" i="1" s="1"/>
  <c r="L136" i="24"/>
  <c r="F43" i="1" s="1"/>
  <c r="N134" i="24"/>
  <c r="G41" i="1" s="1"/>
  <c r="M134" i="24"/>
  <c r="L134" i="24"/>
  <c r="F41" i="1" s="1"/>
  <c r="M129" i="24"/>
  <c r="N129" i="24"/>
  <c r="G36" i="1" s="1"/>
  <c r="L129" i="24"/>
  <c r="F36" i="1" s="1"/>
  <c r="M153" i="24"/>
  <c r="L153" i="24"/>
  <c r="F57" i="1" s="1"/>
  <c r="N153" i="24"/>
  <c r="G57" i="1" s="1"/>
  <c r="N155" i="24"/>
  <c r="G59" i="1" s="1"/>
  <c r="L155" i="24"/>
  <c r="F59" i="1" s="1"/>
  <c r="M155" i="24"/>
  <c r="L149" i="24"/>
  <c r="F55" i="1" s="1"/>
  <c r="N137" i="24"/>
  <c r="G44" i="1" s="1"/>
  <c r="L148" i="24"/>
  <c r="F54" i="1" s="1"/>
  <c r="M142" i="24"/>
  <c r="L142" i="24"/>
  <c r="F48" i="1" s="1"/>
  <c r="N142" i="24"/>
  <c r="G48" i="1" s="1"/>
  <c r="L147" i="24"/>
  <c r="F53" i="1" s="1"/>
  <c r="M148" i="24"/>
  <c r="L130" i="24"/>
  <c r="F37" i="1" s="1"/>
  <c r="N130" i="24"/>
  <c r="G37" i="1" s="1"/>
  <c r="M130" i="24"/>
  <c r="N146" i="24"/>
  <c r="G52" i="1" s="1"/>
  <c r="L146" i="24"/>
  <c r="F52" i="1" s="1"/>
  <c r="M146" i="24"/>
  <c r="L131" i="24"/>
  <c r="F38" i="1" s="1"/>
  <c r="N131" i="24"/>
  <c r="G38" i="1" s="1"/>
  <c r="M131" i="24"/>
  <c r="N158" i="24"/>
  <c r="G62" i="1" s="1"/>
  <c r="L158" i="24"/>
  <c r="F62" i="1" s="1"/>
  <c r="M158" i="24"/>
  <c r="E62" i="1" s="1"/>
  <c r="M154" i="24"/>
  <c r="N154" i="24"/>
  <c r="G58" i="1" s="1"/>
  <c r="L154" i="24"/>
  <c r="F58" i="1" s="1"/>
  <c r="N140" i="24"/>
  <c r="G46" i="1" s="1"/>
  <c r="L140" i="24"/>
  <c r="F46" i="1" s="1"/>
  <c r="M140" i="24"/>
  <c r="N128" i="24"/>
  <c r="G35" i="1" s="1"/>
  <c r="L128" i="24"/>
  <c r="F35" i="1" s="1"/>
  <c r="M128" i="24"/>
  <c r="E86" i="1"/>
  <c r="G132" i="1" s="1"/>
  <c r="I132" i="1" s="1"/>
  <c r="E94" i="1"/>
  <c r="G140" i="1" s="1"/>
  <c r="I140" i="1" s="1"/>
  <c r="E74" i="1"/>
  <c r="G120" i="1" s="1"/>
  <c r="I120" i="1" s="1"/>
  <c r="E72" i="1"/>
  <c r="G118" i="1" s="1"/>
  <c r="I118" i="1" s="1"/>
  <c r="E73" i="1"/>
  <c r="G119" i="1" s="1"/>
  <c r="I119" i="1" s="1"/>
  <c r="E70" i="1"/>
  <c r="G116" i="1" s="1"/>
  <c r="I116" i="1" s="1"/>
  <c r="E69" i="1"/>
  <c r="G115" i="1" s="1"/>
  <c r="I115" i="1" s="1"/>
  <c r="E75" i="1" l="1"/>
  <c r="G121" i="1" s="1"/>
  <c r="I121" i="1" s="1"/>
  <c r="E92" i="1"/>
  <c r="G138" i="1" s="1"/>
  <c r="I138" i="1" s="1"/>
  <c r="E59" i="1"/>
  <c r="E47" i="1"/>
  <c r="E77" i="1" s="1"/>
  <c r="G123" i="1" s="1"/>
  <c r="I123" i="1" s="1"/>
  <c r="E81" i="1"/>
  <c r="G127" i="1" s="1"/>
  <c r="I127" i="1" s="1"/>
  <c r="E50" i="1"/>
  <c r="E80" i="1" s="1"/>
  <c r="G126" i="1" s="1"/>
  <c r="I126" i="1" s="1"/>
  <c r="E35" i="1"/>
  <c r="E65" i="1" s="1"/>
  <c r="G111" i="1" s="1"/>
  <c r="I111" i="1" s="1"/>
  <c r="E93" i="1"/>
  <c r="G139" i="1" s="1"/>
  <c r="I139" i="1" s="1"/>
  <c r="E60" i="1"/>
  <c r="E90" i="1" s="1"/>
  <c r="G136" i="1" s="1"/>
  <c r="I136" i="1" s="1"/>
  <c r="E38" i="1"/>
  <c r="E68" i="1" s="1"/>
  <c r="G114" i="1" s="1"/>
  <c r="I114" i="1" s="1"/>
  <c r="E37" i="1"/>
  <c r="E67" i="1" s="1"/>
  <c r="G113" i="1" s="1"/>
  <c r="I113" i="1" s="1"/>
  <c r="E57" i="1"/>
  <c r="E87" i="1" s="1"/>
  <c r="G133" i="1" s="1"/>
  <c r="I133" i="1" s="1"/>
  <c r="E89" i="1"/>
  <c r="G135" i="1" s="1"/>
  <c r="I135" i="1" s="1"/>
  <c r="E46" i="1"/>
  <c r="E76" i="1" s="1"/>
  <c r="G122" i="1" s="1"/>
  <c r="I122" i="1" s="1"/>
  <c r="E85" i="1"/>
  <c r="G131" i="1" s="1"/>
  <c r="I131" i="1" s="1"/>
  <c r="E54" i="1"/>
  <c r="E84" i="1" s="1"/>
  <c r="G130" i="1" s="1"/>
  <c r="I130" i="1" s="1"/>
  <c r="E36" i="1"/>
  <c r="E66" i="1" s="1"/>
  <c r="G112" i="1" s="1"/>
  <c r="I112" i="1" s="1"/>
  <c r="E41" i="1"/>
  <c r="E71" i="1" s="1"/>
  <c r="G117" i="1" s="1"/>
  <c r="I117" i="1" s="1"/>
  <c r="E91" i="1"/>
  <c r="G137" i="1" s="1"/>
  <c r="I137" i="1" s="1"/>
  <c r="E58" i="1"/>
  <c r="E88" i="1" s="1"/>
  <c r="G134" i="1" s="1"/>
  <c r="I134" i="1" s="1"/>
  <c r="E49" i="1"/>
  <c r="E79" i="1" s="1"/>
  <c r="G125" i="1" s="1"/>
  <c r="I125" i="1" s="1"/>
  <c r="E83" i="1"/>
  <c r="G129" i="1" s="1"/>
  <c r="I129" i="1" s="1"/>
  <c r="E52" i="1"/>
  <c r="E82" i="1" s="1"/>
  <c r="G128" i="1" s="1"/>
  <c r="I128" i="1" s="1"/>
  <c r="E48" i="1"/>
  <c r="E78" i="1" s="1"/>
  <c r="G124" i="1" s="1"/>
  <c r="I124" i="1" s="1"/>
</calcChain>
</file>

<file path=xl/sharedStrings.xml><?xml version="1.0" encoding="utf-8"?>
<sst xmlns="http://schemas.openxmlformats.org/spreadsheetml/2006/main" count="41893" uniqueCount="1415">
  <si>
    <t>Indicator</t>
  </si>
  <si>
    <t>Score</t>
  </si>
  <si>
    <t>data verified based on measurements</t>
  </si>
  <si>
    <t xml:space="preserve">data verified based on  some assumptions and/or standard science and engineering calculations </t>
  </si>
  <si>
    <t>data verified with many assumptions, or non-verified but from quality source</t>
  </si>
  <si>
    <t xml:space="preserve">qualified estimate </t>
  </si>
  <si>
    <t>non-qualified estimate</t>
  </si>
  <si>
    <t>source quality guidelines met</t>
  </si>
  <si>
    <t>source quality guidelines not met</t>
  </si>
  <si>
    <t>data cross checks, greater than or equal to 3 quality sources</t>
  </si>
  <si>
    <t>2 or less data sources available for cross check, or data sources available that do not meet quality standards</t>
  </si>
  <si>
    <t>no data available for cross check</t>
  </si>
  <si>
    <t xml:space="preserve">representative data from a sufficient sample of sites over an adequate period of time </t>
  </si>
  <si>
    <t>smaller number of site but an adequate period of time</t>
  </si>
  <si>
    <t xml:space="preserve"> sufficient number of sites but a less adequate period of time</t>
  </si>
  <si>
    <t>smaller number of sites and shorter periods or incomplete data from an adequate number of sites or periods</t>
  </si>
  <si>
    <t>representativeness unknown or incomplete data sets</t>
  </si>
  <si>
    <t>Temporal Correlation</t>
  </si>
  <si>
    <t>less than three years of difference to year of study/current year</t>
  </si>
  <si>
    <t>less than 6 years of difference</t>
  </si>
  <si>
    <t>less than 10 years difference</t>
  </si>
  <si>
    <t>less than 15 years difference</t>
  </si>
  <si>
    <t>age of data unknown or more than 15 years difference</t>
  </si>
  <si>
    <t>Geographical Correlation</t>
  </si>
  <si>
    <t>data from area under study</t>
  </si>
  <si>
    <t>average data from larger area or specific data from a close area</t>
  </si>
  <si>
    <t>data from area with similar production conditions</t>
  </si>
  <si>
    <t>data from area with slightly similar production conditions</t>
  </si>
  <si>
    <t>data from unknown area or area with very different production conditions</t>
  </si>
  <si>
    <t>When the source used for data is a reputable model that does not specifically meet the above criteria, it is the discretion of the modeler to determine the rank of the source.  An example for justification would be if the data have been used in published reports that met the data quality standards.</t>
  </si>
  <si>
    <t>data from technology, process or materials being studied</t>
  </si>
  <si>
    <t>data from a different technology using the same process and/or materials</t>
  </si>
  <si>
    <t>data on related process or material using the same technology</t>
  </si>
  <si>
    <t>data or related process or material using a different technology</t>
  </si>
  <si>
    <t>1) Calculated Score for each UP input. If more than one reference source is used for one input, and the score is lower, consider both scores. If an indicator does not relate to a specific source assume N/A. If all emissions come from one source, only one score needed</t>
  </si>
  <si>
    <t xml:space="preserve"> - when a score is determined for a particular reference source, add to reference source info for future use</t>
  </si>
  <si>
    <t>2) From the reference scores, determine the data quality indicator (DQI) for the unit process inputs for commissioning/decommissioning, operations (when applicable)*</t>
  </si>
  <si>
    <t xml:space="preserve"> - the scores are not additive, rather, the lowest score for an indicator of a particular data input is the lowest score for the UP</t>
  </si>
  <si>
    <r>
      <t xml:space="preserve">3) Significant inputs of low quality unit processes (DQI mostly 3-5) should be varied to the minimum and maximum values </t>
    </r>
    <r>
      <rPr>
        <b/>
        <u/>
        <sz val="10"/>
        <rFont val="Arial"/>
        <family val="2"/>
      </rPr>
      <t>or</t>
    </r>
    <r>
      <rPr>
        <b/>
        <sz val="10"/>
        <rFont val="Arial"/>
        <family val="2"/>
      </rPr>
      <t xml:space="preserve"> 95 percent confidence interval of the uncertainty range. </t>
    </r>
  </si>
  <si>
    <t>4) If the change in the final result from a single unit process is greater than a threshold value, for example 0.1 g CO2e/MJ, then the processes should be flagged for possible additional data quality refinement</t>
  </si>
  <si>
    <t>* For NETL LCI&amp;C studies, because data quality for construction is typically low, sensitivity on those inputs is already performed and the DQI does not need to be calculated. If, sensitivity is not performed on construction, or sensitivity shows a particular input is significant, than the DQI will be performed</t>
  </si>
  <si>
    <t xml:space="preserve"> - for example, if emissions from the total steel inputs are found to be significant during sensitivity, the DQI will be performed on the steel profile (if possible). If not possible (because data is not-transparent/purchased), this will be listed as a future recommendation</t>
  </si>
  <si>
    <t xml:space="preserve"> - if, however, the steel inputs are significant due to a large amount of steel needed for a particular process, then the DQI on that input should be performed and the data refined if needed</t>
  </si>
  <si>
    <t>5) If, the UP input is significant (with or without sensitivity), but no data refinement is possible, this is listed as a data limitation and noted in the report</t>
  </si>
  <si>
    <t>Input/Output</t>
  </si>
  <si>
    <t>Source Reliability</t>
  </si>
  <si>
    <t>Technical Correlation</t>
  </si>
  <si>
    <t>DQI</t>
  </si>
  <si>
    <t>Recommendations</t>
  </si>
  <si>
    <t>Determinations</t>
  </si>
  <si>
    <t>2,2,1,1,1</t>
  </si>
  <si>
    <t>Water Emissions</t>
  </si>
  <si>
    <t>2,2,2,1,2</t>
  </si>
  <si>
    <t>Year Data Represents</t>
  </si>
  <si>
    <t>Geographical Representation</t>
  </si>
  <si>
    <t>Representativeness</t>
  </si>
  <si>
    <t>BibliographicText</t>
  </si>
  <si>
    <t>Text/Description</t>
  </si>
  <si>
    <t>Data Type (Origin)</t>
  </si>
  <si>
    <t>Reference Source Info Lists</t>
  </si>
  <si>
    <t>References</t>
  </si>
  <si>
    <t>End of List</t>
  </si>
  <si>
    <t>Comments</t>
  </si>
  <si>
    <t xml:space="preserve">&lt;select this entire row, then insert new row&gt; </t>
  </si>
  <si>
    <t>of</t>
  </si>
  <si>
    <t>&lt;select this entire row, then insert new row&gt;</t>
  </si>
  <si>
    <t>Units per RF</t>
  </si>
  <si>
    <t>Total</t>
  </si>
  <si>
    <t>Amount</t>
  </si>
  <si>
    <t>Data Module Summary</t>
  </si>
  <si>
    <t>Process Name:</t>
  </si>
  <si>
    <t>Reference Flow:</t>
  </si>
  <si>
    <t>Brief Description:</t>
  </si>
  <si>
    <t>Geographical Coverage:</t>
  </si>
  <si>
    <t>Year Data Best Represents:</t>
  </si>
  <si>
    <t>Process Type:</t>
  </si>
  <si>
    <t>Process Scope:</t>
  </si>
  <si>
    <t>Allocation Applied:</t>
  </si>
  <si>
    <t>Completeness:</t>
  </si>
  <si>
    <t>Flows Aggregated in Data Set:</t>
  </si>
  <si>
    <t>SECTION I: META DATA</t>
  </si>
  <si>
    <t>SECTION II: PARAMETERS</t>
  </si>
  <si>
    <t>SECTION III: INPUT FLOWS</t>
  </si>
  <si>
    <t>SECTION IV: OUTPUT FLOWS</t>
  </si>
  <si>
    <t>Parameter Name</t>
  </si>
  <si>
    <t>Formula</t>
  </si>
  <si>
    <t>Value</t>
  </si>
  <si>
    <t>Parameter</t>
  </si>
  <si>
    <t>Factor</t>
  </si>
  <si>
    <t>Unit</t>
  </si>
  <si>
    <t>Tracked</t>
  </si>
  <si>
    <t>Origin</t>
  </si>
  <si>
    <t>Flow Name</t>
  </si>
  <si>
    <t>Units</t>
  </si>
  <si>
    <t>Detailed Spreadsheet Lists</t>
  </si>
  <si>
    <t>Process Type</t>
  </si>
  <si>
    <t>Process Scope</t>
  </si>
  <si>
    <t>Completeness</t>
  </si>
  <si>
    <t>Energy Conversion (EC)</t>
  </si>
  <si>
    <t>Transport Process (TP)</t>
  </si>
  <si>
    <t>Waste Treatment Process (WT)</t>
  </si>
  <si>
    <t>Cradle-to-Gate Process (CG)</t>
  </si>
  <si>
    <t>Gate-to-Gate Process (GG)</t>
  </si>
  <si>
    <t>All Flows Captured</t>
  </si>
  <si>
    <t>All Relevant Flows Captured</t>
  </si>
  <si>
    <t>Individual Relevant Flows Captured</t>
  </si>
  <si>
    <t>Some Relevant Flows Not Captured</t>
  </si>
  <si>
    <t>No Statement</t>
  </si>
  <si>
    <t>Measured</t>
  </si>
  <si>
    <t>Calculated</t>
  </si>
  <si>
    <t>Literature</t>
  </si>
  <si>
    <t>Estimated</t>
  </si>
  <si>
    <t>&lt;select from list&gt;</t>
  </si>
  <si>
    <t>Field Name</t>
  </si>
  <si>
    <t>Number</t>
  </si>
  <si>
    <t>SourceType</t>
  </si>
  <si>
    <t>Separate Publication</t>
  </si>
  <si>
    <t>Undefined</t>
  </si>
  <si>
    <t>Title</t>
  </si>
  <si>
    <t>FirstAuthor</t>
  </si>
  <si>
    <t>AdditionalAuthors</t>
  </si>
  <si>
    <t>Year</t>
  </si>
  <si>
    <t>PlaceOfPublication</t>
  </si>
  <si>
    <t>Publisher</t>
  </si>
  <si>
    <t>PageNumbers</t>
  </si>
  <si>
    <t>Table or Figure Number</t>
  </si>
  <si>
    <t>NameOfEditors</t>
  </si>
  <si>
    <t>TitleOfAnthology</t>
  </si>
  <si>
    <t>Journal</t>
  </si>
  <si>
    <t>VolumeNo</t>
  </si>
  <si>
    <t>IssueNo</t>
  </si>
  <si>
    <t>Copyright</t>
  </si>
  <si>
    <t>Internet Address</t>
  </si>
  <si>
    <t>Region</t>
  </si>
  <si>
    <t>Date</t>
  </si>
  <si>
    <t>Docket Number</t>
  </si>
  <si>
    <t>X</t>
  </si>
  <si>
    <t>*</t>
  </si>
  <si>
    <t>Manufacturing Process (MP)</t>
  </si>
  <si>
    <t>Installation Process (IP)</t>
  </si>
  <si>
    <t>Recovery Process (RP)</t>
  </si>
  <si>
    <t>Extraction Process (EP)</t>
  </si>
  <si>
    <t>Basic Process (BP)</t>
  </si>
  <si>
    <t>Cradle-to-Grave (End-of-Life) Process (CE)</t>
  </si>
  <si>
    <t>Gate-to-Grave (End-of-Life) Process (GE)</t>
  </si>
  <si>
    <t>2005</t>
  </si>
  <si>
    <t>US</t>
  </si>
  <si>
    <t>No</t>
  </si>
  <si>
    <t>kg</t>
  </si>
  <si>
    <t>Water Use</t>
  </si>
  <si>
    <t>L</t>
  </si>
  <si>
    <t>Average</t>
  </si>
  <si>
    <t>Washington, DC</t>
  </si>
  <si>
    <t>Internet</t>
  </si>
  <si>
    <t>2008</t>
  </si>
  <si>
    <t>2009</t>
  </si>
  <si>
    <t>2007</t>
  </si>
  <si>
    <t>Reference Flow</t>
  </si>
  <si>
    <t>Calculations</t>
  </si>
  <si>
    <t>Assumptions</t>
  </si>
  <si>
    <t>Assumption #</t>
  </si>
  <si>
    <t>Description</t>
  </si>
  <si>
    <t>kg diesel</t>
  </si>
  <si>
    <t>L diesel</t>
  </si>
  <si>
    <t>Conversion Factors</t>
  </si>
  <si>
    <t>DS Sheet Information</t>
  </si>
  <si>
    <t>This data sheet is organized as follows:</t>
  </si>
  <si>
    <t>Worksheet</t>
  </si>
  <si>
    <t>Data Summary</t>
  </si>
  <si>
    <t>Reference Source Info</t>
  </si>
  <si>
    <t>Conversions</t>
  </si>
  <si>
    <t>Data Quality Index</t>
  </si>
  <si>
    <t>Unit Conversions</t>
  </si>
  <si>
    <t>Summary</t>
  </si>
  <si>
    <t>Iron [Heavy metals to fresh water]</t>
  </si>
  <si>
    <t>Emission output to atmosphere</t>
  </si>
  <si>
    <t>Emission output to freshwater</t>
  </si>
  <si>
    <t>(see DQI sheet for explanation)</t>
  </si>
  <si>
    <t>This section includes adjustable parameters, calculations needed to support adjustable parameters, and flow calculations based upon adjustable parameters.</t>
  </si>
  <si>
    <t>This section includes all input flows considered for this unit process</t>
  </si>
  <si>
    <t>This section includes all output flows considered for this unit process</t>
  </si>
  <si>
    <t>How to Cite This Document:</t>
  </si>
  <si>
    <t>Additional Notes:</t>
  </si>
  <si>
    <t>For the calculations sheets, values</t>
  </si>
  <si>
    <t xml:space="preserve">highlighted in yellow </t>
  </si>
  <si>
    <t>are also pulled forward into the 'Data Summary' sheet</t>
  </si>
  <si>
    <t>DQI Determination</t>
  </si>
  <si>
    <t>OK</t>
  </si>
  <si>
    <t>DQI Methodology</t>
  </si>
  <si>
    <t>DQI Matrix (from NETL LCI&amp;C Guideline Document, adapted from Weidema and Wenaes)</t>
  </si>
  <si>
    <r>
      <t>Source Reliability</t>
    </r>
    <r>
      <rPr>
        <b/>
        <i/>
        <sz val="10"/>
        <rFont val="Arial"/>
        <family val="2"/>
      </rPr>
      <t xml:space="preserve"> (for most applications, source quality guidelines only factor)</t>
    </r>
  </si>
  <si>
    <t>Technological Correlation</t>
  </si>
  <si>
    <t>Indicator Descriptions</t>
  </si>
  <si>
    <r>
      <t>Source Reliability --</t>
    </r>
    <r>
      <rPr>
        <sz val="10"/>
        <rFont val="Arial"/>
        <family val="2"/>
      </rPr>
      <t xml:space="preserve"> This indicator relates to the quality of the data source and the verification of the data collection methods used within the source.</t>
    </r>
  </si>
  <si>
    <r>
      <t>Data Verification --</t>
    </r>
    <r>
      <rPr>
        <sz val="10"/>
        <rFont val="Arial"/>
        <family val="2"/>
      </rPr>
      <t xml:space="preserve"> Source data that have been verified within error bounds by either the source author (with a high level of transparency) or the LCI modeler.  Verification can be done by measurement including on-site checking, recalculation, or mass or energy balance analysis.  If the source data cannot be verified without making assumptions (i.e., not enough data are available to close the mass/energy balance), then the score should be a two or three, depending on the number of assumptions.  If no source data are available, a qualified estimate from an expert in the field should receive a score of four, and an estimate from a non-expert should receive a score of five. Mostly applicable to primary data.</t>
    </r>
  </si>
  <si>
    <r>
      <t xml:space="preserve">Source Quality Guidelines -- </t>
    </r>
    <r>
      <rPr>
        <sz val="10"/>
        <rFont val="Arial"/>
        <family val="2"/>
      </rPr>
      <t>The highest quality source should meet the following criteria.</t>
    </r>
  </si>
  <si>
    <t>o   Be from a peer reviewed journal or a government sponsored study.  If the source is an LCA, it must meet ISO requirements.</t>
  </si>
  <si>
    <t>o   The source is publicly available either for free or at cost, or directly representative of the process of interest.</t>
  </si>
  <si>
    <t>o   The source is written/published by an unbiased party.</t>
  </si>
  <si>
    <t>o   The source is an unbiased survey of experts or process locations.</t>
  </si>
  <si>
    <r>
      <t xml:space="preserve">Data Cross Check -- </t>
    </r>
    <r>
      <rPr>
        <sz val="10"/>
        <rFont val="Arial"/>
        <family val="2"/>
      </rPr>
      <t xml:space="preserve">The number of sources that verify the same data point or series, within reason.  As a general benchmark, a high standard is greater than or equal to three data cross checks with quality approved sources. </t>
    </r>
    <r>
      <rPr>
        <i/>
        <sz val="10"/>
        <rFont val="Arial"/>
        <family val="2"/>
      </rPr>
      <t>This typically refers to primary data, and if no other data sources are available, this can be omitted.</t>
    </r>
  </si>
  <si>
    <r>
      <t xml:space="preserve">Completeness -- </t>
    </r>
    <r>
      <rPr>
        <sz val="10"/>
        <rFont val="Arial"/>
        <family val="2"/>
      </rPr>
      <t>This indicator quantifies the statistical robustness of the source data.  This ranking is based on how many data points were taken, how representative the sample is to the studied process, and whether the data were taken for an acceptable time period to even out normal process fluctuations.  The following examples are given to help clarify this indicator.</t>
    </r>
  </si>
  <si>
    <r>
      <t>Temporal Correlation</t>
    </r>
    <r>
      <rPr>
        <sz val="10"/>
        <rFont val="Arial"/>
        <family val="2"/>
      </rPr>
      <t xml:space="preserve"> -- This indicator represents how well the time period in which the data were collected corresponds with the year of the study.  If the study is set to evaluate the use of a technology from 2000 to 2040, data from 1970 would not be very accurate.  It is important when assigning this ranking to take notice of any discrepancies between the year the source was published and the data were collected.</t>
    </r>
  </si>
  <si>
    <r>
      <t>Geographical Correlation  --</t>
    </r>
    <r>
      <rPr>
        <sz val="10"/>
        <rFont val="Arial"/>
        <family val="2"/>
      </rPr>
      <t xml:space="preserve"> This indicator represents the appropriateness between the region of study and the source data region.  This indicator becomes important when comparing data from different countries.  For example, technological advances might reasonably be expected to develop differently in different countries, so efficiency and energy use might be very different.  This is also important when looking at best management practices for carbon mitigation.</t>
    </r>
  </si>
  <si>
    <r>
      <t xml:space="preserve">Technological Correlation -- </t>
    </r>
    <r>
      <rPr>
        <sz val="10"/>
        <rFont val="Arial"/>
        <family val="2"/>
      </rPr>
      <t>This indicator embodies all other differences that may be present between the study goals and the data source.  From the above example, using data for a type of biomass that is not being studied in the LCA should result in a lower technological representativeness ranking.</t>
    </r>
  </si>
  <si>
    <t>Steps for Applying DQM</t>
  </si>
  <si>
    <t>Requirements met</t>
  </si>
  <si>
    <t>Reference (see 'Reference Source Info' worksheet)</t>
  </si>
  <si>
    <t>short ton</t>
  </si>
  <si>
    <t>gallon</t>
  </si>
  <si>
    <t>g</t>
  </si>
  <si>
    <t>Referenced citations; citations are referenced by number, listed at the top of the Reference Source Info sheet</t>
  </si>
  <si>
    <t xml:space="preserve">Process Name: </t>
  </si>
  <si>
    <t xml:space="preserve">Process Description: </t>
  </si>
  <si>
    <t xml:space="preserve">Files: </t>
  </si>
  <si>
    <t>Bibliographic references &amp; assumptions referenced by number; see 'Reference Source Info' &amp; 'Assumptions' sheets for cross-reference.</t>
  </si>
  <si>
    <r>
      <t xml:space="preserve">Data Summary sheet color coding: </t>
    </r>
    <r>
      <rPr>
        <i/>
        <sz val="10"/>
        <rFont val="Arial"/>
        <family val="2"/>
      </rPr>
      <t>white</t>
    </r>
    <r>
      <rPr>
        <sz val="10"/>
        <rFont val="Arial"/>
        <family val="2"/>
      </rPr>
      <t xml:space="preserve"> indicates data input by model engineer; blue indicates automatically calculated values </t>
    </r>
  </si>
  <si>
    <t>Summary and Calculations Worksheets:</t>
  </si>
  <si>
    <t>Disclaimer:</t>
  </si>
  <si>
    <t>Auxiliary Process (AP)</t>
  </si>
  <si>
    <t xml:space="preserve"> - check significance first. If the input is not significant by a long shot (or with the maximum possible value, then it is not necessary to include in the UP</t>
  </si>
  <si>
    <t>Summary of Calculations, Input and Output Flows, Reference Flow, and other information</t>
  </si>
  <si>
    <t>As shown below, this document contains 3 summary worksheets (Data Summary, Reference Source Info, and DQI) that have been formatted consistent with NETL standards. The remaining 'calculations' worksheets are workspaces used by NETL engineers during the production of this unit process.  The 'calculations' worksheets are presented for the convenience of the reader, and have not been subjected to standardized formatting.</t>
  </si>
  <si>
    <t>Powder River Basin</t>
  </si>
  <si>
    <t>kg/L water</t>
  </si>
  <si>
    <t>kg/kg coal</t>
  </si>
  <si>
    <t>Selenium, total recoverable</t>
  </si>
  <si>
    <t>Copper, total recoverable</t>
  </si>
  <si>
    <t>DB</t>
  </si>
  <si>
    <t>MGD</t>
  </si>
  <si>
    <t>ICIS-NPDES</t>
  </si>
  <si>
    <t>MT</t>
  </si>
  <si>
    <t>MT0024210</t>
  </si>
  <si>
    <t>DECKER COAL CO (EAST MINE)</t>
  </si>
  <si>
    <t>MT0000892</t>
  </si>
  <si>
    <t>DECKER COAL CO (WEST MINE)</t>
  </si>
  <si>
    <t>Black Thunder</t>
  </si>
  <si>
    <t>Jacobs Ranch</t>
  </si>
  <si>
    <t>kg/yr</t>
  </si>
  <si>
    <t>scf Methane</t>
  </si>
  <si>
    <t>lbs</t>
  </si>
  <si>
    <t>m3</t>
  </si>
  <si>
    <t>barrel petroleum</t>
  </si>
  <si>
    <t xml:space="preserve">short ton </t>
  </si>
  <si>
    <t>lb I#6 coal HHV (dry)</t>
  </si>
  <si>
    <t>btu</t>
  </si>
  <si>
    <t>MMBtu</t>
  </si>
  <si>
    <t>cubic foot PRB coal</t>
  </si>
  <si>
    <t>cubic yard</t>
  </si>
  <si>
    <t>cubic feet</t>
  </si>
  <si>
    <t>cubic yard PRB coal</t>
  </si>
  <si>
    <t>Notes</t>
  </si>
  <si>
    <t>kg/kg</t>
  </si>
  <si>
    <t>coal</t>
  </si>
  <si>
    <t>acres</t>
  </si>
  <si>
    <t>ft</t>
  </si>
  <si>
    <t>Grand Total</t>
  </si>
  <si>
    <t>acre</t>
  </si>
  <si>
    <t>square feet</t>
  </si>
  <si>
    <t>lower heating value, PRB Coal</t>
  </si>
  <si>
    <t>btu/lb</t>
  </si>
  <si>
    <t>lb PRB Coal LHV</t>
  </si>
  <si>
    <t>mmbtu</t>
  </si>
  <si>
    <t>kg PRB coal LHV</t>
  </si>
  <si>
    <t>lb diesel LHV</t>
  </si>
  <si>
    <t>kg diesel LHV</t>
  </si>
  <si>
    <t>diesel density</t>
  </si>
  <si>
    <t>lb/gal</t>
  </si>
  <si>
    <t>kg/gal</t>
  </si>
  <si>
    <t>kg/L</t>
  </si>
  <si>
    <t>L water</t>
  </si>
  <si>
    <t>kg water</t>
  </si>
  <si>
    <t>gal diesel</t>
  </si>
  <si>
    <t>Petroleum Baseline Report, p.90</t>
  </si>
  <si>
    <t>mile</t>
  </si>
  <si>
    <t>tonne</t>
  </si>
  <si>
    <t>US gallon</t>
  </si>
  <si>
    <t>Liters</t>
  </si>
  <si>
    <t>pound</t>
  </si>
  <si>
    <t>hectare</t>
  </si>
  <si>
    <t>inch</t>
  </si>
  <si>
    <t>mm</t>
  </si>
  <si>
    <t>megagram</t>
  </si>
  <si>
    <t>square meters</t>
  </si>
  <si>
    <t xml:space="preserve">m </t>
  </si>
  <si>
    <t>cubic meter</t>
  </si>
  <si>
    <t>mg</t>
  </si>
  <si>
    <t>ug</t>
  </si>
  <si>
    <t>L of water</t>
  </si>
  <si>
    <t>kg of water</t>
  </si>
  <si>
    <r>
      <t xml:space="preserve">Table 3‑1: Properties of PRB Coal (NETL, </t>
    </r>
    <r>
      <rPr>
        <b/>
        <i/>
        <sz val="10"/>
        <rFont val="Arial"/>
        <family val="2"/>
      </rPr>
      <t>in press</t>
    </r>
    <r>
      <rPr>
        <b/>
        <sz val="10"/>
        <rFont val="Arial"/>
        <family val="2"/>
      </rPr>
      <t>)</t>
    </r>
  </si>
  <si>
    <t>Proximate Analysis</t>
  </si>
  <si>
    <t>Dry Basis, %</t>
  </si>
  <si>
    <t>As Received, %</t>
  </si>
  <si>
    <t>Moisture</t>
  </si>
  <si>
    <t>Ash</t>
  </si>
  <si>
    <t>Volatile Matter</t>
  </si>
  <si>
    <t>Fixed Carbon</t>
  </si>
  <si>
    <t>Ultimate Analysis</t>
  </si>
  <si>
    <t>Carbon</t>
  </si>
  <si>
    <t>Hydrogen</t>
  </si>
  <si>
    <t>Nitrogen</t>
  </si>
  <si>
    <t>Sulfur</t>
  </si>
  <si>
    <t>Chlorine</t>
  </si>
  <si>
    <t>Oxygen (Note A)</t>
  </si>
  <si>
    <t>Heating Value</t>
  </si>
  <si>
    <t>Dry Basis,</t>
  </si>
  <si>
    <t>(Dulong Calc.)</t>
  </si>
  <si>
    <t>HHV, kJ/kg</t>
  </si>
  <si>
    <t>HHV, Btu/lb</t>
  </si>
  <si>
    <t>LHV, kJ/kg</t>
  </si>
  <si>
    <t>LHV, Btu/lb</t>
  </si>
  <si>
    <t>million tons</t>
  </si>
  <si>
    <t>gallons per year</t>
  </si>
  <si>
    <t>Draft Environmental Impact Study, West Antelope II Coal Lease Application, Chapter 4: Cumulative Environmental Consequences</t>
  </si>
  <si>
    <t>National Pollutant Discharge Elimination System Permit, Water Quality Reporting Documentation</t>
  </si>
  <si>
    <t>EPA</t>
  </si>
  <si>
    <t>BLM</t>
  </si>
  <si>
    <t>February, 2008</t>
  </si>
  <si>
    <t>US EPA</t>
  </si>
  <si>
    <t>US DOI, BLM</t>
  </si>
  <si>
    <t>WYW163340</t>
  </si>
  <si>
    <t>http://www.blm.gov/pgdata/etc/medialib/blm/wy/information/NEPA/cfodocs/westantelope.Par.18077.File.dat/008ch4.pdf</t>
  </si>
  <si>
    <t>http://www.epa-echo.gov/echo/compliance_report_water.html</t>
  </si>
  <si>
    <t>Reference [2]</t>
  </si>
  <si>
    <t>Water Consumed and Produced</t>
  </si>
  <si>
    <t>Annual Coal Production</t>
  </si>
  <si>
    <t>mmgpy</t>
  </si>
  <si>
    <t>Annual Water Consumption</t>
  </si>
  <si>
    <t>water consumption/kg coal</t>
  </si>
  <si>
    <t>Annual Water Production</t>
  </si>
  <si>
    <t>water production/kg coal</t>
  </si>
  <si>
    <t>Water Consumption</t>
  </si>
  <si>
    <t>3,4</t>
  </si>
  <si>
    <t>Water_Consumed</t>
  </si>
  <si>
    <t>Water_Produced</t>
  </si>
  <si>
    <t>[kg/L water] kg of water quality constituent per L of water produced</t>
  </si>
  <si>
    <t>EF_w_P</t>
  </si>
  <si>
    <t>EF_w_Selenium</t>
  </si>
  <si>
    <t>EF_w_TDS</t>
  </si>
  <si>
    <t>EF_w_TSS</t>
  </si>
  <si>
    <t>EF_w_Al</t>
  </si>
  <si>
    <t>EF_w_Cu</t>
  </si>
  <si>
    <t>EF_w_Mn</t>
  </si>
  <si>
    <t>EF_w_Ni</t>
  </si>
  <si>
    <t>[kg/kg coal] kg of water quality constituent per kg coal produced</t>
  </si>
  <si>
    <t>E_w_P</t>
  </si>
  <si>
    <t>EF_w_P*Water_Produced</t>
  </si>
  <si>
    <t>E_w_Selenium</t>
  </si>
  <si>
    <t>EF_w_Selenium*Water_Produced</t>
  </si>
  <si>
    <t>E_w_TDS</t>
  </si>
  <si>
    <t>EF_w_TDS*Water_Produced</t>
  </si>
  <si>
    <t>E_w_TSS</t>
  </si>
  <si>
    <t>EF_w_TSS*Water_Produced</t>
  </si>
  <si>
    <t>E_w_Al</t>
  </si>
  <si>
    <t>EF_w_Al*Water_Produced</t>
  </si>
  <si>
    <t>E_w_Cu</t>
  </si>
  <si>
    <t>EF_w_Cu*Water_Produced</t>
  </si>
  <si>
    <t>E_w_Mn</t>
  </si>
  <si>
    <t>EF_w_Mn*Water_Produced</t>
  </si>
  <si>
    <t>E_w_Ni</t>
  </si>
  <si>
    <t>EF_w_Ni*Water_Produced</t>
  </si>
  <si>
    <t>[Resource] water needed during mine operations</t>
  </si>
  <si>
    <t>Phosphorus [Inorganic emissions to fresh water]</t>
  </si>
  <si>
    <t>Aluminium [Heavy metals to fresh water]</t>
  </si>
  <si>
    <t>Water (wastewater) [Water]</t>
  </si>
  <si>
    <t>WaterEmissions</t>
  </si>
  <si>
    <t>WaterConsumption</t>
  </si>
  <si>
    <t>Calculations: Water Consumption for Mining</t>
  </si>
  <si>
    <t>Calculations: Water Emissions for Mining</t>
  </si>
  <si>
    <t>Reference [19] table 3-1 (pasted at right)</t>
  </si>
  <si>
    <r>
      <t xml:space="preserve">BLM. 2008. </t>
    </r>
    <r>
      <rPr>
        <i/>
        <sz val="10"/>
        <rFont val="Arial"/>
        <family val="2"/>
      </rPr>
      <t>Draft Environmental Impact Study, West Antelope II Coal Lease Application, Chapter 4: Cumulative Environmental Consequences</t>
    </r>
    <r>
      <rPr>
        <sz val="10"/>
        <rFont val="Arial"/>
        <family val="2"/>
      </rPr>
      <t>. U.S. Department of the Interior, Bureau of Land Management. WYW163340. http://www.blm.gov/pgdata/etc/medialib/blm/wy/information/NEPA/cfodocs/westantelope.Par.18077.File.dat/008ch4.pdf (Accessed December 21, 2009).</t>
    </r>
  </si>
  <si>
    <r>
      <t xml:space="preserve">EPA. 2009. </t>
    </r>
    <r>
      <rPr>
        <i/>
        <sz val="10"/>
        <rFont val="Arial"/>
        <family val="2"/>
      </rPr>
      <t>National Pollutant Discharge Elimination System Permit, Water Quality Reporting Documentation</t>
    </r>
    <r>
      <rPr>
        <sz val="10"/>
        <rFont val="Arial"/>
        <family val="2"/>
      </rPr>
      <t>. U.S. Environmental Protection Agency. http://www.epa-echo.gov/echo/compliance_report_water.html (Accessed December 21, 2009).</t>
    </r>
  </si>
  <si>
    <t>Note: Some conversion factors are hard-keyed into calculations</t>
  </si>
  <si>
    <t>Item</t>
  </si>
  <si>
    <t>Reference [16]</t>
  </si>
  <si>
    <t>NETL Life Cycle Inventory Data - Detailed Spreadsheet Documentation</t>
  </si>
  <si>
    <t>cubic foot</t>
  </si>
  <si>
    <t>cubic meters</t>
  </si>
  <si>
    <t>l</t>
  </si>
  <si>
    <t>acre-ft/yr</t>
  </si>
  <si>
    <t>ft^3/yr</t>
  </si>
  <si>
    <t>l/yr</t>
  </si>
  <si>
    <t>30</t>
  </si>
  <si>
    <t>001</t>
  </si>
  <si>
    <t>30001</t>
  </si>
  <si>
    <t>003</t>
  </si>
  <si>
    <t>30003</t>
  </si>
  <si>
    <t>005</t>
  </si>
  <si>
    <t>30005</t>
  </si>
  <si>
    <t>007</t>
  </si>
  <si>
    <t>30007</t>
  </si>
  <si>
    <t>009</t>
  </si>
  <si>
    <t>30009</t>
  </si>
  <si>
    <t>011</t>
  </si>
  <si>
    <t>30011</t>
  </si>
  <si>
    <t>013</t>
  </si>
  <si>
    <t>30013</t>
  </si>
  <si>
    <t>015</t>
  </si>
  <si>
    <t>30015</t>
  </si>
  <si>
    <t>017</t>
  </si>
  <si>
    <t>30017</t>
  </si>
  <si>
    <t>019</t>
  </si>
  <si>
    <t>30019</t>
  </si>
  <si>
    <t>021</t>
  </si>
  <si>
    <t>30021</t>
  </si>
  <si>
    <t>023</t>
  </si>
  <si>
    <t>30023</t>
  </si>
  <si>
    <t>025</t>
  </si>
  <si>
    <t>30025</t>
  </si>
  <si>
    <t>027</t>
  </si>
  <si>
    <t>30027</t>
  </si>
  <si>
    <t>029</t>
  </si>
  <si>
    <t>30029</t>
  </si>
  <si>
    <t>031</t>
  </si>
  <si>
    <t>30031</t>
  </si>
  <si>
    <t>033</t>
  </si>
  <si>
    <t>30033</t>
  </si>
  <si>
    <t>035</t>
  </si>
  <si>
    <t>30035</t>
  </si>
  <si>
    <t>037</t>
  </si>
  <si>
    <t>30037</t>
  </si>
  <si>
    <t>039</t>
  </si>
  <si>
    <t>30039</t>
  </si>
  <si>
    <t>041</t>
  </si>
  <si>
    <t>30041</t>
  </si>
  <si>
    <t>043</t>
  </si>
  <si>
    <t>30043</t>
  </si>
  <si>
    <t>045</t>
  </si>
  <si>
    <t>30045</t>
  </si>
  <si>
    <t>047</t>
  </si>
  <si>
    <t>30047</t>
  </si>
  <si>
    <t>049</t>
  </si>
  <si>
    <t>30049</t>
  </si>
  <si>
    <t>051</t>
  </si>
  <si>
    <t>30051</t>
  </si>
  <si>
    <t>053</t>
  </si>
  <si>
    <t>30053</t>
  </si>
  <si>
    <t>055</t>
  </si>
  <si>
    <t>30055</t>
  </si>
  <si>
    <t>057</t>
  </si>
  <si>
    <t>30057</t>
  </si>
  <si>
    <t>059</t>
  </si>
  <si>
    <t>30059</t>
  </si>
  <si>
    <t>061</t>
  </si>
  <si>
    <t>30061</t>
  </si>
  <si>
    <t>063</t>
  </si>
  <si>
    <t>30063</t>
  </si>
  <si>
    <t>065</t>
  </si>
  <si>
    <t>30065</t>
  </si>
  <si>
    <t>067</t>
  </si>
  <si>
    <t>30067</t>
  </si>
  <si>
    <t>069</t>
  </si>
  <si>
    <t>30069</t>
  </si>
  <si>
    <t>071</t>
  </si>
  <si>
    <t>30071</t>
  </si>
  <si>
    <t>073</t>
  </si>
  <si>
    <t>30073</t>
  </si>
  <si>
    <t>075</t>
  </si>
  <si>
    <t>30075</t>
  </si>
  <si>
    <t>077</t>
  </si>
  <si>
    <t>30077</t>
  </si>
  <si>
    <t>079</t>
  </si>
  <si>
    <t>30079</t>
  </si>
  <si>
    <t>081</t>
  </si>
  <si>
    <t>30081</t>
  </si>
  <si>
    <t>083</t>
  </si>
  <si>
    <t>30083</t>
  </si>
  <si>
    <t>085</t>
  </si>
  <si>
    <t>30085</t>
  </si>
  <si>
    <t>087</t>
  </si>
  <si>
    <t>30087</t>
  </si>
  <si>
    <t>089</t>
  </si>
  <si>
    <t>30089</t>
  </si>
  <si>
    <t>091</t>
  </si>
  <si>
    <t>30091</t>
  </si>
  <si>
    <t>093</t>
  </si>
  <si>
    <t>30093</t>
  </si>
  <si>
    <t>095</t>
  </si>
  <si>
    <t>30095</t>
  </si>
  <si>
    <t>097</t>
  </si>
  <si>
    <t>30097</t>
  </si>
  <si>
    <t>099</t>
  </si>
  <si>
    <t>30099</t>
  </si>
  <si>
    <t>101</t>
  </si>
  <si>
    <t>30101</t>
  </si>
  <si>
    <t>103</t>
  </si>
  <si>
    <t>30103</t>
  </si>
  <si>
    <t>105</t>
  </si>
  <si>
    <t>30105</t>
  </si>
  <si>
    <t>107</t>
  </si>
  <si>
    <t>30107</t>
  </si>
  <si>
    <t>109</t>
  </si>
  <si>
    <t>30109</t>
  </si>
  <si>
    <t>111</t>
  </si>
  <si>
    <t>30111</t>
  </si>
  <si>
    <t>State postal abbreviation</t>
  </si>
  <si>
    <t>State FIPS code</t>
  </si>
  <si>
    <t>County FIPS code</t>
  </si>
  <si>
    <t>Concatenated state-county FIPS code</t>
  </si>
  <si>
    <t>Total population of county, in thousands</t>
  </si>
  <si>
    <t>Public Supply, population served by groundwater, in thousands</t>
  </si>
  <si>
    <t>Public Supply, population served by surface water, in thousands</t>
  </si>
  <si>
    <t>Public Supply, total population served, in thousands</t>
  </si>
  <si>
    <t>Public Supply,  groundwater withdrawals, fresh, in Mgal/d</t>
  </si>
  <si>
    <t>Public Supply, groundwater withdrawals, saline, in Mgal/d</t>
  </si>
  <si>
    <t>Public Supply, groundwater withdrawals, total, in Mgal/d</t>
  </si>
  <si>
    <t>Public Supply, surface-water withdrawals, fresh, in Mgal/d</t>
  </si>
  <si>
    <t>Public Supply, surface-water withdrawals, saline, in Mgal/d</t>
  </si>
  <si>
    <t>Public Supply, surface-water withdrawals, total, in Mgal/d</t>
  </si>
  <si>
    <t>Public Supply, total withdrawals, fresh, in Mgal/d</t>
  </si>
  <si>
    <t>Public Supply, total withdrawals, saline, in Mgal/d</t>
  </si>
  <si>
    <t>Public Supply, total withdrawals, total (fresh+saline), in Mgal/d</t>
  </si>
  <si>
    <t>Domestic, self-supplied population, in thousands</t>
  </si>
  <si>
    <t>Domestic, self-supplied groundwater withdrawals, fresh, in Mgal/d</t>
  </si>
  <si>
    <t>Domestic, self-supplied surface-water withdrawals, fresh, in Mgal/d</t>
  </si>
  <si>
    <t>Domestic, total self-supplied withdrawals, fresh, in Mgal/d</t>
  </si>
  <si>
    <t>Domestic, deliveries from Public Supply, in Mgal/d</t>
  </si>
  <si>
    <t>Domestic, total use (withdrawals + deliveries)</t>
  </si>
  <si>
    <t>Industrial, self-supplied groundwater withdrawals, fresh, in Mgal/d</t>
  </si>
  <si>
    <t>Industrial, self-supplied groundwater withdrawals, saline, in Mgal/d</t>
  </si>
  <si>
    <t>Industrial, self-supplied groundwater withdrawals, total, in Mgal/d</t>
  </si>
  <si>
    <t>Industrial, self-supplied surface-water withdrawals, fresh, in Mgal/d</t>
  </si>
  <si>
    <t>Industrial, self-supplied surface-water withdrawals, saline, in Mgal/d</t>
  </si>
  <si>
    <t>Industrial, self-supplied surface-water withdrawals, total, in Mgal/d</t>
  </si>
  <si>
    <t>Industrial, self-supplied total withdrawals, fresh, in Mgal/d</t>
  </si>
  <si>
    <t>Industrial, self-supplied total withdrawals, saline, in Mgal/d</t>
  </si>
  <si>
    <t>Industrial, self-supplied total withdrawals, total (fresh+saline), in Mgal/d</t>
  </si>
  <si>
    <t>Irrigation, groundwater withdrawals, fresh, in Mgal/d</t>
  </si>
  <si>
    <t>Irrigation, surface-water withdrawals, fresh, in Mgal/d</t>
  </si>
  <si>
    <t>Irrigation, total withdrawals, fresh, in Mgal/d</t>
  </si>
  <si>
    <t>Irrigation, acres irrigated, sprinkler, in thousands</t>
  </si>
  <si>
    <t>Irrigation, acres irrigated, microirrigation, in thousands</t>
  </si>
  <si>
    <t>Irrigation, acres irrigated, surface (flood), in thousands</t>
  </si>
  <si>
    <t>Irrigation, acres irrigated, total, in thousands</t>
  </si>
  <si>
    <t>Irrigation-Crop, groundwater withdrawals, fresh, in Mgal/d</t>
  </si>
  <si>
    <t>Irrigation-Crop, surface-water withdrawals, fresh, in Mgal/d</t>
  </si>
  <si>
    <t>Irrigation-Crop, total withdrawals, fresh, in Mgal/d</t>
  </si>
  <si>
    <t>Irrigation-Crop, acres irrigated, sprinkler, in thousands</t>
  </si>
  <si>
    <t>Irrigation-Crop, acres irrigated, microirrigation, in thousands</t>
  </si>
  <si>
    <t>Irrigation-Crop, acres irrigated, surface (flood), in thousands</t>
  </si>
  <si>
    <t>Irrigation-Crop, acres irrigated, total, in thousands</t>
  </si>
  <si>
    <t>Irrigation-Golf, groundwater withdrawals, fresh, in Mgal/d</t>
  </si>
  <si>
    <t>Irrigation-Golf, surface-water withdrawals, fresh, in Mgal/d</t>
  </si>
  <si>
    <t>Irrigation-Golf, total withdrawals, fresh, in Mgal/d</t>
  </si>
  <si>
    <t>Irrigation-Golf, acres irrigated, sprinkler, in thousands</t>
  </si>
  <si>
    <t>Irrigation-Golf, acres irrigated, microirrigation, in thousands</t>
  </si>
  <si>
    <t>Irrigation-Golf, acres irrigated, surface (flood), in thousands</t>
  </si>
  <si>
    <t>Irrigation-Golf, acres irrigated, total, in thousands</t>
  </si>
  <si>
    <t>Livestock, groundwater withdrawals, fresh, in Mgal/d</t>
  </si>
  <si>
    <t>Livestock, surface-water withdrawals, fresh, in Mgal/d</t>
  </si>
  <si>
    <t>Livestock, total withdrawals, fresh, in Mgal/d</t>
  </si>
  <si>
    <t>Aquaculture, groundwater withdrawals, fresh, in Mgal/d</t>
  </si>
  <si>
    <t>Aquaculture, surface-water withdrawals, fresh, in Mgal/d</t>
  </si>
  <si>
    <t>Aquaculture, total withdrawals, fresh, in Mgal/d</t>
  </si>
  <si>
    <t>Mining, groundwater withdrawals, fresh, in Mgal/d</t>
  </si>
  <si>
    <t>Mining, groundwater withdrawals, saline, in Mgal/d</t>
  </si>
  <si>
    <t>Mining, groundwater withdrawals, total, in Mgal/d</t>
  </si>
  <si>
    <t>Mining, surface-water withdrawals, fresh, in Mgal/d</t>
  </si>
  <si>
    <t>Mining, surface-water withdrawals, saline, in Mgal/d</t>
  </si>
  <si>
    <t>Mining, surface-water withdrawals, total, in Mgal/d</t>
  </si>
  <si>
    <t>Mining, total withdrawals, fresh, in Mgal/d</t>
  </si>
  <si>
    <t>Mining, total withdrawals, saline, in Mgal/d</t>
  </si>
  <si>
    <t>Mining, total withdrawals, total (fresh+saline), in Mgal/d</t>
  </si>
  <si>
    <t>Thermoelectric, groundwater withdrawals, fresh, in Mgal/d</t>
  </si>
  <si>
    <t>Thermoelectric, groundwater withdrawals, saline, in Mgal/d</t>
  </si>
  <si>
    <t>Thermoelectric, groundwater withdrawals, total, in Mgal/d</t>
  </si>
  <si>
    <t>Thermoelectric, surface-water withdrawals, fresh, in Mgal/d</t>
  </si>
  <si>
    <t>Thermoelectric, surface-water withdrawals, saline, in Mgal/d</t>
  </si>
  <si>
    <t>Thermoelectric, surface-water withdrawals, total, in Mgal/d</t>
  </si>
  <si>
    <t>Thermoelectric, total withdrawals, fresh, in Mgal/d</t>
  </si>
  <si>
    <t>Thermoelectric, total withdrawals, saline, in Mgal/d</t>
  </si>
  <si>
    <t>Thermoelectric, total withdrawals, total (fresh+saline), in Mgal/d</t>
  </si>
  <si>
    <t>Thermoelectric, power generated, in gigawatt-hours</t>
  </si>
  <si>
    <t>Thermoelectric once-through, groundwater withdrawals, fresh, in Mgal/d</t>
  </si>
  <si>
    <t>Thermoelectric once-through, groundwater withdrawals, saline, in Mgal/d</t>
  </si>
  <si>
    <t>Thermoelectric once-through, groundwater withdrawals, total, in Mgal/d</t>
  </si>
  <si>
    <t>Thermoelectric once-through, surface-water withdrawals, fresh, in Mgal/d</t>
  </si>
  <si>
    <t>Thermoelectric once-through, surface-water withdrawals, saline, in Mgal/d</t>
  </si>
  <si>
    <t>Thermoelectric once-through, surface-water withdrawals, total, in Mgal/d</t>
  </si>
  <si>
    <t>Thermoelectric once-through, total withdrawals, fresh, in Mgal/d</t>
  </si>
  <si>
    <t>Thermoelectric once-through, total withdrawals, saline, in Mgal/d</t>
  </si>
  <si>
    <t>Thermoelectric once-through, total withdrawals, total, in Mgal/d</t>
  </si>
  <si>
    <t>Thermoelectric once-through, power generated, in gigawatt-hours</t>
  </si>
  <si>
    <t>Thermoelectric recirculation, groundwater withdrawals, fresh, in Mgal/d</t>
  </si>
  <si>
    <t>Thermoelectric recirculation, groundwater withdrawals, saline, in Mgal/d</t>
  </si>
  <si>
    <t>Thermoelectric recirculation, groundwater withdrawals, total, in Mgal/d</t>
  </si>
  <si>
    <t>Thermoelectric recirculation, surface-water withdrawals, fresh, in Mgal/d</t>
  </si>
  <si>
    <t>Thermoelectric recirculation, surface-water withdrawals, saline, in Mgal/d</t>
  </si>
  <si>
    <t>Thermoelectric recirculation, surface-water withdrawals, total, in Mgal/d</t>
  </si>
  <si>
    <t>Thermoelectric recirculation, total withdrawals, fresh, in Mgal/d</t>
  </si>
  <si>
    <t>Thermoelectric recirculation, total withdrawals, saline, in Mgal/d</t>
  </si>
  <si>
    <t>Thermoelectric recirculation, power generated, in gigawatt-hours</t>
  </si>
  <si>
    <t>Total groundwater withdrawals, fresh, in Mgal/d</t>
  </si>
  <si>
    <t>Total groundwater withdrawals, saline, in Mgal/d</t>
  </si>
  <si>
    <t>Total surface-water withdrawals, fresh, in Mgal/d</t>
  </si>
  <si>
    <t>Total surface-water withdrawals, saline, in Mgal/d</t>
  </si>
  <si>
    <t>Total surface-water withdrawals, total (fresh+saline), in Mgal/d</t>
  </si>
  <si>
    <t>Total withdrawals, fresh, in Mgal/d</t>
  </si>
  <si>
    <t>Total withdrawals, saline, in Mgal/d</t>
  </si>
  <si>
    <t>Total withdrawals, total (fresh+saline), in Mgal/d</t>
  </si>
  <si>
    <t>County</t>
  </si>
  <si>
    <t>Montana</t>
  </si>
  <si>
    <t>Beaverhead</t>
  </si>
  <si>
    <t>Big Horn</t>
  </si>
  <si>
    <t>Blaine</t>
  </si>
  <si>
    <t>Broadwater</t>
  </si>
  <si>
    <t>Carter</t>
  </si>
  <si>
    <t>Cascade</t>
  </si>
  <si>
    <t>Chouteau</t>
  </si>
  <si>
    <t>Custer</t>
  </si>
  <si>
    <t>Daniels</t>
  </si>
  <si>
    <t>Dawson</t>
  </si>
  <si>
    <t>Deer Lodge</t>
  </si>
  <si>
    <t>Fallon</t>
  </si>
  <si>
    <t>Fergus</t>
  </si>
  <si>
    <t>Flathead</t>
  </si>
  <si>
    <t>Gallatin</t>
  </si>
  <si>
    <t>Garfield</t>
  </si>
  <si>
    <t>Glacier</t>
  </si>
  <si>
    <t>Golden Valley</t>
  </si>
  <si>
    <t>Granite</t>
  </si>
  <si>
    <t>Hill</t>
  </si>
  <si>
    <t>Jefferson</t>
  </si>
  <si>
    <t>Judith Basin</t>
  </si>
  <si>
    <t>Lake</t>
  </si>
  <si>
    <t>Lewis and Clark</t>
  </si>
  <si>
    <t>Liberty</t>
  </si>
  <si>
    <t>Lincoln</t>
  </si>
  <si>
    <t>McCone</t>
  </si>
  <si>
    <t>Madison</t>
  </si>
  <si>
    <t>Meagher</t>
  </si>
  <si>
    <t>Mineral</t>
  </si>
  <si>
    <t>Missoula</t>
  </si>
  <si>
    <t>Musselshell</t>
  </si>
  <si>
    <t>Park</t>
  </si>
  <si>
    <t>Petroleum</t>
  </si>
  <si>
    <t>Phillips</t>
  </si>
  <si>
    <t>Pondera</t>
  </si>
  <si>
    <t>Powder River</t>
  </si>
  <si>
    <t>Powell</t>
  </si>
  <si>
    <t>Prairie</t>
  </si>
  <si>
    <t>Ravalli</t>
  </si>
  <si>
    <t>Richland</t>
  </si>
  <si>
    <t>Roosevelt</t>
  </si>
  <si>
    <t>Rosebud</t>
  </si>
  <si>
    <t>Sanders</t>
  </si>
  <si>
    <t>Sheridan</t>
  </si>
  <si>
    <t>Silver Bow</t>
  </si>
  <si>
    <t>Stillwater</t>
  </si>
  <si>
    <t>Sweet Grass</t>
  </si>
  <si>
    <t>Teton</t>
  </si>
  <si>
    <t>Toole</t>
  </si>
  <si>
    <t>Treasure</t>
  </si>
  <si>
    <t>Valley</t>
  </si>
  <si>
    <t>Wheatland</t>
  </si>
  <si>
    <t>Wibaux</t>
  </si>
  <si>
    <t>Yellowstone</t>
  </si>
  <si>
    <t>Thermoelectric recirculation, total withdrawals, total (fresh+saline), in Mgal/d</t>
  </si>
  <si>
    <t>Total groundwater withdrawals, total (fresh+saline), in Mgal/d</t>
  </si>
  <si>
    <t>Data</t>
  </si>
  <si>
    <t>Average of Mining, groundwater withdrawals, fresh, in Mgal/d</t>
  </si>
  <si>
    <t>Average of Mining, groundwater withdrawals, saline, in Mgal/d</t>
  </si>
  <si>
    <t>Average of Mining, surface-water withdrawals, fresh, in Mgal/d</t>
  </si>
  <si>
    <t>Average of Mining, surface-water withdrawals, saline, in Mgal/d</t>
  </si>
  <si>
    <t>WY</t>
  </si>
  <si>
    <t>56</t>
  </si>
  <si>
    <t>56001</t>
  </si>
  <si>
    <t>56003</t>
  </si>
  <si>
    <t>56005</t>
  </si>
  <si>
    <t>56007</t>
  </si>
  <si>
    <t>56009</t>
  </si>
  <si>
    <t>56011</t>
  </si>
  <si>
    <t>56013</t>
  </si>
  <si>
    <t>56015</t>
  </si>
  <si>
    <t>56017</t>
  </si>
  <si>
    <t>56019</t>
  </si>
  <si>
    <t>56021</t>
  </si>
  <si>
    <t>56023</t>
  </si>
  <si>
    <t>56025</t>
  </si>
  <si>
    <t>56027</t>
  </si>
  <si>
    <t>56029</t>
  </si>
  <si>
    <t>56031</t>
  </si>
  <si>
    <t>56033</t>
  </si>
  <si>
    <t>56035</t>
  </si>
  <si>
    <t>56037</t>
  </si>
  <si>
    <t>56039</t>
  </si>
  <si>
    <t>56041</t>
  </si>
  <si>
    <t>56043</t>
  </si>
  <si>
    <t>56045</t>
  </si>
  <si>
    <t>Wyoming</t>
  </si>
  <si>
    <t>Albany</t>
  </si>
  <si>
    <t>Campbell</t>
  </si>
  <si>
    <t>Converse</t>
  </si>
  <si>
    <t>Crook</t>
  </si>
  <si>
    <t>Fremont</t>
  </si>
  <si>
    <t>Goshen</t>
  </si>
  <si>
    <t>Hot Springs</t>
  </si>
  <si>
    <t>Johnson</t>
  </si>
  <si>
    <t>Laramie</t>
  </si>
  <si>
    <t>Natrona</t>
  </si>
  <si>
    <t>Niobrara</t>
  </si>
  <si>
    <t>Platte</t>
  </si>
  <si>
    <t>Sublette</t>
  </si>
  <si>
    <t>Sweetwater</t>
  </si>
  <si>
    <t>Uinta</t>
  </si>
  <si>
    <t>Washakie</t>
  </si>
  <si>
    <t>Weston</t>
  </si>
  <si>
    <t>Rosebud Total</t>
  </si>
  <si>
    <t>Campbell Total</t>
  </si>
  <si>
    <t>Western Energy Company</t>
  </si>
  <si>
    <t>Rosebud Mine&amp;crusher/conveyor</t>
  </si>
  <si>
    <t>Pob 99</t>
  </si>
  <si>
    <t>Colstrip</t>
  </si>
  <si>
    <t>A</t>
  </si>
  <si>
    <t>IUOE</t>
  </si>
  <si>
    <t>Wyodak Resources Development C</t>
  </si>
  <si>
    <t>Wyodak</t>
  </si>
  <si>
    <t>3338 Garner Lake Rd</t>
  </si>
  <si>
    <t>Gillette</t>
  </si>
  <si>
    <t>-</t>
  </si>
  <si>
    <t>The Pittsburg &amp; Midway Coal Mi</t>
  </si>
  <si>
    <t>Kemmerer Mine</t>
  </si>
  <si>
    <t>Pob 950</t>
  </si>
  <si>
    <t>Kemmerer</t>
  </si>
  <si>
    <t>UMWA</t>
  </si>
  <si>
    <t>Bridger Coal Company</t>
  </si>
  <si>
    <t>Jim Bridger Mine</t>
  </si>
  <si>
    <t>Pob 68</t>
  </si>
  <si>
    <t>Point Of Rock</t>
  </si>
  <si>
    <t>WEW</t>
  </si>
  <si>
    <t>Foundation Coal West Incorpora</t>
  </si>
  <si>
    <t>Belle Ayr Mine</t>
  </si>
  <si>
    <t>Pob 3039</t>
  </si>
  <si>
    <t>Thunder Basin Coal Company Llc</t>
  </si>
  <si>
    <t>Pob 406</t>
  </si>
  <si>
    <t>Wright</t>
  </si>
  <si>
    <t>Cordero Mining Co.</t>
  </si>
  <si>
    <t>Cordero Mine</t>
  </si>
  <si>
    <t>P.o. Box 1449</t>
  </si>
  <si>
    <t>Caballo Coal Company</t>
  </si>
  <si>
    <t>Rawhide Mine</t>
  </si>
  <si>
    <t>Caller Box 3034</t>
  </si>
  <si>
    <t>Grass Creek Coal Company</t>
  </si>
  <si>
    <t>Grass Creek Mine</t>
  </si>
  <si>
    <t>Pob 876</t>
  </si>
  <si>
    <t>Lovell</t>
  </si>
  <si>
    <t>Jacobs Ranch Coal Company</t>
  </si>
  <si>
    <t>Jacobs Ranch Mine</t>
  </si>
  <si>
    <t>Caller Box 3013</t>
  </si>
  <si>
    <t>Caballo Mine</t>
  </si>
  <si>
    <t>Rag Coal West, Inc.</t>
  </si>
  <si>
    <t>Eagle Butte Mine</t>
  </si>
  <si>
    <t>P.o. Box 3040</t>
  </si>
  <si>
    <t>Black Butte Coal Company</t>
  </si>
  <si>
    <t>Black Butte And Leucite Hills</t>
  </si>
  <si>
    <t>Pob 98</t>
  </si>
  <si>
    <t>Triton Coal Company</t>
  </si>
  <si>
    <t>Buckskin Mine</t>
  </si>
  <si>
    <t>P.o. Box 3027</t>
  </si>
  <si>
    <t>Mr&amp;e, Llc</t>
  </si>
  <si>
    <t>Kfx Plant, Llc</t>
  </si>
  <si>
    <t>319 S. Gillette Ave, Suite 260</t>
  </si>
  <si>
    <t>Antelope Coal Company</t>
  </si>
  <si>
    <t>Antelope Coal Mine</t>
  </si>
  <si>
    <t>Caller Box 3008</t>
  </si>
  <si>
    <t>Powder River Coal, Llc</t>
  </si>
  <si>
    <t>North Antelope Rochelle Mine</t>
  </si>
  <si>
    <t>Dry Fork Coal Company</t>
  </si>
  <si>
    <t>Dry Fork Mine</t>
  </si>
  <si>
    <t>P.o. Box 1809</t>
  </si>
  <si>
    <t>Icg Addcar Systems Llc</t>
  </si>
  <si>
    <t>Bridger Mine Hwm</t>
  </si>
  <si>
    <t>1414 Addington Circle</t>
  </si>
  <si>
    <t>Ashland</t>
  </si>
  <si>
    <t>KY</t>
  </si>
  <si>
    <t>Pacific Minerals</t>
  </si>
  <si>
    <t>Bridger Underground Coal Mine</t>
  </si>
  <si>
    <t>Usibelli Coal Mine Inc</t>
  </si>
  <si>
    <t>Usibelli</t>
  </si>
  <si>
    <t>Pob 1000</t>
  </si>
  <si>
    <t>Healy</t>
  </si>
  <si>
    <t>AK</t>
  </si>
  <si>
    <t>TEAM</t>
  </si>
  <si>
    <t>MSHA ID</t>
  </si>
  <si>
    <t>Operating Company Name</t>
  </si>
  <si>
    <t>Mine Name</t>
  </si>
  <si>
    <t>Operating Company Address</t>
  </si>
  <si>
    <t>Mailing City</t>
  </si>
  <si>
    <t>Mailing State</t>
  </si>
  <si>
    <t>Zip Code</t>
  </si>
  <si>
    <t>FIPS State Code</t>
  </si>
  <si>
    <t>FIPS State Modifier</t>
  </si>
  <si>
    <t>FIPS County Code</t>
  </si>
  <si>
    <t>Mine Status</t>
  </si>
  <si>
    <t>Operation Type</t>
  </si>
  <si>
    <t>Mine Type</t>
  </si>
  <si>
    <t>Union Code</t>
  </si>
  <si>
    <t>Company Type</t>
  </si>
  <si>
    <t>Labor Hours</t>
  </si>
  <si>
    <t>Production</t>
  </si>
  <si>
    <t>Average Employees</t>
  </si>
  <si>
    <t>300 Total</t>
  </si>
  <si>
    <t>560 Total</t>
  </si>
  <si>
    <t>Sum of Production</t>
  </si>
  <si>
    <t>ton/day</t>
  </si>
  <si>
    <t>kg/day</t>
  </si>
  <si>
    <t>Fresh ground water</t>
  </si>
  <si>
    <t>l/day</t>
  </si>
  <si>
    <t>l/kg</t>
  </si>
  <si>
    <t>Saline ground water</t>
  </si>
  <si>
    <t>Fresh surface water</t>
  </si>
  <si>
    <t>Saline surface water</t>
  </si>
  <si>
    <t>Average withdrawal</t>
  </si>
  <si>
    <t>Company</t>
  </si>
  <si>
    <t>Industry</t>
  </si>
  <si>
    <t>Location</t>
  </si>
  <si>
    <t>Source</t>
  </si>
  <si>
    <t>Annual Use</t>
  </si>
  <si>
    <t>(gal/yr)</t>
  </si>
  <si>
    <t>Annual</t>
  </si>
  <si>
    <t>Discharge</t>
  </si>
  <si>
    <t>Thunder Basin Coal Company</t>
  </si>
  <si>
    <t>Coal Mining</t>
  </si>
  <si>
    <t>Black Thunder Mine</t>
  </si>
  <si>
    <t>Kennecott Energy</t>
  </si>
  <si>
    <t>Antelope Mine</t>
  </si>
  <si>
    <t>Cadero-Rojo Complex</t>
  </si>
  <si>
    <t>Powder River Coal Company</t>
  </si>
  <si>
    <t>Thunder Basin Coal Company, Ll</t>
  </si>
  <si>
    <t>P.o. Box 406</t>
  </si>
  <si>
    <t>(l/yr)</t>
  </si>
  <si>
    <t>(l/kg)</t>
  </si>
  <si>
    <t>http://waterplan.state.wy.us/plan/newy/techmemos/induse.html</t>
  </si>
  <si>
    <t>Date Created:</t>
  </si>
  <si>
    <t>Point of Contact:</t>
  </si>
  <si>
    <t>Timothy Skone (NETL), Timothy.Skone@NETL.DOE.GOV</t>
  </si>
  <si>
    <t>Revision History:</t>
  </si>
  <si>
    <r>
      <t xml:space="preserve">Abbreviations used throughout this DS: </t>
    </r>
    <r>
      <rPr>
        <b/>
        <i/>
        <sz val="10"/>
        <rFont val="Arial"/>
        <family val="2"/>
      </rPr>
      <t>INSERT AS RELEVANT</t>
    </r>
  </si>
  <si>
    <t>Template Version:</t>
  </si>
  <si>
    <t>2.0</t>
  </si>
  <si>
    <t>Max. Value</t>
  </si>
  <si>
    <t>Min. Value</t>
  </si>
  <si>
    <t>Parameter Scenarios</t>
  </si>
  <si>
    <t>Enter a Scenario ID below:</t>
  </si>
  <si>
    <t>Scenario ID</t>
  </si>
  <si>
    <t>[Units] Comments</t>
  </si>
  <si>
    <t>Scenario 1 Name</t>
  </si>
  <si>
    <t>Scenario 2 Name</t>
  </si>
  <si>
    <t>Scenario 3 Name</t>
  </si>
  <si>
    <t>&lt;Enter Parameters&gt;</t>
  </si>
  <si>
    <t>&lt;Add comments from Data Summary Sheet&gt;</t>
  </si>
  <si>
    <t>&lt;for the Scenarios&gt;</t>
  </si>
  <si>
    <t>Scenario Descriptions:</t>
  </si>
  <si>
    <t>&lt;Add detailed description to the Scenarios&gt;</t>
  </si>
  <si>
    <t>Internet Access Date</t>
  </si>
  <si>
    <t>Groundwater/Surface Runoff</t>
  </si>
  <si>
    <t>Rosebud county production</t>
  </si>
  <si>
    <t>Campbell county production</t>
  </si>
  <si>
    <t>Estimated Use of Water in the United States: County-Level Data for 2005</t>
  </si>
  <si>
    <t>U.S. Geological Survey</t>
  </si>
  <si>
    <t>USGS</t>
  </si>
  <si>
    <t>http://water.usgs.gov/watuse/data/2005/mtco2005.xls</t>
  </si>
  <si>
    <t>http://water.usgs.gov/watuse/data/2005/wyco2005.xls</t>
  </si>
  <si>
    <t>Historical Detailed Coal Production Data (1983-2011)</t>
  </si>
  <si>
    <t>EIA</t>
  </si>
  <si>
    <t>2011</t>
  </si>
  <si>
    <t>US Energy Information Agency</t>
  </si>
  <si>
    <t>2009-2011</t>
  </si>
  <si>
    <t>Wyoming and Montana</t>
  </si>
  <si>
    <t>Methods for Estimating Water Withdrawals for Mining in the United States, 2005</t>
  </si>
  <si>
    <t>US Geological Survey</t>
  </si>
  <si>
    <t>Lovelace, J.K.</t>
  </si>
  <si>
    <t>http://pubs.usgs.gov/sir/2009/5053/pdf/sir2009-5053.pdf</t>
  </si>
  <si>
    <t>Reston, VA</t>
  </si>
  <si>
    <t>USGS 2009. Methods for Estimating Water Withdrawals for Mining in the United States, 2005. US Geological Survey: Reston, VA. http://pubs.usgs.gov/sir/2009/5053/pdf/sir2009-5053.pdf (accessed 4/3/2013)</t>
  </si>
  <si>
    <t>gal/ton</t>
  </si>
  <si>
    <t>L/kg</t>
  </si>
  <si>
    <t>This dataset does not include any mines from Wyoming because clean water act data is not submitted to the EPA, rather to the Wyoming Department of Enivronmental Quality. As a result, there is no discharge/emissions data for Wyoming coal mines. The data for this set is located in the WaterEmissions worksheet. The pivot table below refers to that data.</t>
  </si>
  <si>
    <t>Northeast Wyoming River Basins Water Plant Technical Memoranda, Appendix G, Industrial Water Use</t>
  </si>
  <si>
    <t>HKM Engineering Inc.</t>
  </si>
  <si>
    <t>2002</t>
  </si>
  <si>
    <t>Wyoming State Water Plan</t>
  </si>
  <si>
    <t>Cheyenne, WY</t>
  </si>
  <si>
    <t>2000</t>
  </si>
  <si>
    <t>Multiple mines</t>
  </si>
  <si>
    <t>Multiple counties</t>
  </si>
  <si>
    <r>
      <rPr>
        <sz val="10"/>
        <rFont val="Arial"/>
        <family val="2"/>
      </rPr>
      <t>HKM Engineering Inc. 2002.</t>
    </r>
    <r>
      <rPr>
        <i/>
        <sz val="10"/>
        <rFont val="Arial"/>
        <family val="2"/>
      </rPr>
      <t xml:space="preserve"> Northeast Wyoming River Basins Water Plant Technical Memoranda, Appendix G, Industrial Water Us. </t>
    </r>
    <r>
      <rPr>
        <sz val="10"/>
        <rFont val="Arial"/>
        <family val="2"/>
      </rPr>
      <t>Wyoming State Water Plan: Cheyenne, WY.http://waterplan.state.wy.us/plan/newy/techmemos/induse.html (Accessed 4/3/2013)</t>
    </r>
  </si>
  <si>
    <t>PermitID</t>
  </si>
  <si>
    <t>Name</t>
  </si>
  <si>
    <t>PIPE</t>
  </si>
  <si>
    <t>PARAMTR</t>
  </si>
  <si>
    <t>Sample Name</t>
  </si>
  <si>
    <t>Sample name with unit</t>
  </si>
  <si>
    <t>MONLOCN</t>
  </si>
  <si>
    <t>PERIOD</t>
  </si>
  <si>
    <t>DATE</t>
  </si>
  <si>
    <t>Formatted date</t>
  </si>
  <si>
    <t>Serial date</t>
  </si>
  <si>
    <t>C1_VALQ</t>
  </si>
  <si>
    <t>C1_VALUE</t>
  </si>
  <si>
    <t>C1_UNIT</t>
  </si>
  <si>
    <t>C1_LSENSE</t>
  </si>
  <si>
    <t>C1_LVAL</t>
  </si>
  <si>
    <t>C1_LUNIT</t>
  </si>
  <si>
    <t>C1_LTYPE</t>
  </si>
  <si>
    <t>C1_VLEVEL</t>
  </si>
  <si>
    <t>C1_VCODE</t>
  </si>
  <si>
    <t>C1_RNCCODE</t>
  </si>
  <si>
    <t>C1_RNCRSLVD</t>
  </si>
  <si>
    <t>C2_VALQ</t>
  </si>
  <si>
    <t>C2_VALUE</t>
  </si>
  <si>
    <t>C2_UNIT</t>
  </si>
  <si>
    <t>C2_LSENSE</t>
  </si>
  <si>
    <t>C2_LVAL</t>
  </si>
  <si>
    <t>C2_LUNIT</t>
  </si>
  <si>
    <t>C2_LTYPE</t>
  </si>
  <si>
    <t>C2_VLEVEL</t>
  </si>
  <si>
    <t>C2_VCODE</t>
  </si>
  <si>
    <t>C2_RNCCODE</t>
  </si>
  <si>
    <t>C2_RNCRSLVD</t>
  </si>
  <si>
    <t>C3_VALQ</t>
  </si>
  <si>
    <t>C3_VALUE</t>
  </si>
  <si>
    <t>C3_UNIT</t>
  </si>
  <si>
    <t>C3_LSENSE</t>
  </si>
  <si>
    <t>C3_LVAL</t>
  </si>
  <si>
    <t>C3_LUNIT</t>
  </si>
  <si>
    <t>C3_LTYPE</t>
  </si>
  <si>
    <t>C3_VLEVEL</t>
  </si>
  <si>
    <t>C3_VCODE</t>
  </si>
  <si>
    <t>C3_RNCCODE</t>
  </si>
  <si>
    <t>C3_RNCRSLVD</t>
  </si>
  <si>
    <t>Q1_VALQ</t>
  </si>
  <si>
    <t>Q1_VALUE</t>
  </si>
  <si>
    <t>Q1_UNIT</t>
  </si>
  <si>
    <t>Q1_LSENSE</t>
  </si>
  <si>
    <t>Q1_LVAL</t>
  </si>
  <si>
    <t>Q1_LUNIT</t>
  </si>
  <si>
    <t>Q1_LTYPE</t>
  </si>
  <si>
    <t>Q1_VLEVEL</t>
  </si>
  <si>
    <t>Q1_VCODE</t>
  </si>
  <si>
    <t>Q1_RNCCODE</t>
  </si>
  <si>
    <t>Q1_RNCRSLVD</t>
  </si>
  <si>
    <t>Q2_VALQ</t>
  </si>
  <si>
    <t>Q2_VALUE</t>
  </si>
  <si>
    <t>Q2_UNIT</t>
  </si>
  <si>
    <t>Q2_LSENSE</t>
  </si>
  <si>
    <t>Q2_LVAL</t>
  </si>
  <si>
    <t>Q2_LUNIT</t>
  </si>
  <si>
    <t>Q2_LTYPE</t>
  </si>
  <si>
    <t>Q2_VLEVEL</t>
  </si>
  <si>
    <t>Q2_VCODE</t>
  </si>
  <si>
    <t>Q2_RNCCODE</t>
  </si>
  <si>
    <t>Q2_RNCRSLVD</t>
  </si>
  <si>
    <t>VIOL_LEVEL</t>
  </si>
  <si>
    <t>VIOL_CODE</t>
  </si>
  <si>
    <t>RNC_CODE</t>
  </si>
  <si>
    <t>RNC_RESOLVED</t>
  </si>
  <si>
    <t>Temperature, water deg. fahrenheit</t>
  </si>
  <si>
    <t>Temperature, water deg. fahrenheit-DEG.F</t>
  </si>
  <si>
    <t>Effluent gross</t>
  </si>
  <si>
    <t>DEG.F</t>
  </si>
  <si>
    <t>avg</t>
  </si>
  <si>
    <t>max</t>
  </si>
  <si>
    <t>Flow rate</t>
  </si>
  <si>
    <t>Flow rate-MGD</t>
  </si>
  <si>
    <t>Flow rate-GPM</t>
  </si>
  <si>
    <t>GPM</t>
  </si>
  <si>
    <t>Specific conductance</t>
  </si>
  <si>
    <t>Specific conductance-UMHO/CM</t>
  </si>
  <si>
    <t>UMHO/CM</t>
  </si>
  <si>
    <t>&lt;=</t>
  </si>
  <si>
    <t>Specific conductance-US/CM</t>
  </si>
  <si>
    <t>US/CM</t>
  </si>
  <si>
    <t>Sulfate (as S)</t>
  </si>
  <si>
    <t>Sulfate (as S)-MG/L</t>
  </si>
  <si>
    <t>MG/L</t>
  </si>
  <si>
    <t>pH</t>
  </si>
  <si>
    <t>pH-SU</t>
  </si>
  <si>
    <t>SU</t>
  </si>
  <si>
    <t>&gt;=</t>
  </si>
  <si>
    <t>min</t>
  </si>
  <si>
    <t>Solids, total suspended</t>
  </si>
  <si>
    <t>Solids, total suspended-MG/L</t>
  </si>
  <si>
    <t>&lt;</t>
  </si>
  <si>
    <t>Solids, settleable</t>
  </si>
  <si>
    <t>Solids, settleable-ML/L</t>
  </si>
  <si>
    <t>ML/L</t>
  </si>
  <si>
    <t>Oil and grease, hexane extr method</t>
  </si>
  <si>
    <t>Oil and grease, hexane extr method-MG/L</t>
  </si>
  <si>
    <t>Oil &amp; Grease</t>
  </si>
  <si>
    <t>Oil &amp; Grease-MG/L</t>
  </si>
  <si>
    <t>Nitrogen, total</t>
  </si>
  <si>
    <t>Nitrogen, total-MG/L</t>
  </si>
  <si>
    <t>Nitrogen, total-LBS/DAY</t>
  </si>
  <si>
    <t>LBS/DAY</t>
  </si>
  <si>
    <t>Nitrogen, ammonia total (as N)</t>
  </si>
  <si>
    <t>Nitrogen, ammonia total (as N)-MG/L</t>
  </si>
  <si>
    <t>Nitrogen, Kjeldahl, total (as N)</t>
  </si>
  <si>
    <t>Nitrogen, Kjeldahl, total (as N)-MG/L</t>
  </si>
  <si>
    <t>Nitrite plus nitrate total 1 det. (as N)</t>
  </si>
  <si>
    <t>Nitrite plus nitrate total 1 det. (as N)-MG/L</t>
  </si>
  <si>
    <t>Phosphorus, total (as P)</t>
  </si>
  <si>
    <t>Phosphorus, total (as P)-MG/L</t>
  </si>
  <si>
    <t>Phosphorus, total (as P)-LBS/DAY</t>
  </si>
  <si>
    <t>Calcium, total recoverable</t>
  </si>
  <si>
    <t>Calcium, total recoverable-MG/L</t>
  </si>
  <si>
    <t>Magnesium, total recoverable</t>
  </si>
  <si>
    <t>Magnesium, total recoverable-MG/L</t>
  </si>
  <si>
    <t>Sodium, total recoverable</t>
  </si>
  <si>
    <t>Sodium, total recoverable-MG/L</t>
  </si>
  <si>
    <t>Sodium adsorption ratio</t>
  </si>
  <si>
    <t>Sodium adsorption ratio-RATIO</t>
  </si>
  <si>
    <t>RATIO</t>
  </si>
  <si>
    <t>SNC</t>
  </si>
  <si>
    <t>E90</t>
  </si>
  <si>
    <t>Y</t>
  </si>
  <si>
    <t>Sulfate, total (as SO4)</t>
  </si>
  <si>
    <t>Sulfate, total (as SO4)-MG/L</t>
  </si>
  <si>
    <t>Fluoride, total (as F)</t>
  </si>
  <si>
    <t>Fluoride, total (as F)-MG/L</t>
  </si>
  <si>
    <t>Selenium, total recoverable-MG/L</t>
  </si>
  <si>
    <t>Barium, total (as Ba)</t>
  </si>
  <si>
    <t>Barium, total (as Ba)-MG/L</t>
  </si>
  <si>
    <t>Copper, total (as Cu)</t>
  </si>
  <si>
    <t>Copper, total (as Cu)-MG/L</t>
  </si>
  <si>
    <t>Iron, total (as Fe)</t>
  </si>
  <si>
    <t>Iron, total (as Fe)-MG/L</t>
  </si>
  <si>
    <t>Lead, total (as Pb)</t>
  </si>
  <si>
    <t>Lead, total (as Pb)-MG/L</t>
  </si>
  <si>
    <t>Manganese, total (as Mn)</t>
  </si>
  <si>
    <t>Manganese, total (as Mn)-MG/L</t>
  </si>
  <si>
    <t>Strontium, total (as Sr)</t>
  </si>
  <si>
    <t>Strontium, total (as Sr)-MG/L</t>
  </si>
  <si>
    <t>Aluminum, total (as Al)</t>
  </si>
  <si>
    <t>Aluminum, total (as Al)-MG/L</t>
  </si>
  <si>
    <t>Aluminum, dissolved (as Al)</t>
  </si>
  <si>
    <t>Aluminum, dissolved (as Al)-MG/L</t>
  </si>
  <si>
    <t>Lead, total recoverable</t>
  </si>
  <si>
    <t>Lead, total recoverable-MG/L</t>
  </si>
  <si>
    <t>Copper, total recoverable-MG/L</t>
  </si>
  <si>
    <t>Selenium, total (as Se)</t>
  </si>
  <si>
    <t>Selenium, total (as Se)-MG/L</t>
  </si>
  <si>
    <t>Solids, total dissolved</t>
  </si>
  <si>
    <t>Solids, total dissolved-MG/L</t>
  </si>
  <si>
    <t>Solids, total dissolved (TDS)</t>
  </si>
  <si>
    <t>Solids, total dissolved (TDS)-MG/L</t>
  </si>
  <si>
    <t>Oil and grease visual</t>
  </si>
  <si>
    <t>Oil and grease visual-YES=0NO=1</t>
  </si>
  <si>
    <t>YES=0NO=1</t>
  </si>
  <si>
    <t>BOD, 5-day, 20 deg. C</t>
  </si>
  <si>
    <t>BOD, 5-day, 20 deg. C-MG/L</t>
  </si>
  <si>
    <t>Carbon, tot organic (TOC)</t>
  </si>
  <si>
    <t>Carbon, tot organic (TOC)-MG/L</t>
  </si>
  <si>
    <t>Cyanide, total (as CN)</t>
  </si>
  <si>
    <t>Cyanide, total (as CN)-MG/L</t>
  </si>
  <si>
    <t>RNC</t>
  </si>
  <si>
    <t>D90</t>
  </si>
  <si>
    <t>K</t>
  </si>
  <si>
    <t>Arsenic, total recoverable</t>
  </si>
  <si>
    <t>Arsenic, total recoverable-UG/L</t>
  </si>
  <si>
    <t>UG/L</t>
  </si>
  <si>
    <t>Selenium, total recoverable-UG/L</t>
  </si>
  <si>
    <t>Boron, total recoverable</t>
  </si>
  <si>
    <t>Boron, total recoverable-UG/L</t>
  </si>
  <si>
    <t>Barium, total recoverable</t>
  </si>
  <si>
    <t>Barium, total recoverable-UG/L</t>
  </si>
  <si>
    <t>Nickel, total recoverable</t>
  </si>
  <si>
    <t>Nickel, total recoverable-UG/L</t>
  </si>
  <si>
    <t>Strontium, total recoverable, ug/L</t>
  </si>
  <si>
    <t>Strontium, total recoverable, ug/L-UG/L</t>
  </si>
  <si>
    <t>Zinc, total recoverable</t>
  </si>
  <si>
    <t>Zinc, total recoverable-UG/L</t>
  </si>
  <si>
    <t>Aluminum, dissolved (as Al)-UG/L</t>
  </si>
  <si>
    <t>Cadmium, total recoverable</t>
  </si>
  <si>
    <t>Cadmium, total recoverable-UG/L</t>
  </si>
  <si>
    <t>Lead, total recoverable-UG/L</t>
  </si>
  <si>
    <t>Chromium, total recoverable</t>
  </si>
  <si>
    <t>Chromium, total recoverable-UG/L</t>
  </si>
  <si>
    <t>Copper, total recoverable-UG/L</t>
  </si>
  <si>
    <t>Antimony, total recoverable</t>
  </si>
  <si>
    <t>Antimony, total recoverable-UG/L</t>
  </si>
  <si>
    <t>Total phenols</t>
  </si>
  <si>
    <t>Total phenols-MG/L</t>
  </si>
  <si>
    <t>Manganese, total recoverable</t>
  </si>
  <si>
    <t>Manganese, total recoverable-UG/L</t>
  </si>
  <si>
    <t>Petrol hydrocarbons, total recoverable</t>
  </si>
  <si>
    <t>Petrol hydrocarbons, total recoverable-MG/L</t>
  </si>
  <si>
    <t>Mercury, total recoverable</t>
  </si>
  <si>
    <t>Mercury, total recoverable-UG/L</t>
  </si>
  <si>
    <t>Chemical Oxygen Demand (COD)</t>
  </si>
  <si>
    <t>Chemical Oxygen Demand (COD)-MG/L</t>
  </si>
  <si>
    <t>TGM3B</t>
  </si>
  <si>
    <t>Pass/Fail Statre 48Hr Acute Ceriodaphnia</t>
  </si>
  <si>
    <t>Pass/Fail Statre 48Hr Acute Ceriodaphnia-PASS/FAIL</t>
  </si>
  <si>
    <t>PASS/FAIL</t>
  </si>
  <si>
    <t>TGN6C</t>
  </si>
  <si>
    <t>Pass/Fail Static Renewal 96Hr Acute Pimephales Promelas</t>
  </si>
  <si>
    <t>Pass/Fail Static Renewal 96Hr Acute Pimephales Promelas-PASS/FAIL</t>
  </si>
  <si>
    <t>Iron, total recoverable</t>
  </si>
  <si>
    <t>Iron, total recoverable-MG/L</t>
  </si>
  <si>
    <t>Row Labels</t>
  </si>
  <si>
    <t>Average of Q1_VALUE</t>
  </si>
  <si>
    <t>Decker Coal Company</t>
  </si>
  <si>
    <t>Decker Mine</t>
  </si>
  <si>
    <t>Pob 12</t>
  </si>
  <si>
    <t>Decker</t>
  </si>
  <si>
    <t>gpm</t>
  </si>
  <si>
    <t>L/min</t>
  </si>
  <si>
    <t>L/day</t>
  </si>
  <si>
    <t>Water discharge</t>
  </si>
  <si>
    <t>Coal production</t>
  </si>
  <si>
    <t>ton/yr</t>
  </si>
  <si>
    <t>year</t>
  </si>
  <si>
    <t>days</t>
  </si>
  <si>
    <t>Water discharge per kg coal</t>
  </si>
  <si>
    <t>Values</t>
  </si>
  <si>
    <t>Average of C3_VALUE</t>
  </si>
  <si>
    <t>Average of C2_VALUE</t>
  </si>
  <si>
    <t>Average of C1_VALUE</t>
  </si>
  <si>
    <t>Flow rate-L/day</t>
  </si>
  <si>
    <t>Min</t>
  </si>
  <si>
    <t>Ave</t>
  </si>
  <si>
    <t>Max</t>
  </si>
  <si>
    <t>total kg/day</t>
  </si>
  <si>
    <t>EF_w_Hg</t>
  </si>
  <si>
    <t>EF_w_arsenic</t>
  </si>
  <si>
    <t>EF_w_barium</t>
  </si>
  <si>
    <t>EF_w_BOD</t>
  </si>
  <si>
    <t>EF_w_Boron</t>
  </si>
  <si>
    <t>EF_w_Cadmium</t>
  </si>
  <si>
    <t>EF_w_Calcium</t>
  </si>
  <si>
    <t>EF_w_C_TOC</t>
  </si>
  <si>
    <t>EF_w_COD</t>
  </si>
  <si>
    <t>EF_w_Cr</t>
  </si>
  <si>
    <t>EF_w_Cn</t>
  </si>
  <si>
    <t>EF_w_F</t>
  </si>
  <si>
    <t>EF_w_Iron</t>
  </si>
  <si>
    <t>EF_w_Lead</t>
  </si>
  <si>
    <t>EF_w_Mg</t>
  </si>
  <si>
    <t>EF_w_nitrxte</t>
  </si>
  <si>
    <t>EF_w_N_amm</t>
  </si>
  <si>
    <t>EF_w_N_total</t>
  </si>
  <si>
    <t>EF_w_Na</t>
  </si>
  <si>
    <t>EF_w_Stront</t>
  </si>
  <si>
    <t>EF_w_sulfate</t>
  </si>
  <si>
    <t>EF_w_Zinc</t>
  </si>
  <si>
    <t>EF_w_arsenic*Water_Produced</t>
  </si>
  <si>
    <t>EF_w_barium*Water_Produced</t>
  </si>
  <si>
    <t>EF_w_BOD*Water_Produced</t>
  </si>
  <si>
    <t>EF_w_Boron*Water_Produced</t>
  </si>
  <si>
    <t>EF_w_Cadmium*Water_Produced</t>
  </si>
  <si>
    <t>EF_w_Calcium*Water_Produced</t>
  </si>
  <si>
    <t>EF_w_C_TOC*Water_Produced</t>
  </si>
  <si>
    <t>EF_w_COD*Water_Produced</t>
  </si>
  <si>
    <t>EF_w_Cr*Water_Produced</t>
  </si>
  <si>
    <t>EF_w_Cn*Water_Produced</t>
  </si>
  <si>
    <t>EF_w_F*Water_Produced</t>
  </si>
  <si>
    <t>EF_w_Iron*Water_Produced</t>
  </si>
  <si>
    <t>EF_w_Lead*Water_Produced</t>
  </si>
  <si>
    <t>EF_w_Mg*Water_Produced</t>
  </si>
  <si>
    <t>EF_w_Hg*Water_Produced</t>
  </si>
  <si>
    <t>EF_w_nitrxte*Water_Produced</t>
  </si>
  <si>
    <t>EF_w_N_amm*Water_Produced</t>
  </si>
  <si>
    <t>EF_w_N_total*Water_Produced</t>
  </si>
  <si>
    <t>EF_w_Na*Water_Produced</t>
  </si>
  <si>
    <t>EF_w_Stront*Water_Produced</t>
  </si>
  <si>
    <t>EF_w_sulfate*Water_Produced</t>
  </si>
  <si>
    <t>EF_w_Zinc*Water_Produced</t>
  </si>
  <si>
    <t>E_w_arsenic</t>
  </si>
  <si>
    <t>E_w_barium</t>
  </si>
  <si>
    <t>E_w_BOD</t>
  </si>
  <si>
    <t>E_w_Boron</t>
  </si>
  <si>
    <t>E_w_Cadmium</t>
  </si>
  <si>
    <t>E_w_Calcium</t>
  </si>
  <si>
    <t>E_w_C_TOC</t>
  </si>
  <si>
    <t>E_w_COD</t>
  </si>
  <si>
    <t>E_w_Cr</t>
  </si>
  <si>
    <t>E_w_Cn</t>
  </si>
  <si>
    <t>E_w_F</t>
  </si>
  <si>
    <t>E_w_Iron</t>
  </si>
  <si>
    <t>E_w_Lead</t>
  </si>
  <si>
    <t>E_w_Mg</t>
  </si>
  <si>
    <t>E_w_Hg</t>
  </si>
  <si>
    <t>E_w_nitrxte</t>
  </si>
  <si>
    <t>E_w_N_amm</t>
  </si>
  <si>
    <t>E_w_N_total</t>
  </si>
  <si>
    <t>E_w_Na</t>
  </si>
  <si>
    <t>E_w_Stront</t>
  </si>
  <si>
    <t>E_w_sulfate</t>
  </si>
  <si>
    <t>E_w_Zinc</t>
  </si>
  <si>
    <t>Arsenic (+V) [Heavy metals to fresh water]</t>
  </si>
  <si>
    <t>Barium [Inorganic emissions to fresh water]</t>
  </si>
  <si>
    <t>Biological oxygen demand (BOD) [Analytical measures to fresh water]</t>
  </si>
  <si>
    <t>Boron [Inorganic emissions to fresh water]</t>
  </si>
  <si>
    <t>Cadmium (+II) [Heavy metals to fresh water]</t>
  </si>
  <si>
    <t>Calcium (+II) [Inorganic emissions to fresh water]</t>
  </si>
  <si>
    <t>Chemical oxygen demand (COD) [Analytical measures to fresh water]</t>
  </si>
  <si>
    <t>Chromium (unspecified) [Heavy metals to fresh water]</t>
  </si>
  <si>
    <t>Copper (+II) [Heavy metals to fresh water]</t>
  </si>
  <si>
    <t>Cyanide [Inorganic emissions to fresh water]</t>
  </si>
  <si>
    <t>Fluoride [Inorganic emissions to fresh water]</t>
  </si>
  <si>
    <t>Lead (+II) [Heavy metals to fresh water]</t>
  </si>
  <si>
    <t>Magnesium (+III) [Inorganic emissions to fresh water]</t>
  </si>
  <si>
    <t>Manganese (+II) [Heavy metals to fresh water]</t>
  </si>
  <si>
    <t>Mercury (+II) [Heavy metals to fresh water]</t>
  </si>
  <si>
    <t>Nickel (+II) [Heavy metals to fresh water]</t>
  </si>
  <si>
    <t>Nitrate (as total N) [Inorganic emissions to fresh water]</t>
  </si>
  <si>
    <t>Ammonia, as N [Inorganic emissions to fresh water]</t>
  </si>
  <si>
    <t>Nitrogen (as total N) [Inorganic emissions to fresh water]</t>
  </si>
  <si>
    <t>Selenium [Heavy metals to fresh water]</t>
  </si>
  <si>
    <t>Sodium (+I) [Inorganic emissions to fresh water]</t>
  </si>
  <si>
    <t>Total Dissolved Solids [Analytical measures to fresh water]</t>
  </si>
  <si>
    <t>Total Suspended Solids [Analytical measures to fresh water]</t>
  </si>
  <si>
    <t>Strontium [Heavy metals to fresh water]</t>
  </si>
  <si>
    <t>Sulfates [Inorganic emissions to fresh water]</t>
  </si>
  <si>
    <t>Zinc (+II) [Heavy metals to fresh water]</t>
  </si>
  <si>
    <t>Total organic carbon, TOC (Ecoinvent) [ecoinvent long-term to fresh water]</t>
  </si>
  <si>
    <t>2010-2012</t>
  </si>
  <si>
    <t>2013</t>
  </si>
  <si>
    <t>pct_fresh_gnd</t>
  </si>
  <si>
    <t>pct_fresh_srf</t>
  </si>
  <si>
    <t>pct_sal_gnd</t>
  </si>
  <si>
    <t>fresh_gnd</t>
  </si>
  <si>
    <t>fresh_srf</t>
  </si>
  <si>
    <t>sal_gnd</t>
  </si>
  <si>
    <t>L/kg coal</t>
  </si>
  <si>
    <t>Water_Consumed*pct_fresh_gnd</t>
  </si>
  <si>
    <t>Water_Consumed*pct_fresh_srf</t>
  </si>
  <si>
    <t>Water_Consumed*pct_sal_gnd</t>
  </si>
  <si>
    <t>[L/kg coal] L of water produced during mining per kg coal produced</t>
  </si>
  <si>
    <t>[L/kg coal] L of water consumed during mining per kg coal produced</t>
  </si>
  <si>
    <t>[dimensionless] Fraction of water consumption that is from fresh ground water</t>
  </si>
  <si>
    <t>[dimensionless] Fraction of water consumption that is from fresh surface water</t>
  </si>
  <si>
    <t>[dimensionless] Fraction of water consumption that is from saline ground water</t>
  </si>
  <si>
    <t>[L/kg coal] L of water consumption that is from fresh ground water per kg coal produced</t>
  </si>
  <si>
    <t>[L/kg coal] L of water consumption that is from fresh surface water per kg coal produced</t>
  </si>
  <si>
    <t>[L/kg coal] L of water consumption that is from saline ground water per kg coal produced</t>
  </si>
  <si>
    <t>Water (ground water, fresh) [Water]</t>
  </si>
  <si>
    <t>Water (ground water, saline) [Water]</t>
  </si>
  <si>
    <t>Water (surface water, fresh) [Water]</t>
  </si>
  <si>
    <t>usr_fresh_gnd</t>
  </si>
  <si>
    <t>usr_sal_gnd</t>
  </si>
  <si>
    <t>auto_calc_wtr</t>
  </si>
  <si>
    <t>[dimensionless] Variable to determine if fresh and saline ground water are automatically calculated. If 0, user is responsible for ensuring fractions add up to 1.</t>
  </si>
  <si>
    <t>water_pct_total</t>
  </si>
  <si>
    <t>[dimensionless] Sum of water fractions (for user verification of water fractions)</t>
  </si>
  <si>
    <r>
      <t xml:space="preserve">U.S. Geological Survey. 2000. </t>
    </r>
    <r>
      <rPr>
        <i/>
        <sz val="10"/>
        <rFont val="Arial"/>
        <family val="2"/>
      </rPr>
      <t>Estimated Use of Water in the United States: County-Level Data for 2005</t>
    </r>
    <r>
      <rPr>
        <sz val="10"/>
        <rFont val="Arial"/>
        <family val="2"/>
      </rPr>
      <t>. United States Geological Survey.  http://water.usgs.gov/watuse/data/2005/mtco2005.xls (accessed April 1, 2013).</t>
    </r>
  </si>
  <si>
    <r>
      <t xml:space="preserve">U.S. Geological Survey. 2000. </t>
    </r>
    <r>
      <rPr>
        <i/>
        <sz val="10"/>
        <rFont val="Arial"/>
        <family val="2"/>
      </rPr>
      <t>Estimated Use of Water in the United States: County-Level Data for 2005</t>
    </r>
    <r>
      <rPr>
        <sz val="10"/>
        <rFont val="Arial"/>
        <family val="2"/>
      </rPr>
      <t>. United States Geological Survey.  http://water.usgs.gov/watuse/data/2005/wyco2005.xls (accessed April 1, 2013).</t>
    </r>
  </si>
  <si>
    <t>Water use and quality from surface mining of coal</t>
  </si>
  <si>
    <t>Water use and quality from surface mining of coal, based on data for PRB mines</t>
  </si>
  <si>
    <t>Method/Dataset 1, Reference [1]</t>
  </si>
  <si>
    <t>Reference [1] pg 4-10 (pdf pg 10), Table 4-2</t>
  </si>
  <si>
    <t>Reference [1]</t>
  </si>
  <si>
    <t>Dataset 2 - From References [3] and [4]</t>
  </si>
  <si>
    <t>Dataset 2 - From Reference [5]</t>
  </si>
  <si>
    <t>Dataset 3, Excerpt from Reference [5]</t>
  </si>
  <si>
    <t>Method/Dataset 4, Discharge only, Reference [2],[5]</t>
  </si>
  <si>
    <t>Method/Dataset 2, Withdrawal Only, References [3],[4],[5]</t>
  </si>
  <si>
    <t>This method is used by Reference[6]. For a point of comparison, Reference [6] provides a coal mining consumption factor of 50 to 59 gal/ton of coal or 0.21 and 0.25 L/kg of coal.</t>
  </si>
  <si>
    <t>Method/Dataset 3, Consumption and Discharge, Reference [5],[7]</t>
  </si>
  <si>
    <t>1,3,4</t>
  </si>
  <si>
    <t>1,3</t>
  </si>
  <si>
    <t>[1],[3],[4]</t>
  </si>
  <si>
    <t>[1],[3]</t>
  </si>
  <si>
    <t>Water use and quality are similar for all coal surface mining sources</t>
  </si>
  <si>
    <t>Coal, surface, water [Intermediate product]</t>
  </si>
  <si>
    <t>Processes\NETL Power\Power 2012\Saline Aquifer</t>
  </si>
  <si>
    <t>Database</t>
  </si>
  <si>
    <t>NETL Comp DB with TAR Models Loaded 07132012 - Loaded 10052012 [C:\Users\558108\Documents\GaBi\DB\Converted DBs to GaBi 5.0 Format\NETL Comp DB with TAR Models Loaded 07132012 - Loaded 10052012.GabiDB]</t>
  </si>
  <si>
    <t>u-so - Unit process, single operation</t>
  </si>
  <si>
    <t>Documentation</t>
  </si>
  <si>
    <t>Process information</t>
  </si>
  <si>
    <t>Key information</t>
  </si>
  <si>
    <t>Treatment, standards, routes</t>
  </si>
  <si>
    <t>Mix and location types</t>
  </si>
  <si>
    <t>Further quantitative specifications</t>
  </si>
  <si>
    <t>Synonyms</t>
  </si>
  <si>
    <t>Complementing processes</t>
  </si>
  <si>
    <t>Statistical classification</t>
  </si>
  <si>
    <t>General comment</t>
  </si>
  <si>
    <t>Quantitative reference</t>
  </si>
  <si>
    <t>Type of quantitative reference</t>
  </si>
  <si>
    <t>Reference flow(s)</t>
  </si>
  <si>
    <t>Functional unit, production period, or other parameter</t>
  </si>
  <si>
    <t>Time representativeness</t>
  </si>
  <si>
    <t>Reference year</t>
  </si>
  <si>
    <t>Data set valid until</t>
  </si>
  <si>
    <t>Geography</t>
  </si>
  <si>
    <t>Meridian</t>
  </si>
  <si>
    <t>Latitude</t>
  </si>
  <si>
    <t>Geographical representativeness</t>
  </si>
  <si>
    <t>Technological representativeness</t>
  </si>
  <si>
    <t>Technology description including background system</t>
  </si>
  <si>
    <t>Included data sets</t>
  </si>
  <si>
    <t>Technical purpose of product or process</t>
  </si>
  <si>
    <t>Pictogramme of technology</t>
  </si>
  <si>
    <t>No image</t>
  </si>
  <si>
    <t>Flow diagram(s) or picture(s)</t>
  </si>
  <si>
    <t>Mathematical model</t>
  </si>
  <si>
    <t>Model description</t>
  </si>
  <si>
    <t>Modelling and validation</t>
  </si>
  <si>
    <t>LCI method and allocation</t>
  </si>
  <si>
    <t>LCI method principle</t>
  </si>
  <si>
    <t>Deviation from LCI method principle/explanations</t>
  </si>
  <si>
    <t>LCI method approaches</t>
  </si>
  <si>
    <t>Deviations from LCI method approaches/explanations</t>
  </si>
  <si>
    <t>Modeling constants</t>
  </si>
  <si>
    <t>Deviation from Modeling constants / explanations</t>
  </si>
  <si>
    <t>LCA methodology report</t>
  </si>
  <si>
    <t>Data sources and handling</t>
  </si>
  <si>
    <t>Data cut-off and completeness principles</t>
  </si>
  <si>
    <t>Deviation from data cut-off and completeness principles / explanations</t>
  </si>
  <si>
    <t>Data selection and combination principles</t>
  </si>
  <si>
    <t>Deviation from data selection and combination principles / explanations</t>
  </si>
  <si>
    <t>Data treatment and extrapolations principles</t>
  </si>
  <si>
    <t>Deviation from data treatment and extrapolations principles / explanations</t>
  </si>
  <si>
    <t>Data handling report</t>
  </si>
  <si>
    <t>Data source(s) used for this data set</t>
  </si>
  <si>
    <t>Percentage supply or production covered</t>
  </si>
  <si>
    <t>Annual supply or production volume</t>
  </si>
  <si>
    <t>Sampling procedure</t>
  </si>
  <si>
    <t>Data collection period</t>
  </si>
  <si>
    <t>Uncertainty adjustments</t>
  </si>
  <si>
    <t>Use advice for data set</t>
  </si>
  <si>
    <t>Supported impact assessment methods</t>
  </si>
  <si>
    <t>Validation</t>
  </si>
  <si>
    <t>Review</t>
  </si>
  <si>
    <t>Compliance declarations</t>
  </si>
  <si>
    <t>Compliance system</t>
  </si>
  <si>
    <t>Overall compliance</t>
  </si>
  <si>
    <t>Nomenclature and hierarchy compliance</t>
  </si>
  <si>
    <t>Methodological compliance</t>
  </si>
  <si>
    <t>Review compliance</t>
  </si>
  <si>
    <t>Documentation compliance</t>
  </si>
  <si>
    <t>Administrative information</t>
  </si>
  <si>
    <t>Commissioner and goal</t>
  </si>
  <si>
    <t>Commissioner of data set</t>
  </si>
  <si>
    <t>Project</t>
  </si>
  <si>
    <t>Intended applications</t>
  </si>
  <si>
    <t>Dataset generator/modeller</t>
  </si>
  <si>
    <t>Data entry by</t>
  </si>
  <si>
    <t>Converted dataset from</t>
  </si>
  <si>
    <t>Official approval of data set by producer/operator</t>
  </si>
  <si>
    <t>Publication and ownership</t>
  </si>
  <si>
    <t>Workflow and publication status</t>
  </si>
  <si>
    <t>Working draft</t>
  </si>
  <si>
    <t>Unchanged republication of</t>
  </si>
  <si>
    <t>Registration authority</t>
  </si>
  <si>
    <t>Registration number</t>
  </si>
  <si>
    <t>Entities or persons with exclusive access to this data set</t>
  </si>
  <si>
    <t>License type</t>
  </si>
  <si>
    <t>Free of charge for all users and uses</t>
  </si>
  <si>
    <t>Access and use restrictions</t>
  </si>
  <si>
    <t>Owner of the data set</t>
  </si>
  <si>
    <t>Minimum</t>
  </si>
  <si>
    <t>Maximum</t>
  </si>
  <si>
    <t>Standard deviation</t>
  </si>
  <si>
    <t>Comment, units, defaults</t>
  </si>
  <si>
    <t>No statement</t>
  </si>
  <si>
    <t>Inputs</t>
  </si>
  <si>
    <t>Flow</t>
  </si>
  <si>
    <t>Quantity</t>
  </si>
  <si>
    <t>Tracked flows</t>
  </si>
  <si>
    <t>Comment</t>
  </si>
  <si>
    <t>Outputs</t>
  </si>
  <si>
    <t>Flow costs</t>
  </si>
  <si>
    <t>Inputs/Outputs</t>
  </si>
  <si>
    <t>Price</t>
  </si>
  <si>
    <t>Overhead ratio</t>
  </si>
  <si>
    <t>Cost</t>
  </si>
  <si>
    <t>Machine costs</t>
  </si>
  <si>
    <t>Machine</t>
  </si>
  <si>
    <t>Cycle time</t>
  </si>
  <si>
    <t>Direct cost per hour</t>
  </si>
  <si>
    <t>Personnel costs</t>
  </si>
  <si>
    <t>Employees</t>
  </si>
  <si>
    <t>Hourly wage</t>
  </si>
  <si>
    <t>LCWE</t>
  </si>
  <si>
    <t>Alias/factor</t>
  </si>
  <si>
    <t>Qualified working time (QWT): Defaults</t>
  </si>
  <si>
    <t>internal</t>
  </si>
  <si>
    <t>external</t>
  </si>
  <si>
    <t>GQL A</t>
  </si>
  <si>
    <t>Working time (LCWE)</t>
  </si>
  <si>
    <t>Seconds worked</t>
  </si>
  <si>
    <t>(No statement)</t>
  </si>
  <si>
    <t>GQL B</t>
  </si>
  <si>
    <t>GQL C</t>
  </si>
  <si>
    <t>GQL D</t>
  </si>
  <si>
    <t>GQL E</t>
  </si>
  <si>
    <t>Health and Safety (HSWT): Defaults</t>
  </si>
  <si>
    <t>Lethal accidents</t>
  </si>
  <si>
    <t>Number (LCWE)</t>
  </si>
  <si>
    <t>Cases</t>
  </si>
  <si>
    <t>Serious non-lethal accidents</t>
  </si>
  <si>
    <t>Unhealthy labour conditions</t>
  </si>
  <si>
    <t>Humanity of working conditions (HWT): Defaults</t>
  </si>
  <si>
    <t>Actual women employment</t>
  </si>
  <si>
    <t>Child labour</t>
  </si>
  <si>
    <t>Discrimination in job access</t>
  </si>
  <si>
    <t>Forced labour</t>
  </si>
  <si>
    <t>Hazardous child labour</t>
  </si>
  <si>
    <t>No collective bargaining</t>
  </si>
  <si>
    <t>No right to organise</t>
  </si>
  <si>
    <t>Unequal remuneration</t>
  </si>
  <si>
    <t>This unit process provides a summary of water consumption and quality associated with surface mining of coal. The data are representative of subbituminous coal from the Powder River Basin (PRB). For additional documentation, please see the associated DF sheet for this unit process. The reference flow of this unit process is: 1 kg of coal</t>
  </si>
  <si>
    <t>IF(auto_calc_wtr=1;IF(0.474454781149916-(pct_fresh_srf-0.167302119871893)*(0.474454781149916*1/(0.358243098978191+0.474454781149916))&gt;0.0424528301886793;0.474454781149916-(pct_fresh_srf-0.167302119871893)*(0.474454781149916*1/(0.358243098978191+0.474454781149916));0.0424528301886793);usr_fresh_gnd)</t>
  </si>
  <si>
    <t>IF(auto_calc_wtr=1;1-pct_fresh_srf-pct_fresh_gnd;usr_sal_gnd)</t>
  </si>
  <si>
    <t>GaBi 5 Import</t>
  </si>
  <si>
    <t>Data Summary page formatted for importation into the GaBi 5</t>
  </si>
  <si>
    <t>GaBi 6</t>
  </si>
  <si>
    <t>Coal, surface, water [Intermediate products]</t>
  </si>
  <si>
    <r>
      <t xml:space="preserve">This unit process is composed of this document and the file, </t>
    </r>
    <r>
      <rPr>
        <i/>
        <sz val="10"/>
        <rFont val="Arial"/>
        <family val="2"/>
      </rPr>
      <t>DF_Stage1_O_Surface_Coal_Mine_Water_2013.02.docx</t>
    </r>
    <r>
      <rPr>
        <sz val="10"/>
        <rFont val="Tahoma"/>
        <family val="2"/>
      </rPr>
      <t xml:space="preserve">, which provides additional details regarding calculations, data quality, and references as relevant. </t>
    </r>
  </si>
  <si>
    <r>
      <t>This document should be cited as:</t>
    </r>
    <r>
      <rPr>
        <i/>
        <sz val="10"/>
        <rFont val="Arial"/>
        <family val="2"/>
      </rPr>
      <t xml:space="preserve"> </t>
    </r>
    <r>
      <rPr>
        <sz val="10"/>
        <rFont val="Arial"/>
        <family val="2"/>
      </rPr>
      <t xml:space="preserve">NETL (2013). </t>
    </r>
    <r>
      <rPr>
        <i/>
        <sz val="10"/>
        <rFont val="Arial"/>
        <family val="2"/>
      </rPr>
      <t xml:space="preserve">NETL Life Cycle Inventory Data – Unit Process: Water use and quality from surface mining of coal, based on data for PRB mines - Version 02. </t>
    </r>
    <r>
      <rPr>
        <sz val="10"/>
        <rFont val="Arial"/>
        <family val="2"/>
      </rPr>
      <t>U.S. Department of Energy, National Energy Technology Laboratory.  Retrieved [DATE] from www.netl.doe.gov/LCA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</si>
</sst>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8" formatCode="&quot;$&quot;#,##0.00_);[Red]\(&quot;$&quot;#,##0.00\)"/>
    <numFmt numFmtId="43" formatCode="_(* #,##0.00_);_(* \(#,##0.00\);_(* &quot;-&quot;??_);_(@_)"/>
    <numFmt numFmtId="164" formatCode="0.0000"/>
    <numFmt numFmtId="165" formatCode="[=0]&quot;&quot;;General"/>
    <numFmt numFmtId="166" formatCode="0.00E+0;[=0]&quot;-&quot;;0.00E+0"/>
    <numFmt numFmtId="167" formatCode="_ [$€-2]\ * #,##0.00_ ;_ [$€-2]\ * \-#,##0.00_ ;_ [$€-2]\ * &quot;-&quot;??_ "/>
    <numFmt numFmtId="168" formatCode="mmm\-yyyy"/>
    <numFmt numFmtId="169" formatCode="mmm\ dd\,\ yyyy"/>
    <numFmt numFmtId="170" formatCode="yyyy"/>
    <numFmt numFmtId="171" formatCode="m/d/yy\ h:mm"/>
    <numFmt numFmtId="172" formatCode="0.00000E+00"/>
    <numFmt numFmtId="173" formatCode="0.00000"/>
    <numFmt numFmtId="174" formatCode="0.000"/>
    <numFmt numFmtId="175" formatCode="###0.000"/>
    <numFmt numFmtId="176" formatCode="####0.00"/>
    <numFmt numFmtId="177" formatCode="00000"/>
    <numFmt numFmtId="178" formatCode="#,###"/>
    <numFmt numFmtId="179" formatCode="#,##0.0000"/>
    <numFmt numFmtId="180" formatCode="[$-409]mmmm\ d\,\ yyyy;@"/>
    <numFmt numFmtId="181" formatCode="_(* #,##0_);_(* \(#,##0\);_(* &quot;-&quot;??_);_(@_)"/>
    <numFmt numFmtId="182" formatCode="_(* #,##0.000_);_(* \(#,##0.000\);_(* &quot;-&quot;??_);_(@_)"/>
    <numFmt numFmtId="183" formatCode="_(* #,##0.0000000_);_(* \(#,##0.0000000\);_(* &quot;-&quot;??_);_(@_)"/>
    <numFmt numFmtId="184" formatCode="[$-409]m/d/yy\ h:mm\ AM/PM;@"/>
  </numFmts>
  <fonts count="65">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sz val="10"/>
      <color indexed="12"/>
      <name val="Arial"/>
      <family val="2"/>
    </font>
    <font>
      <sz val="8"/>
      <name val="Arial"/>
      <family val="2"/>
    </font>
    <font>
      <b/>
      <sz val="16"/>
      <color indexed="18"/>
      <name val="Arial"/>
      <family val="2"/>
    </font>
    <font>
      <sz val="10"/>
      <color indexed="10"/>
      <name val="Arial"/>
      <family val="2"/>
    </font>
    <font>
      <sz val="9"/>
      <name val="Arial"/>
      <family val="2"/>
    </font>
    <font>
      <u/>
      <sz val="10"/>
      <color indexed="12"/>
      <name val="Arial"/>
      <family val="2"/>
    </font>
    <font>
      <sz val="9"/>
      <name val="Helv"/>
      <family val="2"/>
    </font>
    <font>
      <sz val="10"/>
      <name val="Arial"/>
      <family val="2"/>
    </font>
    <font>
      <sz val="10"/>
      <color indexed="8"/>
      <name val="Arial"/>
      <family val="2"/>
    </font>
    <font>
      <i/>
      <sz val="10"/>
      <name val="Arial"/>
      <family val="2"/>
    </font>
    <font>
      <b/>
      <u/>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0"/>
      <name val="Arial"/>
      <family val="2"/>
    </font>
    <font>
      <b/>
      <sz val="12"/>
      <name val="Arial"/>
      <family val="2"/>
    </font>
    <font>
      <b/>
      <sz val="18"/>
      <color indexed="56"/>
      <name val="Cambria"/>
      <family val="2"/>
    </font>
    <font>
      <b/>
      <sz val="11"/>
      <color indexed="8"/>
      <name val="Calibri"/>
      <family val="2"/>
    </font>
    <font>
      <sz val="11"/>
      <color indexed="10"/>
      <name val="Calibri"/>
      <family val="2"/>
    </font>
    <font>
      <b/>
      <i/>
      <sz val="10"/>
      <name val="Arial"/>
      <family val="2"/>
    </font>
    <font>
      <b/>
      <sz val="12"/>
      <name val="Times New Roman"/>
      <family val="1"/>
    </font>
    <font>
      <sz val="12"/>
      <name val="Times New Roman"/>
      <family val="1"/>
    </font>
    <font>
      <i/>
      <sz val="9"/>
      <name val="Arial"/>
      <family val="2"/>
    </font>
    <font>
      <b/>
      <u/>
      <sz val="14"/>
      <name val="Arial"/>
      <family val="2"/>
    </font>
    <font>
      <sz val="10"/>
      <name val="Tahoma"/>
      <family val="2"/>
    </font>
    <font>
      <b/>
      <i/>
      <u/>
      <sz val="10"/>
      <name val="Arial"/>
      <family val="2"/>
    </font>
    <font>
      <b/>
      <sz val="9"/>
      <color indexed="8"/>
      <name val="Arial"/>
      <family val="2"/>
    </font>
    <font>
      <u/>
      <sz val="10"/>
      <name val="Arial"/>
      <family val="2"/>
    </font>
    <font>
      <sz val="8"/>
      <color indexed="8"/>
      <name val="Calibri"/>
      <family val="2"/>
    </font>
    <font>
      <sz val="8"/>
      <color indexed="8"/>
      <name val="Arial, Albany AMT, Helvetica"/>
    </font>
    <font>
      <b/>
      <sz val="9"/>
      <color indexed="8"/>
      <name val="Arial, Albany AMT, sans-serif"/>
    </font>
    <font>
      <sz val="8"/>
      <color indexed="8"/>
      <name val="Arial"/>
      <family val="2"/>
    </font>
    <font>
      <b/>
      <sz val="16"/>
      <color theme="3"/>
      <name val="Arial"/>
      <family val="2"/>
    </font>
    <font>
      <b/>
      <sz val="11"/>
      <color theme="1"/>
      <name val="Calibri"/>
      <family val="2"/>
      <scheme val="minor"/>
    </font>
    <font>
      <b/>
      <i/>
      <sz val="11"/>
      <color theme="1"/>
      <name val="Calibri"/>
      <family val="2"/>
      <scheme val="minor"/>
    </font>
    <font>
      <b/>
      <sz val="10"/>
      <color rgb="FF000000"/>
      <name val="Arial"/>
      <family val="2"/>
    </font>
    <font>
      <sz val="10"/>
      <color rgb="FF000000"/>
      <name val="Arial"/>
      <family val="2"/>
    </font>
    <font>
      <i/>
      <sz val="10"/>
      <color rgb="FFFF0000"/>
      <name val="Arial"/>
      <family val="2"/>
    </font>
    <font>
      <sz val="10"/>
      <color rgb="FF000000"/>
      <name val="Arial Unicode MS"/>
      <family val="2"/>
    </font>
    <font>
      <b/>
      <sz val="11"/>
      <color theme="3"/>
      <name val="Calibri"/>
      <family val="2"/>
      <scheme val="minor"/>
    </font>
    <font>
      <sz val="10"/>
      <color theme="1"/>
      <name val="Arial"/>
      <family val="2"/>
    </font>
    <font>
      <b/>
      <i/>
      <sz val="10"/>
      <color theme="1"/>
      <name val="Arial"/>
      <family val="2"/>
    </font>
    <font>
      <b/>
      <sz val="14"/>
      <color theme="1"/>
      <name val="Calibri"/>
      <family val="2"/>
      <scheme val="minor"/>
    </font>
    <font>
      <u/>
      <sz val="9.35"/>
      <color theme="10"/>
      <name val="Calibri"/>
      <family val="2"/>
    </font>
    <font>
      <sz val="11"/>
      <name val="Calibri"/>
      <family val="2"/>
      <scheme val="minor"/>
    </font>
    <font>
      <sz val="14"/>
      <name val="Arial"/>
      <family val="2"/>
    </font>
    <font>
      <sz val="11"/>
      <color rgb="FF000000"/>
      <name val="Calibri"/>
      <family val="2"/>
    </font>
    <font>
      <b/>
      <sz val="10"/>
      <color theme="1"/>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solid">
        <fgColor indexed="22"/>
        <bgColor indexed="64"/>
      </patternFill>
    </fill>
    <fill>
      <patternFill patternType="solid">
        <fgColor indexed="43"/>
        <bgColor indexed="64"/>
      </patternFill>
    </fill>
    <fill>
      <patternFill patternType="solid">
        <fgColor indexed="55"/>
        <bgColor indexed="64"/>
      </patternFill>
    </fill>
    <fill>
      <patternFill patternType="solid">
        <fgColor indexed="47"/>
        <bgColor indexed="64"/>
      </patternFill>
    </fill>
    <fill>
      <patternFill patternType="solid">
        <fgColor indexed="41"/>
        <bgColor indexed="64"/>
      </patternFill>
    </fill>
    <fill>
      <patternFill patternType="solid">
        <fgColor indexed="44"/>
        <bgColor indexed="64"/>
      </patternFill>
    </fill>
    <fill>
      <patternFill patternType="solid">
        <fgColor indexed="9"/>
        <bgColor indexed="64"/>
      </patternFill>
    </fill>
    <fill>
      <patternFill patternType="solid">
        <fgColor rgb="FFFFFF00"/>
        <bgColor indexed="64"/>
      </patternFill>
    </fill>
    <fill>
      <patternFill patternType="solid">
        <fgColor theme="2"/>
        <bgColor indexed="64"/>
      </patternFill>
    </fill>
    <fill>
      <patternFill patternType="solid">
        <fgColor rgb="FF8DB3E2"/>
        <bgColor indexed="64"/>
      </patternFill>
    </fill>
    <fill>
      <patternFill patternType="solid">
        <fgColor theme="0" tint="-0.14999847407452621"/>
        <bgColor indexed="64"/>
      </patternFill>
    </fill>
    <fill>
      <patternFill patternType="solid">
        <fgColor theme="0"/>
        <bgColor indexed="64"/>
      </patternFill>
    </fill>
    <fill>
      <patternFill patternType="solid">
        <fgColor rgb="FFFFFFFF"/>
        <bgColor indexed="64"/>
      </patternFill>
    </fill>
    <fill>
      <patternFill patternType="solid">
        <fgColor rgb="FFFAF3D4"/>
        <bgColor indexed="64"/>
      </patternFill>
    </fill>
    <fill>
      <patternFill patternType="solid">
        <fgColor rgb="FF99C2FF"/>
        <bgColor indexed="64"/>
      </patternFill>
    </fill>
    <fill>
      <patternFill patternType="solid">
        <fgColor theme="0" tint="-4.9989318521683403E-2"/>
        <bgColor indexed="64"/>
      </patternFill>
    </fill>
  </fills>
  <borders count="7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ck">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medium">
        <color indexed="64"/>
      </right>
      <top/>
      <bottom style="medium">
        <color indexed="64"/>
      </bottom>
      <diagonal/>
    </border>
    <border>
      <left/>
      <right style="thick">
        <color indexed="64"/>
      </right>
      <top/>
      <bottom style="medium">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right/>
      <top style="medium">
        <color indexed="64"/>
      </top>
      <bottom style="thin">
        <color indexed="64"/>
      </bottom>
      <diagonal/>
    </border>
    <border>
      <left style="thin">
        <color indexed="8"/>
      </left>
      <right/>
      <top style="thin">
        <color indexed="8"/>
      </top>
      <bottom/>
      <diagonal/>
    </border>
    <border>
      <left style="thin">
        <color indexed="65"/>
      </left>
      <right/>
      <top style="thin">
        <color indexed="8"/>
      </top>
      <bottom/>
      <diagonal/>
    </border>
    <border>
      <left style="thin">
        <color indexed="65"/>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65"/>
      </left>
      <right/>
      <top style="thin">
        <color indexed="8"/>
      </top>
      <bottom style="thin">
        <color indexed="8"/>
      </bottom>
      <diagonal/>
    </border>
    <border>
      <left/>
      <right style="thin">
        <color indexed="8"/>
      </right>
      <top style="thin">
        <color indexed="8"/>
      </top>
      <bottom/>
      <diagonal/>
    </border>
    <border>
      <left/>
      <right style="thin">
        <color indexed="8"/>
      </right>
      <top style="thin">
        <color indexed="8"/>
      </top>
      <bottom style="thin">
        <color indexed="8"/>
      </bottom>
      <diagonal/>
    </border>
    <border>
      <left/>
      <right/>
      <top style="thin">
        <color indexed="8"/>
      </top>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ck">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style="thick">
        <color indexed="64"/>
      </bottom>
      <diagonal/>
    </border>
    <border>
      <left/>
      <right style="thin">
        <color rgb="FFAAC1D9"/>
      </right>
      <top/>
      <bottom style="thin">
        <color rgb="FFAAC1D9"/>
      </bottom>
      <diagonal/>
    </border>
    <border>
      <left/>
      <right style="thin">
        <color rgb="FFAAC1D9"/>
      </right>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thin">
        <color rgb="FFAAC1D9"/>
      </bottom>
      <diagonal/>
    </border>
    <border>
      <left/>
      <right/>
      <top/>
      <bottom style="thin">
        <color theme="4" tint="0.39997558519241921"/>
      </bottom>
      <diagonal/>
    </border>
  </borders>
  <cellStyleXfs count="140">
    <xf numFmtId="0" fontId="0" fillId="0" borderId="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18" fillId="12"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9" borderId="0" applyNumberFormat="0" applyBorder="0" applyAlignment="0" applyProtection="0"/>
    <xf numFmtId="0" fontId="19" fillId="3" borderId="0" applyNumberFormat="0" applyBorder="0" applyAlignment="0" applyProtection="0"/>
    <xf numFmtId="0" fontId="20" fillId="20" borderId="1" applyNumberFormat="0" applyAlignment="0" applyProtection="0"/>
    <xf numFmtId="0" fontId="21" fillId="21" borderId="2" applyNumberFormat="0" applyAlignment="0" applyProtection="0"/>
    <xf numFmtId="43" fontId="3" fillId="0" borderId="0" applyFont="0" applyFill="0" applyBorder="0" applyAlignment="0" applyProtection="0"/>
    <xf numFmtId="171" fontId="3" fillId="0" borderId="0" applyFont="0" applyFill="0" applyBorder="0" applyAlignment="0" applyProtection="0">
      <alignment wrapText="1"/>
    </xf>
    <xf numFmtId="167" fontId="10" fillId="0" borderId="0" applyFont="0" applyFill="0" applyBorder="0" applyAlignment="0" applyProtection="0">
      <alignment vertical="center"/>
    </xf>
    <xf numFmtId="0" fontId="22" fillId="0" borderId="0" applyNumberFormat="0" applyFill="0" applyBorder="0" applyAlignment="0" applyProtection="0"/>
    <xf numFmtId="0" fontId="23" fillId="4" borderId="0" applyNumberFormat="0" applyBorder="0" applyAlignment="0" applyProtection="0"/>
    <xf numFmtId="0" fontId="24" fillId="0" borderId="3" applyNumberFormat="0" applyFill="0" applyAlignment="0" applyProtection="0"/>
    <xf numFmtId="0" fontId="25" fillId="0" borderId="4" applyNumberFormat="0" applyFill="0" applyAlignment="0" applyProtection="0"/>
    <xf numFmtId="0" fontId="26" fillId="0" borderId="5" applyNumberFormat="0" applyFill="0" applyAlignment="0" applyProtection="0"/>
    <xf numFmtId="0" fontId="26" fillId="0" borderId="0" applyNumberFormat="0" applyFill="0" applyBorder="0" applyAlignment="0" applyProtection="0"/>
    <xf numFmtId="0" fontId="11" fillId="0" borderId="0" applyNumberFormat="0" applyFill="0" applyBorder="0" applyAlignment="0" applyProtection="0">
      <alignment vertical="top"/>
      <protection locked="0"/>
    </xf>
    <xf numFmtId="0" fontId="27" fillId="7" borderId="1" applyNumberFormat="0" applyAlignment="0" applyProtection="0"/>
    <xf numFmtId="0" fontId="28" fillId="0" borderId="6" applyNumberFormat="0" applyFill="0" applyAlignment="0" applyProtection="0"/>
    <xf numFmtId="0" fontId="29" fillId="22" borderId="0" applyNumberFormat="0" applyBorder="0" applyAlignment="0" applyProtection="0"/>
    <xf numFmtId="0" fontId="3" fillId="23" borderId="7" applyNumberFormat="0" applyFont="0" applyAlignment="0" applyProtection="0"/>
    <xf numFmtId="0" fontId="30" fillId="20" borderId="8" applyNumberFormat="0" applyAlignment="0" applyProtection="0"/>
    <xf numFmtId="0" fontId="3" fillId="0" borderId="0"/>
    <xf numFmtId="0" fontId="31" fillId="24" borderId="9" applyNumberFormat="0" applyProtection="0">
      <alignment horizontal="center" wrapText="1"/>
    </xf>
    <xf numFmtId="0" fontId="31" fillId="24" borderId="10" applyNumberFormat="0" applyAlignment="0" applyProtection="0">
      <alignment wrapText="1"/>
    </xf>
    <xf numFmtId="0" fontId="3" fillId="25" borderId="0" applyNumberFormat="0" applyBorder="0">
      <alignment horizontal="center" wrapText="1"/>
    </xf>
    <xf numFmtId="0" fontId="3" fillId="26" borderId="11" applyNumberFormat="0">
      <alignment wrapText="1"/>
    </xf>
    <xf numFmtId="0" fontId="3" fillId="26" borderId="0" applyNumberFormat="0" applyBorder="0">
      <alignment wrapText="1"/>
    </xf>
    <xf numFmtId="0" fontId="3" fillId="0" borderId="0" applyNumberFormat="0" applyFill="0" applyBorder="0" applyProtection="0">
      <alignment horizontal="right" wrapText="1"/>
    </xf>
    <xf numFmtId="169" fontId="3" fillId="0" borderId="0" applyFill="0" applyBorder="0" applyAlignment="0" applyProtection="0">
      <alignment wrapText="1"/>
    </xf>
    <xf numFmtId="168" fontId="3" fillId="0" borderId="0" applyFill="0" applyBorder="0" applyAlignment="0" applyProtection="0">
      <alignment wrapText="1"/>
    </xf>
    <xf numFmtId="170" fontId="3" fillId="0" borderId="0" applyFill="0" applyBorder="0" applyAlignment="0" applyProtection="0">
      <alignment wrapText="1"/>
    </xf>
    <xf numFmtId="0" fontId="3" fillId="0" borderId="0" applyNumberFormat="0" applyFill="0" applyBorder="0" applyProtection="0">
      <alignment horizontal="right" wrapText="1"/>
    </xf>
    <xf numFmtId="0" fontId="3" fillId="0" borderId="0" applyNumberFormat="0" applyFill="0" applyBorder="0">
      <alignment horizontal="right" wrapText="1"/>
    </xf>
    <xf numFmtId="17" fontId="3" fillId="0" borderId="0" applyFill="0" applyBorder="0">
      <alignment horizontal="right" wrapText="1"/>
    </xf>
    <xf numFmtId="8" fontId="3" fillId="0" borderId="0" applyFill="0" applyBorder="0" applyAlignment="0" applyProtection="0">
      <alignment wrapText="1"/>
    </xf>
    <xf numFmtId="0" fontId="32" fillId="0" borderId="0" applyNumberFormat="0" applyFill="0" applyBorder="0">
      <alignment horizontal="left" wrapText="1"/>
    </xf>
    <xf numFmtId="0" fontId="31" fillId="0" borderId="0" applyNumberFormat="0" applyFill="0" applyBorder="0">
      <alignment horizontal="center" wrapText="1"/>
    </xf>
    <xf numFmtId="0" fontId="31" fillId="0" borderId="0" applyNumberFormat="0" applyFill="0" applyBorder="0">
      <alignment horizontal="center" wrapText="1"/>
    </xf>
    <xf numFmtId="165" fontId="12" fillId="0" borderId="0">
      <alignment horizontal="center" vertical="center"/>
    </xf>
    <xf numFmtId="0" fontId="33" fillId="0" borderId="0" applyNumberFormat="0" applyFill="0" applyBorder="0" applyAlignment="0" applyProtection="0"/>
    <xf numFmtId="0" fontId="34" fillId="0" borderId="12" applyNumberFormat="0" applyFill="0" applyAlignment="0" applyProtection="0"/>
    <xf numFmtId="0" fontId="35" fillId="0" borderId="0" applyNumberFormat="0" applyFill="0" applyBorder="0" applyAlignment="0" applyProtection="0"/>
    <xf numFmtId="166" fontId="13" fillId="0" borderId="0">
      <alignment horizontal="center" vertical="center"/>
    </xf>
    <xf numFmtId="0" fontId="3" fillId="0" borderId="0"/>
    <xf numFmtId="0" fontId="2" fillId="0" borderId="0"/>
    <xf numFmtId="0" fontId="17" fillId="2"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8" fillId="12"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9" borderId="0" applyNumberFormat="0" applyBorder="0" applyAlignment="0" applyProtection="0"/>
    <xf numFmtId="0" fontId="19" fillId="3" borderId="0" applyNumberFormat="0" applyBorder="0" applyAlignment="0" applyProtection="0"/>
    <xf numFmtId="0" fontId="20" fillId="20" borderId="1" applyNumberFormat="0" applyAlignment="0" applyProtection="0"/>
    <xf numFmtId="0" fontId="21" fillId="21" borderId="2" applyNumberFormat="0" applyAlignment="0" applyProtection="0"/>
    <xf numFmtId="43" fontId="3" fillId="0" borderId="0" applyFont="0" applyFill="0" applyBorder="0" applyAlignment="0" applyProtection="0"/>
    <xf numFmtId="171" fontId="3" fillId="0" borderId="0" applyFont="0" applyFill="0" applyBorder="0" applyAlignment="0" applyProtection="0">
      <alignment wrapText="1"/>
    </xf>
    <xf numFmtId="0" fontId="22" fillId="0" borderId="0" applyNumberFormat="0" applyFill="0" applyBorder="0" applyAlignment="0" applyProtection="0"/>
    <xf numFmtId="0" fontId="23" fillId="4" borderId="0" applyNumberFormat="0" applyBorder="0" applyAlignment="0" applyProtection="0"/>
    <xf numFmtId="0" fontId="24" fillId="0" borderId="3" applyNumberFormat="0" applyFill="0" applyAlignment="0" applyProtection="0"/>
    <xf numFmtId="0" fontId="25" fillId="0" borderId="4" applyNumberFormat="0" applyFill="0" applyAlignment="0" applyProtection="0"/>
    <xf numFmtId="0" fontId="26" fillId="0" borderId="5" applyNumberFormat="0" applyFill="0" applyAlignment="0" applyProtection="0"/>
    <xf numFmtId="0" fontId="26" fillId="0" borderId="0" applyNumberFormat="0" applyFill="0" applyBorder="0" applyAlignment="0" applyProtection="0"/>
    <xf numFmtId="0" fontId="60" fillId="0" borderId="0" applyNumberFormat="0" applyFill="0" applyBorder="0" applyAlignment="0" applyProtection="0">
      <alignment vertical="top"/>
      <protection locked="0"/>
    </xf>
    <xf numFmtId="0" fontId="27" fillId="7" borderId="1" applyNumberFormat="0" applyAlignment="0" applyProtection="0"/>
    <xf numFmtId="0" fontId="28" fillId="0" borderId="6" applyNumberFormat="0" applyFill="0" applyAlignment="0" applyProtection="0"/>
    <xf numFmtId="0" fontId="29" fillId="22" borderId="0" applyNumberFormat="0" applyBorder="0" applyAlignment="0" applyProtection="0"/>
    <xf numFmtId="0" fontId="3" fillId="23" borderId="7" applyNumberFormat="0" applyFont="0" applyAlignment="0" applyProtection="0"/>
    <xf numFmtId="0" fontId="3" fillId="23" borderId="7" applyNumberFormat="0" applyFont="0" applyAlignment="0" applyProtection="0"/>
    <xf numFmtId="0" fontId="30" fillId="20" borderId="8"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25" borderId="0" applyNumberFormat="0" applyBorder="0">
      <alignment horizontal="center" wrapText="1"/>
    </xf>
    <xf numFmtId="0" fontId="3" fillId="26" borderId="11" applyNumberFormat="0">
      <alignment wrapText="1"/>
    </xf>
    <xf numFmtId="0" fontId="3" fillId="26" borderId="0" applyNumberFormat="0" applyBorder="0">
      <alignment wrapText="1"/>
    </xf>
    <xf numFmtId="0" fontId="3" fillId="0" borderId="0" applyNumberFormat="0" applyFill="0" applyBorder="0" applyProtection="0">
      <alignment horizontal="right" wrapText="1"/>
    </xf>
    <xf numFmtId="169" fontId="3" fillId="0" borderId="0" applyFill="0" applyBorder="0" applyAlignment="0" applyProtection="0">
      <alignment wrapText="1"/>
    </xf>
    <xf numFmtId="168" fontId="3" fillId="0" borderId="0" applyFill="0" applyBorder="0" applyAlignment="0" applyProtection="0">
      <alignment wrapText="1"/>
    </xf>
    <xf numFmtId="170" fontId="3" fillId="0" borderId="0" applyFill="0" applyBorder="0" applyAlignment="0" applyProtection="0">
      <alignment wrapText="1"/>
    </xf>
    <xf numFmtId="0" fontId="3" fillId="0" borderId="0" applyNumberFormat="0" applyFill="0" applyBorder="0" applyProtection="0">
      <alignment horizontal="right" wrapText="1"/>
    </xf>
    <xf numFmtId="0" fontId="3" fillId="0" borderId="0" applyNumberFormat="0" applyFill="0" applyBorder="0">
      <alignment horizontal="right" wrapText="1"/>
    </xf>
    <xf numFmtId="17" fontId="3" fillId="0" borderId="0" applyFill="0" applyBorder="0">
      <alignment horizontal="right" wrapText="1"/>
    </xf>
    <xf numFmtId="8" fontId="3" fillId="0" borderId="0" applyFill="0" applyBorder="0" applyAlignment="0" applyProtection="0">
      <alignment wrapText="1"/>
    </xf>
    <xf numFmtId="0" fontId="33" fillId="0" borderId="0" applyNumberFormat="0" applyFill="0" applyBorder="0" applyAlignment="0" applyProtection="0"/>
    <xf numFmtId="0" fontId="34" fillId="0" borderId="12" applyNumberFormat="0" applyFill="0" applyAlignment="0" applyProtection="0"/>
    <xf numFmtId="0" fontId="35" fillId="0" borderId="0" applyNumberFormat="0" applyFill="0" applyBorder="0" applyAlignment="0" applyProtection="0"/>
    <xf numFmtId="166" fontId="3" fillId="0" borderId="0">
      <alignment horizontal="center" vertical="center"/>
    </xf>
    <xf numFmtId="0" fontId="1" fillId="0" borderId="0"/>
  </cellStyleXfs>
  <cellXfs count="557">
    <xf numFmtId="0" fontId="0" fillId="0" borderId="0" xfId="0"/>
    <xf numFmtId="0" fontId="4" fillId="0" borderId="0" xfId="0" applyFont="1"/>
    <xf numFmtId="0" fontId="4" fillId="27" borderId="13" xfId="0" applyFont="1" applyFill="1" applyBorder="1" applyAlignment="1">
      <alignment horizontal="center"/>
    </xf>
    <xf numFmtId="0" fontId="4" fillId="28" borderId="0" xfId="0" applyFont="1" applyFill="1"/>
    <xf numFmtId="0" fontId="0" fillId="28" borderId="0" xfId="0" applyFill="1"/>
    <xf numFmtId="0" fontId="6" fillId="28" borderId="0" xfId="0" applyFont="1" applyFill="1"/>
    <xf numFmtId="0" fontId="5" fillId="28" borderId="0" xfId="0" applyFont="1" applyFill="1"/>
    <xf numFmtId="0" fontId="4" fillId="27" borderId="0" xfId="0" applyFont="1" applyFill="1" applyAlignment="1">
      <alignment vertical="top" wrapText="1"/>
    </xf>
    <xf numFmtId="0" fontId="0" fillId="27" borderId="0" xfId="0" applyFill="1" applyAlignment="1">
      <alignment vertical="top" wrapText="1"/>
    </xf>
    <xf numFmtId="0" fontId="0" fillId="0" borderId="0" xfId="0" applyAlignment="1">
      <alignment vertical="top" wrapText="1"/>
    </xf>
    <xf numFmtId="0" fontId="4" fillId="0" borderId="0" xfId="0" applyFont="1" applyAlignment="1">
      <alignment vertical="top" wrapText="1"/>
    </xf>
    <xf numFmtId="0" fontId="0" fillId="0" borderId="0" xfId="0" applyFill="1" applyAlignment="1">
      <alignment vertical="top" wrapText="1"/>
    </xf>
    <xf numFmtId="0" fontId="0" fillId="29" borderId="0" xfId="0" applyFill="1" applyAlignment="1">
      <alignment vertical="top" wrapText="1"/>
    </xf>
    <xf numFmtId="0" fontId="0" fillId="0" borderId="0" xfId="0" applyFill="1" applyAlignment="1" applyProtection="1">
      <alignment vertical="top" wrapText="1"/>
      <protection locked="0"/>
    </xf>
    <xf numFmtId="0" fontId="0" fillId="0" borderId="0" xfId="0" applyFill="1" applyProtection="1">
      <protection locked="0"/>
    </xf>
    <xf numFmtId="49" fontId="0" fillId="0" borderId="0" xfId="0" applyNumberFormat="1" applyFill="1" applyAlignment="1" applyProtection="1">
      <alignment vertical="top" wrapText="1"/>
      <protection locked="0"/>
    </xf>
    <xf numFmtId="49" fontId="0" fillId="0" borderId="0" xfId="0" applyNumberFormat="1" applyFill="1" applyProtection="1">
      <protection locked="0"/>
    </xf>
    <xf numFmtId="0" fontId="13" fillId="0" borderId="0" xfId="0" applyFont="1" applyFill="1" applyAlignment="1" applyProtection="1">
      <alignment vertical="top" wrapText="1"/>
      <protection locked="0"/>
    </xf>
    <xf numFmtId="0" fontId="0" fillId="30" borderId="0" xfId="0" applyFill="1" applyAlignment="1" applyProtection="1">
      <alignment vertical="top" wrapText="1"/>
      <protection hidden="1"/>
    </xf>
    <xf numFmtId="0" fontId="4" fillId="30" borderId="0" xfId="0" applyFont="1" applyFill="1" applyAlignment="1" applyProtection="1">
      <alignment vertical="top" wrapText="1"/>
      <protection hidden="1"/>
    </xf>
    <xf numFmtId="0" fontId="0" fillId="31" borderId="13" xfId="0" applyFill="1" applyBorder="1"/>
    <xf numFmtId="0" fontId="4" fillId="31" borderId="13" xfId="0" applyFont="1" applyFill="1" applyBorder="1"/>
    <xf numFmtId="0" fontId="0" fillId="28" borderId="0" xfId="0" applyFill="1" applyAlignment="1">
      <alignment horizontal="center"/>
    </xf>
    <xf numFmtId="0" fontId="0" fillId="31" borderId="13" xfId="0" applyFill="1" applyBorder="1" applyAlignment="1">
      <alignment vertical="top" wrapText="1"/>
    </xf>
    <xf numFmtId="0" fontId="4" fillId="31" borderId="13" xfId="0" applyFont="1" applyFill="1" applyBorder="1" applyAlignment="1">
      <alignment vertical="top"/>
    </xf>
    <xf numFmtId="0" fontId="0" fillId="31" borderId="13" xfId="0" applyFill="1" applyBorder="1" applyAlignment="1">
      <alignment vertical="top"/>
    </xf>
    <xf numFmtId="0" fontId="0" fillId="31" borderId="13" xfId="0" applyFill="1" applyBorder="1" applyAlignment="1">
      <alignment horizontal="center" vertical="top"/>
    </xf>
    <xf numFmtId="0" fontId="0" fillId="28" borderId="0" xfId="0" applyFill="1" applyBorder="1" applyAlignment="1">
      <alignment vertical="top" wrapText="1"/>
    </xf>
    <xf numFmtId="0" fontId="9" fillId="28" borderId="0" xfId="0" applyFont="1" applyFill="1"/>
    <xf numFmtId="0" fontId="0" fillId="0" borderId="14" xfId="0" applyBorder="1" applyProtection="1">
      <protection locked="0"/>
    </xf>
    <xf numFmtId="0" fontId="0" fillId="0" borderId="13" xfId="0" applyBorder="1" applyProtection="1">
      <protection locked="0"/>
    </xf>
    <xf numFmtId="0" fontId="0" fillId="0" borderId="13" xfId="0" applyBorder="1" applyAlignment="1" applyProtection="1">
      <alignment vertical="top"/>
      <protection locked="0"/>
    </xf>
    <xf numFmtId="0" fontId="0" fillId="0" borderId="13" xfId="0" applyBorder="1" applyAlignment="1" applyProtection="1">
      <alignment horizontal="center" vertical="top"/>
      <protection locked="0"/>
    </xf>
    <xf numFmtId="0" fontId="0" fillId="0" borderId="13" xfId="0" applyBorder="1" applyAlignment="1" applyProtection="1">
      <alignment vertical="top" wrapText="1"/>
      <protection locked="0"/>
    </xf>
    <xf numFmtId="0" fontId="0" fillId="32" borderId="13" xfId="0" applyFill="1" applyBorder="1" applyAlignment="1" applyProtection="1">
      <alignment vertical="top"/>
      <protection hidden="1"/>
    </xf>
    <xf numFmtId="0" fontId="0" fillId="31" borderId="13" xfId="0" applyFill="1" applyBorder="1" applyAlignment="1" applyProtection="1">
      <alignment vertical="top"/>
      <protection hidden="1"/>
    </xf>
    <xf numFmtId="0" fontId="4" fillId="27" borderId="13" xfId="0" applyFont="1" applyFill="1" applyBorder="1" applyAlignment="1">
      <alignment horizontal="left"/>
    </xf>
    <xf numFmtId="0" fontId="0" fillId="0" borderId="13" xfId="0" applyBorder="1" applyAlignment="1" applyProtection="1">
      <alignment horizontal="left"/>
      <protection locked="0"/>
    </xf>
    <xf numFmtId="0" fontId="0" fillId="0" borderId="16" xfId="0" applyBorder="1" applyAlignment="1" applyProtection="1">
      <protection locked="0"/>
    </xf>
    <xf numFmtId="0" fontId="0" fillId="31" borderId="13" xfId="0" applyFill="1" applyBorder="1" applyAlignment="1">
      <alignment horizontal="left"/>
    </xf>
    <xf numFmtId="0" fontId="3" fillId="28" borderId="0" xfId="0" applyFont="1" applyFill="1"/>
    <xf numFmtId="0" fontId="0" fillId="0" borderId="0" xfId="0" applyAlignment="1">
      <alignment wrapText="1"/>
    </xf>
    <xf numFmtId="0" fontId="13" fillId="0" borderId="0" xfId="0" applyFont="1" applyAlignment="1">
      <alignment wrapText="1"/>
    </xf>
    <xf numFmtId="0" fontId="13" fillId="0" borderId="0" xfId="0" applyFont="1"/>
    <xf numFmtId="0" fontId="0" fillId="33" borderId="0" xfId="0" applyFill="1"/>
    <xf numFmtId="0" fontId="0" fillId="0" borderId="0" xfId="0" applyFill="1"/>
    <xf numFmtId="0" fontId="4" fillId="0" borderId="0" xfId="0" applyFont="1" applyAlignment="1">
      <alignment wrapText="1"/>
    </xf>
    <xf numFmtId="0" fontId="0" fillId="0" borderId="0" xfId="0" applyBorder="1"/>
    <xf numFmtId="0" fontId="0" fillId="0" borderId="17" xfId="0" applyBorder="1"/>
    <xf numFmtId="0" fontId="0" fillId="0" borderId="18" xfId="0" applyBorder="1"/>
    <xf numFmtId="0" fontId="16" fillId="0" borderId="0" xfId="0" applyFont="1"/>
    <xf numFmtId="3" fontId="0" fillId="0" borderId="0" xfId="0" applyNumberFormat="1"/>
    <xf numFmtId="0" fontId="13" fillId="0" borderId="0" xfId="0" applyFont="1" applyFill="1" applyBorder="1"/>
    <xf numFmtId="0" fontId="4" fillId="30" borderId="0" xfId="0" applyFont="1" applyFill="1" applyAlignment="1" applyProtection="1">
      <alignment horizontal="center" vertical="top" wrapText="1"/>
      <protection hidden="1"/>
    </xf>
    <xf numFmtId="0" fontId="13" fillId="31" borderId="13" xfId="0" applyFont="1" applyFill="1" applyBorder="1" applyAlignment="1">
      <alignment vertical="top"/>
    </xf>
    <xf numFmtId="0" fontId="13" fillId="0" borderId="13" xfId="0" applyFont="1" applyBorder="1" applyAlignment="1" applyProtection="1">
      <alignment vertical="top"/>
      <protection locked="0"/>
    </xf>
    <xf numFmtId="0" fontId="37" fillId="0" borderId="0" xfId="0" applyFont="1"/>
    <xf numFmtId="0" fontId="4" fillId="32" borderId="19" xfId="0" applyFont="1" applyFill="1" applyBorder="1" applyAlignment="1">
      <alignment horizontal="center"/>
    </xf>
    <xf numFmtId="0" fontId="10" fillId="0" borderId="19" xfId="0" applyFont="1" applyBorder="1" applyAlignment="1">
      <alignment wrapText="1"/>
    </xf>
    <xf numFmtId="0" fontId="39" fillId="0" borderId="19" xfId="0" applyFont="1" applyBorder="1" applyAlignment="1">
      <alignment wrapText="1"/>
    </xf>
    <xf numFmtId="0" fontId="4" fillId="0" borderId="20" xfId="0" applyFont="1" applyBorder="1" applyAlignment="1">
      <alignment wrapText="1"/>
    </xf>
    <xf numFmtId="0" fontId="38" fillId="0" borderId="0" xfId="0" applyFont="1"/>
    <xf numFmtId="0" fontId="13" fillId="0" borderId="0" xfId="0" applyFont="1" applyAlignment="1">
      <alignment horizontal="left" wrapText="1"/>
    </xf>
    <xf numFmtId="0" fontId="13" fillId="0" borderId="13" xfId="0" applyFont="1" applyBorder="1"/>
    <xf numFmtId="0" fontId="0" fillId="0" borderId="13" xfId="0" applyBorder="1"/>
    <xf numFmtId="0" fontId="40" fillId="0" borderId="0" xfId="0" applyFont="1" applyFill="1"/>
    <xf numFmtId="0" fontId="49" fillId="0" borderId="0" xfId="0" applyFont="1" applyFill="1" applyAlignment="1">
      <alignment horizontal="center"/>
    </xf>
    <xf numFmtId="0" fontId="7" fillId="0" borderId="0" xfId="0" applyFont="1" applyFill="1" applyBorder="1"/>
    <xf numFmtId="0" fontId="13" fillId="0" borderId="0" xfId="0" applyFont="1" applyFill="1"/>
    <xf numFmtId="0" fontId="0" fillId="34" borderId="0" xfId="0" applyFill="1"/>
    <xf numFmtId="0" fontId="13" fillId="0" borderId="13" xfId="0" applyFont="1" applyBorder="1" applyProtection="1">
      <protection locked="0"/>
    </xf>
    <xf numFmtId="0" fontId="0" fillId="28" borderId="0" xfId="0" applyFill="1" applyAlignment="1">
      <alignment horizontal="right"/>
    </xf>
    <xf numFmtId="0" fontId="0" fillId="0" borderId="21" xfId="0" applyFill="1" applyBorder="1"/>
    <xf numFmtId="0" fontId="0" fillId="0" borderId="22" xfId="0" applyFill="1" applyBorder="1"/>
    <xf numFmtId="0" fontId="13" fillId="28" borderId="0" xfId="0" applyFont="1" applyFill="1"/>
    <xf numFmtId="0" fontId="15" fillId="28" borderId="0" xfId="0" applyFont="1" applyFill="1" applyAlignment="1">
      <alignment horizontal="center"/>
    </xf>
    <xf numFmtId="0" fontId="0" fillId="0" borderId="0" xfId="0" applyFont="1" applyFill="1" applyAlignment="1">
      <alignment vertical="top" wrapText="1"/>
    </xf>
    <xf numFmtId="0" fontId="3" fillId="0" borderId="0" xfId="37" applyFont="1" applyFill="1" applyAlignment="1" applyProtection="1">
      <alignment vertical="top" wrapText="1"/>
      <protection locked="0"/>
    </xf>
    <xf numFmtId="0" fontId="0" fillId="0" borderId="0" xfId="0" applyFont="1" applyFill="1" applyAlignment="1" applyProtection="1">
      <alignment vertical="top" wrapText="1"/>
      <protection locked="0"/>
    </xf>
    <xf numFmtId="0" fontId="11" fillId="0" borderId="0" xfId="37" applyFill="1" applyAlignment="1" applyProtection="1">
      <protection locked="0"/>
    </xf>
    <xf numFmtId="0" fontId="11" fillId="0" borderId="0" xfId="37" applyFont="1" applyFill="1" applyAlignment="1" applyProtection="1">
      <protection locked="0"/>
    </xf>
    <xf numFmtId="0" fontId="0" fillId="35" borderId="0" xfId="0" applyFill="1" applyAlignment="1">
      <alignment vertical="top" wrapText="1"/>
    </xf>
    <xf numFmtId="0" fontId="0" fillId="35" borderId="0" xfId="0" applyFill="1" applyAlignment="1" applyProtection="1">
      <alignment vertical="top" wrapText="1"/>
      <protection locked="0"/>
    </xf>
    <xf numFmtId="0" fontId="13" fillId="35" borderId="0" xfId="0" applyFont="1" applyFill="1" applyAlignment="1" applyProtection="1">
      <alignment vertical="top" wrapText="1"/>
      <protection locked="0"/>
    </xf>
    <xf numFmtId="0" fontId="0" fillId="35" borderId="0" xfId="0" applyFill="1" applyProtection="1">
      <protection locked="0"/>
    </xf>
    <xf numFmtId="0" fontId="15" fillId="35" borderId="0" xfId="0" applyFont="1" applyFill="1" applyProtection="1">
      <protection locked="0"/>
    </xf>
    <xf numFmtId="49" fontId="0" fillId="35" borderId="0" xfId="0" applyNumberFormat="1" applyFill="1" applyAlignment="1" applyProtection="1">
      <alignment vertical="top" wrapText="1"/>
      <protection locked="0"/>
    </xf>
    <xf numFmtId="49" fontId="0" fillId="35" borderId="0" xfId="0" applyNumberFormat="1" applyFill="1" applyProtection="1">
      <protection locked="0"/>
    </xf>
    <xf numFmtId="0" fontId="15" fillId="35" borderId="0" xfId="0" applyFont="1" applyFill="1" applyAlignment="1" applyProtection="1">
      <alignment vertical="top" wrapText="1"/>
      <protection locked="0"/>
    </xf>
    <xf numFmtId="0" fontId="13" fillId="35" borderId="0" xfId="0" applyFont="1" applyFill="1" applyProtection="1">
      <protection locked="0"/>
    </xf>
    <xf numFmtId="0" fontId="0" fillId="27" borderId="0" xfId="0" applyFill="1" applyAlignment="1">
      <alignment horizontal="left" vertical="top" wrapText="1"/>
    </xf>
    <xf numFmtId="0" fontId="4" fillId="30" borderId="0" xfId="0" applyFont="1" applyFill="1" applyAlignment="1" applyProtection="1">
      <alignment horizontal="left" vertical="top" wrapText="1"/>
      <protection hidden="1"/>
    </xf>
    <xf numFmtId="0" fontId="0" fillId="0" borderId="0" xfId="0" applyFill="1" applyAlignment="1" applyProtection="1">
      <alignment horizontal="left" vertical="top" wrapText="1"/>
      <protection locked="0"/>
    </xf>
    <xf numFmtId="0" fontId="13" fillId="0" borderId="0" xfId="0" applyFont="1" applyFill="1" applyAlignment="1" applyProtection="1">
      <alignment horizontal="left" vertical="top" wrapText="1"/>
      <protection locked="0"/>
    </xf>
    <xf numFmtId="0" fontId="14" fillId="0" borderId="0" xfId="0" applyFont="1" applyFill="1" applyAlignment="1" applyProtection="1">
      <alignment horizontal="left" vertical="top" wrapText="1"/>
      <protection locked="0"/>
    </xf>
    <xf numFmtId="0" fontId="0" fillId="35" borderId="0" xfId="0" applyFill="1" applyAlignment="1" applyProtection="1">
      <alignment horizontal="left" vertical="top" wrapText="1"/>
      <protection locked="0"/>
    </xf>
    <xf numFmtId="0" fontId="13" fillId="35" borderId="0" xfId="0" applyFont="1" applyFill="1" applyAlignment="1" applyProtection="1">
      <alignment horizontal="left" vertical="top" wrapText="1"/>
      <protection locked="0"/>
    </xf>
    <xf numFmtId="49" fontId="0" fillId="0" borderId="0" xfId="0" applyNumberFormat="1" applyFill="1" applyAlignment="1" applyProtection="1">
      <alignment horizontal="left" vertical="top" wrapText="1"/>
      <protection locked="0"/>
    </xf>
    <xf numFmtId="49" fontId="13" fillId="0" borderId="0" xfId="0" applyNumberFormat="1" applyFont="1" applyFill="1" applyAlignment="1" applyProtection="1">
      <alignment horizontal="left" vertical="top" wrapText="1"/>
      <protection locked="0"/>
    </xf>
    <xf numFmtId="49" fontId="0" fillId="35" borderId="0" xfId="0" applyNumberFormat="1" applyFill="1" applyAlignment="1" applyProtection="1">
      <alignment horizontal="left" vertical="top" wrapText="1"/>
      <protection locked="0"/>
    </xf>
    <xf numFmtId="0" fontId="14" fillId="35" borderId="0" xfId="0" applyFont="1" applyFill="1" applyAlignment="1" applyProtection="1">
      <alignment horizontal="left"/>
      <protection locked="0"/>
    </xf>
    <xf numFmtId="0" fontId="3" fillId="0" borderId="0" xfId="37" applyFont="1" applyFill="1" applyAlignment="1" applyProtection="1">
      <alignment horizontal="left" vertical="top" wrapText="1"/>
      <protection locked="0"/>
    </xf>
    <xf numFmtId="0" fontId="15" fillId="35" borderId="0" xfId="0" applyFont="1" applyFill="1" applyAlignment="1" applyProtection="1">
      <alignment horizontal="left" vertical="top" wrapText="1"/>
      <protection locked="0"/>
    </xf>
    <xf numFmtId="0" fontId="0" fillId="29" borderId="0" xfId="0" applyFill="1" applyAlignment="1">
      <alignment horizontal="left" vertical="top" wrapText="1"/>
    </xf>
    <xf numFmtId="0" fontId="0" fillId="0" borderId="0" xfId="0" applyAlignment="1">
      <alignment horizontal="left" vertical="top" wrapText="1"/>
    </xf>
    <xf numFmtId="0" fontId="4" fillId="0" borderId="0" xfId="0" applyFont="1" applyAlignment="1">
      <alignment horizontal="left" vertical="top" wrapText="1"/>
    </xf>
    <xf numFmtId="0" fontId="0" fillId="0" borderId="0" xfId="0" applyAlignment="1">
      <alignment horizontal="left"/>
    </xf>
    <xf numFmtId="0" fontId="13" fillId="34" borderId="0" xfId="0" applyFont="1" applyFill="1"/>
    <xf numFmtId="0" fontId="4" fillId="27" borderId="23" xfId="0" applyFont="1" applyFill="1" applyBorder="1" applyAlignment="1">
      <alignment horizontal="left" vertical="center"/>
    </xf>
    <xf numFmtId="0" fontId="42" fillId="33" borderId="0" xfId="0" applyFont="1" applyFill="1"/>
    <xf numFmtId="0" fontId="4" fillId="0" borderId="0" xfId="0" applyFont="1" applyFill="1" applyBorder="1" applyAlignment="1">
      <alignment wrapText="1"/>
    </xf>
    <xf numFmtId="0" fontId="10" fillId="0" borderId="0" xfId="0" applyFont="1" applyBorder="1" applyAlignment="1">
      <alignment wrapText="1"/>
    </xf>
    <xf numFmtId="0" fontId="42" fillId="0" borderId="0" xfId="0" applyFont="1" applyFill="1"/>
    <xf numFmtId="0" fontId="42" fillId="0" borderId="0" xfId="0" applyFont="1" applyFill="1" applyBorder="1" applyAlignment="1">
      <alignment horizontal="left"/>
    </xf>
    <xf numFmtId="0" fontId="4" fillId="0" borderId="13" xfId="0" applyFont="1" applyBorder="1" applyAlignment="1">
      <alignment horizontal="left"/>
    </xf>
    <xf numFmtId="0" fontId="13" fillId="0" borderId="13" xfId="0" applyFont="1" applyBorder="1" applyAlignment="1">
      <alignment horizontal="left" wrapText="1"/>
    </xf>
    <xf numFmtId="0" fontId="13" fillId="0" borderId="13" xfId="0" applyFont="1" applyBorder="1" applyAlignment="1">
      <alignment horizontal="left"/>
    </xf>
    <xf numFmtId="0" fontId="13" fillId="0" borderId="24" xfId="0" applyFont="1" applyBorder="1" applyAlignment="1">
      <alignment horizontal="left"/>
    </xf>
    <xf numFmtId="0" fontId="13" fillId="0" borderId="24" xfId="0" applyFont="1" applyBorder="1" applyAlignment="1">
      <alignment horizontal="left" wrapText="1"/>
    </xf>
    <xf numFmtId="0" fontId="13" fillId="0" borderId="0" xfId="0" applyFont="1" applyAlignment="1">
      <alignment horizontal="left"/>
    </xf>
    <xf numFmtId="0" fontId="0" fillId="0" borderId="0" xfId="0" applyFill="1" applyAlignment="1">
      <alignment horizontal="right"/>
    </xf>
    <xf numFmtId="0" fontId="0" fillId="0" borderId="0" xfId="0" applyAlignment="1">
      <alignment horizontal="right"/>
    </xf>
    <xf numFmtId="0" fontId="4" fillId="27" borderId="21" xfId="0" applyFont="1" applyFill="1" applyBorder="1" applyAlignment="1">
      <alignment horizontal="left" vertical="center"/>
    </xf>
    <xf numFmtId="0" fontId="4" fillId="27" borderId="25" xfId="0" applyFont="1" applyFill="1" applyBorder="1" applyAlignment="1">
      <alignment horizontal="left" vertical="center"/>
    </xf>
    <xf numFmtId="0" fontId="4" fillId="27" borderId="22" xfId="0" applyFont="1" applyFill="1" applyBorder="1" applyAlignment="1">
      <alignment horizontal="left" vertical="center"/>
    </xf>
    <xf numFmtId="0" fontId="4" fillId="27" borderId="23" xfId="0" applyFont="1" applyFill="1" applyBorder="1" applyAlignment="1">
      <alignment horizontal="left" vertical="center" wrapText="1"/>
    </xf>
    <xf numFmtId="0" fontId="13" fillId="0" borderId="18" xfId="0" applyFont="1" applyFill="1" applyBorder="1" applyAlignment="1">
      <alignment horizontal="center" vertical="center"/>
    </xf>
    <xf numFmtId="0" fontId="13" fillId="0" borderId="15" xfId="0" applyFont="1" applyFill="1" applyBorder="1" applyAlignment="1">
      <alignment horizontal="center" vertical="center"/>
    </xf>
    <xf numFmtId="0" fontId="13" fillId="0" borderId="18" xfId="0" applyFont="1" applyBorder="1" applyAlignment="1">
      <alignment horizontal="center" vertical="center"/>
    </xf>
    <xf numFmtId="0" fontId="8" fillId="28" borderId="0" xfId="0" applyFont="1" applyFill="1" applyAlignment="1"/>
    <xf numFmtId="0" fontId="13" fillId="0" borderId="17" xfId="0" applyFont="1" applyBorder="1"/>
    <xf numFmtId="0" fontId="13" fillId="0" borderId="26" xfId="0" applyFont="1" applyBorder="1"/>
    <xf numFmtId="0" fontId="0" fillId="0" borderId="27" xfId="0" applyBorder="1"/>
    <xf numFmtId="0" fontId="0" fillId="0" borderId="28" xfId="0" applyBorder="1"/>
    <xf numFmtId="0" fontId="4" fillId="0" borderId="29" xfId="0" applyFont="1" applyBorder="1" applyAlignment="1">
      <alignment horizontal="left" vertical="center"/>
    </xf>
    <xf numFmtId="0" fontId="13" fillId="0" borderId="0" xfId="0" applyFont="1" applyBorder="1" applyAlignment="1">
      <alignment vertical="center"/>
    </xf>
    <xf numFmtId="0" fontId="13" fillId="0" borderId="30" xfId="0" applyFont="1" applyBorder="1" applyAlignment="1">
      <alignment vertical="center"/>
    </xf>
    <xf numFmtId="0" fontId="4" fillId="0" borderId="13" xfId="0" applyFont="1" applyBorder="1" applyAlignment="1">
      <alignment vertical="center"/>
    </xf>
    <xf numFmtId="0" fontId="13" fillId="0" borderId="17" xfId="0" applyFont="1" applyBorder="1" applyAlignment="1">
      <alignment vertical="center"/>
    </xf>
    <xf numFmtId="0" fontId="13" fillId="0" borderId="26" xfId="0" applyFont="1" applyBorder="1" applyAlignment="1">
      <alignment vertical="center"/>
    </xf>
    <xf numFmtId="0" fontId="13" fillId="0" borderId="27" xfId="0" applyFont="1" applyBorder="1" applyAlignment="1">
      <alignment horizontal="left" vertical="center"/>
    </xf>
    <xf numFmtId="0" fontId="0" fillId="0" borderId="31" xfId="0" applyBorder="1"/>
    <xf numFmtId="0" fontId="13" fillId="0" borderId="28" xfId="0" applyFont="1" applyBorder="1"/>
    <xf numFmtId="0" fontId="5" fillId="0" borderId="0" xfId="0" applyFont="1" applyFill="1" applyAlignment="1">
      <alignment wrapText="1"/>
    </xf>
    <xf numFmtId="0" fontId="49" fillId="0" borderId="0" xfId="0" applyFont="1" applyFill="1" applyAlignment="1">
      <alignment horizontal="center"/>
    </xf>
    <xf numFmtId="11" fontId="0" fillId="0" borderId="0" xfId="0" applyNumberFormat="1"/>
    <xf numFmtId="0" fontId="50" fillId="0" borderId="0" xfId="0" applyFont="1" applyBorder="1" applyAlignment="1">
      <alignment vertical="center" textRotation="90"/>
    </xf>
    <xf numFmtId="1" fontId="0" fillId="0" borderId="0" xfId="0" applyNumberFormat="1"/>
    <xf numFmtId="3" fontId="14" fillId="33" borderId="0" xfId="0" applyNumberFormat="1" applyFont="1" applyFill="1" applyBorder="1" applyAlignment="1">
      <alignment horizontal="center" vertical="center"/>
    </xf>
    <xf numFmtId="0" fontId="37" fillId="36" borderId="40" xfId="0" applyFont="1" applyFill="1" applyBorder="1" applyAlignment="1">
      <alignment horizontal="center" wrapText="1"/>
    </xf>
    <xf numFmtId="0" fontId="52" fillId="36" borderId="41" xfId="0" applyFont="1" applyFill="1" applyBorder="1" applyAlignment="1">
      <alignment horizontal="center" wrapText="1"/>
    </xf>
    <xf numFmtId="0" fontId="52" fillId="36" borderId="42" xfId="0" applyFont="1" applyFill="1" applyBorder="1" applyAlignment="1">
      <alignment horizontal="center" wrapText="1"/>
    </xf>
    <xf numFmtId="0" fontId="53" fillId="0" borderId="43" xfId="0" applyFont="1" applyBorder="1" applyAlignment="1">
      <alignment horizontal="center" wrapText="1"/>
    </xf>
    <xf numFmtId="0" fontId="53" fillId="0" borderId="19" xfId="0" applyFont="1" applyBorder="1" applyAlignment="1">
      <alignment horizontal="center" wrapText="1"/>
    </xf>
    <xf numFmtId="0" fontId="53" fillId="0" borderId="44" xfId="0" applyFont="1" applyBorder="1" applyAlignment="1">
      <alignment horizontal="center" wrapText="1"/>
    </xf>
    <xf numFmtId="0" fontId="53" fillId="0" borderId="45" xfId="0" applyFont="1" applyBorder="1" applyAlignment="1">
      <alignment horizontal="center" wrapText="1"/>
    </xf>
    <xf numFmtId="0" fontId="53" fillId="0" borderId="46" xfId="0" applyFont="1" applyBorder="1" applyAlignment="1">
      <alignment horizontal="center" wrapText="1"/>
    </xf>
    <xf numFmtId="0" fontId="53" fillId="0" borderId="47" xfId="0" applyFont="1" applyBorder="1" applyAlignment="1">
      <alignment horizontal="center" wrapText="1"/>
    </xf>
    <xf numFmtId="0" fontId="52" fillId="36" borderId="45" xfId="0" applyFont="1" applyFill="1" applyBorder="1" applyAlignment="1">
      <alignment horizontal="center" wrapText="1"/>
    </xf>
    <xf numFmtId="0" fontId="52" fillId="36" borderId="46" xfId="0" applyFont="1" applyFill="1" applyBorder="1" applyAlignment="1">
      <alignment horizontal="center" wrapText="1"/>
    </xf>
    <xf numFmtId="0" fontId="52" fillId="36" borderId="47" xfId="0" applyFont="1" applyFill="1" applyBorder="1" applyAlignment="1">
      <alignment horizontal="center" wrapText="1"/>
    </xf>
    <xf numFmtId="0" fontId="52" fillId="36" borderId="34" xfId="0" applyFont="1" applyFill="1" applyBorder="1" applyAlignment="1">
      <alignment horizontal="center" wrapText="1"/>
    </xf>
    <xf numFmtId="3" fontId="53" fillId="0" borderId="19" xfId="0" applyNumberFormat="1" applyFont="1" applyBorder="1" applyAlignment="1">
      <alignment horizontal="center" wrapText="1"/>
    </xf>
    <xf numFmtId="3" fontId="53" fillId="0" borderId="44" xfId="0" applyNumberFormat="1" applyFont="1" applyBorder="1" applyAlignment="1">
      <alignment horizontal="center" wrapText="1"/>
    </xf>
    <xf numFmtId="3" fontId="53" fillId="0" borderId="47" xfId="0" applyNumberFormat="1" applyFont="1" applyBorder="1" applyAlignment="1">
      <alignment horizontal="center" wrapText="1"/>
    </xf>
    <xf numFmtId="0" fontId="52" fillId="34" borderId="45" xfId="0" applyFont="1" applyFill="1" applyBorder="1" applyAlignment="1">
      <alignment horizontal="center" wrapText="1"/>
    </xf>
    <xf numFmtId="3" fontId="53" fillId="0" borderId="46" xfId="0" applyNumberFormat="1" applyFont="1" applyBorder="1" applyAlignment="1">
      <alignment horizontal="center" wrapText="1"/>
    </xf>
    <xf numFmtId="3" fontId="52" fillId="34" borderId="47" xfId="0" applyNumberFormat="1" applyFont="1" applyFill="1" applyBorder="1" applyAlignment="1">
      <alignment horizontal="center" wrapText="1"/>
    </xf>
    <xf numFmtId="0" fontId="40" fillId="0" borderId="0" xfId="0" applyFont="1" applyFill="1" applyAlignment="1">
      <alignment horizontal="right"/>
    </xf>
    <xf numFmtId="0" fontId="13" fillId="0" borderId="13" xfId="0" applyFont="1" applyBorder="1" applyAlignment="1" applyProtection="1">
      <alignment horizontal="left"/>
      <protection locked="0"/>
    </xf>
    <xf numFmtId="172" fontId="0" fillId="0" borderId="13" xfId="0" applyNumberFormat="1" applyBorder="1"/>
    <xf numFmtId="0" fontId="0" fillId="0" borderId="13" xfId="0" applyFill="1" applyBorder="1" applyAlignment="1" applyProtection="1">
      <alignment vertical="top"/>
      <protection locked="0"/>
    </xf>
    <xf numFmtId="0" fontId="13" fillId="0" borderId="13" xfId="0" applyFont="1" applyFill="1" applyBorder="1" applyAlignment="1" applyProtection="1">
      <alignment vertical="top"/>
      <protection locked="0"/>
    </xf>
    <xf numFmtId="0" fontId="0" fillId="0" borderId="0" xfId="0" applyAlignment="1">
      <alignment horizontal="left" vertical="center"/>
    </xf>
    <xf numFmtId="0" fontId="54" fillId="0" borderId="0" xfId="0" applyFont="1" applyFill="1"/>
    <xf numFmtId="0" fontId="3" fillId="0" borderId="0" xfId="0" applyFont="1"/>
    <xf numFmtId="0" fontId="3" fillId="0" borderId="0" xfId="0" applyFont="1" applyAlignment="1">
      <alignment horizontal="center"/>
    </xf>
    <xf numFmtId="10" fontId="0" fillId="0" borderId="0" xfId="0" applyNumberFormat="1"/>
    <xf numFmtId="0" fontId="0" fillId="0" borderId="13" xfId="0" applyBorder="1" applyAlignment="1">
      <alignment horizontal="left" vertical="center"/>
    </xf>
    <xf numFmtId="0" fontId="4" fillId="34" borderId="13" xfId="0" applyFont="1" applyFill="1" applyBorder="1" applyAlignment="1">
      <alignment horizontal="left" vertical="center" wrapText="1"/>
    </xf>
    <xf numFmtId="0" fontId="0" fillId="0" borderId="0" xfId="0" applyNumberFormat="1" applyBorder="1" applyProtection="1">
      <protection locked="0"/>
    </xf>
    <xf numFmtId="0" fontId="13" fillId="37" borderId="48" xfId="0" applyFont="1" applyFill="1" applyBorder="1" applyAlignment="1">
      <alignment horizontal="left" vertical="center"/>
    </xf>
    <xf numFmtId="0" fontId="13" fillId="37" borderId="18" xfId="0" applyFont="1" applyFill="1" applyBorder="1" applyAlignment="1">
      <alignment horizontal="left" vertical="center"/>
    </xf>
    <xf numFmtId="0" fontId="13" fillId="38" borderId="18" xfId="0" applyFont="1" applyFill="1" applyBorder="1" applyAlignment="1">
      <alignment horizontal="left" vertical="center"/>
    </xf>
    <xf numFmtId="0" fontId="3" fillId="38" borderId="18" xfId="0" applyFont="1" applyFill="1" applyBorder="1" applyAlignment="1">
      <alignment horizontal="left" vertical="center"/>
    </xf>
    <xf numFmtId="0" fontId="4" fillId="0" borderId="13" xfId="0" applyFont="1" applyFill="1" applyBorder="1" applyAlignment="1">
      <alignment horizontal="left" vertical="center"/>
    </xf>
    <xf numFmtId="0" fontId="3" fillId="0" borderId="0" xfId="0" applyFont="1" applyFill="1" applyBorder="1"/>
    <xf numFmtId="0" fontId="46" fillId="39" borderId="67" xfId="0" applyNumberFormat="1" applyFont="1" applyFill="1" applyBorder="1" applyAlignment="1" applyProtection="1">
      <alignment horizontal="right" wrapText="1"/>
    </xf>
    <xf numFmtId="0" fontId="47" fillId="40" borderId="67" xfId="0" applyNumberFormat="1" applyFont="1" applyFill="1" applyBorder="1" applyAlignment="1" applyProtection="1">
      <alignment horizontal="center" vertical="center" wrapText="1"/>
    </xf>
    <xf numFmtId="0" fontId="3" fillId="0" borderId="29" xfId="0" applyFont="1" applyBorder="1"/>
    <xf numFmtId="3" fontId="0" fillId="0" borderId="0" xfId="0" applyNumberFormat="1" applyBorder="1"/>
    <xf numFmtId="0" fontId="3" fillId="0" borderId="27" xfId="0" applyFont="1" applyBorder="1"/>
    <xf numFmtId="0" fontId="0" fillId="0" borderId="30" xfId="0" applyBorder="1"/>
    <xf numFmtId="0" fontId="43" fillId="40" borderId="67" xfId="0" applyNumberFormat="1" applyFont="1" applyFill="1" applyBorder="1" applyAlignment="1" applyProtection="1">
      <alignment horizontal="center" vertical="center" wrapText="1"/>
    </xf>
    <xf numFmtId="177" fontId="43" fillId="40" borderId="67" xfId="0" applyNumberFormat="1" applyFont="1" applyFill="1" applyBorder="1" applyAlignment="1" applyProtection="1">
      <alignment horizontal="center" vertical="center" wrapText="1"/>
    </xf>
    <xf numFmtId="3" fontId="43" fillId="40" borderId="67" xfId="0" applyNumberFormat="1" applyFont="1" applyFill="1" applyBorder="1" applyAlignment="1" applyProtection="1">
      <alignment horizontal="center" vertical="center" wrapText="1"/>
    </xf>
    <xf numFmtId="178" fontId="43" fillId="40" borderId="67" xfId="0" applyNumberFormat="1" applyFont="1" applyFill="1" applyBorder="1" applyAlignment="1" applyProtection="1">
      <alignment horizontal="center" vertical="center" wrapText="1"/>
    </xf>
    <xf numFmtId="0" fontId="43" fillId="40" borderId="68" xfId="0" applyNumberFormat="1" applyFont="1" applyFill="1" applyBorder="1" applyAlignment="1" applyProtection="1">
      <alignment horizontal="center" vertical="center" wrapText="1"/>
    </xf>
    <xf numFmtId="0" fontId="48" fillId="39" borderId="67" xfId="0" applyNumberFormat="1" applyFont="1" applyFill="1" applyBorder="1" applyAlignment="1" applyProtection="1">
      <alignment horizontal="left" wrapText="1"/>
    </xf>
    <xf numFmtId="177" fontId="48" fillId="39" borderId="67" xfId="0" applyNumberFormat="1" applyFont="1" applyFill="1" applyBorder="1" applyAlignment="1" applyProtection="1">
      <alignment horizontal="right" wrapText="1"/>
    </xf>
    <xf numFmtId="0" fontId="48" fillId="39" borderId="67" xfId="0" applyNumberFormat="1" applyFont="1" applyFill="1" applyBorder="1" applyAlignment="1" applyProtection="1">
      <alignment horizontal="right" wrapText="1"/>
    </xf>
    <xf numFmtId="3" fontId="48" fillId="39" borderId="67" xfId="0" applyNumberFormat="1" applyFont="1" applyFill="1" applyBorder="1" applyAlignment="1" applyProtection="1">
      <alignment horizontal="right" wrapText="1"/>
    </xf>
    <xf numFmtId="178" fontId="48" fillId="39" borderId="67" xfId="0" applyNumberFormat="1" applyFont="1" applyFill="1" applyBorder="1" applyAlignment="1" applyProtection="1">
      <alignment horizontal="right" wrapText="1"/>
    </xf>
    <xf numFmtId="0" fontId="11" fillId="0" borderId="0" xfId="37" applyAlignment="1" applyProtection="1"/>
    <xf numFmtId="0" fontId="8" fillId="28" borderId="0" xfId="0" applyFont="1" applyFill="1" applyAlignment="1">
      <alignment horizontal="center"/>
    </xf>
    <xf numFmtId="0" fontId="4" fillId="28" borderId="0" xfId="65" applyFont="1" applyFill="1"/>
    <xf numFmtId="14" fontId="3" fillId="28" borderId="0" xfId="65" applyNumberFormat="1" applyFont="1" applyFill="1" applyAlignment="1">
      <alignment horizontal="left"/>
    </xf>
    <xf numFmtId="0" fontId="3" fillId="28" borderId="0" xfId="65" applyFont="1" applyFill="1"/>
    <xf numFmtId="49" fontId="3" fillId="28" borderId="0" xfId="65" applyNumberFormat="1" applyFont="1" applyFill="1"/>
    <xf numFmtId="0" fontId="3" fillId="0" borderId="0" xfId="65"/>
    <xf numFmtId="0" fontId="3" fillId="0" borderId="0" xfId="65" applyFill="1"/>
    <xf numFmtId="0" fontId="49" fillId="0" borderId="0" xfId="65" applyFont="1" applyFill="1" applyAlignment="1">
      <alignment horizontal="center"/>
    </xf>
    <xf numFmtId="0" fontId="56" fillId="0" borderId="36" xfId="65" applyFont="1" applyFill="1" applyBorder="1" applyAlignment="1">
      <alignment horizontal="center"/>
    </xf>
    <xf numFmtId="0" fontId="2" fillId="0" borderId="0" xfId="66"/>
    <xf numFmtId="0" fontId="50" fillId="41" borderId="38" xfId="66" applyFont="1" applyFill="1" applyBorder="1" applyAlignment="1">
      <alignment horizontal="center"/>
    </xf>
    <xf numFmtId="0" fontId="50" fillId="0" borderId="71" xfId="66" applyFont="1" applyBorder="1" applyAlignment="1">
      <alignment horizontal="center"/>
    </xf>
    <xf numFmtId="0" fontId="50" fillId="0" borderId="13" xfId="66" applyFont="1" applyBorder="1" applyAlignment="1">
      <alignment horizontal="center"/>
    </xf>
    <xf numFmtId="0" fontId="50" fillId="0" borderId="38" xfId="66" applyFont="1" applyBorder="1" applyAlignment="1">
      <alignment horizontal="center"/>
    </xf>
    <xf numFmtId="0" fontId="3" fillId="34" borderId="73" xfId="65" applyFont="1" applyFill="1" applyBorder="1" applyAlignment="1">
      <alignment horizontal="right"/>
    </xf>
    <xf numFmtId="164" fontId="57" fillId="34" borderId="38" xfId="66" applyNumberFormat="1" applyFont="1" applyFill="1" applyBorder="1" applyAlignment="1">
      <alignment horizontal="right"/>
    </xf>
    <xf numFmtId="0" fontId="36" fillId="0" borderId="74" xfId="65" applyFont="1" applyFill="1" applyBorder="1" applyAlignment="1">
      <alignment horizontal="center" wrapText="1"/>
    </xf>
    <xf numFmtId="0" fontId="36" fillId="0" borderId="13" xfId="65" applyFont="1" applyFill="1" applyBorder="1" applyAlignment="1">
      <alignment horizontal="center" wrapText="1"/>
    </xf>
    <xf numFmtId="0" fontId="36" fillId="0" borderId="16" xfId="65" applyFont="1" applyFill="1" applyBorder="1" applyAlignment="1">
      <alignment horizontal="center" wrapText="1"/>
    </xf>
    <xf numFmtId="0" fontId="36" fillId="0" borderId="71" xfId="65" applyFont="1" applyBorder="1" applyProtection="1">
      <protection locked="0"/>
    </xf>
    <xf numFmtId="164" fontId="57" fillId="34" borderId="38" xfId="66" applyNumberFormat="1" applyFont="1" applyFill="1" applyBorder="1"/>
    <xf numFmtId="164" fontId="57" fillId="0" borderId="71" xfId="66" applyNumberFormat="1" applyFont="1" applyFill="1" applyBorder="1"/>
    <xf numFmtId="164" fontId="57" fillId="0" borderId="13" xfId="66" applyNumberFormat="1" applyFont="1" applyFill="1" applyBorder="1"/>
    <xf numFmtId="164" fontId="57" fillId="0" borderId="38" xfId="66" applyNumberFormat="1" applyFont="1" applyFill="1" applyBorder="1"/>
    <xf numFmtId="0" fontId="58" fillId="0" borderId="72" xfId="66" applyFont="1" applyBorder="1" applyProtection="1">
      <protection locked="0"/>
    </xf>
    <xf numFmtId="0" fontId="36" fillId="0" borderId="71" xfId="65" applyFont="1" applyFill="1" applyBorder="1" applyProtection="1">
      <protection locked="0"/>
    </xf>
    <xf numFmtId="2" fontId="57" fillId="34" borderId="38" xfId="66" applyNumberFormat="1" applyFont="1" applyFill="1" applyBorder="1"/>
    <xf numFmtId="2" fontId="57" fillId="0" borderId="71" xfId="66" applyNumberFormat="1" applyFont="1" applyFill="1" applyBorder="1"/>
    <xf numFmtId="2" fontId="57" fillId="0" borderId="13" xfId="66" applyNumberFormat="1" applyFont="1" applyFill="1" applyBorder="1"/>
    <xf numFmtId="2" fontId="57" fillId="0" borderId="38" xfId="66" applyNumberFormat="1" applyFont="1" applyFill="1" applyBorder="1"/>
    <xf numFmtId="0" fontId="57" fillId="0" borderId="72" xfId="66" applyFont="1" applyBorder="1" applyProtection="1">
      <protection locked="0"/>
    </xf>
    <xf numFmtId="0" fontId="3" fillId="0" borderId="71" xfId="65" applyFont="1" applyFill="1" applyBorder="1" applyProtection="1">
      <protection locked="0"/>
    </xf>
    <xf numFmtId="11" fontId="57" fillId="34" borderId="38" xfId="66" applyNumberFormat="1" applyFont="1" applyFill="1" applyBorder="1"/>
    <xf numFmtId="11" fontId="57" fillId="0" borderId="71" xfId="66" applyNumberFormat="1" applyFont="1" applyFill="1" applyBorder="1"/>
    <xf numFmtId="11" fontId="57" fillId="0" borderId="13" xfId="66" applyNumberFormat="1" applyFont="1" applyFill="1" applyBorder="1"/>
    <xf numFmtId="11" fontId="57" fillId="0" borderId="38" xfId="66" applyNumberFormat="1" applyFont="1" applyFill="1" applyBorder="1"/>
    <xf numFmtId="174" fontId="57" fillId="34" borderId="38" xfId="66" applyNumberFormat="1" applyFont="1" applyFill="1" applyBorder="1"/>
    <xf numFmtId="174" fontId="57" fillId="0" borderId="71" xfId="66" applyNumberFormat="1" applyFont="1" applyFill="1" applyBorder="1"/>
    <xf numFmtId="174" fontId="57" fillId="0" borderId="13" xfId="66" applyNumberFormat="1" applyFont="1" applyFill="1" applyBorder="1"/>
    <xf numFmtId="174" fontId="57" fillId="0" borderId="38" xfId="66" applyNumberFormat="1" applyFont="1" applyFill="1" applyBorder="1"/>
    <xf numFmtId="0" fontId="3" fillId="0" borderId="75" xfId="65" applyFont="1" applyFill="1" applyBorder="1" applyProtection="1">
      <protection locked="0"/>
    </xf>
    <xf numFmtId="174" fontId="57" fillId="34" borderId="39" xfId="66" applyNumberFormat="1" applyFont="1" applyFill="1" applyBorder="1"/>
    <xf numFmtId="174" fontId="57" fillId="0" borderId="75" xfId="66" applyNumberFormat="1" applyFont="1" applyFill="1" applyBorder="1"/>
    <xf numFmtId="174" fontId="57" fillId="0" borderId="24" xfId="66" applyNumberFormat="1" applyFont="1" applyFill="1" applyBorder="1"/>
    <xf numFmtId="174" fontId="57" fillId="0" borderId="39" xfId="66" applyNumberFormat="1" applyFont="1" applyFill="1" applyBorder="1"/>
    <xf numFmtId="0" fontId="57" fillId="0" borderId="76" xfId="66" applyFont="1" applyBorder="1" applyProtection="1">
      <protection locked="0"/>
    </xf>
    <xf numFmtId="0" fontId="59" fillId="0" borderId="0" xfId="66" applyFont="1"/>
    <xf numFmtId="0" fontId="50" fillId="0" borderId="15" xfId="66" applyFont="1" applyBorder="1" applyAlignment="1">
      <alignment horizontal="center"/>
    </xf>
    <xf numFmtId="0" fontId="2" fillId="0" borderId="15" xfId="66" applyBorder="1" applyAlignment="1">
      <alignment horizontal="center" vertical="top"/>
    </xf>
    <xf numFmtId="0" fontId="2" fillId="0" borderId="18" xfId="66" applyBorder="1" applyAlignment="1">
      <alignment horizontal="center" vertical="top"/>
    </xf>
    <xf numFmtId="0" fontId="3" fillId="0" borderId="0" xfId="0" applyFont="1" applyFill="1" applyAlignment="1">
      <alignment vertical="top" wrapText="1"/>
    </xf>
    <xf numFmtId="0" fontId="3" fillId="0" borderId="0" xfId="0" applyFont="1" applyBorder="1"/>
    <xf numFmtId="0" fontId="62" fillId="0" borderId="0" xfId="0" applyFont="1" applyFill="1"/>
    <xf numFmtId="0" fontId="0" fillId="0" borderId="26" xfId="0" applyBorder="1"/>
    <xf numFmtId="0" fontId="44" fillId="0" borderId="27" xfId="0" applyFont="1" applyBorder="1"/>
    <xf numFmtId="0" fontId="44" fillId="0" borderId="0" xfId="0" applyFont="1" applyBorder="1"/>
    <xf numFmtId="0" fontId="13" fillId="0" borderId="27" xfId="0" applyFont="1" applyBorder="1"/>
    <xf numFmtId="0" fontId="0" fillId="0" borderId="0" xfId="0" applyBorder="1" applyAlignment="1"/>
    <xf numFmtId="3" fontId="0" fillId="0" borderId="0" xfId="0" applyNumberFormat="1" applyBorder="1" applyAlignment="1"/>
    <xf numFmtId="0" fontId="3" fillId="0" borderId="27" xfId="0" applyFont="1" applyFill="1" applyBorder="1"/>
    <xf numFmtId="0" fontId="3" fillId="34" borderId="0" xfId="0" applyFont="1" applyFill="1" applyBorder="1" applyAlignment="1"/>
    <xf numFmtId="3" fontId="3" fillId="0" borderId="0" xfId="0" applyNumberFormat="1" applyFont="1" applyBorder="1" applyAlignment="1"/>
    <xf numFmtId="0" fontId="62" fillId="0" borderId="0" xfId="0" applyFont="1"/>
    <xf numFmtId="0" fontId="3" fillId="0" borderId="0" xfId="0" applyFont="1" applyFill="1" applyAlignment="1" applyProtection="1">
      <alignment horizontal="left" vertical="top" wrapText="1"/>
      <protection locked="0"/>
    </xf>
    <xf numFmtId="0" fontId="3" fillId="35" borderId="0" xfId="0" applyFont="1" applyFill="1" applyAlignment="1" applyProtection="1">
      <alignment horizontal="left" vertical="top" wrapText="1"/>
      <protection locked="0"/>
    </xf>
    <xf numFmtId="49" fontId="3" fillId="0" borderId="0" xfId="0" applyNumberFormat="1" applyFont="1" applyFill="1" applyAlignment="1" applyProtection="1">
      <alignment horizontal="left" vertical="top" wrapText="1"/>
      <protection locked="0"/>
    </xf>
    <xf numFmtId="180" fontId="3" fillId="0" borderId="0" xfId="0" applyNumberFormat="1" applyFont="1"/>
    <xf numFmtId="49" fontId="3" fillId="35" borderId="0" xfId="0" applyNumberFormat="1" applyFont="1" applyFill="1" applyAlignment="1" applyProtection="1">
      <alignment horizontal="left" vertical="top" wrapText="1"/>
      <protection locked="0"/>
    </xf>
    <xf numFmtId="180" fontId="0" fillId="0" borderId="0" xfId="0" applyNumberFormat="1" applyFill="1" applyAlignment="1" applyProtection="1">
      <alignment horizontal="left" vertical="top" wrapText="1"/>
      <protection locked="0"/>
    </xf>
    <xf numFmtId="0" fontId="0" fillId="0" borderId="0" xfId="0" applyFont="1" applyFill="1" applyBorder="1"/>
    <xf numFmtId="14" fontId="3" fillId="0" borderId="0" xfId="37" applyNumberFormat="1" applyFont="1" applyFill="1" applyAlignment="1" applyProtection="1">
      <alignment horizontal="left" vertical="top" wrapText="1"/>
      <protection locked="0"/>
    </xf>
    <xf numFmtId="0" fontId="63" fillId="0" borderId="0" xfId="0" applyFont="1"/>
    <xf numFmtId="0" fontId="13" fillId="0" borderId="0" xfId="0" applyFont="1" applyBorder="1"/>
    <xf numFmtId="0" fontId="3" fillId="0" borderId="28" xfId="0" applyFont="1" applyFill="1" applyBorder="1"/>
    <xf numFmtId="0" fontId="3" fillId="34" borderId="18" xfId="0" applyFont="1" applyFill="1" applyBorder="1" applyAlignment="1"/>
    <xf numFmtId="0" fontId="3" fillId="0" borderId="18" xfId="0" applyFont="1" applyFill="1" applyBorder="1"/>
    <xf numFmtId="0" fontId="11" fillId="0" borderId="18" xfId="37" applyBorder="1" applyAlignment="1" applyProtection="1"/>
    <xf numFmtId="0" fontId="0" fillId="0" borderId="29" xfId="0" applyBorder="1"/>
    <xf numFmtId="0" fontId="0" fillId="42" borderId="29" xfId="0" applyFill="1" applyBorder="1"/>
    <xf numFmtId="179" fontId="0" fillId="42" borderId="17" xfId="0" applyNumberFormat="1" applyFill="1" applyBorder="1"/>
    <xf numFmtId="0" fontId="0" fillId="42" borderId="17" xfId="0" applyFill="1" applyBorder="1"/>
    <xf numFmtId="0" fontId="3" fillId="42" borderId="17" xfId="0" applyFont="1" applyFill="1" applyBorder="1"/>
    <xf numFmtId="0" fontId="62" fillId="42" borderId="17" xfId="0" applyFont="1" applyFill="1" applyBorder="1"/>
    <xf numFmtId="0" fontId="0" fillId="42" borderId="26" xfId="0" applyFill="1" applyBorder="1"/>
    <xf numFmtId="0" fontId="0" fillId="42" borderId="27" xfId="0" applyFill="1" applyBorder="1"/>
    <xf numFmtId="0" fontId="0" fillId="42" borderId="0" xfId="0" applyFill="1" applyBorder="1"/>
    <xf numFmtId="0" fontId="3" fillId="42" borderId="0" xfId="0" applyFont="1" applyFill="1" applyBorder="1"/>
    <xf numFmtId="0" fontId="0" fillId="42" borderId="0" xfId="0" applyFill="1" applyBorder="1" applyAlignment="1">
      <alignment textRotation="45"/>
    </xf>
    <xf numFmtId="0" fontId="47" fillId="42" borderId="67" xfId="0" applyNumberFormat="1" applyFont="1" applyFill="1" applyBorder="1" applyAlignment="1" applyProtection="1">
      <alignment horizontal="center" vertical="center" wrapText="1"/>
    </xf>
    <xf numFmtId="177" fontId="47" fillId="42" borderId="67" xfId="0" applyNumberFormat="1" applyFont="1" applyFill="1" applyBorder="1" applyAlignment="1" applyProtection="1">
      <alignment horizontal="center" vertical="center" wrapText="1"/>
    </xf>
    <xf numFmtId="3" fontId="47" fillId="42" borderId="67" xfId="0" applyNumberFormat="1" applyFont="1" applyFill="1" applyBorder="1" applyAlignment="1" applyProtection="1">
      <alignment horizontal="center" vertical="center" wrapText="1"/>
    </xf>
    <xf numFmtId="178" fontId="47" fillId="42" borderId="67" xfId="0" applyNumberFormat="1" applyFont="1" applyFill="1" applyBorder="1" applyAlignment="1" applyProtection="1">
      <alignment horizontal="center" vertical="center" wrapText="1"/>
    </xf>
    <xf numFmtId="0" fontId="47" fillId="42" borderId="77" xfId="0" applyNumberFormat="1" applyFont="1" applyFill="1" applyBorder="1" applyAlignment="1" applyProtection="1">
      <alignment horizontal="center" vertical="center" wrapText="1"/>
    </xf>
    <xf numFmtId="0" fontId="45" fillId="42" borderId="0" xfId="0" applyFont="1" applyFill="1" applyBorder="1"/>
    <xf numFmtId="49" fontId="45" fillId="42" borderId="0" xfId="0" quotePrefix="1" applyNumberFormat="1" applyFont="1" applyFill="1" applyBorder="1"/>
    <xf numFmtId="0" fontId="45" fillId="42" borderId="0" xfId="0" quotePrefix="1" applyFont="1" applyFill="1" applyBorder="1"/>
    <xf numFmtId="175" fontId="45" fillId="42" borderId="0" xfId="0" applyNumberFormat="1" applyFont="1" applyFill="1" applyBorder="1"/>
    <xf numFmtId="174" fontId="45" fillId="42" borderId="0" xfId="0" applyNumberFormat="1" applyFont="1" applyFill="1" applyBorder="1"/>
    <xf numFmtId="176" fontId="45" fillId="42" borderId="0" xfId="0" applyNumberFormat="1" applyFont="1" applyFill="1" applyBorder="1"/>
    <xf numFmtId="2" fontId="45" fillId="42" borderId="0" xfId="0" applyNumberFormat="1" applyFont="1" applyFill="1" applyBorder="1"/>
    <xf numFmtId="3" fontId="0" fillId="42" borderId="0" xfId="0" applyNumberFormat="1" applyFill="1" applyBorder="1"/>
    <xf numFmtId="0" fontId="0" fillId="42" borderId="30" xfId="0" applyFill="1" applyBorder="1"/>
    <xf numFmtId="0" fontId="0" fillId="42" borderId="49" xfId="0" applyFill="1" applyBorder="1"/>
    <xf numFmtId="0" fontId="0" fillId="42" borderId="50" xfId="0" applyFill="1" applyBorder="1"/>
    <xf numFmtId="0" fontId="0" fillId="42" borderId="51" xfId="0" applyFill="1" applyBorder="1"/>
    <xf numFmtId="0" fontId="0" fillId="42" borderId="57" xfId="0" applyFill="1" applyBorder="1"/>
    <xf numFmtId="0" fontId="0" fillId="42" borderId="55" xfId="0" applyFill="1" applyBorder="1"/>
    <xf numFmtId="0" fontId="0" fillId="42" borderId="49" xfId="0" applyNumberFormat="1" applyFill="1" applyBorder="1"/>
    <xf numFmtId="0" fontId="0" fillId="42" borderId="57" xfId="0" applyNumberFormat="1" applyFill="1" applyBorder="1"/>
    <xf numFmtId="0" fontId="0" fillId="42" borderId="55" xfId="0" applyNumberFormat="1" applyFill="1" applyBorder="1"/>
    <xf numFmtId="179" fontId="0" fillId="42" borderId="0" xfId="0" applyNumberFormat="1" applyFill="1" applyBorder="1"/>
    <xf numFmtId="0" fontId="0" fillId="42" borderId="52" xfId="0" applyFill="1" applyBorder="1"/>
    <xf numFmtId="0" fontId="0" fillId="42" borderId="54" xfId="0" applyFill="1" applyBorder="1"/>
    <xf numFmtId="0" fontId="0" fillId="42" borderId="52" xfId="0" applyNumberFormat="1" applyFill="1" applyBorder="1"/>
    <xf numFmtId="0" fontId="0" fillId="42" borderId="58" xfId="0" applyNumberFormat="1" applyFill="1" applyBorder="1"/>
    <xf numFmtId="0" fontId="0" fillId="42" borderId="56" xfId="0" applyNumberFormat="1" applyFill="1" applyBorder="1"/>
    <xf numFmtId="0" fontId="0" fillId="42" borderId="53" xfId="0" applyFill="1" applyBorder="1"/>
    <xf numFmtId="0" fontId="0" fillId="42" borderId="53" xfId="0" applyNumberFormat="1" applyFill="1" applyBorder="1"/>
    <xf numFmtId="3" fontId="0" fillId="42" borderId="53" xfId="0" applyNumberFormat="1" applyFill="1" applyBorder="1"/>
    <xf numFmtId="3" fontId="0" fillId="42" borderId="59" xfId="0" applyNumberFormat="1" applyFill="1" applyBorder="1"/>
    <xf numFmtId="179" fontId="3" fillId="42" borderId="0" xfId="0" applyNumberFormat="1" applyFont="1" applyFill="1" applyBorder="1"/>
    <xf numFmtId="2" fontId="0" fillId="42" borderId="0" xfId="0" applyNumberFormat="1" applyFill="1" applyBorder="1"/>
    <xf numFmtId="0" fontId="0" fillId="42" borderId="0" xfId="0" applyFill="1" applyBorder="1" applyAlignment="1"/>
    <xf numFmtId="0" fontId="0" fillId="42" borderId="0" xfId="0" applyFill="1" applyBorder="1" applyAlignment="1">
      <alignment wrapText="1"/>
    </xf>
    <xf numFmtId="0" fontId="55" fillId="42" borderId="0" xfId="0" applyFont="1" applyFill="1" applyBorder="1"/>
    <xf numFmtId="0" fontId="0" fillId="42" borderId="28" xfId="0" applyFill="1" applyBorder="1"/>
    <xf numFmtId="0" fontId="0" fillId="42" borderId="18" xfId="0" applyFill="1" applyBorder="1"/>
    <xf numFmtId="0" fontId="45" fillId="42" borderId="18" xfId="0" applyFont="1" applyFill="1" applyBorder="1"/>
    <xf numFmtId="49" fontId="45" fillId="42" borderId="18" xfId="0" quotePrefix="1" applyNumberFormat="1" applyFont="1" applyFill="1" applyBorder="1"/>
    <xf numFmtId="0" fontId="45" fillId="42" borderId="18" xfId="0" quotePrefix="1" applyFont="1" applyFill="1" applyBorder="1"/>
    <xf numFmtId="175" fontId="45" fillId="42" borderId="18" xfId="0" applyNumberFormat="1" applyFont="1" applyFill="1" applyBorder="1"/>
    <xf numFmtId="174" fontId="45" fillId="42" borderId="18" xfId="0" applyNumberFormat="1" applyFont="1" applyFill="1" applyBorder="1"/>
    <xf numFmtId="176" fontId="45" fillId="42" borderId="18" xfId="0" applyNumberFormat="1" applyFont="1" applyFill="1" applyBorder="1"/>
    <xf numFmtId="2" fontId="45" fillId="42" borderId="18" xfId="0" applyNumberFormat="1" applyFont="1" applyFill="1" applyBorder="1"/>
    <xf numFmtId="0" fontId="0" fillId="42" borderId="31" xfId="0" applyFill="1" applyBorder="1"/>
    <xf numFmtId="0" fontId="3" fillId="42" borderId="29" xfId="0" applyFont="1" applyFill="1" applyBorder="1"/>
    <xf numFmtId="3" fontId="0" fillId="42" borderId="17" xfId="0" applyNumberFormat="1" applyFill="1" applyBorder="1"/>
    <xf numFmtId="0" fontId="3" fillId="42" borderId="26" xfId="0" applyFont="1" applyFill="1" applyBorder="1"/>
    <xf numFmtId="3" fontId="0" fillId="42" borderId="18" xfId="0" applyNumberFormat="1" applyFill="1" applyBorder="1"/>
    <xf numFmtId="0" fontId="3" fillId="42" borderId="31" xfId="0" applyFont="1" applyFill="1" applyBorder="1"/>
    <xf numFmtId="179" fontId="0" fillId="42" borderId="18" xfId="0" applyNumberFormat="1" applyFill="1" applyBorder="1"/>
    <xf numFmtId="0" fontId="3" fillId="42" borderId="23" xfId="0" applyFont="1" applyFill="1" applyBorder="1"/>
    <xf numFmtId="3" fontId="0" fillId="42" borderId="15" xfId="0" applyNumberFormat="1" applyFill="1" applyBorder="1"/>
    <xf numFmtId="0" fontId="0" fillId="42" borderId="16" xfId="0" applyFill="1" applyBorder="1"/>
    <xf numFmtId="0" fontId="0" fillId="42" borderId="15" xfId="0" applyFill="1" applyBorder="1"/>
    <xf numFmtId="0" fontId="3" fillId="42" borderId="16" xfId="0" applyFont="1" applyFill="1" applyBorder="1"/>
    <xf numFmtId="179" fontId="0" fillId="42" borderId="15" xfId="0" applyNumberFormat="1" applyFill="1" applyBorder="1"/>
    <xf numFmtId="0" fontId="4" fillId="42" borderId="23" xfId="0" applyFont="1" applyFill="1" applyBorder="1"/>
    <xf numFmtId="0" fontId="4" fillId="42" borderId="16" xfId="0" applyFont="1" applyFill="1" applyBorder="1"/>
    <xf numFmtId="0" fontId="0" fillId="42" borderId="0" xfId="0" applyFill="1"/>
    <xf numFmtId="0" fontId="11" fillId="0" borderId="0" xfId="37" applyFill="1" applyAlignment="1" applyProtection="1">
      <alignment horizontal="left" vertical="top" wrapText="1"/>
      <protection locked="0"/>
    </xf>
    <xf numFmtId="0" fontId="62" fillId="0" borderId="0" xfId="0" applyFont="1" applyBorder="1"/>
    <xf numFmtId="3" fontId="7" fillId="0" borderId="0" xfId="0" applyNumberFormat="1" applyFont="1" applyBorder="1"/>
    <xf numFmtId="3" fontId="3" fillId="0" borderId="0" xfId="0" applyNumberFormat="1" applyFont="1" applyBorder="1"/>
    <xf numFmtId="14" fontId="0" fillId="0" borderId="0" xfId="0" applyNumberFormat="1"/>
    <xf numFmtId="0" fontId="0" fillId="0" borderId="0" xfId="0" pivotButton="1"/>
    <xf numFmtId="0" fontId="0" fillId="0" borderId="0" xfId="0" applyNumberFormat="1"/>
    <xf numFmtId="1" fontId="0" fillId="0" borderId="0" xfId="0" applyNumberFormat="1" applyAlignment="1">
      <alignment horizontal="left" indent="1"/>
    </xf>
    <xf numFmtId="0" fontId="0" fillId="0" borderId="0" xfId="0" applyAlignment="1">
      <alignment horizontal="left" indent="2"/>
    </xf>
    <xf numFmtId="0" fontId="0" fillId="0" borderId="27" xfId="0" applyBorder="1" applyAlignment="1">
      <alignment horizontal="left"/>
    </xf>
    <xf numFmtId="1" fontId="0" fillId="0" borderId="27" xfId="0" applyNumberFormat="1" applyBorder="1" applyAlignment="1">
      <alignment horizontal="left" indent="1"/>
    </xf>
    <xf numFmtId="0" fontId="0" fillId="0" borderId="27" xfId="0" applyBorder="1" applyAlignment="1">
      <alignment horizontal="left" indent="2"/>
    </xf>
    <xf numFmtId="181" fontId="0" fillId="0" borderId="0" xfId="28" applyNumberFormat="1" applyFont="1" applyBorder="1"/>
    <xf numFmtId="43" fontId="0" fillId="0" borderId="0" xfId="0" applyNumberFormat="1" applyBorder="1"/>
    <xf numFmtId="181" fontId="0" fillId="0" borderId="0" xfId="0" applyNumberFormat="1" applyBorder="1"/>
    <xf numFmtId="0" fontId="4" fillId="0" borderId="27" xfId="0" applyFont="1" applyBorder="1"/>
    <xf numFmtId="164" fontId="0" fillId="0" borderId="13" xfId="0" applyNumberFormat="1" applyBorder="1"/>
    <xf numFmtId="164" fontId="0" fillId="0" borderId="13" xfId="0" applyNumberFormat="1" applyBorder="1" applyProtection="1">
      <protection locked="0"/>
    </xf>
    <xf numFmtId="0" fontId="0" fillId="0" borderId="0" xfId="0" applyAlignment="1">
      <alignment horizontal="left" indent="3"/>
    </xf>
    <xf numFmtId="2" fontId="0" fillId="0" borderId="0" xfId="0" applyNumberFormat="1"/>
    <xf numFmtId="0" fontId="64" fillId="0" borderId="78" xfId="0" applyFont="1" applyBorder="1" applyAlignment="1">
      <alignment horizontal="left"/>
    </xf>
    <xf numFmtId="0" fontId="4" fillId="0" borderId="0" xfId="0" applyFont="1" applyAlignment="1">
      <alignment horizontal="center"/>
    </xf>
    <xf numFmtId="0" fontId="0" fillId="0" borderId="0" xfId="0" applyAlignment="1">
      <alignment horizontal="center"/>
    </xf>
    <xf numFmtId="181" fontId="0" fillId="0" borderId="0" xfId="28" applyNumberFormat="1" applyFont="1" applyAlignment="1">
      <alignment horizontal="center"/>
    </xf>
    <xf numFmtId="182" fontId="0" fillId="0" borderId="0" xfId="28" applyNumberFormat="1" applyFont="1" applyAlignment="1">
      <alignment horizontal="right"/>
    </xf>
    <xf numFmtId="182" fontId="0" fillId="0" borderId="0" xfId="0" applyNumberFormat="1"/>
    <xf numFmtId="181" fontId="0" fillId="0" borderId="0" xfId="0" applyNumberFormat="1"/>
    <xf numFmtId="0" fontId="0" fillId="0" borderId="29" xfId="0" pivotButton="1" applyBorder="1"/>
    <xf numFmtId="0" fontId="0" fillId="0" borderId="30" xfId="0" applyNumberFormat="1" applyBorder="1"/>
    <xf numFmtId="0" fontId="0" fillId="0" borderId="28" xfId="0" applyBorder="1" applyAlignment="1">
      <alignment horizontal="left"/>
    </xf>
    <xf numFmtId="0" fontId="0" fillId="0" borderId="31" xfId="0" applyNumberFormat="1" applyBorder="1"/>
    <xf numFmtId="0" fontId="0" fillId="0" borderId="27" xfId="0" applyBorder="1" applyAlignment="1">
      <alignment horizontal="left" indent="3"/>
    </xf>
    <xf numFmtId="11" fontId="3" fillId="0" borderId="0" xfId="0" applyNumberFormat="1" applyFont="1" applyAlignment="1">
      <alignment horizontal="center"/>
    </xf>
    <xf numFmtId="11" fontId="0" fillId="0" borderId="0" xfId="0" applyNumberFormat="1" applyAlignment="1">
      <alignment horizontal="center"/>
    </xf>
    <xf numFmtId="0" fontId="3" fillId="0" borderId="13" xfId="0" applyFont="1" applyBorder="1"/>
    <xf numFmtId="11" fontId="0" fillId="34" borderId="0" xfId="0" applyNumberFormat="1" applyFill="1" applyAlignment="1">
      <alignment horizontal="center"/>
    </xf>
    <xf numFmtId="11" fontId="0" fillId="0" borderId="0" xfId="0" applyNumberFormat="1" applyFill="1"/>
    <xf numFmtId="0" fontId="57" fillId="0" borderId="13" xfId="139" applyFont="1" applyBorder="1"/>
    <xf numFmtId="0" fontId="3" fillId="0" borderId="13" xfId="0" applyFont="1" applyBorder="1" applyAlignment="1" applyProtection="1">
      <alignment horizontal="left"/>
      <protection locked="0"/>
    </xf>
    <xf numFmtId="11" fontId="0" fillId="32" borderId="13" xfId="0" applyNumberFormat="1" applyFill="1" applyBorder="1" applyAlignment="1" applyProtection="1">
      <alignment vertical="top"/>
      <protection hidden="1"/>
    </xf>
    <xf numFmtId="0" fontId="3" fillId="0" borderId="13" xfId="0" applyFont="1" applyFill="1" applyBorder="1" applyAlignment="1" applyProtection="1">
      <alignment vertical="top"/>
      <protection locked="0"/>
    </xf>
    <xf numFmtId="173" fontId="3" fillId="0" borderId="13" xfId="0" applyNumberFormat="1" applyFont="1" applyBorder="1" applyAlignment="1" applyProtection="1">
      <alignment vertical="top"/>
      <protection locked="0"/>
    </xf>
    <xf numFmtId="10" fontId="0" fillId="42" borderId="0" xfId="0" applyNumberFormat="1" applyFill="1" applyBorder="1" applyAlignment="1">
      <alignment horizontal="center"/>
    </xf>
    <xf numFmtId="0" fontId="0" fillId="42" borderId="0" xfId="0" applyFill="1" applyBorder="1" applyAlignment="1">
      <alignment horizontal="center"/>
    </xf>
    <xf numFmtId="10" fontId="0" fillId="34" borderId="0" xfId="0" applyNumberFormat="1" applyFill="1" applyBorder="1" applyAlignment="1">
      <alignment horizontal="center"/>
    </xf>
    <xf numFmtId="0" fontId="3" fillId="0" borderId="13" xfId="0" applyFont="1" applyBorder="1" applyProtection="1">
      <protection locked="0"/>
    </xf>
    <xf numFmtId="0" fontId="3" fillId="0" borderId="13" xfId="0" applyFont="1" applyBorder="1" applyAlignment="1">
      <alignment vertical="center"/>
    </xf>
    <xf numFmtId="0" fontId="3" fillId="0" borderId="13" xfId="0" applyFont="1" applyBorder="1" applyAlignment="1" applyProtection="1">
      <alignment vertical="top" wrapText="1"/>
      <protection locked="0"/>
    </xf>
    <xf numFmtId="0" fontId="0" fillId="34" borderId="0" xfId="0" applyFill="1" applyBorder="1"/>
    <xf numFmtId="179" fontId="4" fillId="34" borderId="15" xfId="0" applyNumberFormat="1" applyFont="1" applyFill="1" applyBorder="1"/>
    <xf numFmtId="43" fontId="4" fillId="34" borderId="0" xfId="0" applyNumberFormat="1" applyFont="1" applyFill="1" applyBorder="1"/>
    <xf numFmtId="183" fontId="0" fillId="0" borderId="0" xfId="0" applyNumberFormat="1"/>
    <xf numFmtId="164" fontId="13" fillId="0" borderId="13" xfId="0" applyNumberFormat="1" applyFont="1" applyBorder="1"/>
    <xf numFmtId="10" fontId="0" fillId="42" borderId="0" xfId="0" applyNumberFormat="1" applyFill="1" applyBorder="1"/>
    <xf numFmtId="0" fontId="0" fillId="28" borderId="0" xfId="0" applyFill="1" applyAlignment="1">
      <alignment wrapText="1"/>
    </xf>
    <xf numFmtId="0" fontId="3" fillId="28" borderId="0" xfId="0" applyFont="1" applyFill="1" applyAlignment="1">
      <alignment wrapText="1"/>
    </xf>
    <xf numFmtId="0" fontId="3" fillId="0" borderId="13" xfId="0" applyFont="1" applyBorder="1" applyAlignment="1">
      <alignment wrapText="1"/>
    </xf>
    <xf numFmtId="164" fontId="13" fillId="0" borderId="13" xfId="0" applyNumberFormat="1" applyFont="1" applyBorder="1" applyAlignment="1">
      <alignment wrapText="1"/>
    </xf>
    <xf numFmtId="164" fontId="0" fillId="0" borderId="13" xfId="0" applyNumberFormat="1" applyBorder="1" applyAlignment="1">
      <alignment wrapText="1"/>
    </xf>
    <xf numFmtId="164" fontId="0" fillId="0" borderId="13" xfId="0" applyNumberFormat="1" applyBorder="1" applyAlignment="1" applyProtection="1">
      <alignment wrapText="1"/>
      <protection locked="0"/>
    </xf>
    <xf numFmtId="0" fontId="13" fillId="0" borderId="13" xfId="0" applyFont="1" applyBorder="1" applyAlignment="1" applyProtection="1">
      <alignment wrapText="1"/>
      <protection locked="0"/>
    </xf>
    <xf numFmtId="0" fontId="3" fillId="0" borderId="13" xfId="0" applyFont="1" applyBorder="1" applyAlignment="1" applyProtection="1">
      <alignment horizontal="left" wrapText="1"/>
      <protection locked="0"/>
    </xf>
    <xf numFmtId="0" fontId="3" fillId="0" borderId="23" xfId="0" applyFont="1" applyFill="1" applyBorder="1" applyAlignment="1" applyProtection="1">
      <protection locked="0"/>
    </xf>
    <xf numFmtId="0" fontId="3" fillId="0" borderId="13" xfId="0" applyFont="1" applyBorder="1" applyAlignment="1">
      <alignment horizontal="left" wrapText="1"/>
    </xf>
    <xf numFmtId="0" fontId="3" fillId="0" borderId="24" xfId="0" applyFont="1" applyBorder="1" applyAlignment="1">
      <alignment horizontal="left" wrapText="1"/>
    </xf>
    <xf numFmtId="0" fontId="3" fillId="0" borderId="18" xfId="0" applyFont="1" applyFill="1" applyBorder="1" applyAlignment="1">
      <alignment horizontal="center" vertical="center"/>
    </xf>
    <xf numFmtId="0" fontId="13" fillId="38" borderId="60" xfId="0" applyFont="1" applyFill="1" applyBorder="1" applyAlignment="1">
      <alignment horizontal="left" vertical="center" wrapText="1"/>
    </xf>
    <xf numFmtId="0" fontId="27" fillId="7" borderId="1" xfId="38" applyAlignment="1">
      <alignment wrapText="1"/>
    </xf>
    <xf numFmtId="184" fontId="27" fillId="7" borderId="1" xfId="38" applyNumberFormat="1" applyAlignment="1">
      <alignment wrapText="1"/>
    </xf>
    <xf numFmtId="9" fontId="0" fillId="0" borderId="0" xfId="0" applyNumberFormat="1"/>
    <xf numFmtId="0" fontId="27" fillId="7" borderId="1" xfId="38"/>
    <xf numFmtId="10" fontId="27" fillId="7" borderId="1" xfId="38" applyNumberFormat="1"/>
    <xf numFmtId="0" fontId="13" fillId="38" borderId="15" xfId="0" applyFont="1" applyFill="1" applyBorder="1" applyAlignment="1">
      <alignment horizontal="left" vertical="center"/>
    </xf>
    <xf numFmtId="0" fontId="3" fillId="34" borderId="0" xfId="0" applyFont="1" applyFill="1"/>
    <xf numFmtId="11" fontId="0" fillId="0" borderId="13" xfId="0" applyNumberFormat="1" applyBorder="1"/>
    <xf numFmtId="0" fontId="8" fillId="28" borderId="0" xfId="0" applyFont="1" applyFill="1" applyAlignment="1">
      <alignment horizontal="center"/>
    </xf>
    <xf numFmtId="0" fontId="3" fillId="27" borderId="21" xfId="0" applyFont="1" applyFill="1" applyBorder="1" applyAlignment="1">
      <alignment horizontal="left" vertical="center" wrapText="1"/>
    </xf>
    <xf numFmtId="0" fontId="13" fillId="27" borderId="25" xfId="0" applyFont="1" applyFill="1" applyBorder="1" applyAlignment="1">
      <alignment horizontal="left" vertical="center" wrapText="1"/>
    </xf>
    <xf numFmtId="0" fontId="13" fillId="27" borderId="22" xfId="0" applyFont="1" applyFill="1" applyBorder="1" applyAlignment="1">
      <alignment horizontal="left" vertical="center" wrapText="1"/>
    </xf>
    <xf numFmtId="0" fontId="13" fillId="27" borderId="21" xfId="0" applyFont="1" applyFill="1" applyBorder="1" applyAlignment="1">
      <alignment horizontal="left" vertical="center" wrapText="1"/>
    </xf>
    <xf numFmtId="0" fontId="4" fillId="37" borderId="35" xfId="0" applyFont="1" applyFill="1" applyBorder="1" applyAlignment="1">
      <alignment horizontal="center" textRotation="45"/>
    </xf>
    <xf numFmtId="0" fontId="4" fillId="37" borderId="37" xfId="0" applyFont="1" applyFill="1" applyBorder="1" applyAlignment="1">
      <alignment horizontal="center" textRotation="45"/>
    </xf>
    <xf numFmtId="0" fontId="13" fillId="37" borderId="48" xfId="0" applyFont="1" applyFill="1" applyBorder="1" applyAlignment="1">
      <alignment horizontal="left" vertical="center" wrapText="1"/>
    </xf>
    <xf numFmtId="0" fontId="13" fillId="37" borderId="61" xfId="0" applyFont="1" applyFill="1" applyBorder="1" applyAlignment="1">
      <alignment horizontal="left" vertical="center" wrapText="1"/>
    </xf>
    <xf numFmtId="0" fontId="13" fillId="37" borderId="15" xfId="0" applyFont="1" applyFill="1" applyBorder="1" applyAlignment="1">
      <alignment horizontal="left" vertical="center" wrapText="1"/>
    </xf>
    <xf numFmtId="0" fontId="13" fillId="37" borderId="60" xfId="0" applyFont="1" applyFill="1" applyBorder="1" applyAlignment="1">
      <alignment horizontal="left" vertical="center" wrapText="1"/>
    </xf>
    <xf numFmtId="0" fontId="3" fillId="28" borderId="0" xfId="65" applyFont="1" applyFill="1" applyAlignment="1">
      <alignment horizontal="left" vertical="center" wrapText="1"/>
    </xf>
    <xf numFmtId="0" fontId="3" fillId="28" borderId="0" xfId="0" applyFont="1" applyFill="1" applyAlignment="1">
      <alignment horizontal="left" wrapText="1"/>
    </xf>
    <xf numFmtId="0" fontId="13" fillId="38" borderId="15" xfId="0" applyFont="1" applyFill="1" applyBorder="1" applyAlignment="1">
      <alignment horizontal="left" vertical="center" wrapText="1"/>
    </xf>
    <xf numFmtId="0" fontId="13" fillId="38" borderId="60" xfId="0" applyFont="1" applyFill="1" applyBorder="1" applyAlignment="1">
      <alignment horizontal="left" vertical="center" wrapText="1"/>
    </xf>
    <xf numFmtId="0" fontId="3" fillId="38" borderId="15" xfId="0" applyFont="1" applyFill="1" applyBorder="1" applyAlignment="1">
      <alignment horizontal="left" vertical="center" wrapText="1"/>
    </xf>
    <xf numFmtId="0" fontId="4" fillId="38" borderId="37" xfId="0" applyFont="1" applyFill="1" applyBorder="1" applyAlignment="1">
      <alignment horizontal="center" vertical="center" textRotation="90"/>
    </xf>
    <xf numFmtId="0" fontId="4" fillId="27" borderId="23" xfId="0" applyFont="1" applyFill="1" applyBorder="1" applyAlignment="1">
      <alignment horizontal="left"/>
    </xf>
    <xf numFmtId="0" fontId="4" fillId="27" borderId="15" xfId="0" applyFont="1" applyFill="1" applyBorder="1" applyAlignment="1">
      <alignment horizontal="left"/>
    </xf>
    <xf numFmtId="0" fontId="4" fillId="27" borderId="16" xfId="0" applyFont="1" applyFill="1" applyBorder="1" applyAlignment="1">
      <alignment horizontal="left"/>
    </xf>
    <xf numFmtId="0" fontId="0" fillId="0" borderId="13" xfId="0" applyBorder="1" applyAlignment="1" applyProtection="1">
      <alignment horizontal="left"/>
      <protection locked="0"/>
    </xf>
    <xf numFmtId="0" fontId="4" fillId="27" borderId="23" xfId="0" applyFont="1" applyFill="1" applyBorder="1" applyAlignment="1">
      <alignment horizontal="left" vertical="top"/>
    </xf>
    <xf numFmtId="0" fontId="4" fillId="27" borderId="16" xfId="0" applyFont="1" applyFill="1" applyBorder="1" applyAlignment="1">
      <alignment horizontal="left" vertical="top"/>
    </xf>
    <xf numFmtId="0" fontId="4" fillId="27" borderId="13" xfId="0" applyFont="1" applyFill="1" applyBorder="1" applyAlignment="1">
      <alignment horizontal="left"/>
    </xf>
    <xf numFmtId="0" fontId="3" fillId="0" borderId="23" xfId="0" applyFont="1" applyBorder="1" applyAlignment="1" applyProtection="1">
      <alignment horizontal="left"/>
      <protection locked="0"/>
    </xf>
    <xf numFmtId="0" fontId="0" fillId="0" borderId="16" xfId="0" applyBorder="1" applyAlignment="1" applyProtection="1">
      <alignment horizontal="left"/>
      <protection locked="0"/>
    </xf>
    <xf numFmtId="0" fontId="0" fillId="0" borderId="23" xfId="0" applyBorder="1" applyAlignment="1" applyProtection="1">
      <alignment horizontal="left"/>
      <protection locked="0"/>
    </xf>
    <xf numFmtId="0" fontId="3" fillId="0" borderId="23" xfId="0" applyFont="1" applyBorder="1" applyAlignment="1" applyProtection="1">
      <alignment horizontal="left" vertical="top" wrapText="1"/>
      <protection locked="0"/>
    </xf>
    <xf numFmtId="0" fontId="3" fillId="0" borderId="15" xfId="0" applyFont="1" applyBorder="1" applyAlignment="1" applyProtection="1">
      <alignment horizontal="left" vertical="top" wrapText="1"/>
      <protection locked="0"/>
    </xf>
    <xf numFmtId="0" fontId="3" fillId="0" borderId="16" xfId="0" applyFont="1" applyBorder="1" applyAlignment="1" applyProtection="1">
      <alignment horizontal="left" vertical="top" wrapText="1"/>
      <protection locked="0"/>
    </xf>
    <xf numFmtId="0" fontId="5" fillId="0" borderId="21" xfId="0" applyFont="1" applyBorder="1" applyAlignment="1">
      <alignment horizontal="center"/>
    </xf>
    <xf numFmtId="0" fontId="5" fillId="0" borderId="25" xfId="0" applyFont="1" applyBorder="1" applyAlignment="1">
      <alignment horizontal="center"/>
    </xf>
    <xf numFmtId="0" fontId="5" fillId="0" borderId="22" xfId="0" applyFont="1" applyBorder="1" applyAlignment="1">
      <alignment horizontal="center"/>
    </xf>
    <xf numFmtId="0" fontId="3" fillId="33" borderId="13" xfId="0" applyFont="1" applyFill="1" applyBorder="1" applyAlignment="1" applyProtection="1">
      <alignment horizontal="left"/>
      <protection locked="0"/>
    </xf>
    <xf numFmtId="0" fontId="0" fillId="33" borderId="13" xfId="0" applyFill="1" applyBorder="1" applyAlignment="1" applyProtection="1">
      <alignment horizontal="left"/>
      <protection locked="0"/>
    </xf>
    <xf numFmtId="0" fontId="0" fillId="0" borderId="13" xfId="0" applyBorder="1" applyAlignment="1" applyProtection="1">
      <alignment horizontal="center"/>
      <protection locked="0"/>
    </xf>
    <xf numFmtId="0" fontId="4" fillId="27" borderId="23" xfId="0" applyFont="1" applyFill="1" applyBorder="1" applyAlignment="1">
      <alignment horizontal="left" vertical="center"/>
    </xf>
    <xf numFmtId="0" fontId="4" fillId="27" borderId="16" xfId="0" applyFont="1" applyFill="1" applyBorder="1" applyAlignment="1">
      <alignment horizontal="left" vertical="center"/>
    </xf>
    <xf numFmtId="0" fontId="3" fillId="0" borderId="23" xfId="0" applyFont="1" applyFill="1" applyBorder="1" applyAlignment="1" applyProtection="1">
      <alignment horizontal="left"/>
      <protection locked="0"/>
    </xf>
    <xf numFmtId="0" fontId="3" fillId="0" borderId="15" xfId="0" applyFont="1" applyFill="1" applyBorder="1" applyAlignment="1" applyProtection="1">
      <alignment horizontal="left"/>
      <protection locked="0"/>
    </xf>
    <xf numFmtId="0" fontId="3" fillId="0" borderId="16" xfId="0" applyFont="1" applyFill="1" applyBorder="1" applyAlignment="1" applyProtection="1">
      <alignment horizontal="left"/>
      <protection locked="0"/>
    </xf>
    <xf numFmtId="0" fontId="3" fillId="0" borderId="23" xfId="0" applyFont="1" applyFill="1" applyBorder="1" applyAlignment="1" applyProtection="1">
      <alignment horizontal="left" wrapText="1"/>
      <protection locked="0"/>
    </xf>
    <xf numFmtId="0" fontId="3" fillId="0" borderId="15" xfId="0" applyFont="1" applyFill="1" applyBorder="1" applyAlignment="1" applyProtection="1">
      <alignment horizontal="left" wrapText="1"/>
      <protection locked="0"/>
    </xf>
    <xf numFmtId="0" fontId="3" fillId="0" borderId="16" xfId="0" applyFont="1" applyFill="1" applyBorder="1" applyAlignment="1" applyProtection="1">
      <alignment horizontal="left" wrapText="1"/>
      <protection locked="0"/>
    </xf>
    <xf numFmtId="0" fontId="0" fillId="31" borderId="23" xfId="0" applyFill="1" applyBorder="1" applyAlignment="1">
      <alignment horizontal="center" vertical="top" wrapText="1"/>
    </xf>
    <xf numFmtId="0" fontId="0" fillId="31" borderId="15" xfId="0" applyFill="1" applyBorder="1" applyAlignment="1">
      <alignment horizontal="center" vertical="top" wrapText="1"/>
    </xf>
    <xf numFmtId="0" fontId="0" fillId="31" borderId="16" xfId="0" applyFill="1" applyBorder="1" applyAlignment="1">
      <alignment horizontal="center" vertical="top" wrapText="1"/>
    </xf>
    <xf numFmtId="0" fontId="13" fillId="0" borderId="23" xfId="0" applyFont="1" applyBorder="1" applyAlignment="1" applyProtection="1">
      <alignment horizontal="left" vertical="top" wrapText="1"/>
      <protection locked="0"/>
    </xf>
    <xf numFmtId="0" fontId="13" fillId="0" borderId="15" xfId="0" applyFont="1" applyBorder="1" applyAlignment="1" applyProtection="1">
      <alignment horizontal="left" vertical="top" wrapText="1"/>
      <protection locked="0"/>
    </xf>
    <xf numFmtId="0" fontId="13" fillId="0" borderId="16" xfId="0" applyFont="1" applyBorder="1" applyAlignment="1" applyProtection="1">
      <alignment horizontal="left" vertical="top" wrapText="1"/>
      <protection locked="0"/>
    </xf>
    <xf numFmtId="0" fontId="4" fillId="27" borderId="28" xfId="0" applyFont="1" applyFill="1" applyBorder="1" applyAlignment="1">
      <alignment horizontal="center"/>
    </xf>
    <xf numFmtId="0" fontId="4" fillId="27" borderId="18" xfId="0" applyFont="1" applyFill="1" applyBorder="1" applyAlignment="1">
      <alignment horizontal="center"/>
    </xf>
    <xf numFmtId="0" fontId="0" fillId="31" borderId="23" xfId="0" applyFill="1" applyBorder="1" applyAlignment="1">
      <alignment horizontal="left"/>
    </xf>
    <xf numFmtId="0" fontId="0" fillId="31" borderId="15" xfId="0" applyFill="1" applyBorder="1" applyAlignment="1">
      <alignment horizontal="left"/>
    </xf>
    <xf numFmtId="0" fontId="0" fillId="31" borderId="16" xfId="0" applyFill="1" applyBorder="1" applyAlignment="1">
      <alignment horizontal="left"/>
    </xf>
    <xf numFmtId="0" fontId="4" fillId="27" borderId="23" xfId="0" applyFont="1" applyFill="1" applyBorder="1" applyAlignment="1">
      <alignment horizontal="center"/>
    </xf>
    <xf numFmtId="0" fontId="4" fillId="27" borderId="15" xfId="0" applyFont="1" applyFill="1" applyBorder="1" applyAlignment="1">
      <alignment horizontal="center"/>
    </xf>
    <xf numFmtId="0" fontId="4" fillId="27" borderId="16" xfId="0" applyFont="1" applyFill="1" applyBorder="1" applyAlignment="1">
      <alignment horizontal="center"/>
    </xf>
    <xf numFmtId="0" fontId="51" fillId="0" borderId="15" xfId="66" applyFont="1" applyBorder="1" applyAlignment="1">
      <alignment horizontal="left" vertical="top" wrapText="1"/>
    </xf>
    <xf numFmtId="0" fontId="2" fillId="0" borderId="15" xfId="66" applyBorder="1" applyAlignment="1">
      <alignment horizontal="left" vertical="top" wrapText="1"/>
    </xf>
    <xf numFmtId="0" fontId="2" fillId="0" borderId="18" xfId="66" applyBorder="1" applyAlignment="1">
      <alignment horizontal="left" vertical="top" wrapText="1"/>
    </xf>
    <xf numFmtId="0" fontId="49" fillId="0" borderId="0" xfId="65" applyFont="1" applyFill="1" applyAlignment="1">
      <alignment horizontal="center"/>
    </xf>
    <xf numFmtId="0" fontId="4" fillId="0" borderId="69" xfId="65" applyFont="1" applyFill="1" applyBorder="1" applyAlignment="1">
      <alignment horizontal="center"/>
    </xf>
    <xf numFmtId="0" fontId="4" fillId="0" borderId="71" xfId="65" applyFont="1" applyFill="1" applyBorder="1" applyAlignment="1">
      <alignment horizontal="center"/>
    </xf>
    <xf numFmtId="0" fontId="50" fillId="0" borderId="35" xfId="66" applyFont="1" applyBorder="1" applyAlignment="1">
      <alignment horizontal="center"/>
    </xf>
    <xf numFmtId="0" fontId="50" fillId="0" borderId="32" xfId="66" applyFont="1" applyBorder="1" applyAlignment="1">
      <alignment horizontal="center"/>
    </xf>
    <xf numFmtId="0" fontId="50" fillId="0" borderId="33" xfId="66" applyFont="1" applyBorder="1" applyAlignment="1">
      <alignment horizontal="center"/>
    </xf>
    <xf numFmtId="0" fontId="4" fillId="0" borderId="70" xfId="65" applyFont="1" applyFill="1" applyBorder="1" applyAlignment="1">
      <alignment horizontal="center"/>
    </xf>
    <xf numFmtId="0" fontId="4" fillId="0" borderId="72" xfId="65" applyFont="1" applyFill="1" applyBorder="1" applyAlignment="1">
      <alignment horizontal="center"/>
    </xf>
    <xf numFmtId="0" fontId="51" fillId="0" borderId="74" xfId="66" applyFont="1" applyFill="1" applyBorder="1" applyAlignment="1">
      <alignment horizontal="center"/>
    </xf>
    <xf numFmtId="0" fontId="51" fillId="0" borderId="15" xfId="66" applyFont="1" applyFill="1" applyBorder="1" applyAlignment="1">
      <alignment horizontal="center"/>
    </xf>
    <xf numFmtId="0" fontId="51" fillId="0" borderId="60" xfId="66" applyFont="1" applyFill="1" applyBorder="1" applyAlignment="1">
      <alignment horizontal="center"/>
    </xf>
    <xf numFmtId="0" fontId="50" fillId="0" borderId="15" xfId="66" applyFont="1" applyBorder="1" applyAlignment="1">
      <alignment horizontal="center"/>
    </xf>
    <xf numFmtId="0" fontId="39" fillId="0" borderId="21" xfId="0" applyFont="1" applyBorder="1"/>
    <xf numFmtId="0" fontId="39" fillId="0" borderId="22" xfId="0" applyFont="1" applyBorder="1"/>
    <xf numFmtId="0" fontId="13" fillId="0" borderId="0" xfId="0" applyFont="1" applyAlignment="1">
      <alignment horizontal="left" wrapText="1"/>
    </xf>
    <xf numFmtId="0" fontId="4" fillId="0" borderId="13" xfId="0" applyFont="1" applyFill="1" applyBorder="1" applyAlignment="1">
      <alignment horizontal="left" vertical="center" wrapText="1"/>
    </xf>
    <xf numFmtId="0" fontId="4" fillId="32" borderId="62" xfId="0" applyFont="1" applyFill="1" applyBorder="1" applyAlignment="1">
      <alignment horizontal="center" wrapText="1"/>
    </xf>
    <xf numFmtId="0" fontId="4" fillId="32" borderId="20" xfId="0" applyFont="1" applyFill="1" applyBorder="1" applyAlignment="1">
      <alignment horizontal="center" wrapText="1"/>
    </xf>
    <xf numFmtId="0" fontId="4" fillId="32" borderId="21" xfId="0" applyFont="1" applyFill="1" applyBorder="1" applyAlignment="1">
      <alignment horizontal="center"/>
    </xf>
    <xf numFmtId="0" fontId="4" fillId="32" borderId="25" xfId="0" applyFont="1" applyFill="1" applyBorder="1" applyAlignment="1">
      <alignment horizontal="center"/>
    </xf>
    <xf numFmtId="0" fontId="4" fillId="32" borderId="22" xfId="0" applyFont="1" applyFill="1" applyBorder="1" applyAlignment="1">
      <alignment horizontal="center"/>
    </xf>
    <xf numFmtId="0" fontId="4" fillId="0" borderId="62" xfId="0" applyFont="1" applyBorder="1" applyAlignment="1">
      <alignment horizontal="center" wrapText="1"/>
    </xf>
    <xf numFmtId="0" fontId="4" fillId="0" borderId="63" xfId="0" applyFont="1" applyBorder="1" applyAlignment="1">
      <alignment horizontal="center" wrapText="1"/>
    </xf>
    <xf numFmtId="0" fontId="4" fillId="0" borderId="20" xfId="0" applyFont="1" applyBorder="1" applyAlignment="1">
      <alignment horizontal="center" wrapText="1"/>
    </xf>
    <xf numFmtId="0" fontId="61" fillId="0" borderId="27" xfId="0" applyFont="1" applyBorder="1" applyAlignment="1">
      <alignment horizontal="left" vertical="center" wrapText="1"/>
    </xf>
    <xf numFmtId="0" fontId="61" fillId="0" borderId="0" xfId="0" applyFont="1" applyBorder="1" applyAlignment="1">
      <alignment horizontal="left" vertical="center" wrapText="1"/>
    </xf>
    <xf numFmtId="0" fontId="61" fillId="0" borderId="30" xfId="0" applyFont="1" applyBorder="1" applyAlignment="1">
      <alignment horizontal="left" vertical="center" wrapText="1"/>
    </xf>
    <xf numFmtId="0" fontId="13" fillId="0" borderId="27" xfId="0" applyFont="1" applyBorder="1" applyAlignment="1">
      <alignment horizontal="left" vertical="center" wrapText="1"/>
    </xf>
    <xf numFmtId="0" fontId="13" fillId="0" borderId="0" xfId="0" applyFont="1" applyBorder="1" applyAlignment="1">
      <alignment horizontal="left" vertical="center" wrapText="1"/>
    </xf>
    <xf numFmtId="0" fontId="13" fillId="0" borderId="30" xfId="0" applyFont="1" applyBorder="1" applyAlignment="1">
      <alignment horizontal="left" vertical="center" wrapText="1"/>
    </xf>
    <xf numFmtId="0" fontId="13" fillId="0" borderId="28" xfId="0" applyFont="1" applyFill="1" applyBorder="1" applyAlignment="1">
      <alignment horizontal="left" vertical="center" wrapText="1"/>
    </xf>
    <xf numFmtId="0" fontId="13" fillId="0" borderId="18" xfId="0" applyFont="1" applyFill="1" applyBorder="1" applyAlignment="1">
      <alignment horizontal="left" vertical="center" wrapText="1"/>
    </xf>
    <xf numFmtId="0" fontId="13" fillId="0" borderId="28" xfId="0" applyFont="1" applyBorder="1" applyAlignment="1">
      <alignment horizontal="left" wrapText="1"/>
    </xf>
    <xf numFmtId="0" fontId="13" fillId="0" borderId="18" xfId="0" applyFont="1" applyBorder="1" applyAlignment="1">
      <alignment horizontal="left" wrapText="1"/>
    </xf>
    <xf numFmtId="0" fontId="49" fillId="0" borderId="0" xfId="0" applyFont="1" applyFill="1" applyAlignment="1">
      <alignment horizontal="center"/>
    </xf>
    <xf numFmtId="0" fontId="4" fillId="0" borderId="23" xfId="0" applyFont="1" applyBorder="1" applyAlignment="1">
      <alignment horizontal="left" vertical="center" wrapText="1"/>
    </xf>
    <xf numFmtId="0" fontId="4" fillId="0" borderId="15" xfId="0" applyFont="1" applyBorder="1" applyAlignment="1">
      <alignment horizontal="left" vertical="center" wrapText="1"/>
    </xf>
    <xf numFmtId="0" fontId="4" fillId="0" borderId="16" xfId="0" applyFont="1" applyBorder="1" applyAlignment="1">
      <alignment horizontal="left" vertical="center" wrapText="1"/>
    </xf>
    <xf numFmtId="0" fontId="10" fillId="0" borderId="21" xfId="0" applyFont="1" applyBorder="1" applyAlignment="1">
      <alignment wrapText="1"/>
    </xf>
    <xf numFmtId="0" fontId="10" fillId="0" borderId="22" xfId="0" applyFont="1" applyBorder="1" applyAlignment="1">
      <alignment wrapText="1"/>
    </xf>
    <xf numFmtId="0" fontId="13" fillId="0" borderId="28" xfId="0" applyFont="1" applyBorder="1" applyAlignment="1">
      <alignment horizontal="left" vertical="center" wrapText="1"/>
    </xf>
    <xf numFmtId="0" fontId="13" fillId="0" borderId="18" xfId="0" applyFont="1" applyBorder="1" applyAlignment="1">
      <alignment horizontal="left" vertical="center" wrapText="1"/>
    </xf>
    <xf numFmtId="0" fontId="13" fillId="0" borderId="31" xfId="0" applyFont="1" applyBorder="1" applyAlignment="1">
      <alignment horizontal="left" vertical="center" wrapText="1"/>
    </xf>
    <xf numFmtId="0" fontId="10" fillId="0" borderId="25" xfId="0" applyFont="1" applyBorder="1" applyAlignment="1">
      <alignment wrapText="1"/>
    </xf>
    <xf numFmtId="0" fontId="39" fillId="0" borderId="21" xfId="0" applyFont="1" applyBorder="1" applyAlignment="1">
      <alignment wrapText="1"/>
    </xf>
    <xf numFmtId="0" fontId="39" fillId="0" borderId="22" xfId="0" applyFont="1" applyBorder="1" applyAlignment="1">
      <alignment wrapText="1"/>
    </xf>
    <xf numFmtId="0" fontId="4" fillId="0" borderId="29"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26" xfId="0" applyFont="1" applyFill="1" applyBorder="1" applyAlignment="1">
      <alignment horizontal="left" vertical="center" wrapText="1"/>
    </xf>
    <xf numFmtId="0" fontId="4" fillId="0" borderId="29" xfId="0" applyFont="1" applyBorder="1" applyAlignment="1">
      <alignment horizontal="left" vertical="center" wrapText="1"/>
    </xf>
    <xf numFmtId="0" fontId="4" fillId="0" borderId="17" xfId="0" applyFont="1" applyBorder="1" applyAlignment="1">
      <alignment horizontal="left" vertical="center" wrapText="1"/>
    </xf>
    <xf numFmtId="0" fontId="4" fillId="0" borderId="26" xfId="0" applyFont="1" applyBorder="1" applyAlignment="1">
      <alignment horizontal="left" vertical="center" wrapText="1"/>
    </xf>
    <xf numFmtId="0" fontId="3" fillId="42" borderId="27" xfId="0" applyFont="1" applyFill="1" applyBorder="1" applyAlignment="1">
      <alignment horizontal="left" wrapText="1"/>
    </xf>
    <xf numFmtId="0" fontId="3" fillId="42" borderId="0" xfId="0" applyFont="1" applyFill="1" applyBorder="1" applyAlignment="1">
      <alignment horizontal="left"/>
    </xf>
    <xf numFmtId="0" fontId="3" fillId="0" borderId="29" xfId="0" applyFont="1" applyBorder="1" applyAlignment="1">
      <alignment horizontal="left" wrapText="1"/>
    </xf>
    <xf numFmtId="0" fontId="3" fillId="0" borderId="17" xfId="0" applyFont="1" applyBorder="1" applyAlignment="1">
      <alignment horizontal="left"/>
    </xf>
    <xf numFmtId="0" fontId="4" fillId="0" borderId="27" xfId="0" applyFont="1" applyBorder="1" applyAlignment="1">
      <alignment horizontal="center"/>
    </xf>
    <xf numFmtId="0" fontId="4" fillId="0" borderId="0" xfId="0" applyFont="1" applyBorder="1" applyAlignment="1">
      <alignment horizontal="center"/>
    </xf>
    <xf numFmtId="0" fontId="16" fillId="0" borderId="0" xfId="0" applyFont="1" applyAlignment="1">
      <alignment horizontal="center"/>
    </xf>
    <xf numFmtId="0" fontId="52" fillId="36" borderId="64" xfId="0" applyFont="1" applyFill="1" applyBorder="1" applyAlignment="1">
      <alignment horizontal="center" wrapText="1"/>
    </xf>
    <xf numFmtId="0" fontId="52" fillId="36" borderId="45" xfId="0" applyFont="1" applyFill="1" applyBorder="1" applyAlignment="1">
      <alignment horizontal="center" wrapText="1"/>
    </xf>
    <xf numFmtId="0" fontId="52" fillId="36" borderId="65" xfId="0" applyFont="1" applyFill="1" applyBorder="1" applyAlignment="1">
      <alignment horizontal="center" wrapText="1"/>
    </xf>
    <xf numFmtId="0" fontId="52" fillId="36" borderId="66" xfId="0" applyFont="1" applyFill="1" applyBorder="1" applyAlignment="1">
      <alignment horizontal="center" wrapText="1"/>
    </xf>
    <xf numFmtId="0" fontId="13" fillId="0" borderId="15" xfId="0" applyFont="1" applyBorder="1" applyAlignment="1">
      <alignment horizontal="left" vertical="center"/>
    </xf>
    <xf numFmtId="0" fontId="3" fillId="0" borderId="18" xfId="0" applyFont="1" applyFill="1" applyBorder="1" applyAlignment="1">
      <alignment horizontal="left" vertical="center" wrapText="1"/>
    </xf>
    <xf numFmtId="0" fontId="13" fillId="0" borderId="15" xfId="0" applyNumberFormat="1" applyFont="1" applyFill="1" applyBorder="1" applyAlignment="1">
      <alignment horizontal="left" vertical="center" wrapText="1"/>
    </xf>
    <xf numFmtId="0" fontId="13" fillId="0" borderId="15" xfId="0" applyFont="1" applyBorder="1" applyAlignment="1">
      <alignment horizontal="left" vertical="center" wrapText="1"/>
    </xf>
  </cellXfs>
  <cellStyles count="140">
    <cellStyle name="20% - Accent1" xfId="1" builtinId="30" customBuiltin="1"/>
    <cellStyle name="20% - Accent1 2" xfId="67"/>
    <cellStyle name="20% - Accent1 2 2" xfId="68"/>
    <cellStyle name="20% - Accent2" xfId="2" builtinId="34" customBuiltin="1"/>
    <cellStyle name="20% - Accent2 2" xfId="69"/>
    <cellStyle name="20% - Accent2 2 2" xfId="70"/>
    <cellStyle name="20% - Accent3" xfId="3" builtinId="38" customBuiltin="1"/>
    <cellStyle name="20% - Accent3 2" xfId="71"/>
    <cellStyle name="20% - Accent3 2 2" xfId="72"/>
    <cellStyle name="20% - Accent4" xfId="4" builtinId="42" customBuiltin="1"/>
    <cellStyle name="20% - Accent4 2" xfId="73"/>
    <cellStyle name="20% - Accent4 2 2" xfId="74"/>
    <cellStyle name="20% - Accent5" xfId="5" builtinId="46" customBuiltin="1"/>
    <cellStyle name="20% - Accent5 2" xfId="75"/>
    <cellStyle name="20% - Accent5 2 2" xfId="76"/>
    <cellStyle name="20% - Accent6" xfId="6" builtinId="50" customBuiltin="1"/>
    <cellStyle name="20% - Accent6 2" xfId="77"/>
    <cellStyle name="20% - Accent6 2 2" xfId="78"/>
    <cellStyle name="40% - Accent1" xfId="7" builtinId="31" customBuiltin="1"/>
    <cellStyle name="40% - Accent1 2" xfId="79"/>
    <cellStyle name="40% - Accent1 2 2" xfId="80"/>
    <cellStyle name="40% - Accent2" xfId="8" builtinId="35" customBuiltin="1"/>
    <cellStyle name="40% - Accent2 2" xfId="81"/>
    <cellStyle name="40% - Accent2 2 2" xfId="82"/>
    <cellStyle name="40% - Accent3" xfId="9" builtinId="39" customBuiltin="1"/>
    <cellStyle name="40% - Accent3 2" xfId="83"/>
    <cellStyle name="40% - Accent3 2 2" xfId="84"/>
    <cellStyle name="40% - Accent4" xfId="10" builtinId="43" customBuiltin="1"/>
    <cellStyle name="40% - Accent4 2" xfId="85"/>
    <cellStyle name="40% - Accent4 2 2" xfId="86"/>
    <cellStyle name="40% - Accent5" xfId="11" builtinId="47" customBuiltin="1"/>
    <cellStyle name="40% - Accent5 2" xfId="87"/>
    <cellStyle name="40% - Accent5 2 2" xfId="88"/>
    <cellStyle name="40% - Accent6" xfId="12" builtinId="51" customBuiltin="1"/>
    <cellStyle name="40% - Accent6 2" xfId="89"/>
    <cellStyle name="40% - Accent6 2 2" xfId="90"/>
    <cellStyle name="60% - Accent1" xfId="13" builtinId="32" customBuiltin="1"/>
    <cellStyle name="60% - Accent1 2" xfId="91"/>
    <cellStyle name="60% - Accent2" xfId="14" builtinId="36" customBuiltin="1"/>
    <cellStyle name="60% - Accent2 2" xfId="92"/>
    <cellStyle name="60% - Accent3" xfId="15" builtinId="40" customBuiltin="1"/>
    <cellStyle name="60% - Accent3 2" xfId="93"/>
    <cellStyle name="60% - Accent4" xfId="16" builtinId="44" customBuiltin="1"/>
    <cellStyle name="60% - Accent4 2" xfId="94"/>
    <cellStyle name="60% - Accent5" xfId="17" builtinId="48" customBuiltin="1"/>
    <cellStyle name="60% - Accent5 2" xfId="95"/>
    <cellStyle name="60% - Accent6" xfId="18" builtinId="52" customBuiltin="1"/>
    <cellStyle name="60% - Accent6 2" xfId="96"/>
    <cellStyle name="Accent1" xfId="19" builtinId="29" customBuiltin="1"/>
    <cellStyle name="Accent1 2" xfId="97"/>
    <cellStyle name="Accent2" xfId="20" builtinId="33" customBuiltin="1"/>
    <cellStyle name="Accent2 2" xfId="98"/>
    <cellStyle name="Accent3" xfId="21" builtinId="37" customBuiltin="1"/>
    <cellStyle name="Accent3 2" xfId="99"/>
    <cellStyle name="Accent4" xfId="22" builtinId="41" customBuiltin="1"/>
    <cellStyle name="Accent4 2" xfId="100"/>
    <cellStyle name="Accent5" xfId="23" builtinId="45" customBuiltin="1"/>
    <cellStyle name="Accent5 2" xfId="101"/>
    <cellStyle name="Accent6" xfId="24" builtinId="49" customBuiltin="1"/>
    <cellStyle name="Accent6 2" xfId="102"/>
    <cellStyle name="Bad" xfId="25" builtinId="27" customBuiltin="1"/>
    <cellStyle name="Bad 2" xfId="103"/>
    <cellStyle name="Calculation" xfId="26" builtinId="22" customBuiltin="1"/>
    <cellStyle name="Calculation 2" xfId="104"/>
    <cellStyle name="Check Cell" xfId="27" builtinId="23" customBuiltin="1"/>
    <cellStyle name="Check Cell 2" xfId="105"/>
    <cellStyle name="Comma" xfId="28" builtinId="3"/>
    <cellStyle name="Comma 2" xfId="106"/>
    <cellStyle name="DateTime" xfId="29"/>
    <cellStyle name="DateTime 2" xfId="107"/>
    <cellStyle name="Euro" xfId="30"/>
    <cellStyle name="Explanatory Text" xfId="31" builtinId="53" customBuiltin="1"/>
    <cellStyle name="Explanatory Text 2" xfId="108"/>
    <cellStyle name="Good" xfId="32" builtinId="26" customBuiltin="1"/>
    <cellStyle name="Good 2" xfId="109"/>
    <cellStyle name="Heading 1" xfId="33" builtinId="16" customBuiltin="1"/>
    <cellStyle name="Heading 1 2" xfId="110"/>
    <cellStyle name="Heading 2" xfId="34" builtinId="17" customBuiltin="1"/>
    <cellStyle name="Heading 2 2" xfId="111"/>
    <cellStyle name="Heading 3" xfId="35" builtinId="18" customBuiltin="1"/>
    <cellStyle name="Heading 3 2" xfId="112"/>
    <cellStyle name="Heading 4" xfId="36" builtinId="19" customBuiltin="1"/>
    <cellStyle name="Heading 4 2" xfId="113"/>
    <cellStyle name="Hyperlink" xfId="37" builtinId="8"/>
    <cellStyle name="Hyperlink 2" xfId="114"/>
    <cellStyle name="Input" xfId="38" builtinId="20" customBuiltin="1"/>
    <cellStyle name="Input 2" xfId="115"/>
    <cellStyle name="Linked Cell" xfId="39" builtinId="24" customBuiltin="1"/>
    <cellStyle name="Linked Cell 2" xfId="116"/>
    <cellStyle name="Neutral" xfId="40" builtinId="28" customBuiltin="1"/>
    <cellStyle name="Neutral 2" xfId="117"/>
    <cellStyle name="Normal" xfId="0" builtinId="0"/>
    <cellStyle name="Normal 2" xfId="65"/>
    <cellStyle name="Normal 3" xfId="66"/>
    <cellStyle name="Normal 4" xfId="139"/>
    <cellStyle name="Note" xfId="41" builtinId="10" customBuiltin="1"/>
    <cellStyle name="Note 2" xfId="118"/>
    <cellStyle name="Note 2 2" xfId="119"/>
    <cellStyle name="Output" xfId="42" builtinId="21" customBuiltin="1"/>
    <cellStyle name="Output 2" xfId="120"/>
    <cellStyle name="Percent 2" xfId="121"/>
    <cellStyle name="Percent 2 2" xfId="122"/>
    <cellStyle name="Percent 2 3" xfId="123"/>
    <cellStyle name="Standard_Bsp-Datenaustausch_S&amp;U" xfId="43"/>
    <cellStyle name="Style 21" xfId="44"/>
    <cellStyle name="Style 22" xfId="45"/>
    <cellStyle name="Style 23" xfId="46"/>
    <cellStyle name="Style 23 2" xfId="124"/>
    <cellStyle name="Style 24" xfId="47"/>
    <cellStyle name="Style 24 2" xfId="125"/>
    <cellStyle name="Style 25" xfId="48"/>
    <cellStyle name="Style 25 2" xfId="126"/>
    <cellStyle name="Style 26" xfId="49"/>
    <cellStyle name="Style 26 2" xfId="127"/>
    <cellStyle name="Style 27" xfId="50"/>
    <cellStyle name="Style 27 2" xfId="128"/>
    <cellStyle name="Style 28" xfId="51"/>
    <cellStyle name="Style 28 2" xfId="129"/>
    <cellStyle name="Style 29" xfId="52"/>
    <cellStyle name="Style 29 2" xfId="130"/>
    <cellStyle name="Style 30" xfId="53"/>
    <cellStyle name="Style 30 2" xfId="131"/>
    <cellStyle name="Style 31" xfId="54"/>
    <cellStyle name="Style 31 2" xfId="132"/>
    <cellStyle name="Style 32" xfId="55"/>
    <cellStyle name="Style 32 2" xfId="133"/>
    <cellStyle name="Style 33" xfId="56"/>
    <cellStyle name="Style 33 2" xfId="134"/>
    <cellStyle name="Style 34" xfId="57"/>
    <cellStyle name="Style 35" xfId="58"/>
    <cellStyle name="Style 36" xfId="59"/>
    <cellStyle name="text" xfId="60"/>
    <cellStyle name="Title" xfId="61" builtinId="15" customBuiltin="1"/>
    <cellStyle name="Title 2" xfId="135"/>
    <cellStyle name="Total" xfId="62" builtinId="25" customBuiltin="1"/>
    <cellStyle name="Total 2" xfId="136"/>
    <cellStyle name="Warning Text" xfId="63" builtinId="11" customBuiltin="1"/>
    <cellStyle name="Warning Text 2" xfId="137"/>
    <cellStyle name="wissenschaft-Eingabe" xfId="64"/>
    <cellStyle name="wissenschaft-Eingabe 2" xfId="138"/>
  </cellStyles>
  <dxfs count="11">
    <dxf>
      <fill>
        <patternFill>
          <bgColor theme="0" tint="-4.9989318521683403E-2"/>
        </patternFill>
      </fill>
    </dxf>
    <dxf>
      <border>
        <left style="thin">
          <color indexed="64"/>
        </left>
        <right style="thin">
          <color indexed="64"/>
        </right>
        <top style="thin">
          <color indexed="64"/>
        </top>
        <bottom style="thin">
          <color indexed="64"/>
        </bottom>
      </border>
    </dxf>
    <dxf>
      <numFmt numFmtId="3" formatCode="#,##0"/>
    </dxf>
    <dxf>
      <numFmt numFmtId="3" formatCode="#,##0"/>
    </dxf>
    <dxf>
      <numFmt numFmtId="3" formatCode="#,##0"/>
    </dxf>
    <dxf>
      <fill>
        <patternFill>
          <bgColor theme="0" tint="-4.9989318521683403E-2"/>
        </patternFill>
      </fill>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numFmt numFmtId="2" formatCode="0.00"/>
    </dxf>
    <dxf>
      <font>
        <condense val="0"/>
        <extend val="0"/>
        <color indexed="44"/>
      </font>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2</xdr:col>
      <xdr:colOff>9525</xdr:colOff>
      <xdr:row>30</xdr:row>
      <xdr:rowOff>38100</xdr:rowOff>
    </xdr:from>
    <xdr:to>
      <xdr:col>13</xdr:col>
      <xdr:colOff>0</xdr:colOff>
      <xdr:row>44</xdr:row>
      <xdr:rowOff>28575</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752475" y="7096125"/>
          <a:ext cx="7591425" cy="2257425"/>
        </a:xfrm>
        <a:prstGeom prst="rect">
          <a:avLst/>
        </a:prstGeom>
        <a:solidFill>
          <a:schemeClr val="bg1">
            <a:lumMod val="6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a:solidFill>
                <a:schemeClr val="dk1"/>
              </a:solidFill>
              <a:latin typeface="+mn-lt"/>
              <a:ea typeface="+mn-ea"/>
              <a:cs typeface="+mn-cs"/>
            </a:rPr>
            <a:t>Neither the U.S. Department of Energy (DOE) National Energy Technology Laboratory (NETL) nor any person acting on behalf of these organizations:</a:t>
          </a:r>
        </a:p>
        <a:p>
          <a:endParaRPr lang="en-US" sz="1100">
            <a:solidFill>
              <a:schemeClr val="dk1"/>
            </a:solidFill>
            <a:latin typeface="+mn-lt"/>
            <a:ea typeface="+mn-ea"/>
            <a:cs typeface="+mn-cs"/>
          </a:endParaRPr>
        </a:p>
        <a:p>
          <a:pPr lvl="0"/>
          <a:r>
            <a:rPr lang="en-US" sz="1100">
              <a:solidFill>
                <a:schemeClr val="dk1"/>
              </a:solidFill>
              <a:latin typeface="+mn-lt"/>
              <a:ea typeface="+mn-ea"/>
              <a:cs typeface="+mn-cs"/>
            </a:rPr>
            <a:t>	A.  Makes any warranty or representation, express or implied, with respect to the accuracy, completeness, or 	 	      usefulness of the information contained in this document, or that the use of any information, apparatus, 		     </a:t>
          </a:r>
          <a:r>
            <a:rPr lang="en-US" sz="1100" baseline="0">
              <a:solidFill>
                <a:schemeClr val="dk1"/>
              </a:solidFill>
              <a:latin typeface="+mn-lt"/>
              <a:ea typeface="+mn-ea"/>
              <a:cs typeface="+mn-cs"/>
            </a:rPr>
            <a:t> </a:t>
          </a:r>
          <a:r>
            <a:rPr lang="en-US" sz="1100">
              <a:solidFill>
                <a:schemeClr val="dk1"/>
              </a:solidFill>
              <a:latin typeface="+mn-lt"/>
              <a:ea typeface="+mn-ea"/>
              <a:cs typeface="+mn-cs"/>
            </a:rPr>
            <a:t>method, or process disclosed in this document may not infringe on privately owned rights; or</a:t>
          </a:r>
        </a:p>
        <a:p>
          <a:pPr lvl="0"/>
          <a:r>
            <a:rPr lang="en-US" sz="1100">
              <a:solidFill>
                <a:schemeClr val="dk1"/>
              </a:solidFill>
              <a:latin typeface="+mn-lt"/>
              <a:ea typeface="+mn-ea"/>
              <a:cs typeface="+mn-cs"/>
            </a:rPr>
            <a:t>	B.  Assumes any liability with this report as to its use, or damages resulting from the use of any information,</a:t>
          </a:r>
          <a:r>
            <a:rPr lang="en-US" sz="1100" baseline="0">
              <a:solidFill>
                <a:schemeClr val="dk1"/>
              </a:solidFill>
              <a:latin typeface="+mn-lt"/>
              <a:ea typeface="+mn-ea"/>
              <a:cs typeface="+mn-cs"/>
            </a:rPr>
            <a:t> 		      a</a:t>
          </a:r>
          <a:r>
            <a:rPr lang="en-US" sz="1100">
              <a:solidFill>
                <a:schemeClr val="dk1"/>
              </a:solidFill>
              <a:latin typeface="+mn-lt"/>
              <a:ea typeface="+mn-ea"/>
              <a:cs typeface="+mn-cs"/>
            </a:rPr>
            <a:t>pparatus, method, or process disclosed in this document.</a:t>
          </a:r>
        </a:p>
        <a:p>
          <a:pPr lvl="0"/>
          <a:endParaRPr lang="en-US" sz="1100">
            <a:solidFill>
              <a:schemeClr val="dk1"/>
            </a:solidFill>
            <a:latin typeface="+mn-lt"/>
            <a:ea typeface="+mn-ea"/>
            <a:cs typeface="+mn-cs"/>
          </a:endParaRPr>
        </a:p>
        <a:p>
          <a:r>
            <a:rPr lang="en-US" sz="1100">
              <a:solidFill>
                <a:schemeClr val="dk1"/>
              </a:solidFill>
              <a:latin typeface="+mn-lt"/>
              <a:ea typeface="+mn-ea"/>
              <a:cs typeface="+mn-cs"/>
            </a:rPr>
            <a:t>Reference herein to any specific commercial product, process, or service by trade name, trademark, manufacturer, or otherwise, does not necessarily constitute or imply its endorsement, recommendation, or favoring by NETL.  The views and opinions of the authors expressed herein do not necessarily state or reflect those of NETL.</a:t>
          </a:r>
        </a:p>
        <a:p>
          <a:r>
            <a:rPr lang="en-US" sz="1100">
              <a:solidFill>
                <a:schemeClr val="dk1"/>
              </a:solidFill>
              <a:latin typeface="+mn-lt"/>
              <a:ea typeface="+mn-ea"/>
              <a:cs typeface="+mn-cs"/>
            </a:rPr>
            <a:t> </a:t>
          </a: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752475</xdr:colOff>
      <xdr:row>8</xdr:row>
      <xdr:rowOff>143355</xdr:rowOff>
    </xdr:from>
    <xdr:to>
      <xdr:col>13</xdr:col>
      <xdr:colOff>1315890</xdr:colOff>
      <xdr:row>17</xdr:row>
      <xdr:rowOff>160883</xdr:rowOff>
    </xdr:to>
    <xdr:sp macro="" textlink="">
      <xdr:nvSpPr>
        <xdr:cNvPr id="1037" name="Text Box 13">
          <a:extLst>
            <a:ext uri="{FF2B5EF4-FFF2-40B4-BE49-F238E27FC236}">
              <a16:creationId xmlns:a16="http://schemas.microsoft.com/office/drawing/2014/main" id="{00000000-0008-0000-0100-00000D040000}"/>
            </a:ext>
          </a:extLst>
        </xdr:cNvPr>
        <xdr:cNvSpPr txBox="1">
          <a:spLocks noChangeArrowheads="1"/>
        </xdr:cNvSpPr>
      </xdr:nvSpPr>
      <xdr:spPr bwMode="auto">
        <a:xfrm>
          <a:off x="8143875" y="1762605"/>
          <a:ext cx="6602265" cy="1541528"/>
        </a:xfrm>
        <a:prstGeom prst="rect">
          <a:avLst/>
        </a:prstGeom>
        <a:solidFill>
          <a:srgbClr val="CCFFCC"/>
        </a:solidFill>
        <a:ln w="9525">
          <a:solidFill>
            <a:srgbClr val="000000"/>
          </a:solidFill>
          <a:miter lim="800000"/>
          <a:headEnd/>
          <a:tailEnd/>
        </a:ln>
      </xdr:spPr>
      <xdr:txBody>
        <a:bodyPr vertOverflow="clip" wrap="square" lIns="27432" tIns="22860" rIns="0" bIns="0" anchor="t" upright="1"/>
        <a:lstStyle/>
        <a:p>
          <a:pPr algn="l" rtl="0">
            <a:defRPr sz="1000"/>
          </a:pPr>
          <a:r>
            <a:rPr lang="en-US" sz="1000" b="1" i="0" u="sng" strike="noStrike">
              <a:solidFill>
                <a:sysClr val="windowText" lastClr="000000"/>
              </a:solidFill>
              <a:latin typeface="Arial"/>
              <a:cs typeface="Arial"/>
            </a:rPr>
            <a:t>Goal and Scope:</a:t>
          </a:r>
          <a:endParaRPr lang="en-US" sz="1000" b="0" i="0" strike="noStrike">
            <a:solidFill>
              <a:sysClr val="windowText" lastClr="000000"/>
            </a:solidFill>
            <a:latin typeface="Arial"/>
            <a:cs typeface="Arial"/>
          </a:endParaRPr>
        </a:p>
        <a:p>
          <a:pPr algn="l" rtl="0">
            <a:defRPr sz="1000"/>
          </a:pPr>
          <a:r>
            <a:rPr lang="en-US" sz="1000" b="0" i="0" strike="noStrike">
              <a:solidFill>
                <a:srgbClr val="000000"/>
              </a:solidFill>
              <a:latin typeface="Arial"/>
              <a:cs typeface="Arial"/>
            </a:rPr>
            <a:t>Reference</a:t>
          </a:r>
          <a:r>
            <a:rPr lang="en-US" sz="1000" b="0" i="0" strike="noStrike" baseline="0">
              <a:solidFill>
                <a:srgbClr val="000000"/>
              </a:solidFill>
              <a:latin typeface="Arial"/>
              <a:cs typeface="Arial"/>
            </a:rPr>
            <a:t> Flow: 1 kg of coal</a:t>
          </a:r>
          <a:endParaRPr lang="en-US" sz="1000" b="0" i="0" strike="noStrike">
            <a:solidFill>
              <a:srgbClr val="000000"/>
            </a:solidFill>
            <a:latin typeface="Arial"/>
            <a:cs typeface="Arial"/>
          </a:endParaRPr>
        </a:p>
        <a:p>
          <a:pPr rtl="0"/>
          <a:endParaRPr lang="en-US" sz="1000">
            <a:effectLst/>
            <a:latin typeface="Arial" pitchFamily="34" charset="0"/>
            <a:cs typeface="Arial" pitchFamily="34" charset="0"/>
          </a:endParaRPr>
        </a:p>
        <a:p>
          <a:pPr rtl="0"/>
          <a:r>
            <a:rPr lang="en-US" sz="1000" b="0" i="0">
              <a:effectLst/>
              <a:latin typeface="Arial" pitchFamily="34" charset="0"/>
              <a:ea typeface="+mn-ea"/>
              <a:cs typeface="Arial" pitchFamily="34" charset="0"/>
            </a:rPr>
            <a:t>This unit</a:t>
          </a:r>
          <a:r>
            <a:rPr lang="en-US" sz="1000" b="0" i="0" baseline="0">
              <a:effectLst/>
              <a:latin typeface="Arial" pitchFamily="34" charset="0"/>
              <a:ea typeface="+mn-ea"/>
              <a:cs typeface="Arial" pitchFamily="34" charset="0"/>
            </a:rPr>
            <a:t> process provides a summary of water consumption and quality associated with surface mining of coal. The data are representative of subbituminous coal from the Powder River Basin (PRB). For additional documentation, please see the associated DF sheet for this unit process.</a:t>
          </a:r>
          <a:endParaRPr lang="en-US" sz="1000">
            <a:effectLst/>
            <a:latin typeface="Arial" pitchFamily="34" charset="0"/>
            <a:cs typeface="Arial" pitchFamily="34" charset="0"/>
          </a:endParaRPr>
        </a:p>
        <a:p>
          <a:pPr algn="l" rtl="0">
            <a:defRPr sz="1000"/>
          </a:pPr>
          <a:endParaRPr lang="en-US" sz="1000" b="0" i="0" strike="noStrike" baseline="0">
            <a:solidFill>
              <a:srgbClr val="000000"/>
            </a:solidFill>
            <a:latin typeface="Arial"/>
            <a:cs typeface="Arial"/>
          </a:endParaRPr>
        </a:p>
        <a:p>
          <a:pPr algn="l" rtl="0">
            <a:defRPr sz="1000"/>
          </a:pPr>
          <a:r>
            <a:rPr lang="en-US" sz="1000" b="0" i="0" strike="noStrike" baseline="0">
              <a:solidFill>
                <a:srgbClr val="000000"/>
              </a:solidFill>
              <a:latin typeface="Arial"/>
              <a:cs typeface="Arial"/>
            </a:rPr>
            <a:t>Note: All inputs and outputs are normalized per the reference flow (e.g., per kg of subbituminous coal)</a:t>
          </a:r>
          <a:endParaRPr lang="en-US" sz="1000" b="0" i="0" strike="noStrike">
            <a:solidFill>
              <a:srgbClr val="000000"/>
            </a:solidFill>
            <a:latin typeface="Arial"/>
            <a:cs typeface="Arial"/>
          </a:endParaRPr>
        </a:p>
      </xdr:txBody>
    </xdr:sp>
    <xdr:clientData/>
  </xdr:twoCellAnchor>
  <mc:AlternateContent xmlns:mc="http://schemas.openxmlformats.org/markup-compatibility/2006">
    <mc:Choice xmlns:a14="http://schemas.microsoft.com/office/drawing/2010/main" Requires="a14">
      <xdr:twoCellAnchor editAs="oneCell">
        <xdr:from>
          <xdr:col>3</xdr:col>
          <xdr:colOff>57150</xdr:colOff>
          <xdr:row>16</xdr:row>
          <xdr:rowOff>28575</xdr:rowOff>
        </xdr:from>
        <xdr:to>
          <xdr:col>3</xdr:col>
          <xdr:colOff>933450</xdr:colOff>
          <xdr:row>17</xdr:row>
          <xdr:rowOff>9525</xdr:rowOff>
        </xdr:to>
        <xdr:sp macro="" textlink="">
          <xdr:nvSpPr>
            <xdr:cNvPr id="1028" name="Process"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809625</xdr:colOff>
          <xdr:row>16</xdr:row>
          <xdr:rowOff>28575</xdr:rowOff>
        </xdr:from>
        <xdr:to>
          <xdr:col>3</xdr:col>
          <xdr:colOff>1685925</xdr:colOff>
          <xdr:row>17</xdr:row>
          <xdr:rowOff>9525</xdr:rowOff>
        </xdr:to>
        <xdr:sp macro="" textlink="">
          <xdr:nvSpPr>
            <xdr:cNvPr id="1029" name="CheckBox1"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1828800</xdr:colOff>
          <xdr:row>16</xdr:row>
          <xdr:rowOff>28575</xdr:rowOff>
        </xdr:from>
        <xdr:to>
          <xdr:col>3</xdr:col>
          <xdr:colOff>2781300</xdr:colOff>
          <xdr:row>17</xdr:row>
          <xdr:rowOff>9525</xdr:rowOff>
        </xdr:to>
        <xdr:sp macro="" textlink="">
          <xdr:nvSpPr>
            <xdr:cNvPr id="1030" name="CheckBox2"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2895600</xdr:colOff>
          <xdr:row>16</xdr:row>
          <xdr:rowOff>28575</xdr:rowOff>
        </xdr:from>
        <xdr:to>
          <xdr:col>4</xdr:col>
          <xdr:colOff>352425</xdr:colOff>
          <xdr:row>17</xdr:row>
          <xdr:rowOff>9525</xdr:rowOff>
        </xdr:to>
        <xdr:sp macro="" textlink="">
          <xdr:nvSpPr>
            <xdr:cNvPr id="1031" name="CheckBox3"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11206</xdr:colOff>
      <xdr:row>14</xdr:row>
      <xdr:rowOff>56030</xdr:rowOff>
    </xdr:from>
    <xdr:to>
      <xdr:col>6</xdr:col>
      <xdr:colOff>5740444</xdr:colOff>
      <xdr:row>17</xdr:row>
      <xdr:rowOff>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82656" y="2865905"/>
          <a:ext cx="12663438" cy="515470"/>
        </a:xfrm>
        <a:prstGeom prst="rect">
          <a:avLst/>
        </a:prstGeom>
        <a:solidFill>
          <a:srgbClr val="92D05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The purpose</a:t>
          </a:r>
          <a:r>
            <a:rPr lang="en-US" sz="1100" b="1" baseline="0"/>
            <a:t> of this "Parameters Scenarios" worksheet is to provide a flexible method for adjusting parameters within this unit process. </a:t>
          </a:r>
          <a:r>
            <a:rPr lang="en-US" sz="1100"/>
            <a:t>The above table allows you</a:t>
          </a:r>
          <a:r>
            <a:rPr lang="en-US" sz="1100" baseline="0"/>
            <a:t> to select a scenario ID (CELL C4) and uses a lookup function to populate the adjustable parameters (the cells with yellow shading). The values for the adjustable parameters are linked to the "Data Summary" sheet. </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209550</xdr:colOff>
      <xdr:row>2</xdr:row>
      <xdr:rowOff>85725</xdr:rowOff>
    </xdr:from>
    <xdr:to>
      <xdr:col>2</xdr:col>
      <xdr:colOff>314325</xdr:colOff>
      <xdr:row>19</xdr:row>
      <xdr:rowOff>95250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209550" y="571500"/>
          <a:ext cx="4838700" cy="2762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a:t>Water emissions are calculated</a:t>
          </a:r>
          <a:r>
            <a:rPr lang="en-US" sz="1100" baseline="0"/>
            <a:t> using NPDES data for the Decker east and west coal mines, located in Montana. Water emissions for Wyoming mines are not sent to the EPA as the Wyoming Department of Enivronmental Quality is the permitting authority. Emissions data is from 2010 to 2012, but the coal production data is currently only available for 2010 and 2011. The pivot table below is simply used to organize the raw data.</a:t>
          </a:r>
        </a:p>
        <a:p>
          <a:endParaRPr lang="en-US" sz="1100" baseline="0"/>
        </a:p>
        <a:p>
          <a:r>
            <a:rPr lang="en-US" sz="1100"/>
            <a:t>In the calculations, emissions in</a:t>
          </a:r>
          <a:r>
            <a:rPr lang="en-US" sz="1100" baseline="0"/>
            <a:t> mass per day are calculated by multiplying the measured concentration by the flow rate at the discharge point. If a concentration measurement is not provided, the concentration is assumed to be the average of the available concentrations. The flows are aggregated to a yearly basis, and then divided by the total flow to provide yearly concentrations. The yearly concentrations are averaged and a minimum and maximum are passed to the DS sheet as uncertainty.</a:t>
          </a: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76200</xdr:colOff>
      <xdr:row>2</xdr:row>
      <xdr:rowOff>95250</xdr:rowOff>
    </xdr:from>
    <xdr:to>
      <xdr:col>4</xdr:col>
      <xdr:colOff>2324100</xdr:colOff>
      <xdr:row>5</xdr:row>
      <xdr:rowOff>19050</xdr:rowOff>
    </xdr:to>
    <xdr:sp macro="" textlink="">
      <xdr:nvSpPr>
        <xdr:cNvPr id="3" name="TextBox 2">
          <a:extLst>
            <a:ext uri="{FF2B5EF4-FFF2-40B4-BE49-F238E27FC236}">
              <a16:creationId xmlns:a16="http://schemas.microsoft.com/office/drawing/2014/main" id="{00000000-0008-0000-0600-000003000000}"/>
            </a:ext>
          </a:extLst>
        </xdr:cNvPr>
        <xdr:cNvSpPr txBox="1"/>
      </xdr:nvSpPr>
      <xdr:spPr>
        <a:xfrm>
          <a:off x="76200" y="581025"/>
          <a:ext cx="9867900" cy="60960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a:t>Water consumption is</a:t>
          </a:r>
          <a:r>
            <a:rPr lang="en-US" sz="1100" baseline="0"/>
            <a:t> calculated using several data sets and methods because they result in order-of-magnitude differences.  In all methods, the water consumption/withdrawal and production/discharge is divided by the coal production in that year for the facility/region.  The (blank) report provides the expected value. The minimum and maximum among the different methods/data sets are returned to the data sheet as uncertainty min. and max. value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prod65-share2.mgn.netl.doe.gov/BAH_work/150.08.07/UPs/Stage1_O_Underground_Coal_Mine_I6/DS_Stage1_O_Underground_Coal_Mine_I6_2009-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Data Summary"/>
      <sheetName val="PS"/>
      <sheetName val="Reference Source Info"/>
      <sheetName val="DQI"/>
      <sheetName val="Elec Demand"/>
      <sheetName val="Diesel Use"/>
      <sheetName val="Diesel Emissions"/>
      <sheetName val="WQ Emissions"/>
      <sheetName val="Mine CH4"/>
      <sheetName val="Mine PM"/>
      <sheetName val="Mine Prod"/>
      <sheetName val="Water Usage"/>
      <sheetName val="Conversions"/>
      <sheetName val="Assumptions"/>
      <sheetName val="DQI sig check"/>
    </sheetNames>
    <sheetDataSet>
      <sheetData sheetId="0"/>
      <sheetData sheetId="1">
        <row r="4">
          <cell r="D4" t="str">
            <v>Underground Mine, Illinois No. 6 Bituminous Coal, Operation</v>
          </cell>
        </row>
        <row r="138">
          <cell r="C138" t="str">
            <v>&lt;select from list&gt;</v>
          </cell>
          <cell r="D138" t="str">
            <v>&lt;select from list&gt;</v>
          </cell>
          <cell r="E138" t="str">
            <v>&lt;select from list&gt;</v>
          </cell>
          <cell r="H138" t="str">
            <v>&lt;select from list&gt;</v>
          </cell>
        </row>
        <row r="139">
          <cell r="C139" t="str">
            <v>Extraction Process (EP)</v>
          </cell>
          <cell r="D139" t="str">
            <v>Cradle-to-Grave (End-of-Life) Process (CE)</v>
          </cell>
          <cell r="E139" t="str">
            <v>All Flows Captured</v>
          </cell>
          <cell r="H139" t="str">
            <v>Measured</v>
          </cell>
          <cell r="J139" t="str">
            <v>X</v>
          </cell>
        </row>
        <row r="140">
          <cell r="C140" t="str">
            <v>Manufacturing Process (MP)</v>
          </cell>
          <cell r="D140" t="str">
            <v>Cradle-to-Gate Process (CG)</v>
          </cell>
          <cell r="E140" t="str">
            <v>All Relevant Flows Captured</v>
          </cell>
          <cell r="H140" t="str">
            <v>Calculated</v>
          </cell>
          <cell r="J140" t="str">
            <v>*</v>
          </cell>
        </row>
        <row r="141">
          <cell r="C141" t="str">
            <v>Installation Process (IP)</v>
          </cell>
          <cell r="D141" t="str">
            <v>Gate-to-Gate Process (GG)</v>
          </cell>
          <cell r="E141" t="str">
            <v>Individual Relevant Flows Captured</v>
          </cell>
          <cell r="H141" t="str">
            <v>Literature</v>
          </cell>
        </row>
        <row r="142">
          <cell r="C142" t="str">
            <v>Basic Process (BP)</v>
          </cell>
          <cell r="D142" t="str">
            <v>Gate-to-Grave (End-of-Life) Process (GE)</v>
          </cell>
          <cell r="E142" t="str">
            <v>Some Relevant Flows Not Captured</v>
          </cell>
          <cell r="H142" t="str">
            <v>Estimated</v>
          </cell>
        </row>
        <row r="143">
          <cell r="C143" t="str">
            <v>Energy Conversion (EC)</v>
          </cell>
          <cell r="E143" t="str">
            <v>No Statement</v>
          </cell>
          <cell r="H143" t="str">
            <v>No Statement</v>
          </cell>
        </row>
        <row r="144">
          <cell r="C144" t="str">
            <v>Transport Process (TP)</v>
          </cell>
        </row>
        <row r="145">
          <cell r="C145" t="str">
            <v>Recovery Process (RP)</v>
          </cell>
        </row>
        <row r="146">
          <cell r="C146" t="str">
            <v>Waste Treatment Process (WT)</v>
          </cell>
        </row>
        <row r="147">
          <cell r="C147" t="str">
            <v>Auxiliary Process (AP)</v>
          </cell>
        </row>
      </sheetData>
      <sheetData sheetId="2"/>
      <sheetData sheetId="3">
        <row r="52">
          <cell r="B52" t="str">
            <v>&lt;select from list&gt;</v>
          </cell>
        </row>
        <row r="53">
          <cell r="B53" t="str">
            <v>Undefined</v>
          </cell>
        </row>
        <row r="54">
          <cell r="B54" t="str">
            <v>Article</v>
          </cell>
        </row>
        <row r="55">
          <cell r="B55" t="str">
            <v>Chapters in Anthology</v>
          </cell>
        </row>
        <row r="56">
          <cell r="B56" t="str">
            <v>Separate Publication</v>
          </cell>
        </row>
        <row r="57">
          <cell r="B57" t="str">
            <v>Measurement on Site</v>
          </cell>
        </row>
        <row r="58">
          <cell r="B58" t="str">
            <v>Oral Communication</v>
          </cell>
        </row>
        <row r="59">
          <cell r="B59" t="str">
            <v>Personal Written Communication</v>
          </cell>
        </row>
        <row r="60">
          <cell r="B60" t="str">
            <v>Questionnaires</v>
          </cell>
        </row>
      </sheetData>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Matt Jamieson" refreshedDate="41366.49351990741" createdVersion="1" refreshedVersion="3" recordCount="79" upgradeOnRefresh="1">
  <cacheSource type="worksheet">
    <worksheetSource ref="Q31:DT110" sheet="WaterConsumption"/>
  </cacheSource>
  <cacheFields count="108">
    <cacheField name="County" numFmtId="0">
      <sharedItems count="73">
        <s v="Beaverhead"/>
        <s v="Big Horn"/>
        <s v="Blaine"/>
        <s v="Broadwater"/>
        <s v="Carbon"/>
        <s v="Carter"/>
        <s v="Cascade"/>
        <s v="Chouteau"/>
        <s v="Custer"/>
        <s v="Daniels"/>
        <s v="Dawson"/>
        <s v="Deer Lodge"/>
        <s v="Fallon"/>
        <s v="Fergus"/>
        <s v="Flathead"/>
        <s v="Gallatin"/>
        <s v="Garfield"/>
        <s v="Glacier"/>
        <s v="Golden Valley"/>
        <s v="Granite"/>
        <s v="Hill"/>
        <s v="Jefferson"/>
        <s v="Judith Basin"/>
        <s v="Lake"/>
        <s v="Lewis and Clark"/>
        <s v="Liberty"/>
        <s v="Lincoln"/>
        <s v="McCone"/>
        <s v="Madison"/>
        <s v="Meagher"/>
        <s v="Mineral"/>
        <s v="Missoula"/>
        <s v="Musselshell"/>
        <s v="Park"/>
        <s v="Petroleum"/>
        <s v="Phillips"/>
        <s v="Pondera"/>
        <s v="Powder River"/>
        <s v="Powell"/>
        <s v="Prairie"/>
        <s v="Ravalli"/>
        <s v="Richland"/>
        <s v="Roosevelt"/>
        <s v="Rosebud"/>
        <s v="Sanders"/>
        <s v="Sheridan"/>
        <s v="Silver Bow"/>
        <s v="Stillwater"/>
        <s v="Sweet Grass"/>
        <s v="Teton"/>
        <s v="Toole"/>
        <s v="Treasure"/>
        <s v="Valley"/>
        <s v="Wheatland"/>
        <s v="Wibaux"/>
        <s v="Yellowstone"/>
        <s v="Albany"/>
        <s v="Campbell"/>
        <s v="Converse"/>
        <s v="Crook"/>
        <s v="Fremont"/>
        <s v="Goshen"/>
        <s v="Hot Springs"/>
        <s v="Johnson"/>
        <s v="Laramie"/>
        <s v="Natrona"/>
        <s v="Niobrara"/>
        <s v="Platte"/>
        <s v="Sublette"/>
        <s v="Sweetwater"/>
        <s v="Uinta"/>
        <s v="Washakie"/>
        <s v="Weston"/>
      </sharedItems>
    </cacheField>
    <cacheField name="State postal abbreviation" numFmtId="0">
      <sharedItems/>
    </cacheField>
    <cacheField name="State FIPS code" numFmtId="0">
      <sharedItems/>
    </cacheField>
    <cacheField name="County FIPS code" numFmtId="0">
      <sharedItems/>
    </cacheField>
    <cacheField name="Concatenated state-county FIPS code" numFmtId="0">
      <sharedItems count="79">
        <s v="30001"/>
        <s v="30003"/>
        <s v="30005"/>
        <s v="30007"/>
        <s v="30009"/>
        <s v="30011"/>
        <s v="30013"/>
        <s v="30015"/>
        <s v="30017"/>
        <s v="30019"/>
        <s v="30021"/>
        <s v="30023"/>
        <s v="30025"/>
        <s v="30027"/>
        <s v="30029"/>
        <s v="30031"/>
        <s v="30033"/>
        <s v="30035"/>
        <s v="30037"/>
        <s v="30039"/>
        <s v="30041"/>
        <s v="30043"/>
        <s v="30045"/>
        <s v="30047"/>
        <s v="30049"/>
        <s v="30051"/>
        <s v="30053"/>
        <s v="30055"/>
        <s v="30057"/>
        <s v="30059"/>
        <s v="30061"/>
        <s v="30063"/>
        <s v="30065"/>
        <s v="30067"/>
        <s v="30069"/>
        <s v="30071"/>
        <s v="30073"/>
        <s v="30075"/>
        <s v="30077"/>
        <s v="30079"/>
        <s v="30081"/>
        <s v="30083"/>
        <s v="30085"/>
        <s v="30087"/>
        <s v="30089"/>
        <s v="30091"/>
        <s v="30093"/>
        <s v="30095"/>
        <s v="30097"/>
        <s v="30099"/>
        <s v="30101"/>
        <s v="30103"/>
        <s v="30105"/>
        <s v="30107"/>
        <s v="30109"/>
        <s v="30111"/>
        <s v="56001"/>
        <s v="56003"/>
        <s v="56005"/>
        <s v="56007"/>
        <s v="56009"/>
        <s v="56011"/>
        <s v="56013"/>
        <s v="56015"/>
        <s v="56017"/>
        <s v="56019"/>
        <s v="56021"/>
        <s v="56023"/>
        <s v="56025"/>
        <s v="56027"/>
        <s v="56029"/>
        <s v="56031"/>
        <s v="56033"/>
        <s v="56035"/>
        <s v="56037"/>
        <s v="56039"/>
        <s v="56041"/>
        <s v="56043"/>
        <s v="56045"/>
      </sharedItems>
    </cacheField>
    <cacheField name="Total population of county, in thousands" numFmtId="0">
      <sharedItems containsSemiMixedTypes="0" containsString="0" containsNumber="1" minValue="0.47" maxValue="136.691"/>
    </cacheField>
    <cacheField name="Public Supply, population served by groundwater, in thousands" numFmtId="0">
      <sharedItems containsSemiMixedTypes="0" containsString="0" containsNumber="1" minValue="0" maxValue="69.290000000000006"/>
    </cacheField>
    <cacheField name="Public Supply, population served by surface water, in thousands" numFmtId="0">
      <sharedItems containsSemiMixedTypes="0" containsString="0" containsNumber="1" minValue="0" maxValue="114.73"/>
    </cacheField>
    <cacheField name="Public Supply, total population served, in thousands" numFmtId="0">
      <sharedItems containsSemiMixedTypes="0" containsString="0" containsNumber="1" minValue="0.05" maxValue="118.68"/>
    </cacheField>
    <cacheField name="Public Supply,  groundwater withdrawals, fresh, in Mgal/d" numFmtId="0">
      <sharedItems containsSemiMixedTypes="0" containsString="0" containsNumber="1" minValue="0" maxValue="25.22"/>
    </cacheField>
    <cacheField name="Public Supply, groundwater withdrawals, saline, in Mgal/d" numFmtId="0">
      <sharedItems containsSemiMixedTypes="0" containsString="0" containsNumber="1" containsInteger="1" minValue="0" maxValue="0"/>
    </cacheField>
    <cacheField name="Public Supply, groundwater withdrawals, total, in Mgal/d" numFmtId="0">
      <sharedItems containsSemiMixedTypes="0" containsString="0" containsNumber="1" minValue="0" maxValue="25.22"/>
    </cacheField>
    <cacheField name="Public Supply, surface-water withdrawals, fresh, in Mgal/d" numFmtId="0">
      <sharedItems containsSemiMixedTypes="0" containsString="0" containsNumber="1" minValue="0" maxValue="23.63"/>
    </cacheField>
    <cacheField name="Public Supply, surface-water withdrawals, saline, in Mgal/d" numFmtId="0">
      <sharedItems containsSemiMixedTypes="0" containsString="0" containsNumber="1" containsInteger="1" minValue="0" maxValue="0"/>
    </cacheField>
    <cacheField name="Public Supply, surface-water withdrawals, total, in Mgal/d" numFmtId="0">
      <sharedItems containsSemiMixedTypes="0" containsString="0" containsNumber="1" minValue="0" maxValue="23.63"/>
    </cacheField>
    <cacheField name="Public Supply, total withdrawals, fresh, in Mgal/d" numFmtId="0">
      <sharedItems containsSemiMixedTypes="0" containsString="0" containsNumber="1" minValue="0.01" maxValue="25.77"/>
    </cacheField>
    <cacheField name="Public Supply, total withdrawals, saline, in Mgal/d" numFmtId="0">
      <sharedItems containsSemiMixedTypes="0" containsString="0" containsNumber="1" containsInteger="1" minValue="0" maxValue="0"/>
    </cacheField>
    <cacheField name="Public Supply, total withdrawals, total (fresh+saline), in Mgal/d" numFmtId="0">
      <sharedItems containsSemiMixedTypes="0" containsString="0" containsNumber="1" minValue="0.01" maxValue="25.77"/>
    </cacheField>
    <cacheField name="Domestic, self-supplied population, in thousands" numFmtId="0">
      <sharedItems containsSemiMixedTypes="0" containsString="0" containsNumber="1" minValue="7.1054273576010019E-15" maxValue="31.26"/>
    </cacheField>
    <cacheField name="Domestic, self-supplied groundwater withdrawals, fresh, in Mgal/d" numFmtId="0">
      <sharedItems containsSemiMixedTypes="0" containsString="0" containsNumber="1" minValue="0" maxValue="2.44"/>
    </cacheField>
    <cacheField name="Domestic, self-supplied surface-water withdrawals, fresh, in Mgal/d" numFmtId="0">
      <sharedItems containsSemiMixedTypes="0" containsString="0" containsNumber="1" minValue="0" maxValue="0.8"/>
    </cacheField>
    <cacheField name="Domestic, total self-supplied withdrawals, fresh, in Mgal/d" numFmtId="0">
      <sharedItems containsSemiMixedTypes="0" containsString="0" containsNumber="1" minValue="0" maxValue="2.44"/>
    </cacheField>
    <cacheField name="Domestic, deliveries from Public Supply, in Mgal/d" numFmtId="0">
      <sharedItems containsSemiMixedTypes="0" containsString="0" containsNumber="1" minValue="0.01" maxValue="14.69"/>
    </cacheField>
    <cacheField name="Domestic, total use (withdrawals + deliveries)" numFmtId="0">
      <sharedItems containsSemiMixedTypes="0" containsString="0" containsNumber="1" minValue="0.03" maxValue="16.98"/>
    </cacheField>
    <cacheField name="Industrial, self-supplied groundwater withdrawals, fresh, in Mgal/d" numFmtId="0">
      <sharedItems containsSemiMixedTypes="0" containsString="0" containsNumber="1" minValue="0" maxValue="18.53"/>
    </cacheField>
    <cacheField name="Industrial, self-supplied groundwater withdrawals, saline, in Mgal/d" numFmtId="0">
      <sharedItems containsSemiMixedTypes="0" containsString="0" containsNumber="1" containsInteger="1" minValue="0" maxValue="0"/>
    </cacheField>
    <cacheField name="Industrial, self-supplied groundwater withdrawals, total, in Mgal/d" numFmtId="0">
      <sharedItems containsSemiMixedTypes="0" containsString="0" containsNumber="1" minValue="0" maxValue="18.53"/>
    </cacheField>
    <cacheField name="Industrial, self-supplied surface-water withdrawals, fresh, in Mgal/d" numFmtId="0">
      <sharedItems containsSemiMixedTypes="0" containsString="0" containsNumber="1" minValue="0" maxValue="13.15"/>
    </cacheField>
    <cacheField name="Industrial, self-supplied surface-water withdrawals, saline, in Mgal/d" numFmtId="0">
      <sharedItems containsSemiMixedTypes="0" containsString="0" containsNumber="1" containsInteger="1" minValue="0" maxValue="0"/>
    </cacheField>
    <cacheField name="Industrial, self-supplied surface-water withdrawals, total, in Mgal/d" numFmtId="0">
      <sharedItems containsSemiMixedTypes="0" containsString="0" containsNumber="1" minValue="0" maxValue="13.15"/>
    </cacheField>
    <cacheField name="Industrial, self-supplied total withdrawals, fresh, in Mgal/d" numFmtId="0">
      <sharedItems containsSemiMixedTypes="0" containsString="0" containsNumber="1" minValue="0" maxValue="21.29"/>
    </cacheField>
    <cacheField name="Industrial, self-supplied total withdrawals, saline, in Mgal/d" numFmtId="0">
      <sharedItems containsSemiMixedTypes="0" containsString="0" containsNumber="1" containsInteger="1" minValue="0" maxValue="0"/>
    </cacheField>
    <cacheField name="Industrial, self-supplied total withdrawals, total (fresh+saline), in Mgal/d" numFmtId="0">
      <sharedItems containsSemiMixedTypes="0" containsString="0" containsNumber="1" minValue="0" maxValue="21.29"/>
    </cacheField>
    <cacheField name="Irrigation, groundwater withdrawals, fresh, in Mgal/d" numFmtId="0">
      <sharedItems containsSemiMixedTypes="0" containsString="0" containsNumber="1" minValue="0" maxValue="178.99"/>
    </cacheField>
    <cacheField name="Irrigation, surface-water withdrawals, fresh, in Mgal/d" numFmtId="0">
      <sharedItems containsSemiMixedTypes="0" containsString="0" containsNumber="1" minValue="0.24" maxValue="1176.7"/>
    </cacheField>
    <cacheField name="Irrigation, total withdrawals, fresh, in Mgal/d" numFmtId="0">
      <sharedItems containsSemiMixedTypes="0" containsString="0" containsNumber="1" minValue="0.95" maxValue="1181.04"/>
    </cacheField>
    <cacheField name="Irrigation, acres irrigated, sprinkler, in thousands" numFmtId="0">
      <sharedItems containsSemiMixedTypes="0" containsString="0" containsNumber="1" minValue="0.02" maxValue="100"/>
    </cacheField>
    <cacheField name="Irrigation, acres irrigated, microirrigation, in thousands" numFmtId="0">
      <sharedItems containsSemiMixedTypes="0" containsString="0" containsNumber="1" minValue="0" maxValue="3.89"/>
    </cacheField>
    <cacheField name="Irrigation, acres irrigated, surface (flood), in thousands" numFmtId="0">
      <sharedItems containsSemiMixedTypes="0" containsString="0" containsNumber="1" minValue="0.05" maxValue="223.87"/>
    </cacheField>
    <cacheField name="Irrigation, acres irrigated, total, in thousands" numFmtId="0">
      <sharedItems containsSemiMixedTypes="0" containsString="0" containsNumber="1" minValue="0.5" maxValue="323.87"/>
    </cacheField>
    <cacheField name="Irrigation-Crop, groundwater withdrawals, fresh, in Mgal/d" numFmtId="0">
      <sharedItems containsNonDate="0" containsString="0" containsBlank="1"/>
    </cacheField>
    <cacheField name="Irrigation-Crop, surface-water withdrawals, fresh, in Mgal/d" numFmtId="0">
      <sharedItems containsNonDate="0" containsString="0" containsBlank="1"/>
    </cacheField>
    <cacheField name="Irrigation-Crop, total withdrawals, fresh, in Mgal/d" numFmtId="0">
      <sharedItems containsNonDate="0" containsString="0" containsBlank="1"/>
    </cacheField>
    <cacheField name="Irrigation-Crop, acres irrigated, sprinkler, in thousands" numFmtId="0">
      <sharedItems containsNonDate="0" containsString="0" containsBlank="1"/>
    </cacheField>
    <cacheField name="Irrigation-Crop, acres irrigated, microirrigation, in thousands" numFmtId="0">
      <sharedItems containsNonDate="0" containsString="0" containsBlank="1"/>
    </cacheField>
    <cacheField name="Irrigation-Crop, acres irrigated, surface (flood), in thousands" numFmtId="0">
      <sharedItems containsNonDate="0" containsString="0" containsBlank="1"/>
    </cacheField>
    <cacheField name="Irrigation-Crop, acres irrigated, total, in thousands" numFmtId="0">
      <sharedItems containsNonDate="0" containsString="0" containsBlank="1"/>
    </cacheField>
    <cacheField name="Irrigation-Golf, groundwater withdrawals, fresh, in Mgal/d" numFmtId="0">
      <sharedItems containsNonDate="0" containsString="0" containsBlank="1"/>
    </cacheField>
    <cacheField name="Irrigation-Golf, surface-water withdrawals, fresh, in Mgal/d" numFmtId="0">
      <sharedItems containsNonDate="0" containsString="0" containsBlank="1"/>
    </cacheField>
    <cacheField name="Irrigation-Golf, total withdrawals, fresh, in Mgal/d" numFmtId="0">
      <sharedItems containsNonDate="0" containsString="0" containsBlank="1"/>
    </cacheField>
    <cacheField name="Irrigation-Golf, acres irrigated, sprinkler, in thousands" numFmtId="0">
      <sharedItems containsNonDate="0" containsString="0" containsBlank="1"/>
    </cacheField>
    <cacheField name="Irrigation-Golf, acres irrigated, microirrigation, in thousands" numFmtId="0">
      <sharedItems containsNonDate="0" containsString="0" containsBlank="1"/>
    </cacheField>
    <cacheField name="Irrigation-Golf, acres irrigated, surface (flood), in thousands" numFmtId="0">
      <sharedItems containsNonDate="0" containsString="0" containsBlank="1"/>
    </cacheField>
    <cacheField name="Irrigation-Golf, acres irrigated, total, in thousands" numFmtId="0">
      <sharedItems containsSemiMixedTypes="0" containsString="0" containsNumber="1" containsInteger="1" minValue="0" maxValue="0"/>
    </cacheField>
    <cacheField name="Livestock, groundwater withdrawals, fresh, in Mgal/d" numFmtId="0">
      <sharedItems containsSemiMixedTypes="0" containsString="0" containsNumber="1" minValue="0" maxValue="1.1000000000000001"/>
    </cacheField>
    <cacheField name="Livestock, surface-water withdrawals, fresh, in Mgal/d" numFmtId="0">
      <sharedItems containsSemiMixedTypes="0" containsString="0" containsNumber="1" minValue="0" maxValue="1.93"/>
    </cacheField>
    <cacheField name="Livestock, total withdrawals, fresh, in Mgal/d" numFmtId="0">
      <sharedItems containsSemiMixedTypes="0" containsString="0" containsNumber="1" minValue="0.02" maxValue="2.11"/>
    </cacheField>
    <cacheField name="Aquaculture, groundwater withdrawals, fresh, in Mgal/d" numFmtId="0">
      <sharedItems containsSemiMixedTypes="0" containsString="0" containsNumber="1" minValue="0" maxValue="0.92"/>
    </cacheField>
    <cacheField name="Aquaculture, surface-water withdrawals, fresh, in Mgal/d" numFmtId="0">
      <sharedItems containsSemiMixedTypes="0" containsString="0" containsNumber="1" minValue="0" maxValue="25.35"/>
    </cacheField>
    <cacheField name="Aquaculture, total withdrawals, fresh, in Mgal/d" numFmtId="0">
      <sharedItems containsSemiMixedTypes="0" containsString="0" containsNumber="1" minValue="0" maxValue="25.35"/>
    </cacheField>
    <cacheField name="Mining, groundwater withdrawals, fresh, in Mgal/d" numFmtId="0">
      <sharedItems containsSemiMixedTypes="0" containsString="0" containsNumber="1" minValue="0" maxValue="31.11"/>
    </cacheField>
    <cacheField name="Mining, groundwater withdrawals, saline, in Mgal/d" numFmtId="0">
      <sharedItems containsSemiMixedTypes="0" containsString="0" containsNumber="1" minValue="0" maxValue="43.05"/>
    </cacheField>
    <cacheField name="Mining, groundwater withdrawals, total, in Mgal/d" numFmtId="0">
      <sharedItems containsSemiMixedTypes="0" containsString="0" containsNumber="1" minValue="0" maxValue="54.599999999999994"/>
    </cacheField>
    <cacheField name="Mining, surface-water withdrawals, fresh, in Mgal/d" numFmtId="0">
      <sharedItems containsSemiMixedTypes="0" containsString="0" containsNumber="1" minValue="0" maxValue="15.91"/>
    </cacheField>
    <cacheField name="Mining, surface-water withdrawals, saline, in Mgal/d" numFmtId="0">
      <sharedItems containsSemiMixedTypes="0" containsString="0" containsNumber="1" containsInteger="1" minValue="0" maxValue="0"/>
    </cacheField>
    <cacheField name="Mining, surface-water withdrawals, total, in Mgal/d" numFmtId="0">
      <sharedItems containsSemiMixedTypes="0" containsString="0" containsNumber="1" minValue="0" maxValue="15.91"/>
    </cacheField>
    <cacheField name="Mining, total withdrawals, fresh, in Mgal/d" numFmtId="0">
      <sharedItems containsSemiMixedTypes="0" containsString="0" containsNumber="1" minValue="0" maxValue="42.08"/>
    </cacheField>
    <cacheField name="Mining, total withdrawals, saline, in Mgal/d" numFmtId="0">
      <sharedItems containsSemiMixedTypes="0" containsString="0" containsNumber="1" minValue="0" maxValue="43.05"/>
    </cacheField>
    <cacheField name="Mining, total withdrawals, total (fresh+saline), in Mgal/d" numFmtId="0">
      <sharedItems containsSemiMixedTypes="0" containsString="0" containsNumber="1" minValue="0" maxValue="65.569999999999993"/>
    </cacheField>
    <cacheField name="Thermoelectric, groundwater withdrawals, fresh, in Mgal/d" numFmtId="0">
      <sharedItems containsSemiMixedTypes="0" containsString="0" containsNumber="1" minValue="0" maxValue="0.97"/>
    </cacheField>
    <cacheField name="Thermoelectric, groundwater withdrawals, saline, in Mgal/d" numFmtId="0">
      <sharedItems containsSemiMixedTypes="0" containsString="0" containsNumber="1" containsInteger="1" minValue="0" maxValue="0"/>
    </cacheField>
    <cacheField name="Thermoelectric, groundwater withdrawals, total, in Mgal/d" numFmtId="0">
      <sharedItems containsSemiMixedTypes="0" containsString="0" containsNumber="1" minValue="0" maxValue="0.97"/>
    </cacheField>
    <cacheField name="Thermoelectric, surface-water withdrawals, fresh, in Mgal/d" numFmtId="0">
      <sharedItems containsSemiMixedTypes="0" containsString="0" containsNumber="1" minValue="0" maxValue="168.89000000000001"/>
    </cacheField>
    <cacheField name="Thermoelectric, surface-water withdrawals, saline, in Mgal/d" numFmtId="0">
      <sharedItems containsSemiMixedTypes="0" containsString="0" containsNumber="1" containsInteger="1" minValue="0" maxValue="0"/>
    </cacheField>
    <cacheField name="Thermoelectric, surface-water withdrawals, total, in Mgal/d" numFmtId="0">
      <sharedItems containsSemiMixedTypes="0" containsString="0" containsNumber="1" minValue="0" maxValue="168.89000000000001"/>
    </cacheField>
    <cacheField name="Thermoelectric, total withdrawals, fresh, in Mgal/d" numFmtId="0">
      <sharedItems containsSemiMixedTypes="0" containsString="0" containsNumber="1" minValue="0" maxValue="168.89000000000001"/>
    </cacheField>
    <cacheField name="Thermoelectric, total withdrawals, saline, in Mgal/d" numFmtId="0">
      <sharedItems containsSemiMixedTypes="0" containsString="0" containsNumber="1" containsInteger="1" minValue="0" maxValue="0"/>
    </cacheField>
    <cacheField name="Thermoelectric, total withdrawals, total (fresh+saline), in Mgal/d" numFmtId="0">
      <sharedItems containsSemiMixedTypes="0" containsString="0" containsNumber="1" minValue="0" maxValue="168.89000000000001"/>
    </cacheField>
    <cacheField name="Thermoelectric, power generated, in gigawatt-hours" numFmtId="0">
      <sharedItems containsSemiMixedTypes="0" containsString="0" containsNumber="1" minValue="0" maxValue="16545.7"/>
    </cacheField>
    <cacheField name="Thermoelectric once-through, groundwater withdrawals, fresh, in Mgal/d" numFmtId="0">
      <sharedItems containsSemiMixedTypes="0" containsString="0" containsNumber="1" containsInteger="1" minValue="0" maxValue="0"/>
    </cacheField>
    <cacheField name="Thermoelectric once-through, groundwater withdrawals, saline, in Mgal/d" numFmtId="0">
      <sharedItems containsSemiMixedTypes="0" containsString="0" containsNumber="1" containsInteger="1" minValue="0" maxValue="0"/>
    </cacheField>
    <cacheField name="Thermoelectric once-through, groundwater withdrawals, total, in Mgal/d" numFmtId="0">
      <sharedItems containsSemiMixedTypes="0" containsString="0" containsNumber="1" containsInteger="1" minValue="0" maxValue="0"/>
    </cacheField>
    <cacheField name="Thermoelectric once-through, surface-water withdrawals, fresh, in Mgal/d" numFmtId="0">
      <sharedItems containsSemiMixedTypes="0" containsString="0" containsNumber="1" minValue="0" maxValue="161.86000000000001"/>
    </cacheField>
    <cacheField name="Thermoelectric once-through, surface-water withdrawals, saline, in Mgal/d" numFmtId="0">
      <sharedItems containsSemiMixedTypes="0" containsString="0" containsNumber="1" containsInteger="1" minValue="0" maxValue="0"/>
    </cacheField>
    <cacheField name="Thermoelectric once-through, surface-water withdrawals, total, in Mgal/d" numFmtId="0">
      <sharedItems containsSemiMixedTypes="0" containsString="0" containsNumber="1" minValue="0" maxValue="161.86000000000001"/>
    </cacheField>
    <cacheField name="Thermoelectric once-through, total withdrawals, fresh, in Mgal/d" numFmtId="0">
      <sharedItems containsSemiMixedTypes="0" containsString="0" containsNumber="1" minValue="0" maxValue="161.86000000000001"/>
    </cacheField>
    <cacheField name="Thermoelectric once-through, total withdrawals, saline, in Mgal/d" numFmtId="0">
      <sharedItems containsSemiMixedTypes="0" containsString="0" containsNumber="1" containsInteger="1" minValue="0" maxValue="0"/>
    </cacheField>
    <cacheField name="Thermoelectric once-through, total withdrawals, total, in Mgal/d" numFmtId="0">
      <sharedItems containsSemiMixedTypes="0" containsString="0" containsNumber="1" minValue="0" maxValue="161.86000000000001"/>
    </cacheField>
    <cacheField name="Thermoelectric once-through, power generated, in gigawatt-hours" numFmtId="0">
      <sharedItems containsSemiMixedTypes="0" containsString="0" containsNumber="1" minValue="0" maxValue="3516.32"/>
    </cacheField>
    <cacheField name="Thermoelectric recirculation, groundwater withdrawals, fresh, in Mgal/d" numFmtId="0">
      <sharedItems containsSemiMixedTypes="0" containsString="0" containsNumber="1" minValue="0" maxValue="0.97"/>
    </cacheField>
    <cacheField name="Thermoelectric recirculation, groundwater withdrawals, saline, in Mgal/d" numFmtId="0">
      <sharedItems containsSemiMixedTypes="0" containsString="0" containsNumber="1" containsInteger="1" minValue="0" maxValue="0"/>
    </cacheField>
    <cacheField name="Thermoelectric recirculation, groundwater withdrawals, total, in Mgal/d" numFmtId="0">
      <sharedItems containsSemiMixedTypes="0" containsString="0" containsNumber="1" minValue="0" maxValue="0.97"/>
    </cacheField>
    <cacheField name="Thermoelectric recirculation, surface-water withdrawals, fresh, in Mgal/d" numFmtId="0">
      <sharedItems containsSemiMixedTypes="0" containsString="0" containsNumber="1" minValue="0" maxValue="27.8"/>
    </cacheField>
    <cacheField name="Thermoelectric recirculation, surface-water withdrawals, saline, in Mgal/d" numFmtId="0">
      <sharedItems containsSemiMixedTypes="0" containsString="0" containsNumber="1" containsInteger="1" minValue="0" maxValue="0"/>
    </cacheField>
    <cacheField name="Thermoelectric recirculation, surface-water withdrawals, total, in Mgal/d" numFmtId="0">
      <sharedItems containsSemiMixedTypes="0" containsString="0" containsNumber="1" minValue="0" maxValue="27.8"/>
    </cacheField>
    <cacheField name="Thermoelectric recirculation, total withdrawals, fresh, in Mgal/d" numFmtId="0">
      <sharedItems containsSemiMixedTypes="0" containsString="0" containsNumber="1" minValue="0" maxValue="27.900000000000002"/>
    </cacheField>
    <cacheField name="Thermoelectric recirculation, total withdrawals, saline, in Mgal/d" numFmtId="0">
      <sharedItems containsSemiMixedTypes="0" containsString="0" containsNumber="1" containsInteger="1" minValue="0" maxValue="0"/>
    </cacheField>
    <cacheField name="Thermoelectric recirculation, total withdrawals, total (fresh+saline), in Mgal/d" numFmtId="0">
      <sharedItems containsSemiMixedTypes="0" containsString="0" containsNumber="1" minValue="0" maxValue="27.900000000000002"/>
    </cacheField>
    <cacheField name="Thermoelectric recirculation, power generated, in gigawatt-hours" numFmtId="0">
      <sharedItems containsSemiMixedTypes="0" containsString="0" containsNumber="1" minValue="0" maxValue="16545.7"/>
    </cacheField>
    <cacheField name="Total groundwater withdrawals, fresh, in Mgal/d" numFmtId="0">
      <sharedItems containsSemiMixedTypes="0" containsString="0" containsNumber="1" minValue="0.22999999999999998" maxValue="186.33"/>
    </cacheField>
    <cacheField name="Total groundwater withdrawals, saline, in Mgal/d" numFmtId="0">
      <sharedItems containsSemiMixedTypes="0" containsString="0" containsNumber="1" minValue="0" maxValue="43.05"/>
    </cacheField>
    <cacheField name="Total groundwater withdrawals, total (fresh+saline), in Mgal/d" numFmtId="0">
      <sharedItems containsSemiMixedTypes="0" containsString="0" containsNumber="1" minValue="0.22999999999999998" maxValue="186.79000000000002"/>
    </cacheField>
    <cacheField name="Total surface-water withdrawals, fresh, in Mgal/d" numFmtId="0">
      <sharedItems containsSemiMixedTypes="0" containsString="0" containsNumber="1" minValue="0.88" maxValue="1178.1500000000001"/>
    </cacheField>
    <cacheField name="Total surface-water withdrawals, saline, in Mgal/d" numFmtId="0">
      <sharedItems containsSemiMixedTypes="0" containsString="0" containsNumber="1" containsInteger="1" minValue="0" maxValue="0"/>
    </cacheField>
    <cacheField name="Total surface-water withdrawals, total (fresh+saline), in Mgal/d" numFmtId="0">
      <sharedItems containsSemiMixedTypes="0" containsString="0" containsNumber="1" minValue="0.88" maxValue="1178.1500000000001"/>
    </cacheField>
    <cacheField name="Total withdrawals, fresh, in Mgal/d" numFmtId="0">
      <sharedItems containsSemiMixedTypes="0" containsString="0" containsNumber="1" minValue="2.12" maxValue="1185.6000000000001"/>
    </cacheField>
    <cacheField name="Total withdrawals, saline, in Mgal/d" numFmtId="0">
      <sharedItems containsSemiMixedTypes="0" containsString="0" containsNumber="1" minValue="0" maxValue="43.05"/>
    </cacheField>
    <cacheField name="Total withdrawals, total (fresh+saline), in Mgal/d" numFmtId="0">
      <sharedItems containsSemiMixedTypes="0" containsString="0" containsNumber="1" minValue="2.15" maxValue="1185.600000000000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Matt Jamieson" refreshedDate="41366.511082870369" createdVersion="1" refreshedVersion="3" recordCount="21" upgradeOnRefresh="1">
  <cacheSource type="worksheet">
    <worksheetSource ref="DY31:EQ52" sheet="WaterConsumption"/>
  </cacheSource>
  <cacheFields count="19">
    <cacheField name="Year" numFmtId="0">
      <sharedItems containsSemiMixedTypes="0" containsString="0" containsNumber="1" containsInteger="1" minValue="2005" maxValue="2005"/>
    </cacheField>
    <cacheField name="MSHA ID" numFmtId="0">
      <sharedItems containsSemiMixedTypes="0" containsString="0" containsNumber="1" containsInteger="1" minValue="2401747" maxValue="5000030"/>
    </cacheField>
    <cacheField name="Operating Company Name" numFmtId="0">
      <sharedItems/>
    </cacheField>
    <cacheField name="Mine Name" numFmtId="0">
      <sharedItems/>
    </cacheField>
    <cacheField name="Operating Company Address" numFmtId="0">
      <sharedItems/>
    </cacheField>
    <cacheField name="Mailing City" numFmtId="0">
      <sharedItems/>
    </cacheField>
    <cacheField name="Mailing State" numFmtId="0">
      <sharedItems/>
    </cacheField>
    <cacheField name="Zip Code" numFmtId="0">
      <sharedItems containsSemiMixedTypes="0" containsString="0" containsNumber="1" containsInteger="1" minValue="41102" maxValue="99743"/>
    </cacheField>
    <cacheField name="FIPS State Code" numFmtId="0">
      <sharedItems containsSemiMixedTypes="0" containsString="0" containsNumber="1" containsInteger="1" minValue="20" maxValue="560" count="3">
        <n v="560"/>
        <n v="20"/>
        <n v="300"/>
      </sharedItems>
    </cacheField>
    <cacheField name="FIPS State Modifier" numFmtId="0">
      <sharedItems containsSemiMixedTypes="0" containsString="0" containsNumber="1" containsInteger="1" minValue="0" maxValue="0"/>
    </cacheField>
    <cacheField name="FIPS County Code" numFmtId="0">
      <sharedItems containsSemiMixedTypes="0" containsString="0" containsNumber="1" containsInteger="1" minValue="5" maxValue="290" count="7">
        <n v="5"/>
        <n v="23"/>
        <n v="37"/>
        <n v="17"/>
        <n v="9"/>
        <n v="290"/>
        <n v="87"/>
      </sharedItems>
    </cacheField>
    <cacheField name="Mine Status" numFmtId="0">
      <sharedItems/>
    </cacheField>
    <cacheField name="Operation Type" numFmtId="0">
      <sharedItems containsSemiMixedTypes="0" containsString="0" containsNumber="1" containsInteger="1" minValue="1" maxValue="3"/>
    </cacheField>
    <cacheField name="Mine Type" numFmtId="0">
      <sharedItems containsSemiMixedTypes="0" containsString="0" containsNumber="1" containsInteger="1" minValue="1" maxValue="4"/>
    </cacheField>
    <cacheField name="Union Code" numFmtId="0">
      <sharedItems/>
    </cacheField>
    <cacheField name="Company Type" numFmtId="0">
      <sharedItems containsSemiMixedTypes="0" containsString="0" containsNumber="1" containsInteger="1" minValue="1" maxValue="3"/>
    </cacheField>
    <cacheField name="Labor Hours" numFmtId="0">
      <sharedItems containsSemiMixedTypes="0" containsString="0" containsNumber="1" containsInteger="1" minValue="6531" maxValue="1989525"/>
    </cacheField>
    <cacheField name="Production" numFmtId="0">
      <sharedItems containsMixedTypes="1" containsNumber="1" containsInteger="1" minValue="6206" maxValue="87586375"/>
    </cacheField>
    <cacheField name="Average Employees" numFmtId="0">
      <sharedItems containsSemiMixedTypes="0" containsString="0" containsNumber="1" containsInteger="1" minValue="4" maxValue="887"/>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Matt Jamieson" refreshedDate="41368.433906018516" createdVersion="3" refreshedVersion="3" minRefreshableVersion="3" recordCount="3304">
  <cacheSource type="worksheet">
    <worksheetSource ref="U6:CO3310" sheet="WaterEmissions"/>
  </cacheSource>
  <cacheFields count="73">
    <cacheField name="PermitID" numFmtId="0">
      <sharedItems/>
    </cacheField>
    <cacheField name="DB" numFmtId="0">
      <sharedItems/>
    </cacheField>
    <cacheField name="Name" numFmtId="0">
      <sharedItems count="2">
        <s v="DECKER COAL CO (WEST MINE)"/>
        <s v="DECKER COAL CO (EAST MINE)"/>
      </sharedItems>
    </cacheField>
    <cacheField name="PIPE" numFmtId="0">
      <sharedItems containsSemiMixedTypes="0" containsString="0" containsNumber="1" containsInteger="1" minValue="1" maxValue="10" count="6">
        <n v="1"/>
        <n v="5"/>
        <n v="7"/>
        <n v="8"/>
        <n v="10"/>
        <n v="2"/>
      </sharedItems>
    </cacheField>
    <cacheField name="PARAMTR" numFmtId="0">
      <sharedItems containsMixedTypes="1" containsNumber="1" containsInteger="1" minValue="11" maxValue="84066"/>
    </cacheField>
    <cacheField name="Sample Name" numFmtId="0">
      <sharedItems/>
    </cacheField>
    <cacheField name="Sample name with unit" numFmtId="0">
      <sharedItems count="63">
        <s v="Temperature, water deg. fahrenheit-DEG.F"/>
        <s v="Flow rate-MGD"/>
        <s v="Flow rate-GPM"/>
        <s v="Specific conductance-UMHO/CM"/>
        <s v="Specific conductance-US/CM"/>
        <s v="Sulfate (as S)-MG/L"/>
        <s v="pH-SU"/>
        <s v="Solids, total suspended-MG/L"/>
        <s v="Solids, settleable-ML/L"/>
        <s v="Oil and grease, hexane extr method-MG/L"/>
        <s v="Oil &amp; Grease-MG/L"/>
        <s v="Nitrogen, total-MG/L"/>
        <s v="Nitrogen, total-LBS/DAY"/>
        <s v="Nitrogen, ammonia total (as N)-MG/L"/>
        <s v="Nitrogen, Kjeldahl, total (as N)-MG/L"/>
        <s v="Nitrite plus nitrate total 1 det. (as N)-MG/L"/>
        <s v="Phosphorus, total (as P)-MG/L"/>
        <s v="Phosphorus, total (as P)-LBS/DAY"/>
        <s v="Calcium, total recoverable-MG/L"/>
        <s v="Magnesium, total recoverable-MG/L"/>
        <s v="Sodium, total recoverable-MG/L"/>
        <s v="Sodium adsorption ratio-RATIO"/>
        <s v="Sulfate, total (as SO4)-MG/L"/>
        <s v="Fluoride, total (as F)-MG/L"/>
        <s v="Selenium, total recoverable-MG/L"/>
        <s v="Barium, total (as Ba)-MG/L"/>
        <s v="Copper, total (as Cu)-MG/L"/>
        <s v="Iron, total (as Fe)-MG/L"/>
        <s v="Lead, total (as Pb)-MG/L"/>
        <s v="Manganese, total (as Mn)-MG/L"/>
        <s v="Strontium, total (as Sr)-MG/L"/>
        <s v="Aluminum, total (as Al)-MG/L"/>
        <s v="Aluminum, dissolved (as Al)-MG/L"/>
        <s v="Lead, total recoverable-MG/L"/>
        <s v="Copper, total recoverable-MG/L"/>
        <s v="Selenium, total (as Se)-MG/L"/>
        <s v="Solids, total dissolved-MG/L"/>
        <s v="Solids, total dissolved (TDS)-MG/L"/>
        <s v="Oil and grease visual-YES=0NO=1"/>
        <s v="BOD, 5-day, 20 deg. C-MG/L"/>
        <s v="Carbon, tot organic (TOC)-MG/L"/>
        <s v="Cyanide, total (as CN)-MG/L"/>
        <s v="Arsenic, total recoverable-UG/L"/>
        <s v="Selenium, total recoverable-UG/L"/>
        <s v="Boron, total recoverable-UG/L"/>
        <s v="Barium, total recoverable-UG/L"/>
        <s v="Nickel, total recoverable-UG/L"/>
        <s v="Strontium, total recoverable, ug/L-UG/L"/>
        <s v="Zinc, total recoverable-UG/L"/>
        <s v="Aluminum, dissolved (as Al)-UG/L"/>
        <s v="Cadmium, total recoverable-UG/L"/>
        <s v="Lead, total recoverable-UG/L"/>
        <s v="Chromium, total recoverable-UG/L"/>
        <s v="Copper, total recoverable-UG/L"/>
        <s v="Antimony, total recoverable-UG/L"/>
        <s v="Total phenols-MG/L"/>
        <s v="Manganese, total recoverable-UG/L"/>
        <s v="Petrol hydrocarbons, total recoverable-MG/L"/>
        <s v="Mercury, total recoverable-UG/L"/>
        <s v="Chemical Oxygen Demand (COD)-MG/L"/>
        <s v="Pass/Fail Statre 48Hr Acute Ceriodaphnia-PASS/FAIL"/>
        <s v="Pass/Fail Static Renewal 96Hr Acute Pimephales Promelas-PASS/FAIL"/>
        <s v="Iron, total recoverable-MG/L"/>
      </sharedItems>
    </cacheField>
    <cacheField name="MONLOCN" numFmtId="0">
      <sharedItems containsSemiMixedTypes="0" containsString="0" containsNumber="1" containsInteger="1" minValue="1" maxValue="1"/>
    </cacheField>
    <cacheField name="Name2" numFmtId="0">
      <sharedItems/>
    </cacheField>
    <cacheField name="PERIOD" numFmtId="0">
      <sharedItems containsSemiMixedTypes="0" containsString="0" containsNumber="1" containsInteger="1" minValue="1" maxValue="6"/>
    </cacheField>
    <cacheField name="DATE" numFmtId="0">
      <sharedItems containsSemiMixedTypes="0" containsString="0" containsNumber="1" containsInteger="1" minValue="20090731" maxValue="20120930" count="39">
        <n v="20100831"/>
        <n v="20100930"/>
        <n v="20101130"/>
        <n v="20101231"/>
        <n v="20110531"/>
        <n v="20110630"/>
        <n v="20110731"/>
        <n v="20110831"/>
        <n v="20120331"/>
        <n v="20120430"/>
        <n v="20120630"/>
        <n v="20090731"/>
        <n v="20090831"/>
        <n v="20090930"/>
        <n v="20091031"/>
        <n v="20091130"/>
        <n v="20091231"/>
        <n v="20100131"/>
        <n v="20100228"/>
        <n v="20100331"/>
        <n v="20100430"/>
        <n v="20100531"/>
        <n v="20100630"/>
        <n v="20100731"/>
        <n v="20101031"/>
        <n v="20110131"/>
        <n v="20110228"/>
        <n v="20110331"/>
        <n v="20110430"/>
        <n v="20110930"/>
        <n v="20111031"/>
        <n v="20111130"/>
        <n v="20111231"/>
        <n v="20120131"/>
        <n v="20120229"/>
        <n v="20120531"/>
        <n v="20120731"/>
        <n v="20120831"/>
        <n v="20120930"/>
      </sharedItems>
    </cacheField>
    <cacheField name="Formatted date" numFmtId="14">
      <sharedItems containsSemiMixedTypes="0" containsNonDate="0" containsDate="1" containsString="0" minDate="2009-07-31T00:00:00" maxDate="2012-10-01T00:00:00" count="39">
        <d v="2010-08-31T00:00:00"/>
        <d v="2010-09-30T00:00:00"/>
        <d v="2010-11-30T00:00:00"/>
        <d v="2010-12-31T00:00:00"/>
        <d v="2011-05-31T00:00:00"/>
        <d v="2011-06-30T00:00:00"/>
        <d v="2011-07-31T00:00:00"/>
        <d v="2011-08-31T00:00:00"/>
        <d v="2012-03-31T00:00:00"/>
        <d v="2012-04-30T00:00:00"/>
        <d v="2012-06-30T00:00:00"/>
        <d v="2009-07-31T00:00:00"/>
        <d v="2009-08-31T00:00:00"/>
        <d v="2009-09-30T00:00:00"/>
        <d v="2009-10-31T00:00:00"/>
        <d v="2009-11-30T00:00:00"/>
        <d v="2009-12-31T00:00:00"/>
        <d v="2010-01-31T00:00:00"/>
        <d v="2010-02-28T00:00:00"/>
        <d v="2010-03-31T00:00:00"/>
        <d v="2010-04-30T00:00:00"/>
        <d v="2010-05-31T00:00:00"/>
        <d v="2010-06-30T00:00:00"/>
        <d v="2010-07-31T00:00:00"/>
        <d v="2010-10-31T00:00:00"/>
        <d v="2011-01-31T00:00:00"/>
        <d v="2011-02-28T00:00:00"/>
        <d v="2011-03-31T00:00:00"/>
        <d v="2011-04-30T00:00:00"/>
        <d v="2011-09-30T00:00:00"/>
        <d v="2011-10-31T00:00:00"/>
        <d v="2011-11-30T00:00:00"/>
        <d v="2011-12-31T00:00:00"/>
        <d v="2012-01-31T00:00:00"/>
        <d v="2012-02-29T00:00:00"/>
        <d v="2012-05-31T00:00:00"/>
        <d v="2012-07-31T00:00:00"/>
        <d v="2012-08-31T00:00:00"/>
        <d v="2012-09-30T00:00:00"/>
      </sharedItems>
    </cacheField>
    <cacheField name="Serial date" numFmtId="1">
      <sharedItems containsSemiMixedTypes="0" containsString="0" containsNumber="1" containsInteger="1" minValue="40025" maxValue="41182"/>
    </cacheField>
    <cacheField name="Year" numFmtId="1">
      <sharedItems containsSemiMixedTypes="0" containsString="0" containsNumber="1" containsInteger="1" minValue="2009" maxValue="2012" count="4">
        <n v="2010"/>
        <n v="2011"/>
        <n v="2012"/>
        <n v="2009"/>
      </sharedItems>
    </cacheField>
    <cacheField name="C1_VALQ" numFmtId="0">
      <sharedItems containsNonDate="0" containsString="0" containsBlank="1"/>
    </cacheField>
    <cacheField name="C1_VALUE" numFmtId="0">
      <sharedItems containsString="0" containsBlank="1" containsNumber="1" minValue="7.3" maxValue="9.1999999999999993"/>
    </cacheField>
    <cacheField name="C1_UNIT" numFmtId="0">
      <sharedItems containsBlank="1"/>
    </cacheField>
    <cacheField name="C1_LSENSE" numFmtId="0">
      <sharedItems containsBlank="1"/>
    </cacheField>
    <cacheField name="C1_LVAL" numFmtId="0">
      <sharedItems containsString="0" containsBlank="1" containsNumber="1" minValue="6.5" maxValue="6.5"/>
    </cacheField>
    <cacheField name="C1_LUNIT" numFmtId="0">
      <sharedItems containsBlank="1"/>
    </cacheField>
    <cacheField name="C1_LTYPE" numFmtId="0">
      <sharedItems containsBlank="1"/>
    </cacheField>
    <cacheField name="C1_VLEVEL" numFmtId="0">
      <sharedItems containsNonDate="0" containsString="0" containsBlank="1"/>
    </cacheField>
    <cacheField name="C1_VCODE" numFmtId="0">
      <sharedItems containsNonDate="0" containsString="0" containsBlank="1"/>
    </cacheField>
    <cacheField name="C1_RNCCODE" numFmtId="0">
      <sharedItems containsNonDate="0" containsString="0" containsBlank="1"/>
    </cacheField>
    <cacheField name="C1_RNCRSLVD" numFmtId="0">
      <sharedItems containsNonDate="0" containsString="0" containsBlank="1"/>
    </cacheField>
    <cacheField name="C2_VALQ" numFmtId="0">
      <sharedItems containsBlank="1"/>
    </cacheField>
    <cacheField name="C2_VALUE" numFmtId="0">
      <sharedItems containsString="0" containsBlank="1" containsNumber="1" minValue="5.0000000000000001E-4" maxValue="2950"/>
    </cacheField>
    <cacheField name="C2_UNIT" numFmtId="0">
      <sharedItems containsBlank="1"/>
    </cacheField>
    <cacheField name="C2_LSENSE" numFmtId="0">
      <sharedItems containsBlank="1"/>
    </cacheField>
    <cacheField name="C2_LVAL" numFmtId="0">
      <sharedItems containsString="0" containsBlank="1" containsNumber="1" minValue="0.01" maxValue="3000"/>
    </cacheField>
    <cacheField name="C2_LUNIT" numFmtId="0">
      <sharedItems containsBlank="1"/>
    </cacheField>
    <cacheField name="C2_LTYPE" numFmtId="0">
      <sharedItems containsBlank="1"/>
    </cacheField>
    <cacheField name="C2_VLEVEL" numFmtId="0">
      <sharedItems containsBlank="1"/>
    </cacheField>
    <cacheField name="C2_VCODE" numFmtId="0">
      <sharedItems containsBlank="1"/>
    </cacheField>
    <cacheField name="C2_RNCCODE" numFmtId="0">
      <sharedItems containsBlank="1"/>
    </cacheField>
    <cacheField name="C2_RNCRSLVD" numFmtId="0">
      <sharedItems containsString="0" containsBlank="1" containsNumber="1" containsInteger="1" minValue="1" maxValue="1"/>
    </cacheField>
    <cacheField name="C3_VALQ" numFmtId="0">
      <sharedItems containsBlank="1"/>
    </cacheField>
    <cacheField name="C3_VALUE" numFmtId="0">
      <sharedItems containsString="0" containsBlank="1" containsNumber="1" minValue="0" maxValue="4600"/>
    </cacheField>
    <cacheField name="C3_UNIT" numFmtId="0">
      <sharedItems containsBlank="1"/>
    </cacheField>
    <cacheField name="C3_LSENSE" numFmtId="0">
      <sharedItems containsBlank="1"/>
    </cacheField>
    <cacheField name="C3_LVAL" numFmtId="0">
      <sharedItems containsString="0" containsBlank="1" containsNumber="1" minValue="0" maxValue="3488"/>
    </cacheField>
    <cacheField name="C3_LUNIT" numFmtId="0">
      <sharedItems containsBlank="1"/>
    </cacheField>
    <cacheField name="C3_LTYPE" numFmtId="0">
      <sharedItems containsBlank="1"/>
    </cacheField>
    <cacheField name="C3_VLEVEL" numFmtId="0">
      <sharedItems containsBlank="1"/>
    </cacheField>
    <cacheField name="C3_VCODE" numFmtId="0">
      <sharedItems containsBlank="1"/>
    </cacheField>
    <cacheField name="C3_RNCCODE" numFmtId="0">
      <sharedItems containsBlank="1"/>
    </cacheField>
    <cacheField name="C3_RNCRSLVD" numFmtId="0">
      <sharedItems containsString="0" containsBlank="1" containsNumber="1" containsInteger="1" minValue="1" maxValue="1"/>
    </cacheField>
    <cacheField name="Q1_VALQ" numFmtId="0">
      <sharedItems containsNonDate="0" containsString="0" containsBlank="1"/>
    </cacheField>
    <cacheField name="Q1_VALUE" numFmtId="0">
      <sharedItems containsString="0" containsBlank="1" containsNumber="1" minValue="0.02" maxValue="5525" count="88">
        <m/>
        <n v="67.3"/>
        <n v="0.02"/>
        <n v="85"/>
        <n v="36"/>
        <n v="9"/>
        <n v="251"/>
        <n v="13"/>
        <n v="72"/>
        <n v="2.5"/>
        <n v="0.03"/>
        <n v="62.2"/>
        <n v="68.2"/>
        <n v="74"/>
        <n v="70.7"/>
        <n v="67"/>
        <n v="5.16"/>
        <n v="6.37"/>
        <n v="3.17"/>
        <n v="1.8"/>
        <n v="1.9"/>
        <n v="4134"/>
        <n v="3263"/>
        <n v="2298"/>
        <n v="2347"/>
        <n v="2841"/>
        <n v="2491"/>
        <n v="2792"/>
        <n v="2540"/>
        <n v="1975"/>
        <n v="2688"/>
        <n v="3209"/>
        <n v="5000"/>
        <n v="5525"/>
        <n v="3537"/>
        <n v="1584"/>
        <n v="1266"/>
        <n v="1005"/>
        <n v="1755"/>
        <n v="1557"/>
        <n v="3793"/>
        <n v="2199"/>
        <n v="2352"/>
        <n v="2226"/>
        <n v="2168"/>
        <n v="2222"/>
        <n v="2338"/>
        <n v="1993"/>
        <n v="1912"/>
        <n v="2361"/>
        <n v="2208"/>
        <n v="26.7"/>
        <n v="55.3"/>
        <n v="17"/>
        <n v="9.6"/>
        <n v="18.100000000000001"/>
        <n v="1.05"/>
        <n v="1.37"/>
        <n v="0.27"/>
        <n v="0.41"/>
        <n v="0.6"/>
        <n v="60.7"/>
        <n v="71"/>
        <n v="71.099999999999994"/>
        <n v="67.5"/>
        <n v="1064"/>
        <n v="947"/>
        <n v="871"/>
        <n v="830"/>
        <n v="794"/>
        <n v="759"/>
        <n v="983"/>
        <n v="1315"/>
        <n v="1270"/>
        <n v="1104"/>
        <n v="1145"/>
        <n v="907"/>
        <n v="1023"/>
        <n v="1.59"/>
        <n v="1.71"/>
        <n v="1.65"/>
        <n v="1.47"/>
        <n v="1.25"/>
        <n v="26.35"/>
        <n v="38.9"/>
        <n v="25.71"/>
        <n v="30.86"/>
        <n v="29.13"/>
      </sharedItems>
    </cacheField>
    <cacheField name="Q1_UNIT" numFmtId="0">
      <sharedItems containsBlank="1"/>
    </cacheField>
    <cacheField name="Q1_LSENSE" numFmtId="0">
      <sharedItems containsBlank="1"/>
    </cacheField>
    <cacheField name="Q1_LVAL" numFmtId="0">
      <sharedItems containsString="0" containsBlank="1" containsNumber="1" minValue="1.8" maxValue="151"/>
    </cacheField>
    <cacheField name="Q1_LUNIT" numFmtId="0">
      <sharedItems containsBlank="1"/>
    </cacheField>
    <cacheField name="Q1_LTYPE" numFmtId="0">
      <sharedItems containsBlank="1"/>
    </cacheField>
    <cacheField name="Q1_VLEVEL" numFmtId="0">
      <sharedItems containsNonDate="0" containsString="0" containsBlank="1"/>
    </cacheField>
    <cacheField name="Q1_VCODE" numFmtId="0">
      <sharedItems containsNonDate="0" containsString="0" containsBlank="1"/>
    </cacheField>
    <cacheField name="Q1_RNCCODE" numFmtId="0">
      <sharedItems containsNonDate="0" containsString="0" containsBlank="1"/>
    </cacheField>
    <cacheField name="Q1_RNCRSLVD" numFmtId="0">
      <sharedItems containsNonDate="0" containsString="0" containsBlank="1"/>
    </cacheField>
    <cacheField name="Q2_VALQ" numFmtId="0">
      <sharedItems containsNonDate="0" containsString="0" containsBlank="1"/>
    </cacheField>
    <cacheField name="Q2_VALUE" numFmtId="0">
      <sharedItems containsString="0" containsBlank="1" containsNumber="1" minValue="0" maxValue="8914"/>
    </cacheField>
    <cacheField name="Q2_UNIT" numFmtId="0">
      <sharedItems containsBlank="1"/>
    </cacheField>
    <cacheField name="Q2_LSENSE" numFmtId="0">
      <sharedItems containsBlank="1"/>
    </cacheField>
    <cacheField name="Q2_LVAL" numFmtId="0">
      <sharedItems containsString="0" containsBlank="1" containsNumber="1" minValue="0" maxValue="279"/>
    </cacheField>
    <cacheField name="Q2_LUNIT" numFmtId="0">
      <sharedItems containsBlank="1"/>
    </cacheField>
    <cacheField name="Q2_LTYPE" numFmtId="0">
      <sharedItems containsBlank="1"/>
    </cacheField>
    <cacheField name="Q2_VLEVEL" numFmtId="0">
      <sharedItems containsNonDate="0" containsString="0" containsBlank="1"/>
    </cacheField>
    <cacheField name="Q2_VCODE" numFmtId="0">
      <sharedItems containsNonDate="0" containsString="0" containsBlank="1"/>
    </cacheField>
    <cacheField name="Q2_RNCCODE" numFmtId="0">
      <sharedItems containsNonDate="0" containsString="0" containsBlank="1"/>
    </cacheField>
    <cacheField name="Q2_RNCRSLVD" numFmtId="0">
      <sharedItems containsNonDate="0" containsString="0" containsBlank="1"/>
    </cacheField>
    <cacheField name="VIOL_LEVEL" numFmtId="0">
      <sharedItems containsNonDate="0" containsString="0" containsBlank="1"/>
    </cacheField>
    <cacheField name="VIOL_CODE" numFmtId="0">
      <sharedItems containsNonDate="0" containsString="0" containsBlank="1"/>
    </cacheField>
    <cacheField name="RNC_CODE" numFmtId="0">
      <sharedItems containsNonDate="0" containsString="0" containsBlank="1"/>
    </cacheField>
    <cacheField name="RNC_RESOLVED"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9">
  <r>
    <x v="0"/>
    <s v="MT"/>
    <s v="30"/>
    <s v="001"/>
    <x v="0"/>
    <n v="8.7729999999999997"/>
    <n v="5.07"/>
    <n v="0"/>
    <n v="5.07"/>
    <n v="1.72"/>
    <n v="0"/>
    <n v="1.72"/>
    <n v="0"/>
    <n v="0"/>
    <n v="0"/>
    <n v="1.72"/>
    <n v="0"/>
    <n v="1.72"/>
    <n v="3.7029999999999994"/>
    <n v="0.28999999999999998"/>
    <n v="0"/>
    <n v="0.28999999999999998"/>
    <n v="0.98"/>
    <n v="1.27"/>
    <n v="0.16"/>
    <n v="0"/>
    <n v="0.16"/>
    <n v="0.24"/>
    <n v="0"/>
    <n v="0.24"/>
    <n v="0.4"/>
    <n v="0"/>
    <n v="0.4"/>
    <n v="4.34"/>
    <n v="1176.7"/>
    <n v="1181.04"/>
    <n v="100"/>
    <n v="0"/>
    <n v="223.87"/>
    <n v="323.87"/>
    <m/>
    <m/>
    <m/>
    <m/>
    <m/>
    <m/>
    <m/>
    <m/>
    <m/>
    <m/>
    <m/>
    <m/>
    <m/>
    <n v="0"/>
    <n v="0.94"/>
    <n v="1.17"/>
    <n v="2.11"/>
    <n v="0"/>
    <n v="0"/>
    <n v="0"/>
    <n v="0"/>
    <n v="0"/>
    <n v="0"/>
    <n v="0.04"/>
    <n v="0"/>
    <n v="0.04"/>
    <n v="0.04"/>
    <n v="0"/>
    <n v="0.04"/>
    <n v="0"/>
    <n v="0"/>
    <n v="0"/>
    <n v="0"/>
    <n v="0"/>
    <n v="0"/>
    <n v="0"/>
    <n v="0"/>
    <n v="0"/>
    <n v="0"/>
    <n v="0"/>
    <n v="0"/>
    <n v="0"/>
    <n v="0"/>
    <n v="0"/>
    <n v="0"/>
    <n v="0"/>
    <n v="0"/>
    <n v="0"/>
    <n v="0"/>
    <n v="0"/>
    <n v="0"/>
    <n v="0"/>
    <n v="0"/>
    <n v="0"/>
    <n v="0"/>
    <n v="0"/>
    <n v="0"/>
    <n v="0"/>
    <n v="0"/>
    <n v="7.4499999999999993"/>
    <n v="0"/>
    <n v="7.4499999999999993"/>
    <n v="1178.1500000000001"/>
    <n v="0"/>
    <n v="1178.1500000000001"/>
    <n v="1185.6000000000001"/>
    <n v="0"/>
    <n v="1185.6000000000001"/>
  </r>
  <r>
    <x v="1"/>
    <s v="MT"/>
    <s v="30"/>
    <s v="003"/>
    <x v="1"/>
    <n v="13.148999999999999"/>
    <n v="1.56"/>
    <n v="4.88"/>
    <n v="6.4399999999999995"/>
    <n v="0.27"/>
    <n v="0"/>
    <n v="0.27"/>
    <n v="0.84"/>
    <n v="0"/>
    <n v="0.84"/>
    <n v="1.1100000000000001"/>
    <n v="0"/>
    <n v="1.1100000000000001"/>
    <n v="6.7089999999999987"/>
    <n v="0.52"/>
    <n v="0"/>
    <n v="0.52"/>
    <n v="0.63"/>
    <n v="1.1499999999999999"/>
    <n v="0.01"/>
    <n v="0"/>
    <n v="0.01"/>
    <n v="0"/>
    <n v="0"/>
    <n v="0"/>
    <n v="0.01"/>
    <n v="0"/>
    <n v="0.01"/>
    <n v="4.12"/>
    <n v="267.33999999999997"/>
    <n v="271.45999999999998"/>
    <n v="9.68"/>
    <n v="0"/>
    <n v="48.44"/>
    <n v="58.12"/>
    <m/>
    <m/>
    <m/>
    <m/>
    <m/>
    <m/>
    <m/>
    <m/>
    <m/>
    <m/>
    <m/>
    <m/>
    <m/>
    <n v="0"/>
    <n v="1.1000000000000001"/>
    <n v="0.28000000000000003"/>
    <n v="1.3800000000000001"/>
    <n v="0"/>
    <n v="0"/>
    <n v="0"/>
    <n v="0"/>
    <n v="1.83"/>
    <n v="1.83"/>
    <n v="2.67"/>
    <n v="0"/>
    <n v="2.67"/>
    <n v="2.67"/>
    <n v="1.83"/>
    <n v="4.5"/>
    <n v="0"/>
    <n v="0"/>
    <n v="0"/>
    <n v="0"/>
    <n v="0"/>
    <n v="0"/>
    <n v="0"/>
    <n v="0"/>
    <n v="0"/>
    <n v="0"/>
    <n v="0"/>
    <n v="0"/>
    <n v="0"/>
    <n v="0"/>
    <n v="0"/>
    <n v="0"/>
    <n v="0"/>
    <n v="0"/>
    <n v="0"/>
    <n v="0"/>
    <n v="0"/>
    <n v="0"/>
    <n v="0"/>
    <n v="0"/>
    <n v="0"/>
    <n v="0"/>
    <n v="0"/>
    <n v="0"/>
    <n v="0"/>
    <n v="0"/>
    <n v="6.02"/>
    <n v="1.83"/>
    <n v="7.85"/>
    <n v="271.12999999999994"/>
    <n v="0"/>
    <n v="271.12999999999994"/>
    <n v="277.14999999999992"/>
    <n v="1.83"/>
    <n v="278.9799999999999"/>
  </r>
  <r>
    <x v="2"/>
    <s v="MT"/>
    <s v="30"/>
    <s v="005"/>
    <x v="2"/>
    <n v="6.6289999999999996"/>
    <n v="3.13"/>
    <n v="2.36"/>
    <n v="5.49"/>
    <n v="0.48"/>
    <n v="0"/>
    <n v="0.48"/>
    <n v="0.37"/>
    <n v="0"/>
    <n v="0.37"/>
    <n v="0.85"/>
    <n v="0"/>
    <n v="0.85"/>
    <n v="1.1389999999999998"/>
    <n v="0.09"/>
    <n v="0"/>
    <n v="0.09"/>
    <n v="0.48"/>
    <n v="0.56999999999999995"/>
    <n v="0"/>
    <n v="0"/>
    <n v="0"/>
    <n v="0"/>
    <n v="0"/>
    <n v="0"/>
    <n v="0"/>
    <n v="0"/>
    <n v="0"/>
    <n v="3.42"/>
    <n v="231.08"/>
    <n v="234.5"/>
    <n v="14.88"/>
    <n v="0"/>
    <n v="39.549999999999997"/>
    <n v="54.43"/>
    <m/>
    <m/>
    <m/>
    <m/>
    <m/>
    <m/>
    <m/>
    <m/>
    <m/>
    <m/>
    <m/>
    <m/>
    <m/>
    <n v="0"/>
    <n v="0.19"/>
    <n v="0.86"/>
    <n v="1.05"/>
    <n v="0"/>
    <n v="0"/>
    <n v="0"/>
    <n v="0"/>
    <n v="0"/>
    <n v="0"/>
    <n v="0"/>
    <n v="0"/>
    <n v="0"/>
    <n v="0"/>
    <n v="0"/>
    <n v="0"/>
    <n v="0"/>
    <n v="0"/>
    <n v="0"/>
    <n v="0"/>
    <n v="0"/>
    <n v="0"/>
    <n v="0"/>
    <n v="0"/>
    <n v="0"/>
    <n v="0"/>
    <n v="0"/>
    <n v="0"/>
    <n v="0"/>
    <n v="0"/>
    <n v="0"/>
    <n v="0"/>
    <n v="0"/>
    <n v="0"/>
    <n v="0"/>
    <n v="0"/>
    <n v="0"/>
    <n v="0"/>
    <n v="0"/>
    <n v="0"/>
    <n v="0"/>
    <n v="0"/>
    <n v="0"/>
    <n v="0"/>
    <n v="0"/>
    <n v="0"/>
    <n v="4.18"/>
    <n v="0"/>
    <n v="4.18"/>
    <n v="232.31000000000003"/>
    <n v="0"/>
    <n v="232.31000000000003"/>
    <n v="236.49000000000004"/>
    <n v="0"/>
    <n v="236.49000000000004"/>
  </r>
  <r>
    <x v="3"/>
    <s v="MT"/>
    <s v="30"/>
    <s v="007"/>
    <x v="3"/>
    <n v="4.5170000000000003"/>
    <n v="2.0699999999999998"/>
    <n v="0"/>
    <n v="2.0699999999999998"/>
    <n v="0.96"/>
    <n v="0"/>
    <n v="0.96"/>
    <n v="0"/>
    <n v="0"/>
    <n v="0"/>
    <n v="0.96"/>
    <n v="0"/>
    <n v="0.96"/>
    <n v="2.4470000000000005"/>
    <n v="0.19"/>
    <n v="0"/>
    <n v="0.19"/>
    <n v="0.55000000000000004"/>
    <n v="0.74"/>
    <n v="0.02"/>
    <n v="0"/>
    <n v="0.02"/>
    <n v="0"/>
    <n v="0"/>
    <n v="0"/>
    <n v="0.02"/>
    <n v="0"/>
    <n v="0.02"/>
    <n v="2.56"/>
    <n v="237.21"/>
    <n v="239.77"/>
    <n v="41.42"/>
    <n v="0"/>
    <n v="15.41"/>
    <n v="56.83"/>
    <m/>
    <m/>
    <m/>
    <m/>
    <m/>
    <m/>
    <m/>
    <m/>
    <m/>
    <m/>
    <m/>
    <m/>
    <m/>
    <n v="0"/>
    <n v="0.08"/>
    <n v="0.22"/>
    <n v="0.3"/>
    <n v="0"/>
    <n v="0"/>
    <n v="0"/>
    <n v="0"/>
    <n v="0"/>
    <n v="0"/>
    <n v="7.0000000000000007E-2"/>
    <n v="0"/>
    <n v="7.0000000000000007E-2"/>
    <n v="7.0000000000000007E-2"/>
    <n v="0"/>
    <n v="7.0000000000000007E-2"/>
    <n v="0"/>
    <n v="0"/>
    <n v="0"/>
    <n v="0"/>
    <n v="0"/>
    <n v="0"/>
    <n v="0"/>
    <n v="0"/>
    <n v="0"/>
    <n v="0"/>
    <n v="0"/>
    <n v="0"/>
    <n v="0"/>
    <n v="0"/>
    <n v="0"/>
    <n v="0"/>
    <n v="0"/>
    <n v="0"/>
    <n v="0"/>
    <n v="0"/>
    <n v="0"/>
    <n v="0"/>
    <n v="0"/>
    <n v="0"/>
    <n v="0"/>
    <n v="0"/>
    <n v="0"/>
    <n v="0"/>
    <n v="0"/>
    <n v="0"/>
    <n v="3.81"/>
    <n v="0"/>
    <n v="3.81"/>
    <n v="237.5"/>
    <n v="0"/>
    <n v="237.5"/>
    <n v="241.31"/>
    <n v="0"/>
    <n v="241.31"/>
  </r>
  <r>
    <x v="4"/>
    <s v="MT"/>
    <s v="30"/>
    <s v="009"/>
    <x v="4"/>
    <n v="9.9019999999999992"/>
    <n v="2.13"/>
    <n v="2.89"/>
    <n v="5.0199999999999996"/>
    <n v="0.65"/>
    <n v="0"/>
    <n v="0.65"/>
    <n v="0.89"/>
    <n v="0"/>
    <n v="0.89"/>
    <n v="1.54"/>
    <n v="0"/>
    <n v="1.54"/>
    <n v="4.8819999999999997"/>
    <n v="0.38"/>
    <n v="0"/>
    <n v="0.38"/>
    <n v="0.88"/>
    <n v="1.26"/>
    <n v="0.15"/>
    <n v="0"/>
    <n v="0.15"/>
    <n v="0"/>
    <n v="0"/>
    <n v="0"/>
    <n v="0.15"/>
    <n v="0"/>
    <n v="0.15"/>
    <n v="0.9"/>
    <n v="411.32"/>
    <n v="412.21999999999997"/>
    <n v="10.86"/>
    <n v="0"/>
    <n v="57.98"/>
    <n v="68.84"/>
    <m/>
    <m/>
    <m/>
    <m/>
    <m/>
    <m/>
    <m/>
    <m/>
    <m/>
    <m/>
    <m/>
    <m/>
    <m/>
    <n v="0"/>
    <n v="0.02"/>
    <n v="0.83"/>
    <n v="0.85"/>
    <n v="0"/>
    <n v="2.3199999999999998"/>
    <n v="2.3199999999999998"/>
    <n v="0"/>
    <n v="0.18"/>
    <n v="0.18"/>
    <n v="0"/>
    <n v="0"/>
    <n v="0"/>
    <n v="0"/>
    <n v="0.18"/>
    <n v="0.18"/>
    <n v="0"/>
    <n v="0"/>
    <n v="0"/>
    <n v="0"/>
    <n v="0"/>
    <n v="0"/>
    <n v="0"/>
    <n v="0"/>
    <n v="0"/>
    <n v="0"/>
    <n v="0"/>
    <n v="0"/>
    <n v="0"/>
    <n v="0"/>
    <n v="0"/>
    <n v="0"/>
    <n v="0"/>
    <n v="0"/>
    <n v="0"/>
    <n v="0"/>
    <n v="0"/>
    <n v="0"/>
    <n v="0"/>
    <n v="0"/>
    <n v="0"/>
    <n v="0"/>
    <n v="0"/>
    <n v="0"/>
    <n v="0"/>
    <n v="0"/>
    <n v="2.1"/>
    <n v="0.18"/>
    <n v="2.2800000000000002"/>
    <n v="415.35999999999996"/>
    <n v="0"/>
    <n v="415.35999999999996"/>
    <n v="417.46"/>
    <n v="0.18"/>
    <n v="417.64"/>
  </r>
  <r>
    <x v="5"/>
    <s v="MT"/>
    <s v="30"/>
    <s v="011"/>
    <x v="5"/>
    <n v="1.32"/>
    <n v="0.44"/>
    <n v="0"/>
    <n v="0.44"/>
    <n v="0.08"/>
    <n v="0"/>
    <n v="0.08"/>
    <n v="0"/>
    <n v="0"/>
    <n v="0"/>
    <n v="0.08"/>
    <n v="0"/>
    <n v="0.08"/>
    <n v="0.88"/>
    <n v="0.06"/>
    <n v="0.01"/>
    <n v="6.9999999999999993E-2"/>
    <n v="0.04"/>
    <n v="0.10999999999999999"/>
    <n v="0"/>
    <n v="0"/>
    <n v="0"/>
    <n v="0"/>
    <n v="0"/>
    <n v="0"/>
    <n v="0"/>
    <n v="0"/>
    <n v="0"/>
    <n v="1.06"/>
    <n v="8.3699999999999992"/>
    <n v="9.43"/>
    <n v="1.83"/>
    <n v="0"/>
    <n v="1.7"/>
    <n v="3.5300000000000002"/>
    <m/>
    <m/>
    <m/>
    <m/>
    <m/>
    <m/>
    <m/>
    <m/>
    <m/>
    <m/>
    <m/>
    <m/>
    <m/>
    <n v="0"/>
    <n v="0.04"/>
    <n v="0.89"/>
    <n v="0.93"/>
    <n v="0"/>
    <n v="0"/>
    <n v="0"/>
    <n v="0.01"/>
    <n v="0.03"/>
    <n v="0.04"/>
    <n v="0.23"/>
    <n v="0"/>
    <n v="0.23"/>
    <n v="0.24000000000000002"/>
    <n v="0.03"/>
    <n v="0.27"/>
    <n v="0"/>
    <n v="0"/>
    <n v="0"/>
    <n v="0"/>
    <n v="0"/>
    <n v="0"/>
    <n v="0"/>
    <n v="0"/>
    <n v="0"/>
    <n v="0"/>
    <n v="0"/>
    <n v="0"/>
    <n v="0"/>
    <n v="0"/>
    <n v="0"/>
    <n v="0"/>
    <n v="0"/>
    <n v="0"/>
    <n v="0"/>
    <n v="0"/>
    <n v="0"/>
    <n v="0"/>
    <n v="0"/>
    <n v="0"/>
    <n v="0"/>
    <n v="0"/>
    <n v="0"/>
    <n v="0"/>
    <n v="0"/>
    <n v="0"/>
    <n v="1.2500000000000002"/>
    <n v="0.03"/>
    <n v="1.2800000000000002"/>
    <n v="9.5"/>
    <n v="0"/>
    <n v="9.5"/>
    <n v="10.75"/>
    <n v="0.03"/>
    <n v="10.78"/>
  </r>
  <r>
    <x v="6"/>
    <s v="MT"/>
    <s v="30"/>
    <s v="013"/>
    <x v="6"/>
    <n v="79.569000000000003"/>
    <n v="7.22"/>
    <n v="62.2"/>
    <n v="69.42"/>
    <n v="1.33"/>
    <n v="0"/>
    <n v="1.33"/>
    <n v="11.44"/>
    <n v="0"/>
    <n v="11.44"/>
    <n v="12.77"/>
    <n v="0"/>
    <n v="12.77"/>
    <n v="10.149000000000001"/>
    <n v="0.79"/>
    <n v="0"/>
    <n v="0.79"/>
    <n v="7.28"/>
    <n v="8.07"/>
    <n v="0.01"/>
    <n v="0"/>
    <n v="0.01"/>
    <n v="1"/>
    <n v="0"/>
    <n v="1"/>
    <n v="1.01"/>
    <n v="0"/>
    <n v="1.01"/>
    <n v="1.68"/>
    <n v="169.26"/>
    <n v="170.94"/>
    <n v="14.23"/>
    <n v="0"/>
    <n v="30.61"/>
    <n v="44.84"/>
    <m/>
    <m/>
    <m/>
    <m/>
    <m/>
    <m/>
    <m/>
    <m/>
    <m/>
    <m/>
    <m/>
    <m/>
    <m/>
    <n v="0"/>
    <n v="0.24"/>
    <n v="0.92"/>
    <n v="1.1600000000000001"/>
    <n v="0.82"/>
    <n v="1.65"/>
    <n v="2.4699999999999998"/>
    <n v="0"/>
    <n v="0.01"/>
    <n v="0.01"/>
    <n v="0.05"/>
    <n v="0"/>
    <n v="0.05"/>
    <n v="0.05"/>
    <n v="0.01"/>
    <n v="6.0000000000000005E-2"/>
    <n v="0"/>
    <n v="0"/>
    <n v="0"/>
    <n v="0"/>
    <n v="0"/>
    <n v="0"/>
    <n v="0"/>
    <n v="0"/>
    <n v="0"/>
    <n v="0"/>
    <n v="0"/>
    <n v="0"/>
    <n v="0"/>
    <n v="0"/>
    <n v="0"/>
    <n v="0"/>
    <n v="0"/>
    <n v="0"/>
    <n v="0"/>
    <n v="0"/>
    <n v="0"/>
    <n v="0"/>
    <n v="0"/>
    <n v="0"/>
    <n v="0"/>
    <n v="0"/>
    <n v="0"/>
    <n v="0"/>
    <n v="0"/>
    <n v="0"/>
    <n v="4.87"/>
    <n v="0.01"/>
    <n v="4.88"/>
    <n v="184.32"/>
    <n v="0"/>
    <n v="184.32"/>
    <n v="189.19"/>
    <n v="0.01"/>
    <n v="189.2"/>
  </r>
  <r>
    <x v="7"/>
    <s v="MT"/>
    <s v="30"/>
    <s v="015"/>
    <x v="7"/>
    <n v="5.4630000000000001"/>
    <n v="2.99"/>
    <n v="0.68"/>
    <n v="3.6700000000000004"/>
    <n v="0.98"/>
    <n v="0"/>
    <n v="0.98"/>
    <n v="0.22"/>
    <n v="0"/>
    <n v="0.22"/>
    <n v="1.2"/>
    <n v="0"/>
    <n v="1.2"/>
    <n v="1.7929999999999997"/>
    <n v="0.13"/>
    <n v="0.01"/>
    <n v="0.14000000000000001"/>
    <n v="0.68"/>
    <n v="0.82000000000000006"/>
    <n v="0.03"/>
    <n v="0"/>
    <n v="0.03"/>
    <n v="0"/>
    <n v="0"/>
    <n v="0"/>
    <n v="0.03"/>
    <n v="0"/>
    <n v="0.03"/>
    <n v="0.8"/>
    <n v="77.540000000000006"/>
    <n v="78.34"/>
    <n v="12.32"/>
    <n v="0"/>
    <n v="3.74"/>
    <n v="16.060000000000002"/>
    <m/>
    <m/>
    <m/>
    <m/>
    <m/>
    <m/>
    <m/>
    <m/>
    <m/>
    <m/>
    <m/>
    <m/>
    <m/>
    <n v="0"/>
    <n v="0.14000000000000001"/>
    <n v="0.42"/>
    <n v="0.56000000000000005"/>
    <n v="0"/>
    <n v="0"/>
    <n v="0"/>
    <n v="0"/>
    <n v="0"/>
    <n v="0"/>
    <n v="0.01"/>
    <n v="0"/>
    <n v="0.01"/>
    <n v="0.01"/>
    <n v="0"/>
    <n v="0.01"/>
    <n v="0"/>
    <n v="0"/>
    <n v="0"/>
    <n v="0"/>
    <n v="0"/>
    <n v="0"/>
    <n v="0"/>
    <n v="0"/>
    <n v="0"/>
    <n v="0"/>
    <n v="0"/>
    <n v="0"/>
    <n v="0"/>
    <n v="0"/>
    <n v="0"/>
    <n v="0"/>
    <n v="0"/>
    <n v="0"/>
    <n v="0"/>
    <n v="0"/>
    <n v="0"/>
    <n v="0"/>
    <n v="0"/>
    <n v="0"/>
    <n v="0"/>
    <n v="0"/>
    <n v="0"/>
    <n v="0"/>
    <n v="0"/>
    <n v="0"/>
    <n v="2.08"/>
    <n v="0"/>
    <n v="2.08"/>
    <n v="78.200000000000017"/>
    <n v="0"/>
    <n v="78.200000000000017"/>
    <n v="80.280000000000015"/>
    <n v="0"/>
    <n v="80.280000000000015"/>
  </r>
  <r>
    <x v="8"/>
    <s v="MT"/>
    <s v="30"/>
    <s v="017"/>
    <x v="8"/>
    <n v="11.266999999999999"/>
    <n v="0.06"/>
    <n v="8.84"/>
    <n v="8.9"/>
    <n v="0.01"/>
    <n v="0"/>
    <n v="0.01"/>
    <n v="1.38"/>
    <n v="0"/>
    <n v="1.38"/>
    <n v="1.39"/>
    <n v="0"/>
    <n v="1.39"/>
    <n v="2.3669999999999991"/>
    <n v="0.18"/>
    <n v="0"/>
    <n v="0.18"/>
    <n v="0.79"/>
    <n v="0.97"/>
    <n v="0.04"/>
    <n v="0"/>
    <n v="0.04"/>
    <n v="0"/>
    <n v="0"/>
    <n v="0"/>
    <n v="0.04"/>
    <n v="0"/>
    <n v="0.04"/>
    <n v="0.8"/>
    <n v="117.87"/>
    <n v="118.67"/>
    <n v="3.89"/>
    <n v="0"/>
    <n v="25.09"/>
    <n v="28.98"/>
    <m/>
    <m/>
    <m/>
    <m/>
    <m/>
    <m/>
    <m/>
    <m/>
    <m/>
    <m/>
    <m/>
    <m/>
    <m/>
    <n v="0"/>
    <n v="0.25"/>
    <n v="1.1000000000000001"/>
    <n v="1.35"/>
    <n v="0.01"/>
    <n v="0.01"/>
    <n v="0.02"/>
    <n v="0"/>
    <n v="0"/>
    <n v="0"/>
    <n v="0.01"/>
    <n v="0"/>
    <n v="0.01"/>
    <n v="0.01"/>
    <n v="0"/>
    <n v="0.01"/>
    <n v="0"/>
    <n v="0"/>
    <n v="0"/>
    <n v="0"/>
    <n v="0"/>
    <n v="0"/>
    <n v="0"/>
    <n v="0"/>
    <n v="0"/>
    <n v="0"/>
    <n v="0"/>
    <n v="0"/>
    <n v="0"/>
    <n v="0"/>
    <n v="0"/>
    <n v="0"/>
    <n v="0"/>
    <n v="0"/>
    <n v="0"/>
    <n v="0"/>
    <n v="0"/>
    <n v="0"/>
    <n v="0"/>
    <n v="0"/>
    <n v="0"/>
    <n v="0"/>
    <n v="0"/>
    <n v="0"/>
    <n v="0"/>
    <n v="0"/>
    <n v="1.29"/>
    <n v="0"/>
    <n v="1.29"/>
    <n v="120.37"/>
    <n v="0"/>
    <n v="120.37"/>
    <n v="121.66000000000001"/>
    <n v="0"/>
    <n v="121.66000000000001"/>
  </r>
  <r>
    <x v="9"/>
    <s v="MT"/>
    <s v="30"/>
    <s v="019"/>
    <x v="9"/>
    <n v="1.8360000000000001"/>
    <n v="1.1000000000000001"/>
    <n v="0"/>
    <n v="1.1000000000000001"/>
    <n v="0.21"/>
    <n v="0"/>
    <n v="0.21"/>
    <n v="0"/>
    <n v="0"/>
    <n v="0"/>
    <n v="0.21"/>
    <n v="0"/>
    <n v="0.21"/>
    <n v="0.73599999999999999"/>
    <n v="0.06"/>
    <n v="0"/>
    <n v="0.06"/>
    <n v="0.12"/>
    <n v="0.18"/>
    <n v="0.03"/>
    <n v="0"/>
    <n v="0.03"/>
    <n v="0"/>
    <n v="0"/>
    <n v="0"/>
    <n v="0.03"/>
    <n v="0"/>
    <n v="0.03"/>
    <n v="0.88"/>
    <n v="1.62"/>
    <n v="2.5"/>
    <n v="0.74"/>
    <n v="0"/>
    <n v="0.18"/>
    <n v="0.91999999999999993"/>
    <m/>
    <m/>
    <m/>
    <m/>
    <m/>
    <m/>
    <m/>
    <m/>
    <m/>
    <m/>
    <m/>
    <m/>
    <m/>
    <n v="0"/>
    <n v="0.25"/>
    <n v="0"/>
    <n v="0.25"/>
    <n v="0"/>
    <n v="0"/>
    <n v="0"/>
    <n v="0"/>
    <n v="0"/>
    <n v="0"/>
    <n v="0"/>
    <n v="0"/>
    <n v="0"/>
    <n v="0"/>
    <n v="0"/>
    <n v="0"/>
    <n v="0"/>
    <n v="0"/>
    <n v="0"/>
    <n v="0"/>
    <n v="0"/>
    <n v="0"/>
    <n v="0"/>
    <n v="0"/>
    <n v="0"/>
    <n v="0"/>
    <n v="0"/>
    <n v="0"/>
    <n v="0"/>
    <n v="0"/>
    <n v="0"/>
    <n v="0"/>
    <n v="0"/>
    <n v="0"/>
    <n v="0"/>
    <n v="0"/>
    <n v="0"/>
    <n v="0"/>
    <n v="0"/>
    <n v="0"/>
    <n v="0"/>
    <n v="0"/>
    <n v="0"/>
    <n v="0"/>
    <n v="0"/>
    <n v="0"/>
    <n v="1.4300000000000002"/>
    <n v="0"/>
    <n v="1.4300000000000002"/>
    <n v="1.62"/>
    <n v="0"/>
    <n v="1.62"/>
    <n v="3.0500000000000003"/>
    <n v="0"/>
    <n v="3.0500000000000003"/>
  </r>
  <r>
    <x v="10"/>
    <s v="MT"/>
    <s v="30"/>
    <s v="021"/>
    <x v="10"/>
    <n v="8.6880000000000006"/>
    <n v="1.88"/>
    <n v="4.67"/>
    <n v="6.55"/>
    <n v="0.61"/>
    <n v="0"/>
    <n v="0.61"/>
    <n v="1.52"/>
    <n v="0"/>
    <n v="1.52"/>
    <n v="2.13"/>
    <n v="0"/>
    <n v="2.13"/>
    <n v="2.1380000000000008"/>
    <n v="0.17"/>
    <n v="0"/>
    <n v="0.17"/>
    <n v="1.21"/>
    <n v="1.38"/>
    <n v="0.05"/>
    <n v="0"/>
    <n v="0.05"/>
    <n v="0"/>
    <n v="0"/>
    <n v="0"/>
    <n v="0.05"/>
    <n v="0"/>
    <n v="0.05"/>
    <n v="0.25"/>
    <n v="50.36"/>
    <n v="50.61"/>
    <n v="2.4900000000000002"/>
    <n v="0"/>
    <n v="9.39"/>
    <n v="11.88"/>
    <m/>
    <m/>
    <m/>
    <m/>
    <m/>
    <m/>
    <m/>
    <m/>
    <m/>
    <m/>
    <m/>
    <m/>
    <m/>
    <n v="0"/>
    <n v="0.2"/>
    <n v="0.51"/>
    <n v="0.71"/>
    <n v="0"/>
    <n v="0"/>
    <n v="0"/>
    <n v="0.26"/>
    <n v="0"/>
    <n v="0.26"/>
    <n v="0"/>
    <n v="0"/>
    <n v="0"/>
    <n v="0.26"/>
    <n v="0"/>
    <n v="0.26"/>
    <n v="0"/>
    <n v="0"/>
    <n v="0"/>
    <n v="0"/>
    <n v="0"/>
    <n v="0"/>
    <n v="0"/>
    <n v="0"/>
    <n v="0"/>
    <n v="0"/>
    <n v="0"/>
    <n v="0"/>
    <n v="0"/>
    <n v="0"/>
    <n v="0"/>
    <n v="0"/>
    <n v="0"/>
    <n v="0"/>
    <n v="0"/>
    <n v="0"/>
    <n v="0"/>
    <n v="0"/>
    <n v="0"/>
    <n v="0"/>
    <n v="0"/>
    <n v="0"/>
    <n v="0"/>
    <n v="0"/>
    <n v="0"/>
    <n v="0"/>
    <n v="1.54"/>
    <n v="0"/>
    <n v="1.54"/>
    <n v="52.39"/>
    <n v="0"/>
    <n v="52.39"/>
    <n v="53.93"/>
    <n v="0"/>
    <n v="53.93"/>
  </r>
  <r>
    <x v="11"/>
    <s v="MT"/>
    <s v="30"/>
    <s v="023"/>
    <x v="11"/>
    <n v="8.9480000000000004"/>
    <n v="7.5"/>
    <n v="0.3"/>
    <n v="7.8"/>
    <n v="4.17"/>
    <n v="0"/>
    <n v="4.17"/>
    <n v="0.17"/>
    <n v="0"/>
    <n v="0.17"/>
    <n v="4.34"/>
    <n v="0"/>
    <n v="4.34"/>
    <n v="1.1480000000000004"/>
    <n v="0.09"/>
    <n v="0"/>
    <n v="0.09"/>
    <n v="2.48"/>
    <n v="2.57"/>
    <n v="0.05"/>
    <n v="0"/>
    <n v="0.05"/>
    <n v="0"/>
    <n v="0"/>
    <n v="0"/>
    <n v="0.05"/>
    <n v="0"/>
    <n v="0.05"/>
    <n v="0.54"/>
    <n v="59.79"/>
    <n v="60.33"/>
    <n v="7.09"/>
    <n v="0"/>
    <n v="10.86"/>
    <n v="17.95"/>
    <m/>
    <m/>
    <m/>
    <m/>
    <m/>
    <m/>
    <m/>
    <m/>
    <m/>
    <m/>
    <m/>
    <m/>
    <m/>
    <n v="0"/>
    <n v="0.04"/>
    <n v="0.1"/>
    <n v="0.14000000000000001"/>
    <n v="0.18"/>
    <n v="2.09"/>
    <n v="2.27"/>
    <n v="0"/>
    <n v="0.01"/>
    <n v="0.01"/>
    <n v="0.06"/>
    <n v="0"/>
    <n v="0.06"/>
    <n v="0.06"/>
    <n v="0.01"/>
    <n v="6.9999999999999993E-2"/>
    <n v="0"/>
    <n v="0"/>
    <n v="0"/>
    <n v="0"/>
    <n v="0"/>
    <n v="0"/>
    <n v="0"/>
    <n v="0"/>
    <n v="0"/>
    <n v="0"/>
    <n v="0"/>
    <n v="0"/>
    <n v="0"/>
    <n v="0"/>
    <n v="0"/>
    <n v="0"/>
    <n v="0"/>
    <n v="0"/>
    <n v="0"/>
    <n v="0"/>
    <n v="0"/>
    <n v="0"/>
    <n v="0"/>
    <n v="0"/>
    <n v="0"/>
    <n v="0"/>
    <n v="0"/>
    <n v="0"/>
    <n v="0"/>
    <n v="0"/>
    <n v="5.0699999999999994"/>
    <n v="0.01"/>
    <n v="5.0799999999999992"/>
    <n v="62.210000000000008"/>
    <n v="0"/>
    <n v="62.210000000000008"/>
    <n v="67.28"/>
    <n v="0.01"/>
    <n v="67.290000000000006"/>
  </r>
  <r>
    <x v="12"/>
    <s v="MT"/>
    <s v="30"/>
    <s v="025"/>
    <x v="12"/>
    <n v="2.7170000000000001"/>
    <n v="1.84"/>
    <n v="0"/>
    <n v="1.84"/>
    <n v="0.41"/>
    <n v="0"/>
    <n v="0.41"/>
    <n v="0"/>
    <n v="0"/>
    <n v="0"/>
    <n v="0.41"/>
    <n v="0"/>
    <n v="0.41"/>
    <n v="0.877"/>
    <n v="7.0000000000000007E-2"/>
    <n v="0"/>
    <n v="7.0000000000000007E-2"/>
    <n v="0.23"/>
    <n v="0.30000000000000004"/>
    <n v="0.04"/>
    <n v="0"/>
    <n v="0.04"/>
    <n v="0"/>
    <n v="0"/>
    <n v="0"/>
    <n v="0.04"/>
    <n v="0"/>
    <n v="0.04"/>
    <n v="0.71"/>
    <n v="0.24"/>
    <n v="0.95"/>
    <n v="0.45"/>
    <n v="0"/>
    <n v="0.05"/>
    <n v="0.5"/>
    <m/>
    <m/>
    <m/>
    <m/>
    <m/>
    <m/>
    <m/>
    <m/>
    <m/>
    <m/>
    <m/>
    <m/>
    <m/>
    <n v="0"/>
    <n v="0.01"/>
    <n v="0.64"/>
    <n v="0.65"/>
    <n v="0"/>
    <n v="0"/>
    <n v="0"/>
    <n v="0"/>
    <n v="0.03"/>
    <n v="0.03"/>
    <n v="0"/>
    <n v="0"/>
    <n v="0"/>
    <n v="0"/>
    <n v="0.03"/>
    <n v="0.03"/>
    <n v="0"/>
    <n v="0"/>
    <n v="0"/>
    <n v="0"/>
    <n v="0"/>
    <n v="0"/>
    <n v="0"/>
    <n v="0"/>
    <n v="0"/>
    <n v="0"/>
    <n v="0"/>
    <n v="0"/>
    <n v="0"/>
    <n v="0"/>
    <n v="0"/>
    <n v="0"/>
    <n v="0"/>
    <n v="0"/>
    <n v="0"/>
    <n v="0"/>
    <n v="0"/>
    <n v="0"/>
    <n v="0"/>
    <n v="0"/>
    <n v="0"/>
    <n v="0"/>
    <n v="0"/>
    <n v="0"/>
    <n v="0"/>
    <n v="0"/>
    <n v="1.24"/>
    <n v="0.03"/>
    <n v="1.27"/>
    <n v="0.88"/>
    <n v="0"/>
    <n v="0.88"/>
    <n v="2.12"/>
    <n v="0.03"/>
    <n v="2.15"/>
  </r>
  <r>
    <x v="13"/>
    <s v="MT"/>
    <s v="30"/>
    <s v="027"/>
    <x v="13"/>
    <n v="11.551"/>
    <n v="7.57"/>
    <n v="0"/>
    <n v="7.57"/>
    <n v="1.82"/>
    <n v="0"/>
    <n v="1.82"/>
    <n v="0"/>
    <n v="0"/>
    <n v="0"/>
    <n v="1.82"/>
    <n v="0"/>
    <n v="1.82"/>
    <n v="3.9809999999999999"/>
    <n v="0.31"/>
    <n v="0"/>
    <n v="0.31"/>
    <n v="1.04"/>
    <n v="1.35"/>
    <n v="0.28999999999999998"/>
    <n v="0"/>
    <n v="0.28999999999999998"/>
    <n v="0"/>
    <n v="0"/>
    <n v="0"/>
    <n v="0.28999999999999998"/>
    <n v="0"/>
    <n v="0.28999999999999998"/>
    <n v="1.84"/>
    <n v="64.78"/>
    <n v="66.62"/>
    <n v="2.96"/>
    <n v="0"/>
    <n v="11.12"/>
    <n v="14.079999999999998"/>
    <m/>
    <m/>
    <m/>
    <m/>
    <m/>
    <m/>
    <m/>
    <m/>
    <m/>
    <m/>
    <m/>
    <m/>
    <m/>
    <n v="0"/>
    <n v="0.2"/>
    <n v="1.3"/>
    <n v="1.5"/>
    <n v="0.05"/>
    <n v="0.64"/>
    <n v="0.69000000000000006"/>
    <n v="0"/>
    <n v="0"/>
    <n v="0"/>
    <n v="0.15"/>
    <n v="0"/>
    <n v="0.15"/>
    <n v="0.15"/>
    <n v="0"/>
    <n v="0.15"/>
    <n v="0"/>
    <n v="0"/>
    <n v="0"/>
    <n v="0"/>
    <n v="0"/>
    <n v="0"/>
    <n v="0"/>
    <n v="0"/>
    <n v="0"/>
    <n v="0"/>
    <n v="0"/>
    <n v="0"/>
    <n v="0"/>
    <n v="0"/>
    <n v="0"/>
    <n v="0"/>
    <n v="0"/>
    <n v="0"/>
    <n v="0"/>
    <n v="0"/>
    <n v="0"/>
    <n v="0"/>
    <n v="0"/>
    <n v="0"/>
    <n v="0"/>
    <n v="0"/>
    <n v="0"/>
    <n v="0"/>
    <n v="0"/>
    <n v="0"/>
    <n v="4.51"/>
    <n v="0"/>
    <n v="4.51"/>
    <n v="66.87"/>
    <n v="0"/>
    <n v="66.87"/>
    <n v="71.38000000000001"/>
    <n v="0"/>
    <n v="71.38000000000001"/>
  </r>
  <r>
    <x v="14"/>
    <s v="MT"/>
    <s v="30"/>
    <s v="029"/>
    <x v="14"/>
    <n v="83.171999999999997"/>
    <n v="30.29"/>
    <n v="21.69"/>
    <n v="51.980000000000004"/>
    <n v="3.57"/>
    <n v="0"/>
    <n v="3.57"/>
    <n v="2.56"/>
    <n v="0"/>
    <n v="2.56"/>
    <n v="6.13"/>
    <n v="0"/>
    <n v="6.13"/>
    <n v="31.191999999999997"/>
    <n v="1.63"/>
    <n v="0.8"/>
    <n v="2.4299999999999997"/>
    <n v="3.5"/>
    <n v="5.93"/>
    <n v="6.59"/>
    <n v="0"/>
    <n v="6.59"/>
    <n v="0.06"/>
    <n v="0"/>
    <n v="0.06"/>
    <n v="6.6499999999999995"/>
    <n v="0"/>
    <n v="6.6499999999999995"/>
    <n v="12.82"/>
    <n v="43.1"/>
    <n v="55.92"/>
    <n v="28.99"/>
    <n v="0"/>
    <n v="3.16"/>
    <n v="32.15"/>
    <m/>
    <m/>
    <m/>
    <m/>
    <m/>
    <m/>
    <m/>
    <m/>
    <m/>
    <m/>
    <m/>
    <m/>
    <m/>
    <n v="0"/>
    <n v="0.21"/>
    <n v="0.1"/>
    <n v="0.31"/>
    <n v="0.92"/>
    <n v="0.46"/>
    <n v="1.3800000000000001"/>
    <n v="0.05"/>
    <n v="0.19"/>
    <n v="0.24"/>
    <n v="1.28"/>
    <n v="0"/>
    <n v="1.28"/>
    <n v="1.33"/>
    <n v="0.19"/>
    <n v="1.52"/>
    <n v="0"/>
    <n v="0"/>
    <n v="0"/>
    <n v="0"/>
    <n v="0"/>
    <n v="0"/>
    <n v="0"/>
    <n v="0"/>
    <n v="0"/>
    <n v="0"/>
    <n v="0"/>
    <n v="0"/>
    <n v="0"/>
    <n v="0"/>
    <n v="0"/>
    <n v="0"/>
    <n v="0"/>
    <n v="0"/>
    <n v="0"/>
    <n v="0"/>
    <n v="0"/>
    <n v="0"/>
    <n v="0"/>
    <n v="0"/>
    <n v="0"/>
    <n v="0"/>
    <n v="0"/>
    <n v="0"/>
    <n v="0"/>
    <n v="0"/>
    <n v="25.790000000000003"/>
    <n v="0.19"/>
    <n v="25.980000000000004"/>
    <n v="48.360000000000007"/>
    <n v="0"/>
    <n v="48.360000000000007"/>
    <n v="74.150000000000006"/>
    <n v="0.19"/>
    <n v="74.34"/>
  </r>
  <r>
    <x v="15"/>
    <s v="MT"/>
    <s v="30"/>
    <s v="031"/>
    <x v="15"/>
    <n v="78.209999999999994"/>
    <n v="21.54"/>
    <n v="30.46"/>
    <n v="52"/>
    <n v="3.9"/>
    <n v="0"/>
    <n v="3.9"/>
    <n v="5.51"/>
    <n v="0"/>
    <n v="5.51"/>
    <n v="9.41"/>
    <n v="0"/>
    <n v="9.41"/>
    <n v="26.21"/>
    <n v="2.04"/>
    <n v="0"/>
    <n v="2.04"/>
    <n v="5.36"/>
    <n v="7.4"/>
    <n v="1.8"/>
    <n v="0"/>
    <n v="1.8"/>
    <n v="0"/>
    <n v="0"/>
    <n v="0"/>
    <n v="1.8"/>
    <n v="0"/>
    <n v="1.8"/>
    <n v="16.2"/>
    <n v="438.49"/>
    <n v="454.69"/>
    <n v="65.78"/>
    <n v="0"/>
    <n v="60.54"/>
    <n v="126.32"/>
    <m/>
    <m/>
    <m/>
    <m/>
    <m/>
    <m/>
    <m/>
    <m/>
    <m/>
    <m/>
    <m/>
    <m/>
    <m/>
    <n v="0"/>
    <n v="0.43"/>
    <n v="0.57999999999999996"/>
    <n v="1.01"/>
    <n v="0"/>
    <n v="0"/>
    <n v="0"/>
    <n v="0"/>
    <n v="0"/>
    <n v="0"/>
    <n v="1.1399999999999999"/>
    <n v="0"/>
    <n v="1.1399999999999999"/>
    <n v="1.1399999999999999"/>
    <n v="0"/>
    <n v="1.1399999999999999"/>
    <n v="0"/>
    <n v="0"/>
    <n v="0"/>
    <n v="0"/>
    <n v="0"/>
    <n v="0"/>
    <n v="0"/>
    <n v="0"/>
    <n v="0"/>
    <n v="0"/>
    <n v="0"/>
    <n v="0"/>
    <n v="0"/>
    <n v="0"/>
    <n v="0"/>
    <n v="0"/>
    <n v="0"/>
    <n v="0"/>
    <n v="0"/>
    <n v="0"/>
    <n v="0"/>
    <n v="0"/>
    <n v="0"/>
    <n v="0"/>
    <n v="0"/>
    <n v="0"/>
    <n v="0"/>
    <n v="0"/>
    <n v="0"/>
    <n v="0"/>
    <n v="24.369999999999997"/>
    <n v="0"/>
    <n v="24.369999999999997"/>
    <n v="445.71999999999997"/>
    <n v="0"/>
    <n v="445.71999999999997"/>
    <n v="470.09"/>
    <n v="0"/>
    <n v="470.09"/>
  </r>
  <r>
    <x v="16"/>
    <s v="MT"/>
    <s v="30"/>
    <s v="033"/>
    <x v="16"/>
    <n v="1.1990000000000001"/>
    <n v="0.36"/>
    <n v="0"/>
    <n v="0.36"/>
    <n v="0.04"/>
    <n v="0"/>
    <n v="0.04"/>
    <n v="0"/>
    <n v="0"/>
    <n v="0"/>
    <n v="0.04"/>
    <n v="0"/>
    <n v="0.04"/>
    <n v="0.83900000000000008"/>
    <n v="7.0000000000000007E-2"/>
    <n v="0"/>
    <n v="7.0000000000000007E-2"/>
    <n v="0.02"/>
    <n v="9.0000000000000011E-2"/>
    <n v="0"/>
    <n v="0"/>
    <n v="0"/>
    <n v="0"/>
    <n v="0"/>
    <n v="0"/>
    <n v="0"/>
    <n v="0"/>
    <n v="0"/>
    <n v="0.36"/>
    <n v="14.5"/>
    <n v="14.86"/>
    <n v="0.7"/>
    <n v="0"/>
    <n v="3.25"/>
    <n v="3.95"/>
    <m/>
    <m/>
    <m/>
    <m/>
    <m/>
    <m/>
    <m/>
    <m/>
    <m/>
    <m/>
    <m/>
    <m/>
    <m/>
    <n v="0"/>
    <n v="0.26"/>
    <n v="0.76"/>
    <n v="1.02"/>
    <n v="0"/>
    <n v="0"/>
    <n v="0"/>
    <n v="0"/>
    <n v="0"/>
    <n v="0"/>
    <n v="0"/>
    <n v="0"/>
    <n v="0"/>
    <n v="0"/>
    <n v="0"/>
    <n v="0"/>
    <n v="0"/>
    <n v="0"/>
    <n v="0"/>
    <n v="0"/>
    <n v="0"/>
    <n v="0"/>
    <n v="0"/>
    <n v="0"/>
    <n v="0"/>
    <n v="0"/>
    <n v="0"/>
    <n v="0"/>
    <n v="0"/>
    <n v="0"/>
    <n v="0"/>
    <n v="0"/>
    <n v="0"/>
    <n v="0"/>
    <n v="0"/>
    <n v="0"/>
    <n v="0"/>
    <n v="0"/>
    <n v="0"/>
    <n v="0"/>
    <n v="0"/>
    <n v="0"/>
    <n v="0"/>
    <n v="0"/>
    <n v="0"/>
    <n v="0"/>
    <n v="0.73"/>
    <n v="0"/>
    <n v="0.73"/>
    <n v="15.26"/>
    <n v="0"/>
    <n v="15.26"/>
    <n v="15.99"/>
    <n v="0"/>
    <n v="15.99"/>
  </r>
  <r>
    <x v="17"/>
    <s v="MT"/>
    <s v="30"/>
    <s v="035"/>
    <x v="17"/>
    <n v="13.552"/>
    <n v="2.06"/>
    <n v="4.33"/>
    <n v="6.3900000000000006"/>
    <n v="0.37"/>
    <n v="0"/>
    <n v="0.37"/>
    <n v="0.79"/>
    <n v="0"/>
    <n v="0.79"/>
    <n v="1.1599999999999999"/>
    <n v="0"/>
    <n v="1.1599999999999999"/>
    <n v="7.161999999999999"/>
    <n v="0.56000000000000005"/>
    <n v="0"/>
    <n v="0.56000000000000005"/>
    <n v="0.66"/>
    <n v="1.2200000000000002"/>
    <n v="0.24"/>
    <n v="0"/>
    <n v="0.24"/>
    <n v="0"/>
    <n v="0"/>
    <n v="0"/>
    <n v="0.24"/>
    <n v="0"/>
    <n v="0.24"/>
    <n v="0.39"/>
    <n v="83.83"/>
    <n v="84.22"/>
    <n v="5.24"/>
    <n v="0"/>
    <n v="19.62"/>
    <n v="24.86"/>
    <m/>
    <m/>
    <m/>
    <m/>
    <m/>
    <m/>
    <m/>
    <m/>
    <m/>
    <m/>
    <m/>
    <m/>
    <m/>
    <n v="0"/>
    <n v="0"/>
    <n v="0.77"/>
    <n v="0.77"/>
    <n v="0"/>
    <n v="0"/>
    <n v="0"/>
    <n v="0.01"/>
    <n v="0.01"/>
    <n v="0.02"/>
    <n v="0"/>
    <n v="0"/>
    <n v="0"/>
    <n v="0.01"/>
    <n v="0.01"/>
    <n v="0.02"/>
    <n v="0"/>
    <n v="0"/>
    <n v="0"/>
    <n v="0"/>
    <n v="0"/>
    <n v="0"/>
    <n v="0"/>
    <n v="0"/>
    <n v="0"/>
    <n v="0"/>
    <n v="0"/>
    <n v="0"/>
    <n v="0"/>
    <n v="0"/>
    <n v="0"/>
    <n v="0"/>
    <n v="0"/>
    <n v="0"/>
    <n v="0"/>
    <n v="0"/>
    <n v="0"/>
    <n v="0"/>
    <n v="0"/>
    <n v="0"/>
    <n v="0"/>
    <n v="0"/>
    <n v="0"/>
    <n v="0"/>
    <n v="0"/>
    <n v="0"/>
    <n v="1.57"/>
    <n v="0.01"/>
    <n v="1.58"/>
    <n v="85.39"/>
    <n v="0"/>
    <n v="85.39"/>
    <n v="86.96"/>
    <n v="0.01"/>
    <n v="86.97"/>
  </r>
  <r>
    <x v="18"/>
    <s v="MT"/>
    <s v="30"/>
    <s v="037"/>
    <x v="18"/>
    <n v="1.159"/>
    <n v="0.13"/>
    <n v="0.27"/>
    <n v="0.4"/>
    <n v="0.02"/>
    <n v="0"/>
    <n v="0.02"/>
    <n v="0.06"/>
    <n v="0"/>
    <n v="0.06"/>
    <n v="0.08"/>
    <n v="0"/>
    <n v="0.08"/>
    <n v="0.7589999999999999"/>
    <n v="0.06"/>
    <n v="0"/>
    <n v="0.06"/>
    <n v="0.05"/>
    <n v="0.11"/>
    <n v="0.03"/>
    <n v="0"/>
    <n v="0.03"/>
    <n v="0"/>
    <n v="0"/>
    <n v="0"/>
    <n v="0.03"/>
    <n v="0"/>
    <n v="0.03"/>
    <n v="0.01"/>
    <n v="43.6"/>
    <n v="43.61"/>
    <n v="3.97"/>
    <n v="0"/>
    <n v="3.66"/>
    <n v="7.6300000000000008"/>
    <m/>
    <m/>
    <m/>
    <m/>
    <m/>
    <m/>
    <m/>
    <m/>
    <m/>
    <m/>
    <m/>
    <m/>
    <m/>
    <n v="0"/>
    <n v="0.26"/>
    <n v="0.01"/>
    <n v="0.27"/>
    <n v="0"/>
    <n v="0"/>
    <n v="0"/>
    <n v="0"/>
    <n v="0"/>
    <n v="0"/>
    <n v="0"/>
    <n v="0"/>
    <n v="0"/>
    <n v="0"/>
    <n v="0"/>
    <n v="0"/>
    <n v="0"/>
    <n v="0"/>
    <n v="0"/>
    <n v="0"/>
    <n v="0"/>
    <n v="0"/>
    <n v="0"/>
    <n v="0"/>
    <n v="0"/>
    <n v="0"/>
    <n v="0"/>
    <n v="0"/>
    <n v="0"/>
    <n v="0"/>
    <n v="0"/>
    <n v="0"/>
    <n v="0"/>
    <n v="0"/>
    <n v="0"/>
    <n v="0"/>
    <n v="0"/>
    <n v="0"/>
    <n v="0"/>
    <n v="0"/>
    <n v="0"/>
    <n v="0"/>
    <n v="0"/>
    <n v="0"/>
    <n v="0"/>
    <n v="0"/>
    <n v="0.38"/>
    <n v="0"/>
    <n v="0.38"/>
    <n v="43.67"/>
    <n v="0"/>
    <n v="43.67"/>
    <n v="44.050000000000004"/>
    <n v="0"/>
    <n v="44.050000000000004"/>
  </r>
  <r>
    <x v="19"/>
    <s v="MT"/>
    <s v="30"/>
    <s v="039"/>
    <x v="19"/>
    <n v="2.9649999999999999"/>
    <n v="0"/>
    <n v="0.96"/>
    <n v="0.96"/>
    <n v="0"/>
    <n v="0"/>
    <n v="0"/>
    <n v="0.04"/>
    <n v="0"/>
    <n v="0.04"/>
    <n v="0.04"/>
    <n v="0"/>
    <n v="0.04"/>
    <n v="2.0049999999999999"/>
    <n v="0.16"/>
    <n v="0"/>
    <n v="0.16"/>
    <n v="0.02"/>
    <n v="0.18"/>
    <n v="0.01"/>
    <n v="0"/>
    <n v="0.01"/>
    <n v="0"/>
    <n v="0"/>
    <n v="0"/>
    <n v="0.01"/>
    <n v="0"/>
    <n v="0.01"/>
    <n v="0.79"/>
    <n v="136.41"/>
    <n v="137.19999999999999"/>
    <n v="38.85"/>
    <n v="0"/>
    <n v="7.82"/>
    <n v="46.67"/>
    <m/>
    <m/>
    <m/>
    <m/>
    <m/>
    <m/>
    <m/>
    <m/>
    <m/>
    <m/>
    <m/>
    <m/>
    <m/>
    <n v="0"/>
    <n v="0.19"/>
    <n v="0.15"/>
    <n v="0.33999999999999997"/>
    <n v="0"/>
    <n v="0"/>
    <n v="0"/>
    <n v="0"/>
    <n v="0"/>
    <n v="0"/>
    <n v="0"/>
    <n v="0"/>
    <n v="0"/>
    <n v="0"/>
    <n v="0"/>
    <n v="0"/>
    <n v="0"/>
    <n v="0"/>
    <n v="0"/>
    <n v="0"/>
    <n v="0"/>
    <n v="0"/>
    <n v="0"/>
    <n v="0"/>
    <n v="0"/>
    <n v="0"/>
    <n v="0"/>
    <n v="0"/>
    <n v="0"/>
    <n v="0"/>
    <n v="0"/>
    <n v="0"/>
    <n v="0"/>
    <n v="0"/>
    <n v="0"/>
    <n v="0"/>
    <n v="0"/>
    <n v="0"/>
    <n v="0"/>
    <n v="0"/>
    <n v="0"/>
    <n v="0"/>
    <n v="0"/>
    <n v="0"/>
    <n v="0"/>
    <n v="0"/>
    <n v="1.1500000000000001"/>
    <n v="0"/>
    <n v="1.1500000000000001"/>
    <n v="136.6"/>
    <n v="0"/>
    <n v="136.6"/>
    <n v="137.75"/>
    <n v="0"/>
    <n v="137.75"/>
  </r>
  <r>
    <x v="20"/>
    <s v="MT"/>
    <s v="30"/>
    <s v="041"/>
    <x v="20"/>
    <n v="16.303999999999998"/>
    <n v="3.13"/>
    <n v="11.2"/>
    <n v="14.329999999999998"/>
    <n v="0.36"/>
    <n v="0"/>
    <n v="0.36"/>
    <n v="1.3"/>
    <n v="0"/>
    <n v="1.3"/>
    <n v="1.66"/>
    <n v="0"/>
    <n v="1.66"/>
    <n v="1.9740000000000002"/>
    <n v="0.15"/>
    <n v="0"/>
    <n v="0.15"/>
    <n v="0.95"/>
    <n v="1.0999999999999999"/>
    <n v="0.06"/>
    <n v="0"/>
    <n v="0.06"/>
    <n v="0"/>
    <n v="0"/>
    <n v="0"/>
    <n v="0.06"/>
    <n v="0"/>
    <n v="0.06"/>
    <n v="1.46"/>
    <n v="16.27"/>
    <n v="17.73"/>
    <n v="4.03"/>
    <n v="0"/>
    <n v="0.35"/>
    <n v="4.38"/>
    <m/>
    <m/>
    <m/>
    <m/>
    <m/>
    <m/>
    <m/>
    <m/>
    <m/>
    <m/>
    <m/>
    <m/>
    <m/>
    <n v="0"/>
    <n v="7.0000000000000007E-2"/>
    <n v="0.32"/>
    <n v="0.39"/>
    <n v="0"/>
    <n v="0"/>
    <n v="0"/>
    <n v="0"/>
    <n v="0"/>
    <n v="0"/>
    <n v="0.03"/>
    <n v="0"/>
    <n v="0.03"/>
    <n v="0.03"/>
    <n v="0"/>
    <n v="0.03"/>
    <n v="0"/>
    <n v="0"/>
    <n v="0"/>
    <n v="0"/>
    <n v="0"/>
    <n v="0"/>
    <n v="0"/>
    <n v="0"/>
    <n v="0"/>
    <n v="0"/>
    <n v="0"/>
    <n v="0"/>
    <n v="0"/>
    <n v="0"/>
    <n v="0"/>
    <n v="0"/>
    <n v="0"/>
    <n v="0"/>
    <n v="0"/>
    <n v="0"/>
    <n v="0"/>
    <n v="0"/>
    <n v="0"/>
    <n v="0"/>
    <n v="0"/>
    <n v="0"/>
    <n v="0"/>
    <n v="0"/>
    <n v="0"/>
    <n v="0"/>
    <n v="2.1"/>
    <n v="0"/>
    <n v="2.1"/>
    <n v="17.920000000000002"/>
    <n v="0"/>
    <n v="17.920000000000002"/>
    <n v="20.020000000000003"/>
    <n v="0"/>
    <n v="20.020000000000003"/>
  </r>
  <r>
    <x v="21"/>
    <s v="MT"/>
    <s v="30"/>
    <s v="043"/>
    <x v="21"/>
    <n v="11.17"/>
    <n v="4.28"/>
    <n v="0"/>
    <n v="4.28"/>
    <n v="1.49"/>
    <n v="0"/>
    <n v="1.49"/>
    <n v="0"/>
    <n v="0"/>
    <n v="0"/>
    <n v="1.49"/>
    <n v="0"/>
    <n v="1.49"/>
    <n v="6.89"/>
    <n v="0.54"/>
    <n v="0"/>
    <n v="0.54"/>
    <n v="0.85"/>
    <n v="1.3900000000000001"/>
    <n v="0.28000000000000003"/>
    <n v="0"/>
    <n v="0.28000000000000003"/>
    <n v="0"/>
    <n v="0"/>
    <n v="0"/>
    <n v="0.28000000000000003"/>
    <n v="0"/>
    <n v="0.28000000000000003"/>
    <n v="2.35"/>
    <n v="149.5"/>
    <n v="151.85"/>
    <n v="13.74"/>
    <n v="0"/>
    <n v="22.47"/>
    <n v="36.21"/>
    <m/>
    <m/>
    <m/>
    <m/>
    <m/>
    <m/>
    <m/>
    <m/>
    <m/>
    <m/>
    <m/>
    <m/>
    <m/>
    <n v="0"/>
    <n v="0.08"/>
    <n v="0.3"/>
    <n v="0.38"/>
    <n v="0"/>
    <n v="0"/>
    <n v="0"/>
    <n v="0"/>
    <n v="0"/>
    <n v="0"/>
    <n v="6.93"/>
    <n v="0"/>
    <n v="6.93"/>
    <n v="6.93"/>
    <n v="0"/>
    <n v="6.93"/>
    <n v="0"/>
    <n v="0"/>
    <n v="0"/>
    <n v="0"/>
    <n v="0"/>
    <n v="0"/>
    <n v="0"/>
    <n v="0"/>
    <n v="0"/>
    <n v="0"/>
    <n v="0"/>
    <n v="0"/>
    <n v="0"/>
    <n v="0"/>
    <n v="0"/>
    <n v="0"/>
    <n v="0"/>
    <n v="0"/>
    <n v="0"/>
    <n v="0"/>
    <n v="0"/>
    <n v="0"/>
    <n v="0"/>
    <n v="0"/>
    <n v="0"/>
    <n v="0"/>
    <n v="0"/>
    <n v="0"/>
    <n v="0"/>
    <n v="0"/>
    <n v="4.74"/>
    <n v="0"/>
    <n v="4.74"/>
    <n v="156.73000000000002"/>
    <n v="0"/>
    <n v="156.73000000000002"/>
    <n v="161.47000000000003"/>
    <n v="0"/>
    <n v="161.47000000000003"/>
  </r>
  <r>
    <x v="22"/>
    <s v="MT"/>
    <s v="30"/>
    <s v="045"/>
    <x v="22"/>
    <n v="2.198"/>
    <n v="1.18"/>
    <n v="0"/>
    <n v="1.18"/>
    <n v="0.11"/>
    <n v="0"/>
    <n v="0.11"/>
    <n v="0"/>
    <n v="0"/>
    <n v="0"/>
    <n v="0.11"/>
    <n v="0"/>
    <n v="0.11"/>
    <n v="1.018"/>
    <n v="0.08"/>
    <n v="0"/>
    <n v="0.08"/>
    <n v="7.0000000000000007E-2"/>
    <n v="0.15000000000000002"/>
    <n v="0.05"/>
    <n v="0"/>
    <n v="0.05"/>
    <n v="0"/>
    <n v="0"/>
    <n v="0"/>
    <n v="0.05"/>
    <n v="0"/>
    <n v="0.05"/>
    <n v="1.57"/>
    <n v="68.67"/>
    <n v="70.239999999999995"/>
    <n v="4.08"/>
    <n v="0"/>
    <n v="7.24"/>
    <n v="11.32"/>
    <m/>
    <m/>
    <m/>
    <m/>
    <m/>
    <m/>
    <m/>
    <m/>
    <m/>
    <m/>
    <m/>
    <m/>
    <m/>
    <n v="0"/>
    <n v="0.3"/>
    <n v="0.5"/>
    <n v="0.8"/>
    <n v="0"/>
    <n v="0"/>
    <n v="0"/>
    <n v="0"/>
    <n v="0.01"/>
    <n v="0.01"/>
    <n v="0.09"/>
    <n v="0"/>
    <n v="0.09"/>
    <n v="0.09"/>
    <n v="0.01"/>
    <n v="9.9999999999999992E-2"/>
    <n v="0"/>
    <n v="0"/>
    <n v="0"/>
    <n v="0"/>
    <n v="0"/>
    <n v="0"/>
    <n v="0"/>
    <n v="0"/>
    <n v="0"/>
    <n v="0"/>
    <n v="0"/>
    <n v="0"/>
    <n v="0"/>
    <n v="0"/>
    <n v="0"/>
    <n v="0"/>
    <n v="0"/>
    <n v="0"/>
    <n v="0"/>
    <n v="0"/>
    <n v="0"/>
    <n v="0"/>
    <n v="0"/>
    <n v="0"/>
    <n v="0"/>
    <n v="0"/>
    <n v="0"/>
    <n v="0"/>
    <n v="0"/>
    <n v="0"/>
    <n v="2.11"/>
    <n v="0.01"/>
    <n v="2.1199999999999997"/>
    <n v="69.260000000000005"/>
    <n v="0"/>
    <n v="69.260000000000005"/>
    <n v="71.37"/>
    <n v="0.01"/>
    <n v="71.38000000000001"/>
  </r>
  <r>
    <x v="23"/>
    <s v="MT"/>
    <s v="30"/>
    <s v="047"/>
    <x v="23"/>
    <n v="28.297000000000001"/>
    <n v="12.34"/>
    <n v="1.96"/>
    <n v="14.3"/>
    <n v="1.38"/>
    <n v="0"/>
    <n v="1.38"/>
    <n v="0.22"/>
    <n v="0"/>
    <n v="0.22"/>
    <n v="1.6"/>
    <n v="0"/>
    <n v="1.6"/>
    <n v="13.997"/>
    <n v="1.04"/>
    <n v="0.05"/>
    <n v="1.0900000000000001"/>
    <n v="0.91"/>
    <n v="2"/>
    <n v="0.43"/>
    <n v="0"/>
    <n v="0.43"/>
    <n v="0"/>
    <n v="0"/>
    <n v="0"/>
    <n v="0.43"/>
    <n v="0"/>
    <n v="0.43"/>
    <n v="5.77"/>
    <n v="277.58"/>
    <n v="283.34999999999997"/>
    <n v="56.94"/>
    <n v="0"/>
    <n v="19.649999999999999"/>
    <n v="76.59"/>
    <m/>
    <m/>
    <m/>
    <m/>
    <m/>
    <m/>
    <m/>
    <m/>
    <m/>
    <m/>
    <m/>
    <m/>
    <m/>
    <n v="0"/>
    <n v="0.14000000000000001"/>
    <n v="0.63"/>
    <n v="0.77"/>
    <n v="0.06"/>
    <n v="4.3099999999999996"/>
    <n v="4.3699999999999992"/>
    <n v="0"/>
    <n v="0.02"/>
    <n v="0.02"/>
    <n v="0.12"/>
    <n v="0"/>
    <n v="0.12"/>
    <n v="0.12"/>
    <n v="0.02"/>
    <n v="0.13999999999999999"/>
    <n v="0"/>
    <n v="0"/>
    <n v="0"/>
    <n v="0"/>
    <n v="0"/>
    <n v="0"/>
    <n v="0"/>
    <n v="0"/>
    <n v="0"/>
    <n v="0"/>
    <n v="0"/>
    <n v="0"/>
    <n v="0"/>
    <n v="0"/>
    <n v="0"/>
    <n v="0"/>
    <n v="0"/>
    <n v="0"/>
    <n v="0"/>
    <n v="0"/>
    <n v="0"/>
    <n v="0"/>
    <n v="0"/>
    <n v="0"/>
    <n v="0"/>
    <n v="0"/>
    <n v="0"/>
    <n v="0"/>
    <n v="0"/>
    <n v="0"/>
    <n v="8.82"/>
    <n v="0.02"/>
    <n v="8.84"/>
    <n v="282.90999999999997"/>
    <n v="0"/>
    <n v="282.90999999999997"/>
    <n v="291.72999999999996"/>
    <n v="0.02"/>
    <n v="291.74999999999994"/>
  </r>
  <r>
    <x v="24"/>
    <s v="MT"/>
    <s v="30"/>
    <s v="049"/>
    <x v="24"/>
    <n v="58.448999999999998"/>
    <n v="10.16"/>
    <n v="28.37"/>
    <n v="38.53"/>
    <n v="2.0099999999999998"/>
    <n v="0"/>
    <n v="2.0099999999999998"/>
    <n v="5.62"/>
    <n v="0"/>
    <n v="5.62"/>
    <n v="7.63"/>
    <n v="0"/>
    <n v="7.63"/>
    <n v="19.919"/>
    <n v="1.47"/>
    <n v="0.08"/>
    <n v="1.55"/>
    <n v="4.3499999999999996"/>
    <n v="5.8999999999999995"/>
    <n v="0.17"/>
    <n v="0"/>
    <n v="0.17"/>
    <n v="0.99"/>
    <n v="0"/>
    <n v="0.99"/>
    <n v="1.1599999999999999"/>
    <n v="0"/>
    <n v="1.1599999999999999"/>
    <n v="10.07"/>
    <n v="199.15"/>
    <n v="209.22"/>
    <n v="33.39"/>
    <n v="0"/>
    <n v="21.55"/>
    <n v="54.94"/>
    <m/>
    <m/>
    <m/>
    <m/>
    <m/>
    <m/>
    <m/>
    <m/>
    <m/>
    <m/>
    <m/>
    <m/>
    <m/>
    <n v="0"/>
    <n v="0.17"/>
    <n v="0.5"/>
    <n v="0.67"/>
    <n v="0"/>
    <n v="0"/>
    <n v="0"/>
    <n v="0"/>
    <n v="0"/>
    <n v="0"/>
    <n v="0.1"/>
    <n v="0"/>
    <n v="0.1"/>
    <n v="0.1"/>
    <n v="0"/>
    <n v="0.1"/>
    <n v="0"/>
    <n v="0"/>
    <n v="0"/>
    <n v="0"/>
    <n v="0"/>
    <n v="0"/>
    <n v="0"/>
    <n v="0"/>
    <n v="0"/>
    <n v="0"/>
    <n v="0"/>
    <n v="0"/>
    <n v="0"/>
    <n v="0"/>
    <n v="0"/>
    <n v="0"/>
    <n v="0"/>
    <n v="0"/>
    <n v="0"/>
    <n v="0"/>
    <n v="0"/>
    <n v="0"/>
    <n v="0"/>
    <n v="0"/>
    <n v="0"/>
    <n v="0"/>
    <n v="0"/>
    <n v="0"/>
    <n v="0"/>
    <n v="0"/>
    <n v="13.889999999999999"/>
    <n v="0"/>
    <n v="13.889999999999999"/>
    <n v="206.44"/>
    <n v="0"/>
    <n v="206.44"/>
    <n v="220.32999999999998"/>
    <n v="0"/>
    <n v="220.32999999999998"/>
  </r>
  <r>
    <x v="25"/>
    <s v="MT"/>
    <s v="30"/>
    <s v="051"/>
    <x v="25"/>
    <n v="2.0030000000000001"/>
    <n v="0.55000000000000004"/>
    <n v="1.0900000000000001"/>
    <n v="1.6400000000000001"/>
    <n v="0.12"/>
    <n v="0"/>
    <n v="0.12"/>
    <n v="0.26"/>
    <n v="0"/>
    <n v="0.26"/>
    <n v="0.38"/>
    <n v="0"/>
    <n v="0.38"/>
    <n v="0.36299999999999999"/>
    <n v="0.03"/>
    <n v="0"/>
    <n v="0.03"/>
    <n v="0.22"/>
    <n v="0.25"/>
    <n v="0.03"/>
    <n v="0"/>
    <n v="0.03"/>
    <n v="0"/>
    <n v="0"/>
    <n v="0"/>
    <n v="0.03"/>
    <n v="0"/>
    <n v="0.03"/>
    <n v="0.1"/>
    <n v="56.71"/>
    <n v="56.81"/>
    <n v="8.9"/>
    <n v="0"/>
    <n v="1.81"/>
    <n v="10.71"/>
    <m/>
    <m/>
    <m/>
    <m/>
    <m/>
    <m/>
    <m/>
    <m/>
    <m/>
    <m/>
    <m/>
    <m/>
    <m/>
    <n v="0"/>
    <n v="0.03"/>
    <n v="0.26"/>
    <n v="0.29000000000000004"/>
    <n v="0"/>
    <n v="0"/>
    <n v="0"/>
    <n v="0"/>
    <n v="0"/>
    <n v="0"/>
    <n v="0"/>
    <n v="0"/>
    <n v="0"/>
    <n v="0"/>
    <n v="0"/>
    <n v="0"/>
    <n v="0"/>
    <n v="0"/>
    <n v="0"/>
    <n v="0"/>
    <n v="0"/>
    <n v="0"/>
    <n v="0"/>
    <n v="0"/>
    <n v="0"/>
    <n v="0"/>
    <n v="0"/>
    <n v="0"/>
    <n v="0"/>
    <n v="0"/>
    <n v="0"/>
    <n v="0"/>
    <n v="0"/>
    <n v="0"/>
    <n v="0"/>
    <n v="0"/>
    <n v="0"/>
    <n v="0"/>
    <n v="0"/>
    <n v="0"/>
    <n v="0"/>
    <n v="0"/>
    <n v="0"/>
    <n v="0"/>
    <n v="0"/>
    <n v="0"/>
    <n v="0.31000000000000005"/>
    <n v="0"/>
    <n v="0.31000000000000005"/>
    <n v="57.23"/>
    <n v="0"/>
    <n v="57.23"/>
    <n v="57.54"/>
    <n v="0"/>
    <n v="57.54"/>
  </r>
  <r>
    <x v="26"/>
    <s v="MT"/>
    <s v="30"/>
    <s v="053"/>
    <x v="26"/>
    <n v="19.193000000000001"/>
    <n v="2.64"/>
    <n v="3.75"/>
    <n v="6.3900000000000006"/>
    <n v="0.37"/>
    <n v="0"/>
    <n v="0.37"/>
    <n v="0.54"/>
    <n v="0"/>
    <n v="0.54"/>
    <n v="0.91"/>
    <n v="0"/>
    <n v="0.91"/>
    <n v="12.803000000000001"/>
    <n v="0.97"/>
    <n v="0.03"/>
    <n v="1"/>
    <n v="0.52"/>
    <n v="1.52"/>
    <n v="0.13"/>
    <n v="0"/>
    <n v="0.13"/>
    <n v="13.15"/>
    <n v="0"/>
    <n v="13.15"/>
    <n v="13.280000000000001"/>
    <n v="0"/>
    <n v="13.280000000000001"/>
    <n v="0.84"/>
    <n v="16.71"/>
    <n v="17.55"/>
    <n v="4.96"/>
    <n v="0"/>
    <n v="0.44"/>
    <n v="5.4"/>
    <m/>
    <m/>
    <m/>
    <m/>
    <m/>
    <m/>
    <m/>
    <m/>
    <m/>
    <m/>
    <m/>
    <m/>
    <m/>
    <n v="0"/>
    <n v="0.03"/>
    <n v="0.04"/>
    <n v="7.0000000000000007E-2"/>
    <n v="0"/>
    <n v="1.04"/>
    <n v="1.04"/>
    <n v="0.1"/>
    <n v="0"/>
    <n v="0.1"/>
    <n v="0"/>
    <n v="0"/>
    <n v="0"/>
    <n v="0.1"/>
    <n v="0"/>
    <n v="0.1"/>
    <n v="0"/>
    <n v="0"/>
    <n v="0"/>
    <n v="0"/>
    <n v="0"/>
    <n v="0"/>
    <n v="0"/>
    <n v="0"/>
    <n v="0"/>
    <n v="0"/>
    <n v="0"/>
    <n v="0"/>
    <n v="0"/>
    <n v="0"/>
    <n v="0"/>
    <n v="0"/>
    <n v="0"/>
    <n v="0"/>
    <n v="0"/>
    <n v="0"/>
    <n v="0"/>
    <n v="0"/>
    <n v="0"/>
    <n v="0"/>
    <n v="0"/>
    <n v="0"/>
    <n v="0"/>
    <n v="0"/>
    <n v="0"/>
    <n v="0"/>
    <n v="2.4399999999999995"/>
    <n v="0"/>
    <n v="2.4399999999999995"/>
    <n v="31.509999999999998"/>
    <n v="0"/>
    <n v="31.509999999999998"/>
    <n v="33.949999999999996"/>
    <n v="0"/>
    <n v="33.949999999999996"/>
  </r>
  <r>
    <x v="27"/>
    <s v="MT"/>
    <s v="30"/>
    <s v="055"/>
    <x v="27"/>
    <n v="1.8049999999999999"/>
    <n v="0.64"/>
    <n v="0"/>
    <n v="0.64"/>
    <n v="0.09"/>
    <n v="0"/>
    <n v="0.09"/>
    <n v="0"/>
    <n v="0"/>
    <n v="0"/>
    <n v="0.09"/>
    <n v="0"/>
    <n v="0.09"/>
    <n v="1.165"/>
    <n v="0.09"/>
    <n v="0"/>
    <n v="0.09"/>
    <n v="0.05"/>
    <n v="0.14000000000000001"/>
    <n v="0.03"/>
    <n v="0"/>
    <n v="0.03"/>
    <n v="0"/>
    <n v="0"/>
    <n v="0"/>
    <n v="0.03"/>
    <n v="0"/>
    <n v="0.03"/>
    <n v="0.01"/>
    <n v="25.8"/>
    <n v="25.810000000000002"/>
    <n v="1.76"/>
    <n v="0"/>
    <n v="6.22"/>
    <n v="7.9799999999999995"/>
    <m/>
    <m/>
    <m/>
    <m/>
    <m/>
    <m/>
    <m/>
    <m/>
    <m/>
    <m/>
    <m/>
    <m/>
    <m/>
    <n v="0"/>
    <n v="0.35"/>
    <n v="0.19"/>
    <n v="0.54"/>
    <n v="0"/>
    <n v="0"/>
    <n v="0"/>
    <n v="0"/>
    <n v="0"/>
    <n v="0"/>
    <n v="0"/>
    <n v="0"/>
    <n v="0"/>
    <n v="0"/>
    <n v="0"/>
    <n v="0"/>
    <n v="0"/>
    <n v="0"/>
    <n v="0"/>
    <n v="0"/>
    <n v="0"/>
    <n v="0"/>
    <n v="0"/>
    <n v="0"/>
    <n v="0"/>
    <n v="0"/>
    <n v="0"/>
    <n v="0"/>
    <n v="0"/>
    <n v="0"/>
    <n v="0"/>
    <n v="0"/>
    <n v="0"/>
    <n v="0"/>
    <n v="0"/>
    <n v="0"/>
    <n v="0"/>
    <n v="0"/>
    <n v="0"/>
    <n v="0"/>
    <n v="0"/>
    <n v="0"/>
    <n v="0"/>
    <n v="0"/>
    <n v="0"/>
    <n v="0"/>
    <n v="0.56999999999999995"/>
    <n v="0"/>
    <n v="0.56999999999999995"/>
    <n v="25.990000000000002"/>
    <n v="0"/>
    <n v="25.990000000000002"/>
    <n v="26.560000000000002"/>
    <n v="0"/>
    <n v="26.560000000000002"/>
  </r>
  <r>
    <x v="28"/>
    <s v="MT"/>
    <s v="30"/>
    <s v="057"/>
    <x v="28"/>
    <n v="7.274"/>
    <n v="3.33"/>
    <n v="0"/>
    <n v="3.33"/>
    <n v="0.4"/>
    <n v="0"/>
    <n v="0.4"/>
    <n v="0"/>
    <n v="0"/>
    <n v="0"/>
    <n v="0.4"/>
    <n v="0"/>
    <n v="0.4"/>
    <n v="3.944"/>
    <n v="0.3"/>
    <n v="0.01"/>
    <n v="0.31"/>
    <n v="0.23"/>
    <n v="0.54"/>
    <n v="0.08"/>
    <n v="0"/>
    <n v="0.08"/>
    <n v="0"/>
    <n v="0"/>
    <n v="0"/>
    <n v="0.08"/>
    <n v="0"/>
    <n v="0.08"/>
    <n v="2.0499999999999998"/>
    <n v="642.47"/>
    <n v="644.52"/>
    <n v="58.63"/>
    <n v="0"/>
    <n v="78.7"/>
    <n v="137.33000000000001"/>
    <m/>
    <m/>
    <m/>
    <m/>
    <m/>
    <m/>
    <m/>
    <m/>
    <m/>
    <m/>
    <m/>
    <m/>
    <m/>
    <n v="0"/>
    <n v="0.18"/>
    <n v="0.92"/>
    <n v="1.1000000000000001"/>
    <n v="0.34"/>
    <n v="0.68"/>
    <n v="1.02"/>
    <n v="0.01"/>
    <n v="0.03"/>
    <n v="0.04"/>
    <n v="0.22"/>
    <n v="0"/>
    <n v="0.22"/>
    <n v="0.23"/>
    <n v="0.03"/>
    <n v="0.26"/>
    <n v="0"/>
    <n v="0"/>
    <n v="0"/>
    <n v="0"/>
    <n v="0"/>
    <n v="0"/>
    <n v="0"/>
    <n v="0"/>
    <n v="0"/>
    <n v="0"/>
    <n v="0"/>
    <n v="0"/>
    <n v="0"/>
    <n v="0"/>
    <n v="0"/>
    <n v="0"/>
    <n v="0"/>
    <n v="0"/>
    <n v="0"/>
    <n v="0"/>
    <n v="0"/>
    <n v="0"/>
    <n v="0"/>
    <n v="0"/>
    <n v="0"/>
    <n v="0"/>
    <n v="0"/>
    <n v="0"/>
    <n v="0"/>
    <n v="0"/>
    <n v="3.3599999999999994"/>
    <n v="0.03"/>
    <n v="3.3899999999999992"/>
    <n v="644.29999999999995"/>
    <n v="0"/>
    <n v="644.29999999999995"/>
    <n v="647.66"/>
    <n v="0.03"/>
    <n v="647.68999999999994"/>
  </r>
  <r>
    <x v="29"/>
    <s v="MT"/>
    <s v="30"/>
    <s v="059"/>
    <x v="29"/>
    <n v="1.9990000000000001"/>
    <n v="0.42"/>
    <n v="0.98"/>
    <n v="1.4"/>
    <n v="0.09"/>
    <n v="0"/>
    <n v="0.09"/>
    <n v="0.2"/>
    <n v="0"/>
    <n v="0.2"/>
    <n v="0.28999999999999998"/>
    <n v="0"/>
    <n v="0.28999999999999998"/>
    <n v="0.5990000000000002"/>
    <n v="0.05"/>
    <n v="0"/>
    <n v="0.05"/>
    <n v="0.17"/>
    <n v="0.22000000000000003"/>
    <n v="0.1"/>
    <n v="0"/>
    <n v="0.1"/>
    <n v="0"/>
    <n v="0"/>
    <n v="0"/>
    <n v="0.1"/>
    <n v="0"/>
    <n v="0.1"/>
    <n v="2.5"/>
    <n v="373.55"/>
    <n v="376.05"/>
    <n v="22.96"/>
    <n v="0"/>
    <n v="48.91"/>
    <n v="71.87"/>
    <m/>
    <m/>
    <m/>
    <m/>
    <m/>
    <m/>
    <m/>
    <m/>
    <m/>
    <m/>
    <m/>
    <m/>
    <m/>
    <n v="0"/>
    <n v="0.28000000000000003"/>
    <n v="0.45"/>
    <n v="0.73"/>
    <n v="0"/>
    <n v="0"/>
    <n v="0"/>
    <n v="0"/>
    <n v="0"/>
    <n v="0"/>
    <n v="0"/>
    <n v="0"/>
    <n v="0"/>
    <n v="0"/>
    <n v="0"/>
    <n v="0"/>
    <n v="0"/>
    <n v="0"/>
    <n v="0"/>
    <n v="0"/>
    <n v="0"/>
    <n v="0"/>
    <n v="0"/>
    <n v="0"/>
    <n v="0"/>
    <n v="0"/>
    <n v="0"/>
    <n v="0"/>
    <n v="0"/>
    <n v="0"/>
    <n v="0"/>
    <n v="0"/>
    <n v="0"/>
    <n v="0"/>
    <n v="0"/>
    <n v="0"/>
    <n v="0"/>
    <n v="0"/>
    <n v="0"/>
    <n v="0"/>
    <n v="0"/>
    <n v="0"/>
    <n v="0"/>
    <n v="0"/>
    <n v="0"/>
    <n v="0"/>
    <n v="3.0200000000000005"/>
    <n v="0"/>
    <n v="3.0200000000000005"/>
    <n v="374.2"/>
    <n v="0"/>
    <n v="374.2"/>
    <n v="377.21999999999997"/>
    <n v="0"/>
    <n v="377.21999999999997"/>
  </r>
  <r>
    <x v="30"/>
    <s v="MT"/>
    <s v="30"/>
    <s v="061"/>
    <x v="30"/>
    <n v="4.0140000000000002"/>
    <n v="1.48"/>
    <n v="0"/>
    <n v="1.48"/>
    <n v="0.26"/>
    <n v="0"/>
    <n v="0.26"/>
    <n v="0"/>
    <n v="0"/>
    <n v="0"/>
    <n v="0.26"/>
    <n v="0"/>
    <n v="0.26"/>
    <n v="2.5340000000000003"/>
    <n v="0.19"/>
    <n v="0.01"/>
    <n v="0.2"/>
    <n v="0.15"/>
    <n v="0.35"/>
    <n v="2.34"/>
    <n v="0"/>
    <n v="2.34"/>
    <n v="0.45"/>
    <n v="0"/>
    <n v="0.45"/>
    <n v="2.79"/>
    <n v="0"/>
    <n v="2.79"/>
    <n v="0.86"/>
    <n v="3.89"/>
    <n v="4.75"/>
    <n v="1.46"/>
    <n v="0"/>
    <n v="0.35"/>
    <n v="1.81"/>
    <m/>
    <m/>
    <m/>
    <m/>
    <m/>
    <m/>
    <m/>
    <m/>
    <m/>
    <m/>
    <m/>
    <m/>
    <m/>
    <n v="0"/>
    <n v="0"/>
    <n v="0.02"/>
    <n v="0.02"/>
    <n v="0"/>
    <n v="0"/>
    <n v="0"/>
    <n v="0"/>
    <n v="0"/>
    <n v="0"/>
    <n v="0.04"/>
    <n v="0"/>
    <n v="0.04"/>
    <n v="0.04"/>
    <n v="0"/>
    <n v="0.04"/>
    <n v="0"/>
    <n v="0"/>
    <n v="0"/>
    <n v="0"/>
    <n v="0"/>
    <n v="0"/>
    <n v="0"/>
    <n v="0"/>
    <n v="0"/>
    <n v="0"/>
    <n v="0"/>
    <n v="0"/>
    <n v="0"/>
    <n v="0"/>
    <n v="0"/>
    <n v="0"/>
    <n v="0"/>
    <n v="0"/>
    <n v="0"/>
    <n v="0"/>
    <n v="0"/>
    <n v="0"/>
    <n v="0"/>
    <n v="0"/>
    <n v="0"/>
    <n v="0"/>
    <n v="0"/>
    <n v="0"/>
    <n v="0"/>
    <n v="0"/>
    <n v="3.65"/>
    <n v="0"/>
    <n v="3.65"/>
    <n v="4.41"/>
    <n v="0"/>
    <n v="4.41"/>
    <n v="8.06"/>
    <n v="0"/>
    <n v="8.06"/>
  </r>
  <r>
    <x v="31"/>
    <s v="MT"/>
    <s v="30"/>
    <s v="063"/>
    <x v="31"/>
    <n v="100.086"/>
    <n v="69.290000000000006"/>
    <n v="1.5"/>
    <n v="70.790000000000006"/>
    <n v="25.22"/>
    <n v="0"/>
    <n v="25.22"/>
    <n v="0.55000000000000004"/>
    <n v="0"/>
    <n v="0.55000000000000004"/>
    <n v="25.77"/>
    <n v="0"/>
    <n v="25.77"/>
    <n v="29.295999999999992"/>
    <n v="2.29"/>
    <n v="0"/>
    <n v="2.29"/>
    <n v="14.69"/>
    <n v="16.98"/>
    <n v="18.53"/>
    <n v="0"/>
    <n v="18.53"/>
    <n v="2.76"/>
    <n v="0"/>
    <n v="2.76"/>
    <n v="21.29"/>
    <n v="0"/>
    <n v="21.29"/>
    <n v="5.52"/>
    <n v="56.35"/>
    <n v="61.870000000000005"/>
    <n v="14.73"/>
    <n v="0"/>
    <n v="6.66"/>
    <n v="21.39"/>
    <m/>
    <m/>
    <m/>
    <m/>
    <m/>
    <m/>
    <m/>
    <m/>
    <m/>
    <m/>
    <m/>
    <m/>
    <m/>
    <n v="0"/>
    <n v="0.01"/>
    <n v="0.18"/>
    <n v="0.19"/>
    <n v="0"/>
    <n v="0"/>
    <n v="0"/>
    <n v="0"/>
    <n v="0"/>
    <n v="0"/>
    <n v="1.0900000000000001"/>
    <n v="0"/>
    <n v="1.0900000000000001"/>
    <n v="1.0900000000000001"/>
    <n v="0"/>
    <n v="1.0900000000000001"/>
    <n v="0.15"/>
    <n v="0"/>
    <n v="0.15"/>
    <n v="0"/>
    <n v="0"/>
    <n v="0"/>
    <n v="0.15"/>
    <n v="0"/>
    <n v="0.15"/>
    <n v="91.72"/>
    <n v="0"/>
    <n v="0"/>
    <n v="0"/>
    <n v="0"/>
    <n v="0"/>
    <n v="0"/>
    <n v="0"/>
    <n v="0"/>
    <n v="0"/>
    <n v="0"/>
    <n v="0.15"/>
    <n v="0"/>
    <n v="0.15"/>
    <n v="0"/>
    <n v="0"/>
    <n v="0"/>
    <n v="0.15"/>
    <n v="0"/>
    <n v="0.15"/>
    <n v="91.72"/>
    <n v="51.72"/>
    <n v="0"/>
    <n v="51.72"/>
    <n v="60.930000000000007"/>
    <n v="0"/>
    <n v="60.930000000000007"/>
    <n v="112.65"/>
    <n v="0"/>
    <n v="112.65"/>
  </r>
  <r>
    <x v="32"/>
    <s v="MT"/>
    <s v="30"/>
    <s v="065"/>
    <x v="32"/>
    <n v="4.4969999999999999"/>
    <n v="2.0099999999999998"/>
    <n v="0.18"/>
    <n v="2.19"/>
    <n v="0.62"/>
    <n v="0"/>
    <n v="0.62"/>
    <n v="0.05"/>
    <n v="0"/>
    <n v="0.05"/>
    <n v="0.67"/>
    <n v="0"/>
    <n v="0.67"/>
    <n v="2.3069999999999999"/>
    <n v="0.18"/>
    <n v="0"/>
    <n v="0.18"/>
    <n v="0.38"/>
    <n v="0.56000000000000005"/>
    <n v="0.05"/>
    <n v="0"/>
    <n v="0.05"/>
    <n v="0"/>
    <n v="0"/>
    <n v="0"/>
    <n v="0.05"/>
    <n v="0"/>
    <n v="0.05"/>
    <n v="0.44"/>
    <n v="95.83"/>
    <n v="96.27"/>
    <n v="3.65"/>
    <n v="0"/>
    <n v="10.17"/>
    <n v="13.82"/>
    <m/>
    <m/>
    <m/>
    <m/>
    <m/>
    <m/>
    <m/>
    <m/>
    <m/>
    <m/>
    <m/>
    <m/>
    <m/>
    <n v="0"/>
    <n v="0.57999999999999996"/>
    <n v="0"/>
    <n v="0.57999999999999996"/>
    <n v="0"/>
    <n v="0"/>
    <n v="0"/>
    <n v="0"/>
    <n v="0.02"/>
    <n v="0.02"/>
    <n v="0"/>
    <n v="0"/>
    <n v="0"/>
    <n v="0"/>
    <n v="0.02"/>
    <n v="0.02"/>
    <n v="0"/>
    <n v="0"/>
    <n v="0"/>
    <n v="0"/>
    <n v="0"/>
    <n v="0"/>
    <n v="0"/>
    <n v="0"/>
    <n v="0"/>
    <n v="0"/>
    <n v="0"/>
    <n v="0"/>
    <n v="0"/>
    <n v="0"/>
    <n v="0"/>
    <n v="0"/>
    <n v="0"/>
    <n v="0"/>
    <n v="0"/>
    <n v="0"/>
    <n v="0"/>
    <n v="0"/>
    <n v="0"/>
    <n v="0"/>
    <n v="0"/>
    <n v="0"/>
    <n v="0"/>
    <n v="0"/>
    <n v="0"/>
    <n v="0"/>
    <n v="1.87"/>
    <n v="0.02"/>
    <n v="1.8900000000000001"/>
    <n v="95.88"/>
    <n v="0"/>
    <n v="95.88"/>
    <n v="97.75"/>
    <n v="0.02"/>
    <n v="97.77"/>
  </r>
  <r>
    <x v="33"/>
    <s v="MT"/>
    <s v="30"/>
    <s v="067"/>
    <x v="33"/>
    <n v="15.968"/>
    <n v="9.27"/>
    <n v="0.3"/>
    <n v="9.57"/>
    <n v="2.17"/>
    <n v="0"/>
    <n v="2.17"/>
    <n v="7.0000000000000007E-2"/>
    <n v="0"/>
    <n v="7.0000000000000007E-2"/>
    <n v="2.2400000000000002"/>
    <n v="0"/>
    <n v="2.2400000000000002"/>
    <n v="6.3980000000000006"/>
    <n v="0.5"/>
    <n v="0"/>
    <n v="0.5"/>
    <n v="1.28"/>
    <n v="1.78"/>
    <n v="0.38"/>
    <n v="0"/>
    <n v="0.38"/>
    <n v="0"/>
    <n v="0"/>
    <n v="0"/>
    <n v="0.38"/>
    <n v="0"/>
    <n v="0.38"/>
    <n v="3.23"/>
    <n v="475.5"/>
    <n v="478.73"/>
    <n v="26.75"/>
    <n v="0"/>
    <n v="57.14"/>
    <n v="83.89"/>
    <m/>
    <m/>
    <m/>
    <m/>
    <m/>
    <m/>
    <m/>
    <m/>
    <m/>
    <m/>
    <m/>
    <m/>
    <m/>
    <n v="0"/>
    <n v="0.11"/>
    <n v="0.54"/>
    <n v="0.65"/>
    <n v="0"/>
    <n v="25.35"/>
    <n v="25.35"/>
    <n v="0"/>
    <n v="0.02"/>
    <n v="0.02"/>
    <n v="0.11"/>
    <n v="0"/>
    <n v="0.11"/>
    <n v="0.11"/>
    <n v="0.02"/>
    <n v="0.13"/>
    <n v="0"/>
    <n v="0"/>
    <n v="0"/>
    <n v="0"/>
    <n v="0"/>
    <n v="0"/>
    <n v="0"/>
    <n v="0"/>
    <n v="0"/>
    <n v="0"/>
    <n v="0"/>
    <n v="0"/>
    <n v="0"/>
    <n v="0"/>
    <n v="0"/>
    <n v="0"/>
    <n v="0"/>
    <n v="0"/>
    <n v="0"/>
    <n v="0"/>
    <n v="0"/>
    <n v="0"/>
    <n v="0"/>
    <n v="0"/>
    <n v="0"/>
    <n v="0"/>
    <n v="0"/>
    <n v="0"/>
    <n v="0"/>
    <n v="0"/>
    <n v="6.39"/>
    <n v="0.02"/>
    <n v="6.4099999999999993"/>
    <n v="501.57000000000005"/>
    <n v="0"/>
    <n v="501.57000000000005"/>
    <n v="507.96000000000004"/>
    <n v="0.02"/>
    <n v="507.98"/>
  </r>
  <r>
    <x v="34"/>
    <s v="MT"/>
    <s v="30"/>
    <s v="069"/>
    <x v="34"/>
    <n v="0.47"/>
    <n v="0.19"/>
    <n v="0"/>
    <n v="0.19"/>
    <n v="0.01"/>
    <n v="0"/>
    <n v="0.01"/>
    <n v="0"/>
    <n v="0"/>
    <n v="0"/>
    <n v="0.01"/>
    <n v="0"/>
    <n v="0.01"/>
    <n v="0.28000000000000003"/>
    <n v="0.02"/>
    <n v="0"/>
    <n v="0.02"/>
    <n v="0.01"/>
    <n v="0.03"/>
    <n v="0"/>
    <n v="0"/>
    <n v="0"/>
    <n v="0"/>
    <n v="0"/>
    <n v="0"/>
    <n v="0"/>
    <n v="0"/>
    <n v="0"/>
    <n v="0.37"/>
    <n v="41.42"/>
    <n v="41.79"/>
    <n v="1.93"/>
    <n v="0"/>
    <n v="6.07"/>
    <n v="8"/>
    <m/>
    <m/>
    <m/>
    <m/>
    <m/>
    <m/>
    <m/>
    <m/>
    <m/>
    <m/>
    <m/>
    <m/>
    <m/>
    <n v="0"/>
    <n v="0.02"/>
    <n v="0.27"/>
    <n v="0.29000000000000004"/>
    <n v="0"/>
    <n v="0"/>
    <n v="0"/>
    <n v="0"/>
    <n v="0"/>
    <n v="0"/>
    <n v="0"/>
    <n v="0"/>
    <n v="0"/>
    <n v="0"/>
    <n v="0"/>
    <n v="0"/>
    <n v="0"/>
    <n v="0"/>
    <n v="0"/>
    <n v="0"/>
    <n v="0"/>
    <n v="0"/>
    <n v="0"/>
    <n v="0"/>
    <n v="0"/>
    <n v="0"/>
    <n v="0"/>
    <n v="0"/>
    <n v="0"/>
    <n v="0"/>
    <n v="0"/>
    <n v="0"/>
    <n v="0"/>
    <n v="0"/>
    <n v="0"/>
    <n v="0"/>
    <n v="0"/>
    <n v="0"/>
    <n v="0"/>
    <n v="0"/>
    <n v="0"/>
    <n v="0"/>
    <n v="0"/>
    <n v="0"/>
    <n v="0"/>
    <n v="0"/>
    <n v="0.42000000000000004"/>
    <n v="0"/>
    <n v="0.42000000000000004"/>
    <n v="41.690000000000005"/>
    <n v="0"/>
    <n v="41.690000000000005"/>
    <n v="42.110000000000007"/>
    <n v="0"/>
    <n v="42.110000000000007"/>
  </r>
  <r>
    <x v="35"/>
    <s v="MT"/>
    <s v="30"/>
    <s v="071"/>
    <x v="35"/>
    <n v="4.1790000000000003"/>
    <n v="2.58"/>
    <n v="0"/>
    <n v="2.58"/>
    <n v="0.33"/>
    <n v="0"/>
    <n v="0.33"/>
    <n v="0"/>
    <n v="0"/>
    <n v="0"/>
    <n v="0.33"/>
    <n v="0"/>
    <n v="0.33"/>
    <n v="1.5990000000000002"/>
    <n v="0.12"/>
    <n v="0"/>
    <n v="0.12"/>
    <n v="0.19"/>
    <n v="0.31"/>
    <n v="0"/>
    <n v="0"/>
    <n v="0"/>
    <n v="0"/>
    <n v="0"/>
    <n v="0"/>
    <n v="0"/>
    <n v="0"/>
    <n v="0"/>
    <n v="3.04"/>
    <n v="161.58000000000001"/>
    <n v="164.62"/>
    <n v="6.75"/>
    <n v="0"/>
    <n v="27.53"/>
    <n v="34.28"/>
    <m/>
    <m/>
    <m/>
    <m/>
    <m/>
    <m/>
    <m/>
    <m/>
    <m/>
    <m/>
    <m/>
    <m/>
    <m/>
    <n v="0"/>
    <n v="0.01"/>
    <n v="1.1100000000000001"/>
    <n v="1.1200000000000001"/>
    <n v="0"/>
    <n v="0"/>
    <n v="0"/>
    <n v="0"/>
    <n v="0"/>
    <n v="0"/>
    <n v="0.02"/>
    <n v="0"/>
    <n v="0.02"/>
    <n v="0.02"/>
    <n v="0"/>
    <n v="0.02"/>
    <n v="0"/>
    <n v="0"/>
    <n v="0"/>
    <n v="0"/>
    <n v="0"/>
    <n v="0"/>
    <n v="0"/>
    <n v="0"/>
    <n v="0"/>
    <n v="0"/>
    <n v="0"/>
    <n v="0"/>
    <n v="0"/>
    <n v="0"/>
    <n v="0"/>
    <n v="0"/>
    <n v="0"/>
    <n v="0"/>
    <n v="0"/>
    <n v="0"/>
    <n v="0"/>
    <n v="0"/>
    <n v="0"/>
    <n v="0"/>
    <n v="0"/>
    <n v="0"/>
    <n v="0"/>
    <n v="0"/>
    <n v="0"/>
    <n v="0"/>
    <n v="3.5"/>
    <n v="0"/>
    <n v="3.5"/>
    <n v="162.71000000000004"/>
    <n v="0"/>
    <n v="162.71000000000004"/>
    <n v="166.21000000000004"/>
    <n v="0"/>
    <n v="166.21000000000004"/>
  </r>
  <r>
    <x v="36"/>
    <s v="MT"/>
    <s v="30"/>
    <s v="073"/>
    <x v="36"/>
    <n v="6.0869999999999997"/>
    <n v="1.51"/>
    <n v="3.58"/>
    <n v="5.09"/>
    <n v="0.28999999999999998"/>
    <n v="0"/>
    <n v="0.28999999999999998"/>
    <n v="0.68"/>
    <n v="0"/>
    <n v="0.68"/>
    <n v="0.97"/>
    <n v="0"/>
    <n v="0.97"/>
    <n v="0.99699999999999989"/>
    <n v="0.08"/>
    <n v="0"/>
    <n v="0.08"/>
    <n v="0.55000000000000004"/>
    <n v="0.63"/>
    <n v="0"/>
    <n v="0"/>
    <n v="0"/>
    <n v="0"/>
    <n v="0"/>
    <n v="0"/>
    <n v="0"/>
    <n v="0"/>
    <n v="0"/>
    <n v="2.0299999999999998"/>
    <n v="235.89"/>
    <n v="237.92"/>
    <n v="41.84"/>
    <n v="0"/>
    <n v="29.12"/>
    <n v="70.960000000000008"/>
    <m/>
    <m/>
    <m/>
    <m/>
    <m/>
    <m/>
    <m/>
    <m/>
    <m/>
    <m/>
    <m/>
    <m/>
    <m/>
    <n v="0"/>
    <n v="0.09"/>
    <n v="0.39"/>
    <n v="0.48"/>
    <n v="0"/>
    <n v="0"/>
    <n v="0"/>
    <n v="0"/>
    <n v="0"/>
    <n v="0"/>
    <n v="0.01"/>
    <n v="0"/>
    <n v="0.01"/>
    <n v="0.01"/>
    <n v="0"/>
    <n v="0.01"/>
    <n v="0"/>
    <n v="0"/>
    <n v="0"/>
    <n v="0"/>
    <n v="0"/>
    <n v="0"/>
    <n v="0"/>
    <n v="0"/>
    <n v="0"/>
    <n v="0"/>
    <n v="0"/>
    <n v="0"/>
    <n v="0"/>
    <n v="0"/>
    <n v="0"/>
    <n v="0"/>
    <n v="0"/>
    <n v="0"/>
    <n v="0"/>
    <n v="0"/>
    <n v="0"/>
    <n v="0"/>
    <n v="0"/>
    <n v="0"/>
    <n v="0"/>
    <n v="0"/>
    <n v="0"/>
    <n v="0"/>
    <n v="0"/>
    <n v="0"/>
    <n v="2.4899999999999998"/>
    <n v="0"/>
    <n v="2.4899999999999998"/>
    <n v="236.96999999999997"/>
    <n v="0"/>
    <n v="236.96999999999997"/>
    <n v="239.45999999999998"/>
    <n v="0"/>
    <n v="239.45999999999998"/>
  </r>
  <r>
    <x v="37"/>
    <s v="MT"/>
    <s v="30"/>
    <s v="075"/>
    <x v="37"/>
    <n v="1.7050000000000001"/>
    <n v="0.45"/>
    <n v="0"/>
    <n v="0.45"/>
    <n v="0.14000000000000001"/>
    <n v="0"/>
    <n v="0.14000000000000001"/>
    <n v="0"/>
    <n v="0"/>
    <n v="0"/>
    <n v="0.14000000000000001"/>
    <n v="0"/>
    <n v="0.14000000000000001"/>
    <n v="1.2549999999999999"/>
    <n v="0.1"/>
    <n v="0"/>
    <n v="0.1"/>
    <n v="0.08"/>
    <n v="0.18"/>
    <n v="0"/>
    <n v="0"/>
    <n v="0"/>
    <n v="0"/>
    <n v="0"/>
    <n v="0"/>
    <n v="0"/>
    <n v="0"/>
    <n v="0"/>
    <n v="0.17"/>
    <n v="38.58"/>
    <n v="38.75"/>
    <n v="5.25"/>
    <n v="0"/>
    <n v="7.72"/>
    <n v="12.969999999999999"/>
    <m/>
    <m/>
    <m/>
    <m/>
    <m/>
    <m/>
    <m/>
    <m/>
    <m/>
    <m/>
    <m/>
    <m/>
    <m/>
    <n v="0"/>
    <n v="0.85"/>
    <n v="7.0000000000000007E-2"/>
    <n v="0.91999999999999993"/>
    <n v="0"/>
    <n v="0"/>
    <n v="0"/>
    <n v="0"/>
    <n v="0"/>
    <n v="0"/>
    <n v="0"/>
    <n v="0"/>
    <n v="0"/>
    <n v="0"/>
    <n v="0"/>
    <n v="0"/>
    <n v="0"/>
    <n v="0"/>
    <n v="0"/>
    <n v="0"/>
    <n v="0"/>
    <n v="0"/>
    <n v="0"/>
    <n v="0"/>
    <n v="0"/>
    <n v="0"/>
    <n v="0"/>
    <n v="0"/>
    <n v="0"/>
    <n v="0"/>
    <n v="0"/>
    <n v="0"/>
    <n v="0"/>
    <n v="0"/>
    <n v="0"/>
    <n v="0"/>
    <n v="0"/>
    <n v="0"/>
    <n v="0"/>
    <n v="0"/>
    <n v="0"/>
    <n v="0"/>
    <n v="0"/>
    <n v="0"/>
    <n v="0"/>
    <n v="0"/>
    <n v="1.26"/>
    <n v="0"/>
    <n v="1.26"/>
    <n v="38.65"/>
    <n v="0"/>
    <n v="38.65"/>
    <n v="39.909999999999997"/>
    <n v="0"/>
    <n v="39.909999999999997"/>
  </r>
  <r>
    <x v="38"/>
    <s v="MT"/>
    <s v="30"/>
    <s v="077"/>
    <x v="38"/>
    <n v="6.9989999999999997"/>
    <n v="5.01"/>
    <n v="0"/>
    <n v="5.01"/>
    <n v="1.32"/>
    <n v="0"/>
    <n v="1.32"/>
    <n v="0"/>
    <n v="0"/>
    <n v="0"/>
    <n v="1.32"/>
    <n v="0"/>
    <n v="1.32"/>
    <n v="1.9889999999999999"/>
    <n v="0.16"/>
    <n v="0"/>
    <n v="0.16"/>
    <n v="0.75"/>
    <n v="0.91"/>
    <n v="0.05"/>
    <n v="0"/>
    <n v="0.05"/>
    <n v="0"/>
    <n v="0"/>
    <n v="0"/>
    <n v="0.05"/>
    <n v="0"/>
    <n v="0.05"/>
    <n v="1.94"/>
    <n v="243.25"/>
    <n v="245.19"/>
    <n v="27.16"/>
    <n v="0"/>
    <n v="47.33"/>
    <n v="74.489999999999995"/>
    <m/>
    <m/>
    <m/>
    <m/>
    <m/>
    <m/>
    <m/>
    <m/>
    <m/>
    <m/>
    <m/>
    <m/>
    <m/>
    <n v="0"/>
    <n v="0.02"/>
    <n v="0.65"/>
    <n v="0.67"/>
    <n v="0"/>
    <n v="0"/>
    <n v="0"/>
    <n v="0"/>
    <n v="0"/>
    <n v="0"/>
    <n v="0"/>
    <n v="0"/>
    <n v="0"/>
    <n v="0"/>
    <n v="0"/>
    <n v="0"/>
    <n v="0"/>
    <n v="0"/>
    <n v="0"/>
    <n v="0"/>
    <n v="0"/>
    <n v="0"/>
    <n v="0"/>
    <n v="0"/>
    <n v="0"/>
    <n v="0"/>
    <n v="0"/>
    <n v="0"/>
    <n v="0"/>
    <n v="0"/>
    <n v="0"/>
    <n v="0"/>
    <n v="0"/>
    <n v="0"/>
    <n v="0"/>
    <n v="0"/>
    <n v="0"/>
    <n v="0"/>
    <n v="0"/>
    <n v="0"/>
    <n v="0"/>
    <n v="0"/>
    <n v="0"/>
    <n v="0"/>
    <n v="0"/>
    <n v="0"/>
    <n v="3.4899999999999998"/>
    <n v="0"/>
    <n v="3.4899999999999998"/>
    <n v="243.9"/>
    <n v="0"/>
    <n v="243.9"/>
    <n v="247.39000000000001"/>
    <n v="0"/>
    <n v="247.39000000000001"/>
  </r>
  <r>
    <x v="39"/>
    <s v="MT"/>
    <s v="30"/>
    <s v="079"/>
    <x v="39"/>
    <n v="1.105"/>
    <n v="0.05"/>
    <n v="0"/>
    <n v="0.05"/>
    <n v="0.01"/>
    <n v="0"/>
    <n v="0.01"/>
    <n v="0"/>
    <n v="0"/>
    <n v="0"/>
    <n v="0.01"/>
    <n v="0"/>
    <n v="0.01"/>
    <n v="1.0549999999999999"/>
    <n v="0.08"/>
    <n v="0"/>
    <n v="0.08"/>
    <n v="0.01"/>
    <n v="0.09"/>
    <n v="0"/>
    <n v="0"/>
    <n v="0"/>
    <n v="0"/>
    <n v="0"/>
    <n v="0"/>
    <n v="0"/>
    <n v="0"/>
    <n v="0"/>
    <n v="1.1100000000000001"/>
    <n v="52.39"/>
    <n v="53.5"/>
    <n v="4.66"/>
    <n v="0"/>
    <n v="6.01"/>
    <n v="10.67"/>
    <m/>
    <m/>
    <m/>
    <m/>
    <m/>
    <m/>
    <m/>
    <m/>
    <m/>
    <m/>
    <m/>
    <m/>
    <m/>
    <n v="0"/>
    <n v="0.16"/>
    <n v="0.36"/>
    <n v="0.52"/>
    <n v="0"/>
    <n v="0"/>
    <n v="0"/>
    <n v="0"/>
    <n v="0"/>
    <n v="0"/>
    <n v="0"/>
    <n v="0"/>
    <n v="0"/>
    <n v="0"/>
    <n v="0"/>
    <n v="0"/>
    <n v="0"/>
    <n v="0"/>
    <n v="0"/>
    <n v="0"/>
    <n v="0"/>
    <n v="0"/>
    <n v="0"/>
    <n v="0"/>
    <n v="0"/>
    <n v="0"/>
    <n v="0"/>
    <n v="0"/>
    <n v="0"/>
    <n v="0"/>
    <n v="0"/>
    <n v="0"/>
    <n v="0"/>
    <n v="0"/>
    <n v="0"/>
    <n v="0"/>
    <n v="0"/>
    <n v="0"/>
    <n v="0"/>
    <n v="0"/>
    <n v="0"/>
    <n v="0"/>
    <n v="0"/>
    <n v="0"/>
    <n v="0"/>
    <n v="0"/>
    <n v="1.36"/>
    <n v="0"/>
    <n v="1.36"/>
    <n v="52.75"/>
    <n v="0"/>
    <n v="52.75"/>
    <n v="54.11"/>
    <n v="0"/>
    <n v="54.11"/>
  </r>
  <r>
    <x v="40"/>
    <s v="MT"/>
    <s v="30"/>
    <s v="081"/>
    <x v="40"/>
    <n v="39.94"/>
    <n v="6.08"/>
    <n v="2.6"/>
    <n v="8.68"/>
    <n v="1.94"/>
    <n v="0"/>
    <n v="1.94"/>
    <n v="0.83"/>
    <n v="0"/>
    <n v="0.83"/>
    <n v="2.77"/>
    <n v="0"/>
    <n v="2.77"/>
    <n v="31.26"/>
    <n v="2.44"/>
    <n v="0"/>
    <n v="2.44"/>
    <n v="1.58"/>
    <n v="4.0199999999999996"/>
    <n v="1.1499999999999999"/>
    <n v="0"/>
    <n v="1.1499999999999999"/>
    <n v="0"/>
    <n v="0"/>
    <n v="0"/>
    <n v="1.1499999999999999"/>
    <n v="0"/>
    <n v="1.1499999999999999"/>
    <n v="6.02"/>
    <n v="279.58999999999997"/>
    <n v="285.60999999999996"/>
    <n v="54.5"/>
    <n v="0.64"/>
    <n v="28.79"/>
    <n v="83.93"/>
    <m/>
    <m/>
    <m/>
    <m/>
    <m/>
    <m/>
    <m/>
    <m/>
    <m/>
    <m/>
    <m/>
    <m/>
    <m/>
    <n v="0"/>
    <n v="0.15"/>
    <n v="0.47"/>
    <n v="0.62"/>
    <n v="0"/>
    <n v="0.85"/>
    <n v="0.85"/>
    <n v="0"/>
    <n v="0.01"/>
    <n v="0.01"/>
    <n v="0.06"/>
    <n v="0"/>
    <n v="0.06"/>
    <n v="0.06"/>
    <n v="0.01"/>
    <n v="6.9999999999999993E-2"/>
    <n v="0"/>
    <n v="0"/>
    <n v="0"/>
    <n v="0"/>
    <n v="0"/>
    <n v="0"/>
    <n v="0"/>
    <n v="0"/>
    <n v="0"/>
    <n v="0"/>
    <n v="0"/>
    <n v="0"/>
    <n v="0"/>
    <n v="0"/>
    <n v="0"/>
    <n v="0"/>
    <n v="0"/>
    <n v="0"/>
    <n v="0"/>
    <n v="0"/>
    <n v="0"/>
    <n v="0"/>
    <n v="0"/>
    <n v="0"/>
    <n v="0"/>
    <n v="0"/>
    <n v="0"/>
    <n v="0"/>
    <n v="0"/>
    <n v="0"/>
    <n v="11.7"/>
    <n v="0.01"/>
    <n v="11.709999999999999"/>
    <n v="281.8"/>
    <n v="0"/>
    <n v="281.8"/>
    <n v="293.5"/>
    <n v="0.01"/>
    <n v="293.51"/>
  </r>
  <r>
    <x v="41"/>
    <s v="MT"/>
    <s v="30"/>
    <s v="083"/>
    <x v="41"/>
    <n v="9.0960000000000001"/>
    <n v="5.61"/>
    <n v="0"/>
    <n v="5.61"/>
    <n v="1.0900000000000001"/>
    <n v="0"/>
    <n v="1.0900000000000001"/>
    <n v="0"/>
    <n v="0"/>
    <n v="0"/>
    <n v="1.0900000000000001"/>
    <n v="0"/>
    <n v="1.0900000000000001"/>
    <n v="3.4859999999999998"/>
    <n v="0.27"/>
    <n v="0"/>
    <n v="0.27"/>
    <n v="0.62"/>
    <n v="0.89"/>
    <n v="0.01"/>
    <n v="0"/>
    <n v="0.01"/>
    <n v="0.87"/>
    <n v="0"/>
    <n v="0.87"/>
    <n v="0.88"/>
    <n v="0"/>
    <n v="0.88"/>
    <n v="1.67"/>
    <n v="349.47"/>
    <n v="351.14000000000004"/>
    <n v="9.44"/>
    <n v="0"/>
    <n v="38.54"/>
    <n v="47.98"/>
    <m/>
    <m/>
    <m/>
    <m/>
    <m/>
    <m/>
    <m/>
    <m/>
    <m/>
    <m/>
    <m/>
    <m/>
    <m/>
    <n v="0"/>
    <n v="0.18"/>
    <n v="0.82"/>
    <n v="1"/>
    <n v="0"/>
    <n v="0"/>
    <n v="0"/>
    <n v="0"/>
    <n v="0"/>
    <n v="0"/>
    <n v="0.08"/>
    <n v="0"/>
    <n v="0.08"/>
    <n v="0.08"/>
    <n v="0"/>
    <n v="0.08"/>
    <n v="0"/>
    <n v="0"/>
    <n v="0"/>
    <n v="20.07"/>
    <n v="0"/>
    <n v="20.07"/>
    <n v="20.07"/>
    <n v="0"/>
    <n v="20.07"/>
    <n v="288.04000000000002"/>
    <n v="0"/>
    <n v="0"/>
    <n v="0"/>
    <n v="20.07"/>
    <n v="0"/>
    <n v="20.07"/>
    <n v="20.07"/>
    <n v="0"/>
    <n v="20.07"/>
    <n v="288.04000000000002"/>
    <n v="0"/>
    <n v="0"/>
    <n v="0"/>
    <n v="0"/>
    <n v="0"/>
    <n v="0"/>
    <n v="0"/>
    <n v="0"/>
    <n v="0"/>
    <n v="0"/>
    <n v="3.22"/>
    <n v="0"/>
    <n v="3.22"/>
    <n v="371.31"/>
    <n v="0"/>
    <n v="371.31"/>
    <n v="374.53000000000003"/>
    <n v="0"/>
    <n v="374.53000000000003"/>
  </r>
  <r>
    <x v="42"/>
    <s v="MT"/>
    <s v="30"/>
    <s v="085"/>
    <x v="42"/>
    <n v="10.523999999999999"/>
    <n v="4.0999999999999996"/>
    <n v="0.99"/>
    <n v="5.09"/>
    <n v="0.44"/>
    <n v="0"/>
    <n v="0.44"/>
    <n v="0.11"/>
    <n v="0"/>
    <n v="0.11"/>
    <n v="0.55000000000000004"/>
    <n v="0"/>
    <n v="0.55000000000000004"/>
    <n v="5.4339999999999993"/>
    <n v="0.42"/>
    <n v="0"/>
    <n v="0.42"/>
    <n v="0.31"/>
    <n v="0.73"/>
    <n v="0.04"/>
    <n v="0"/>
    <n v="0.04"/>
    <n v="0"/>
    <n v="0"/>
    <n v="0"/>
    <n v="0.04"/>
    <n v="0"/>
    <n v="0.04"/>
    <n v="2.2000000000000002"/>
    <n v="89.54"/>
    <n v="91.740000000000009"/>
    <n v="6.06"/>
    <n v="0"/>
    <n v="12.87"/>
    <n v="18.93"/>
    <m/>
    <m/>
    <m/>
    <m/>
    <m/>
    <m/>
    <m/>
    <m/>
    <m/>
    <m/>
    <m/>
    <m/>
    <m/>
    <n v="0"/>
    <n v="0.1"/>
    <n v="0.4"/>
    <n v="0.5"/>
    <n v="0"/>
    <n v="0"/>
    <n v="0"/>
    <n v="0.01"/>
    <n v="0"/>
    <n v="0.01"/>
    <n v="0"/>
    <n v="0"/>
    <n v="0"/>
    <n v="0.01"/>
    <n v="0"/>
    <n v="0.01"/>
    <n v="0"/>
    <n v="0"/>
    <n v="0"/>
    <n v="0"/>
    <n v="0"/>
    <n v="0"/>
    <n v="0"/>
    <n v="0"/>
    <n v="0"/>
    <n v="0"/>
    <n v="0"/>
    <n v="0"/>
    <n v="0"/>
    <n v="0"/>
    <n v="0"/>
    <n v="0"/>
    <n v="0"/>
    <n v="0"/>
    <n v="0"/>
    <n v="0"/>
    <n v="0"/>
    <n v="0"/>
    <n v="0"/>
    <n v="0"/>
    <n v="0"/>
    <n v="0"/>
    <n v="0"/>
    <n v="0"/>
    <n v="0"/>
    <n v="0"/>
    <n v="3.21"/>
    <n v="0"/>
    <n v="3.21"/>
    <n v="90.050000000000011"/>
    <n v="0"/>
    <n v="90.050000000000011"/>
    <n v="93.26"/>
    <n v="0"/>
    <n v="93.26"/>
  </r>
  <r>
    <x v="43"/>
    <s v="MT"/>
    <s v="30"/>
    <s v="087"/>
    <x v="43"/>
    <n v="9.2119999999999997"/>
    <n v="4.1399999999999997"/>
    <n v="3.94"/>
    <n v="8.08"/>
    <n v="0.71"/>
    <n v="0"/>
    <n v="0.71"/>
    <n v="0.68"/>
    <n v="0"/>
    <n v="0.68"/>
    <n v="1.39"/>
    <n v="0"/>
    <n v="1.39"/>
    <n v="1.1320000000000001"/>
    <n v="0.09"/>
    <n v="0"/>
    <n v="0.09"/>
    <n v="0.79"/>
    <n v="0.88"/>
    <n v="0.08"/>
    <n v="0"/>
    <n v="0.08"/>
    <n v="0"/>
    <n v="0"/>
    <n v="0"/>
    <n v="0.08"/>
    <n v="0"/>
    <n v="0.08"/>
    <n v="1.27"/>
    <n v="210.94"/>
    <n v="212.21"/>
    <n v="9.67"/>
    <n v="0"/>
    <n v="40.229999999999997"/>
    <n v="49.9"/>
    <m/>
    <m/>
    <m/>
    <m/>
    <m/>
    <m/>
    <m/>
    <m/>
    <m/>
    <m/>
    <m/>
    <m/>
    <m/>
    <n v="0"/>
    <n v="0.36"/>
    <n v="0.82"/>
    <n v="1.18"/>
    <n v="0"/>
    <n v="0"/>
    <n v="0"/>
    <n v="0.09"/>
    <n v="0"/>
    <n v="0.09"/>
    <n v="2.0299999999999998"/>
    <n v="0"/>
    <n v="2.0299999999999998"/>
    <n v="2.1199999999999997"/>
    <n v="0"/>
    <n v="2.1199999999999997"/>
    <n v="0.1"/>
    <n v="0"/>
    <n v="0.1"/>
    <n v="27.8"/>
    <n v="0"/>
    <n v="27.8"/>
    <n v="27.900000000000002"/>
    <n v="0"/>
    <n v="27.900000000000002"/>
    <n v="16545.7"/>
    <n v="0"/>
    <n v="0"/>
    <n v="0"/>
    <n v="0"/>
    <n v="0"/>
    <n v="0"/>
    <n v="0"/>
    <n v="0"/>
    <n v="0"/>
    <n v="0"/>
    <n v="0.1"/>
    <n v="0"/>
    <n v="0.1"/>
    <n v="27.8"/>
    <n v="0"/>
    <n v="27.8"/>
    <n v="27.900000000000002"/>
    <n v="0"/>
    <n v="27.900000000000002"/>
    <n v="16545.7"/>
    <n v="2.6999999999999997"/>
    <n v="0"/>
    <n v="2.6999999999999997"/>
    <n v="242.27"/>
    <n v="0"/>
    <n v="242.27"/>
    <n v="244.97"/>
    <n v="0"/>
    <n v="244.97"/>
  </r>
  <r>
    <x v="44"/>
    <s v="MT"/>
    <s v="30"/>
    <s v="089"/>
    <x v="44"/>
    <n v="11.057"/>
    <n v="4.6100000000000003"/>
    <n v="0.69"/>
    <n v="5.3000000000000007"/>
    <n v="0.64"/>
    <n v="0"/>
    <n v="0.64"/>
    <n v="0.09"/>
    <n v="0"/>
    <n v="0.09"/>
    <n v="0.73"/>
    <n v="0"/>
    <n v="0.73"/>
    <n v="5.7569999999999997"/>
    <n v="0.43"/>
    <n v="0.02"/>
    <n v="0.45"/>
    <n v="0.41"/>
    <n v="0.86"/>
    <n v="0.41"/>
    <n v="0"/>
    <n v="0.41"/>
    <n v="0"/>
    <n v="0"/>
    <n v="0"/>
    <n v="0.41"/>
    <n v="0"/>
    <n v="0.41"/>
    <n v="4.2699999999999996"/>
    <n v="50.78"/>
    <n v="55.05"/>
    <n v="10.3"/>
    <n v="0"/>
    <n v="3.03"/>
    <n v="13.33"/>
    <m/>
    <m/>
    <m/>
    <m/>
    <m/>
    <m/>
    <m/>
    <m/>
    <m/>
    <m/>
    <m/>
    <m/>
    <m/>
    <n v="0"/>
    <n v="0.2"/>
    <n v="0.1"/>
    <n v="0.30000000000000004"/>
    <n v="0"/>
    <n v="0"/>
    <n v="0"/>
    <n v="0"/>
    <n v="0"/>
    <n v="0"/>
    <n v="0.03"/>
    <n v="0"/>
    <n v="0.03"/>
    <n v="0.03"/>
    <n v="0"/>
    <n v="0.03"/>
    <n v="0"/>
    <n v="0"/>
    <n v="0"/>
    <n v="0"/>
    <n v="0"/>
    <n v="0"/>
    <n v="0"/>
    <n v="0"/>
    <n v="0"/>
    <n v="0"/>
    <n v="0"/>
    <n v="0"/>
    <n v="0"/>
    <n v="0"/>
    <n v="0"/>
    <n v="0"/>
    <n v="0"/>
    <n v="0"/>
    <n v="0"/>
    <n v="0"/>
    <n v="0"/>
    <n v="0"/>
    <n v="0"/>
    <n v="0"/>
    <n v="0"/>
    <n v="0"/>
    <n v="0"/>
    <n v="0"/>
    <n v="0"/>
    <n v="0"/>
    <n v="5.95"/>
    <n v="0"/>
    <n v="5.95"/>
    <n v="51.02"/>
    <n v="0"/>
    <n v="51.02"/>
    <n v="56.970000000000006"/>
    <n v="0"/>
    <n v="56.970000000000006"/>
  </r>
  <r>
    <x v="45"/>
    <s v="MT"/>
    <s v="30"/>
    <s v="091"/>
    <x v="45"/>
    <n v="3.524"/>
    <n v="2.0499999999999998"/>
    <n v="0.36"/>
    <n v="2.4099999999999997"/>
    <n v="0.31"/>
    <n v="0"/>
    <n v="0.31"/>
    <n v="0.05"/>
    <n v="0"/>
    <n v="0.05"/>
    <n v="0.36"/>
    <n v="0"/>
    <n v="0.36"/>
    <n v="1.1140000000000003"/>
    <n v="0.09"/>
    <n v="0"/>
    <n v="0.09"/>
    <n v="0.2"/>
    <n v="0.29000000000000004"/>
    <n v="0.06"/>
    <n v="0"/>
    <n v="0.06"/>
    <n v="0"/>
    <n v="0"/>
    <n v="0"/>
    <n v="0.06"/>
    <n v="0"/>
    <n v="0.06"/>
    <n v="9.2799999999999994"/>
    <n v="3.44"/>
    <n v="12.719999999999999"/>
    <n v="6.83"/>
    <n v="0"/>
    <n v="0.49"/>
    <n v="7.32"/>
    <m/>
    <m/>
    <m/>
    <m/>
    <m/>
    <m/>
    <m/>
    <m/>
    <m/>
    <m/>
    <m/>
    <m/>
    <m/>
    <n v="0"/>
    <n v="0.1"/>
    <n v="0.32"/>
    <n v="0.42000000000000004"/>
    <n v="0"/>
    <n v="0"/>
    <n v="0"/>
    <n v="0.02"/>
    <n v="0.09"/>
    <n v="0.11"/>
    <n v="0"/>
    <n v="0"/>
    <n v="0"/>
    <n v="0.02"/>
    <n v="0.09"/>
    <n v="0.11"/>
    <n v="0"/>
    <n v="0"/>
    <n v="0"/>
    <n v="0"/>
    <n v="0"/>
    <n v="0"/>
    <n v="0"/>
    <n v="0"/>
    <n v="0"/>
    <n v="0"/>
    <n v="0"/>
    <n v="0"/>
    <n v="0"/>
    <n v="0"/>
    <n v="0"/>
    <n v="0"/>
    <n v="0"/>
    <n v="0"/>
    <n v="0"/>
    <n v="0"/>
    <n v="0"/>
    <n v="0"/>
    <n v="0"/>
    <n v="0"/>
    <n v="0"/>
    <n v="0"/>
    <n v="0"/>
    <n v="0"/>
    <n v="0"/>
    <n v="0"/>
    <n v="9.86"/>
    <n v="0.09"/>
    <n v="9.9499999999999993"/>
    <n v="3.8099999999999996"/>
    <n v="0"/>
    <n v="3.8099999999999996"/>
    <n v="13.669999999999998"/>
    <n v="0.09"/>
    <n v="13.759999999999998"/>
  </r>
  <r>
    <x v="46"/>
    <s v="MT"/>
    <s v="30"/>
    <s v="093"/>
    <x v="46"/>
    <n v="32.981999999999999"/>
    <n v="0.1"/>
    <n v="32.47"/>
    <n v="32.57"/>
    <n v="0.04"/>
    <n v="0"/>
    <n v="0.04"/>
    <n v="12.47"/>
    <n v="0"/>
    <n v="12.47"/>
    <n v="12.51"/>
    <n v="0"/>
    <n v="12.51"/>
    <n v="0.41199999999999903"/>
    <n v="0.03"/>
    <n v="0"/>
    <n v="0.03"/>
    <n v="7.13"/>
    <n v="7.16"/>
    <n v="2.46"/>
    <n v="0"/>
    <n v="2.46"/>
    <n v="0"/>
    <n v="0"/>
    <n v="0"/>
    <n v="2.46"/>
    <n v="0"/>
    <n v="2.46"/>
    <n v="0.56000000000000005"/>
    <n v="32.22"/>
    <n v="32.78"/>
    <n v="4.67"/>
    <n v="0"/>
    <n v="7.72"/>
    <n v="12.39"/>
    <m/>
    <m/>
    <m/>
    <m/>
    <m/>
    <m/>
    <m/>
    <m/>
    <m/>
    <m/>
    <m/>
    <m/>
    <m/>
    <n v="0"/>
    <n v="0.04"/>
    <n v="0.06"/>
    <n v="0.1"/>
    <n v="0"/>
    <n v="0"/>
    <n v="0"/>
    <n v="0.56000000000000005"/>
    <n v="2.39"/>
    <n v="2.95"/>
    <n v="15.91"/>
    <n v="0"/>
    <n v="15.91"/>
    <n v="16.47"/>
    <n v="2.39"/>
    <n v="18.86"/>
    <n v="0"/>
    <n v="0"/>
    <n v="0"/>
    <n v="0"/>
    <n v="0"/>
    <n v="0"/>
    <n v="0"/>
    <n v="0"/>
    <n v="0"/>
    <n v="0"/>
    <n v="0"/>
    <n v="0"/>
    <n v="0"/>
    <n v="0"/>
    <n v="0"/>
    <n v="0"/>
    <n v="0"/>
    <n v="0"/>
    <n v="0"/>
    <n v="0"/>
    <n v="0"/>
    <n v="0"/>
    <n v="0"/>
    <n v="0"/>
    <n v="0"/>
    <n v="0"/>
    <n v="0"/>
    <n v="0"/>
    <n v="0"/>
    <n v="0"/>
    <n v="3.69"/>
    <n v="2.39"/>
    <n v="6.08"/>
    <n v="60.66"/>
    <n v="0"/>
    <n v="60.66"/>
    <n v="64.349999999999994"/>
    <n v="2.39"/>
    <n v="66.739999999999995"/>
  </r>
  <r>
    <x v="47"/>
    <s v="MT"/>
    <s v="30"/>
    <s v="095"/>
    <x v="47"/>
    <n v="8.4930000000000003"/>
    <n v="1.0900000000000001"/>
    <n v="2.31"/>
    <n v="3.4000000000000004"/>
    <n v="0.2"/>
    <n v="0"/>
    <n v="0.2"/>
    <n v="0.43"/>
    <n v="0"/>
    <n v="0.43"/>
    <n v="0.63"/>
    <n v="0"/>
    <n v="0.63"/>
    <n v="5.093"/>
    <n v="0.38"/>
    <n v="0.02"/>
    <n v="0.4"/>
    <n v="0.36"/>
    <n v="0.76"/>
    <n v="0.15"/>
    <n v="0"/>
    <n v="0.15"/>
    <n v="0"/>
    <n v="0"/>
    <n v="0"/>
    <n v="0.15"/>
    <n v="0"/>
    <n v="0.15"/>
    <n v="0.61"/>
    <n v="103.93"/>
    <n v="104.54"/>
    <n v="2.72"/>
    <n v="0"/>
    <n v="17"/>
    <n v="19.72"/>
    <m/>
    <m/>
    <m/>
    <m/>
    <m/>
    <m/>
    <m/>
    <m/>
    <m/>
    <m/>
    <m/>
    <m/>
    <m/>
    <n v="0"/>
    <n v="0.49"/>
    <n v="0.26"/>
    <n v="0.75"/>
    <n v="0"/>
    <n v="0"/>
    <n v="0"/>
    <n v="0.01"/>
    <n v="0.06"/>
    <n v="6.9999999999999993E-2"/>
    <n v="0.41"/>
    <n v="0"/>
    <n v="0.41"/>
    <n v="0.42"/>
    <n v="0.06"/>
    <n v="0.48"/>
    <n v="0"/>
    <n v="0"/>
    <n v="0"/>
    <n v="0"/>
    <n v="0"/>
    <n v="0"/>
    <n v="0"/>
    <n v="0"/>
    <n v="0"/>
    <n v="0"/>
    <n v="0"/>
    <n v="0"/>
    <n v="0"/>
    <n v="0"/>
    <n v="0"/>
    <n v="0"/>
    <n v="0"/>
    <n v="0"/>
    <n v="0"/>
    <n v="0"/>
    <n v="0"/>
    <n v="0"/>
    <n v="0"/>
    <n v="0"/>
    <n v="0"/>
    <n v="0"/>
    <n v="0"/>
    <n v="0"/>
    <n v="0"/>
    <n v="0"/>
    <n v="1.84"/>
    <n v="0.06"/>
    <n v="1.9000000000000001"/>
    <n v="105.05000000000001"/>
    <n v="0"/>
    <n v="105.05000000000001"/>
    <n v="106.89000000000001"/>
    <n v="0.06"/>
    <n v="106.95000000000002"/>
  </r>
  <r>
    <x v="48"/>
    <s v="MT"/>
    <s v="30"/>
    <s v="097"/>
    <x v="48"/>
    <n v="3.6720000000000002"/>
    <n v="1.77"/>
    <n v="0"/>
    <n v="1.77"/>
    <n v="0.32"/>
    <n v="0"/>
    <n v="0.32"/>
    <n v="0"/>
    <n v="0"/>
    <n v="0"/>
    <n v="0.32"/>
    <n v="0"/>
    <n v="0.32"/>
    <n v="1.9020000000000001"/>
    <n v="0.15"/>
    <n v="0"/>
    <n v="0.15"/>
    <n v="0.18"/>
    <n v="0.32999999999999996"/>
    <n v="0.11"/>
    <n v="0"/>
    <n v="0.11"/>
    <n v="0"/>
    <n v="0"/>
    <n v="0"/>
    <n v="0.11"/>
    <n v="0"/>
    <n v="0.11"/>
    <n v="0.8"/>
    <n v="289.82"/>
    <n v="290.62"/>
    <n v="14.19"/>
    <n v="0"/>
    <n v="30.48"/>
    <n v="44.67"/>
    <m/>
    <m/>
    <m/>
    <m/>
    <m/>
    <m/>
    <m/>
    <m/>
    <m/>
    <m/>
    <m/>
    <m/>
    <m/>
    <n v="0"/>
    <n v="0.41"/>
    <n v="0.22"/>
    <n v="0.63"/>
    <n v="0"/>
    <n v="0.2"/>
    <n v="0.2"/>
    <n v="0"/>
    <n v="0"/>
    <n v="0"/>
    <n v="0.01"/>
    <n v="0"/>
    <n v="0.01"/>
    <n v="0.01"/>
    <n v="0"/>
    <n v="0.01"/>
    <n v="0"/>
    <n v="0"/>
    <n v="0"/>
    <n v="0"/>
    <n v="0"/>
    <n v="0"/>
    <n v="0"/>
    <n v="0"/>
    <n v="0"/>
    <n v="0"/>
    <n v="0"/>
    <n v="0"/>
    <n v="0"/>
    <n v="0"/>
    <n v="0"/>
    <n v="0"/>
    <n v="0"/>
    <n v="0"/>
    <n v="0"/>
    <n v="0"/>
    <n v="0"/>
    <n v="0"/>
    <n v="0"/>
    <n v="0"/>
    <n v="0"/>
    <n v="0"/>
    <n v="0"/>
    <n v="0"/>
    <n v="0"/>
    <n v="0"/>
    <n v="1.7899999999999998"/>
    <n v="0"/>
    <n v="1.7899999999999998"/>
    <n v="290.25"/>
    <n v="0"/>
    <n v="290.25"/>
    <n v="292.04000000000002"/>
    <n v="0"/>
    <n v="292.04000000000002"/>
  </r>
  <r>
    <x v="49"/>
    <s v="MT"/>
    <s v="30"/>
    <s v="099"/>
    <x v="49"/>
    <n v="6.24"/>
    <n v="3.42"/>
    <n v="0.17"/>
    <n v="3.59"/>
    <n v="1.02"/>
    <n v="0"/>
    <n v="1.02"/>
    <n v="0.05"/>
    <n v="0"/>
    <n v="0.05"/>
    <n v="1.07"/>
    <n v="0"/>
    <n v="1.07"/>
    <n v="2.65"/>
    <n v="0.21"/>
    <n v="0"/>
    <n v="0.21"/>
    <n v="0.61"/>
    <n v="0.82"/>
    <n v="0.02"/>
    <n v="0"/>
    <n v="0.02"/>
    <n v="0"/>
    <n v="0"/>
    <n v="0"/>
    <n v="0.02"/>
    <n v="0"/>
    <n v="0.02"/>
    <n v="1.1299999999999999"/>
    <n v="558.33000000000004"/>
    <n v="559.46"/>
    <n v="62.81"/>
    <n v="0"/>
    <n v="61.97"/>
    <n v="124.78"/>
    <m/>
    <m/>
    <m/>
    <m/>
    <m/>
    <m/>
    <m/>
    <m/>
    <m/>
    <m/>
    <m/>
    <m/>
    <m/>
    <n v="0"/>
    <n v="0.06"/>
    <n v="0.83"/>
    <n v="0.8899999999999999"/>
    <n v="0"/>
    <n v="0"/>
    <n v="0"/>
    <n v="0"/>
    <n v="0"/>
    <n v="0"/>
    <n v="0.01"/>
    <n v="0"/>
    <n v="0.01"/>
    <n v="0.01"/>
    <n v="0"/>
    <n v="0.01"/>
    <n v="0"/>
    <n v="0"/>
    <n v="0"/>
    <n v="0"/>
    <n v="0"/>
    <n v="0"/>
    <n v="0"/>
    <n v="0"/>
    <n v="0"/>
    <n v="0"/>
    <n v="0"/>
    <n v="0"/>
    <n v="0"/>
    <n v="0"/>
    <n v="0"/>
    <n v="0"/>
    <n v="0"/>
    <n v="0"/>
    <n v="0"/>
    <n v="0"/>
    <n v="0"/>
    <n v="0"/>
    <n v="0"/>
    <n v="0"/>
    <n v="0"/>
    <n v="0"/>
    <n v="0"/>
    <n v="0"/>
    <n v="0"/>
    <n v="0"/>
    <n v="2.44"/>
    <n v="0"/>
    <n v="2.44"/>
    <n v="559.22"/>
    <n v="0"/>
    <n v="559.22"/>
    <n v="561.66000000000008"/>
    <n v="0"/>
    <n v="561.66000000000008"/>
  </r>
  <r>
    <x v="50"/>
    <s v="MT"/>
    <s v="30"/>
    <s v="101"/>
    <x v="50"/>
    <n v="5.0309999999999997"/>
    <n v="4.5199999999999996"/>
    <n v="0.46"/>
    <n v="4.9799999999999995"/>
    <n v="0.83"/>
    <n v="0"/>
    <n v="0.83"/>
    <n v="0.08"/>
    <n v="0"/>
    <n v="0.08"/>
    <n v="0.91"/>
    <n v="0"/>
    <n v="0.91"/>
    <n v="5.1000000000000101E-2"/>
    <n v="0.01"/>
    <n v="0"/>
    <n v="0.01"/>
    <n v="0.52"/>
    <n v="0.53"/>
    <n v="0"/>
    <n v="0"/>
    <n v="0"/>
    <n v="0.13"/>
    <n v="0"/>
    <n v="0.13"/>
    <n v="0.13"/>
    <n v="0"/>
    <n v="0.13"/>
    <n v="0.34"/>
    <n v="14.28"/>
    <n v="14.62"/>
    <n v="2.34"/>
    <n v="0"/>
    <n v="1.41"/>
    <n v="3.75"/>
    <m/>
    <m/>
    <m/>
    <m/>
    <m/>
    <m/>
    <m/>
    <m/>
    <m/>
    <m/>
    <m/>
    <m/>
    <m/>
    <n v="0"/>
    <n v="0.2"/>
    <n v="0.12"/>
    <n v="0.32"/>
    <n v="0"/>
    <n v="0"/>
    <n v="0"/>
    <n v="0.03"/>
    <n v="0"/>
    <n v="0.03"/>
    <n v="0"/>
    <n v="0"/>
    <n v="0"/>
    <n v="0.03"/>
    <n v="0"/>
    <n v="0.03"/>
    <n v="0"/>
    <n v="0"/>
    <n v="0"/>
    <n v="0"/>
    <n v="0"/>
    <n v="0"/>
    <n v="0"/>
    <n v="0"/>
    <n v="0"/>
    <n v="0"/>
    <n v="0"/>
    <n v="0"/>
    <n v="0"/>
    <n v="0"/>
    <n v="0"/>
    <n v="0"/>
    <n v="0"/>
    <n v="0"/>
    <n v="0"/>
    <n v="0"/>
    <n v="0"/>
    <n v="0"/>
    <n v="0"/>
    <n v="0"/>
    <n v="0"/>
    <n v="0"/>
    <n v="0"/>
    <n v="0"/>
    <n v="0"/>
    <n v="0"/>
    <n v="1.41"/>
    <n v="0"/>
    <n v="1.41"/>
    <n v="14.61"/>
    <n v="0"/>
    <n v="14.61"/>
    <n v="16.02"/>
    <n v="0"/>
    <n v="16.02"/>
  </r>
  <r>
    <x v="51"/>
    <s v="MT"/>
    <s v="30"/>
    <s v="103"/>
    <x v="51"/>
    <n v="0.68899999999999995"/>
    <n v="0"/>
    <n v="0.33"/>
    <n v="0.33"/>
    <n v="0"/>
    <n v="0"/>
    <n v="0"/>
    <n v="0.14000000000000001"/>
    <n v="0"/>
    <n v="0.14000000000000001"/>
    <n v="0.14000000000000001"/>
    <n v="0"/>
    <n v="0.14000000000000001"/>
    <n v="0.35899999999999993"/>
    <n v="0.03"/>
    <n v="0"/>
    <n v="0.03"/>
    <n v="0.08"/>
    <n v="0.11"/>
    <n v="0"/>
    <n v="0"/>
    <n v="0"/>
    <n v="0"/>
    <n v="0"/>
    <n v="0"/>
    <n v="0"/>
    <n v="0"/>
    <n v="0"/>
    <n v="0.92"/>
    <n v="71.069999999999993"/>
    <n v="71.989999999999995"/>
    <n v="2.33"/>
    <n v="0"/>
    <n v="13.11"/>
    <n v="15.44"/>
    <m/>
    <m/>
    <m/>
    <m/>
    <m/>
    <m/>
    <m/>
    <m/>
    <m/>
    <m/>
    <m/>
    <m/>
    <m/>
    <n v="0"/>
    <n v="0.01"/>
    <n v="0.36"/>
    <n v="0.37"/>
    <n v="0"/>
    <n v="0"/>
    <n v="0"/>
    <n v="0"/>
    <n v="0"/>
    <n v="0"/>
    <n v="0"/>
    <n v="0"/>
    <n v="0"/>
    <n v="0"/>
    <n v="0"/>
    <n v="0"/>
    <n v="0"/>
    <n v="0"/>
    <n v="0"/>
    <n v="0"/>
    <n v="0"/>
    <n v="0"/>
    <n v="0"/>
    <n v="0"/>
    <n v="0"/>
    <n v="0"/>
    <n v="0"/>
    <n v="0"/>
    <n v="0"/>
    <n v="0"/>
    <n v="0"/>
    <n v="0"/>
    <n v="0"/>
    <n v="0"/>
    <n v="0"/>
    <n v="0"/>
    <n v="0"/>
    <n v="0"/>
    <n v="0"/>
    <n v="0"/>
    <n v="0"/>
    <n v="0"/>
    <n v="0"/>
    <n v="0"/>
    <n v="0"/>
    <n v="0"/>
    <n v="0.96000000000000008"/>
    <n v="0"/>
    <n v="0.96000000000000008"/>
    <n v="71.569999999999993"/>
    <n v="0"/>
    <n v="71.569999999999993"/>
    <n v="72.529999999999987"/>
    <n v="0"/>
    <n v="72.529999999999987"/>
  </r>
  <r>
    <x v="52"/>
    <s v="MT"/>
    <s v="30"/>
    <s v="105"/>
    <x v="52"/>
    <n v="7.1429999999999998"/>
    <n v="1.45"/>
    <n v="4.32"/>
    <n v="5.7700000000000005"/>
    <n v="0.34"/>
    <n v="0"/>
    <n v="0.34"/>
    <n v="1"/>
    <n v="0"/>
    <n v="1"/>
    <n v="1.34"/>
    <n v="0"/>
    <n v="1.34"/>
    <n v="1.3729999999999993"/>
    <n v="0.09"/>
    <n v="0.02"/>
    <n v="0.11"/>
    <n v="0.76"/>
    <n v="0.87"/>
    <n v="0.11"/>
    <n v="0"/>
    <n v="0.11"/>
    <n v="0"/>
    <n v="0"/>
    <n v="0"/>
    <n v="0.11"/>
    <n v="0"/>
    <n v="0.11"/>
    <n v="4.1399999999999997"/>
    <n v="229.64"/>
    <n v="233.77999999999997"/>
    <n v="9.68"/>
    <n v="0"/>
    <n v="44.46"/>
    <n v="54.14"/>
    <m/>
    <m/>
    <m/>
    <m/>
    <m/>
    <m/>
    <m/>
    <m/>
    <m/>
    <m/>
    <m/>
    <m/>
    <m/>
    <n v="0"/>
    <n v="0.45"/>
    <n v="0.81"/>
    <n v="1.26"/>
    <n v="0"/>
    <n v="0"/>
    <n v="0"/>
    <n v="0"/>
    <n v="0.01"/>
    <n v="0.01"/>
    <n v="0.05"/>
    <n v="0"/>
    <n v="0.05"/>
    <n v="0.05"/>
    <n v="0.01"/>
    <n v="6.0000000000000005E-2"/>
    <n v="0"/>
    <n v="0"/>
    <n v="0"/>
    <n v="0"/>
    <n v="0"/>
    <n v="0"/>
    <n v="0"/>
    <n v="0"/>
    <n v="0"/>
    <n v="0"/>
    <n v="0"/>
    <n v="0"/>
    <n v="0"/>
    <n v="0"/>
    <n v="0"/>
    <n v="0"/>
    <n v="0"/>
    <n v="0"/>
    <n v="0"/>
    <n v="0"/>
    <n v="0"/>
    <n v="0"/>
    <n v="0"/>
    <n v="0"/>
    <n v="0"/>
    <n v="0"/>
    <n v="0"/>
    <n v="0"/>
    <n v="0"/>
    <n v="0"/>
    <n v="5.13"/>
    <n v="0.01"/>
    <n v="5.14"/>
    <n v="231.52"/>
    <n v="0"/>
    <n v="231.52"/>
    <n v="236.65"/>
    <n v="0.01"/>
    <n v="236.66"/>
  </r>
  <r>
    <x v="53"/>
    <s v="MT"/>
    <s v="30"/>
    <s v="107"/>
    <x v="53"/>
    <n v="2.0369999999999999"/>
    <n v="1.45"/>
    <n v="0"/>
    <n v="1.45"/>
    <n v="0.13"/>
    <n v="0"/>
    <n v="0.13"/>
    <n v="0"/>
    <n v="0"/>
    <n v="0"/>
    <n v="0.13"/>
    <n v="0"/>
    <n v="0.13"/>
    <n v="0.58699999999999997"/>
    <n v="0.05"/>
    <n v="0"/>
    <n v="0.05"/>
    <n v="7.0000000000000007E-2"/>
    <n v="0.12000000000000001"/>
    <n v="0.03"/>
    <n v="0"/>
    <n v="0.03"/>
    <n v="0"/>
    <n v="0"/>
    <n v="0"/>
    <n v="0.03"/>
    <n v="0"/>
    <n v="0.03"/>
    <n v="2.94"/>
    <n v="120.19"/>
    <n v="123.13"/>
    <n v="4.3099999999999996"/>
    <n v="0"/>
    <n v="16.52"/>
    <n v="20.83"/>
    <m/>
    <m/>
    <m/>
    <m/>
    <m/>
    <m/>
    <m/>
    <m/>
    <m/>
    <m/>
    <m/>
    <m/>
    <m/>
    <n v="0"/>
    <n v="0.17"/>
    <n v="0.34"/>
    <n v="0.51"/>
    <n v="0"/>
    <n v="0"/>
    <n v="0"/>
    <n v="0"/>
    <n v="0"/>
    <n v="0"/>
    <n v="0"/>
    <n v="0"/>
    <n v="0"/>
    <n v="0"/>
    <n v="0"/>
    <n v="0"/>
    <n v="0"/>
    <n v="0"/>
    <n v="0"/>
    <n v="0"/>
    <n v="0"/>
    <n v="0"/>
    <n v="0"/>
    <n v="0"/>
    <n v="0"/>
    <n v="0"/>
    <n v="0"/>
    <n v="0"/>
    <n v="0"/>
    <n v="0"/>
    <n v="0"/>
    <n v="0"/>
    <n v="0"/>
    <n v="0"/>
    <n v="0"/>
    <n v="0"/>
    <n v="0"/>
    <n v="0"/>
    <n v="0"/>
    <n v="0"/>
    <n v="0"/>
    <n v="0"/>
    <n v="0"/>
    <n v="0"/>
    <n v="0"/>
    <n v="0"/>
    <n v="3.32"/>
    <n v="0"/>
    <n v="3.32"/>
    <n v="120.53"/>
    <n v="0"/>
    <n v="120.53"/>
    <n v="123.85"/>
    <n v="0"/>
    <n v="123.85"/>
  </r>
  <r>
    <x v="54"/>
    <s v="MT"/>
    <s v="30"/>
    <s v="109"/>
    <x v="54"/>
    <n v="0.95099999999999996"/>
    <n v="0.55000000000000004"/>
    <n v="0"/>
    <n v="0.55000000000000004"/>
    <n v="0.06"/>
    <n v="0"/>
    <n v="0.06"/>
    <n v="0"/>
    <n v="0"/>
    <n v="0"/>
    <n v="0.06"/>
    <n v="0"/>
    <n v="0.06"/>
    <n v="0.40099999999999991"/>
    <n v="0.03"/>
    <n v="0"/>
    <n v="0.03"/>
    <n v="0.03"/>
    <n v="0.06"/>
    <n v="0"/>
    <n v="0"/>
    <n v="0"/>
    <n v="0"/>
    <n v="0"/>
    <n v="0"/>
    <n v="0"/>
    <n v="0"/>
    <n v="0"/>
    <n v="0.03"/>
    <n v="1.8"/>
    <n v="1.83"/>
    <n v="0.21"/>
    <n v="0"/>
    <n v="0.28999999999999998"/>
    <n v="0.5"/>
    <m/>
    <m/>
    <m/>
    <m/>
    <m/>
    <m/>
    <m/>
    <m/>
    <m/>
    <m/>
    <m/>
    <m/>
    <m/>
    <n v="0"/>
    <n v="0.11"/>
    <n v="0.22"/>
    <n v="0.33"/>
    <n v="0"/>
    <n v="0"/>
    <n v="0"/>
    <n v="0"/>
    <n v="0"/>
    <n v="0"/>
    <n v="0.03"/>
    <n v="0"/>
    <n v="0.03"/>
    <n v="0.03"/>
    <n v="0"/>
    <n v="0.03"/>
    <n v="0"/>
    <n v="0"/>
    <n v="0"/>
    <n v="0"/>
    <n v="0"/>
    <n v="0"/>
    <n v="0"/>
    <n v="0"/>
    <n v="0"/>
    <n v="0"/>
    <n v="0"/>
    <n v="0"/>
    <n v="0"/>
    <n v="0"/>
    <n v="0"/>
    <n v="0"/>
    <n v="0"/>
    <n v="0"/>
    <n v="0"/>
    <n v="0"/>
    <n v="0"/>
    <n v="0"/>
    <n v="0"/>
    <n v="0"/>
    <n v="0"/>
    <n v="0"/>
    <n v="0"/>
    <n v="0"/>
    <n v="0"/>
    <n v="0"/>
    <n v="0.22999999999999998"/>
    <n v="0"/>
    <n v="0.22999999999999998"/>
    <n v="2.0499999999999998"/>
    <n v="0"/>
    <n v="2.0499999999999998"/>
    <n v="2.2799999999999998"/>
    <n v="0"/>
    <n v="2.2799999999999998"/>
  </r>
  <r>
    <x v="55"/>
    <s v="MT"/>
    <s v="30"/>
    <s v="111"/>
    <x v="55"/>
    <n v="136.691"/>
    <n v="3.95"/>
    <n v="114.73"/>
    <n v="118.68"/>
    <n v="0.82"/>
    <n v="0"/>
    <n v="0.82"/>
    <n v="23.63"/>
    <n v="0"/>
    <n v="23.63"/>
    <n v="24.45"/>
    <n v="0"/>
    <n v="24.45"/>
    <n v="18.01100000000001"/>
    <n v="1.4"/>
    <n v="0"/>
    <n v="1.4"/>
    <n v="13.94"/>
    <n v="15.34"/>
    <n v="0.53"/>
    <n v="0"/>
    <n v="0.53"/>
    <n v="9.98"/>
    <n v="0"/>
    <n v="9.98"/>
    <n v="10.51"/>
    <n v="0"/>
    <n v="10.51"/>
    <n v="4.3099999999999996"/>
    <n v="261.92"/>
    <n v="266.23"/>
    <n v="9.49"/>
    <n v="0"/>
    <n v="53.82"/>
    <n v="63.31"/>
    <m/>
    <m/>
    <m/>
    <m/>
    <m/>
    <m/>
    <m/>
    <m/>
    <m/>
    <m/>
    <m/>
    <m/>
    <m/>
    <n v="0"/>
    <n v="0.09"/>
    <n v="1.93"/>
    <n v="2.02"/>
    <n v="0"/>
    <n v="0"/>
    <n v="0"/>
    <n v="0.04"/>
    <n v="0.17"/>
    <n v="0.21000000000000002"/>
    <n v="1.1100000000000001"/>
    <n v="0"/>
    <n v="1.1100000000000001"/>
    <n v="1.1500000000000001"/>
    <n v="0.17"/>
    <n v="1.32"/>
    <n v="0"/>
    <n v="0"/>
    <n v="0"/>
    <n v="41.75"/>
    <n v="0"/>
    <n v="41.75"/>
    <n v="41.75"/>
    <n v="0"/>
    <n v="41.75"/>
    <n v="1440.17"/>
    <n v="0"/>
    <n v="0"/>
    <n v="0"/>
    <n v="41.04"/>
    <n v="0"/>
    <n v="41.04"/>
    <n v="41.04"/>
    <n v="0"/>
    <n v="41.04"/>
    <n v="1010.65"/>
    <n v="0"/>
    <n v="0"/>
    <n v="0"/>
    <n v="0.71"/>
    <n v="0"/>
    <n v="0.71"/>
    <n v="0.71"/>
    <n v="0"/>
    <n v="0.71"/>
    <n v="429.52"/>
    <n v="7.1899999999999995"/>
    <n v="0.17"/>
    <n v="7.3599999999999994"/>
    <n v="340.32000000000005"/>
    <n v="0"/>
    <n v="340.32000000000005"/>
    <n v="347.51000000000005"/>
    <n v="0.17"/>
    <n v="347.68000000000006"/>
  </r>
  <r>
    <x v="56"/>
    <s v="WY"/>
    <s v="56"/>
    <s v="001"/>
    <x v="56"/>
    <n v="30.89"/>
    <n v="14.446"/>
    <n v="14.194000000000001"/>
    <n v="28.64"/>
    <n v="3.07"/>
    <n v="0"/>
    <n v="3.07"/>
    <n v="2.93"/>
    <n v="0"/>
    <n v="2.93"/>
    <n v="6"/>
    <n v="0"/>
    <n v="6"/>
    <n v="2.25"/>
    <n v="0.17"/>
    <n v="0"/>
    <n v="0.17"/>
    <n v="5.12"/>
    <n v="5.29"/>
    <n v="0.12"/>
    <n v="0"/>
    <n v="0.12"/>
    <n v="0.09"/>
    <n v="0"/>
    <n v="0.09"/>
    <n v="0.21"/>
    <n v="0"/>
    <n v="0.21"/>
    <n v="0"/>
    <n v="266.85000000000002"/>
    <n v="266.85000000000002"/>
    <n v="1.27"/>
    <n v="0"/>
    <n v="74.23"/>
    <n v="75.5"/>
    <m/>
    <m/>
    <m/>
    <m/>
    <m/>
    <m/>
    <m/>
    <m/>
    <m/>
    <m/>
    <m/>
    <m/>
    <m/>
    <n v="0"/>
    <n v="0.21"/>
    <n v="0.32"/>
    <n v="0.53"/>
    <n v="0.6"/>
    <n v="0.27"/>
    <n v="0.87"/>
    <n v="0.05"/>
    <n v="0.4"/>
    <n v="0.45"/>
    <n v="0.02"/>
    <n v="0"/>
    <n v="0.02"/>
    <n v="7.0000000000000007E-2"/>
    <n v="0.4"/>
    <n v="0.47000000000000003"/>
    <n v="0"/>
    <n v="0"/>
    <n v="0"/>
    <n v="0"/>
    <n v="0"/>
    <n v="0"/>
    <n v="0"/>
    <n v="0"/>
    <n v="0"/>
    <n v="0"/>
    <n v="0"/>
    <n v="0"/>
    <n v="0"/>
    <n v="0"/>
    <n v="0"/>
    <n v="0"/>
    <n v="0"/>
    <n v="0"/>
    <n v="0"/>
    <n v="0"/>
    <n v="0"/>
    <n v="0"/>
    <n v="0"/>
    <n v="0"/>
    <n v="0"/>
    <n v="0"/>
    <n v="0"/>
    <n v="0"/>
    <n v="0"/>
    <n v="0"/>
    <n v="4.22"/>
    <n v="0.4"/>
    <n v="4.62"/>
    <n v="270.47999999999996"/>
    <n v="0"/>
    <n v="270.47999999999996"/>
    <n v="274.7"/>
    <n v="0.4"/>
    <n v="275.09999999999997"/>
  </r>
  <r>
    <x v="1"/>
    <s v="WY"/>
    <s v="56"/>
    <s v="003"/>
    <x v="57"/>
    <n v="11.333"/>
    <n v="6.234"/>
    <n v="3.1139999999999999"/>
    <n v="9.347999999999999"/>
    <n v="3.05"/>
    <n v="0"/>
    <n v="3.05"/>
    <n v="0"/>
    <n v="0"/>
    <n v="0"/>
    <n v="3.05"/>
    <n v="0"/>
    <n v="3.05"/>
    <n v="1.9850000000000001"/>
    <n v="0.15"/>
    <n v="0"/>
    <n v="0.15"/>
    <n v="2.62"/>
    <n v="2.77"/>
    <n v="0"/>
    <n v="0"/>
    <n v="0"/>
    <n v="0.03"/>
    <n v="0"/>
    <n v="0.03"/>
    <n v="0.03"/>
    <n v="0"/>
    <n v="0.03"/>
    <n v="1.99"/>
    <n v="360.15"/>
    <n v="362.14"/>
    <n v="2.77"/>
    <n v="0"/>
    <n v="69.63"/>
    <n v="72.399999999999991"/>
    <m/>
    <m/>
    <m/>
    <m/>
    <m/>
    <m/>
    <m/>
    <m/>
    <m/>
    <m/>
    <m/>
    <m/>
    <m/>
    <n v="0"/>
    <n v="0.03"/>
    <n v="0.55000000000000004"/>
    <n v="0.58000000000000007"/>
    <n v="0"/>
    <n v="1.49"/>
    <n v="1.49"/>
    <n v="0.43"/>
    <n v="17.350000000000001"/>
    <n v="17.78"/>
    <n v="0.15"/>
    <n v="0"/>
    <n v="0.15"/>
    <n v="0.57999999999999996"/>
    <n v="17.350000000000001"/>
    <n v="17.93"/>
    <n v="0"/>
    <n v="0"/>
    <n v="0"/>
    <n v="0"/>
    <n v="0"/>
    <n v="0"/>
    <n v="0"/>
    <n v="0"/>
    <n v="0"/>
    <n v="0"/>
    <n v="0"/>
    <n v="0"/>
    <n v="0"/>
    <n v="0"/>
    <n v="0"/>
    <n v="0"/>
    <n v="0"/>
    <n v="0"/>
    <n v="0"/>
    <n v="0"/>
    <n v="0"/>
    <n v="0"/>
    <n v="0"/>
    <n v="0"/>
    <n v="0"/>
    <n v="0"/>
    <n v="0"/>
    <n v="0"/>
    <n v="0"/>
    <n v="0"/>
    <n v="5.6499999999999995"/>
    <n v="17.350000000000001"/>
    <n v="23"/>
    <n v="362.36999999999995"/>
    <n v="0"/>
    <n v="362.36999999999995"/>
    <n v="368.01999999999992"/>
    <n v="17.350000000000001"/>
    <n v="385.36999999999995"/>
  </r>
  <r>
    <x v="57"/>
    <s v="WY"/>
    <s v="56"/>
    <s v="005"/>
    <x v="58"/>
    <n v="37.405000000000001"/>
    <n v="37.22"/>
    <n v="0"/>
    <n v="37.22"/>
    <n v="3.66"/>
    <n v="0"/>
    <n v="3.66"/>
    <n v="0"/>
    <n v="0"/>
    <n v="0"/>
    <n v="3.66"/>
    <n v="0"/>
    <n v="3.66"/>
    <n v="0.18500000000000227"/>
    <n v="0.01"/>
    <n v="0"/>
    <n v="0.01"/>
    <n v="2.75"/>
    <n v="2.76"/>
    <n v="0.38"/>
    <n v="0"/>
    <n v="0.38"/>
    <n v="0.22"/>
    <n v="0"/>
    <n v="0.22"/>
    <n v="0.6"/>
    <n v="0"/>
    <n v="0.6"/>
    <n v="1.1299999999999999"/>
    <n v="36.49"/>
    <n v="37.620000000000005"/>
    <n v="1.18"/>
    <n v="0"/>
    <n v="7.06"/>
    <n v="8.24"/>
    <m/>
    <m/>
    <m/>
    <m/>
    <m/>
    <m/>
    <m/>
    <m/>
    <m/>
    <m/>
    <m/>
    <m/>
    <m/>
    <n v="0"/>
    <n v="0.56999999999999995"/>
    <n v="0.38"/>
    <n v="0.95"/>
    <n v="0"/>
    <n v="0"/>
    <n v="0"/>
    <n v="31.11"/>
    <n v="23.49"/>
    <n v="54.599999999999994"/>
    <n v="10.97"/>
    <n v="0"/>
    <n v="10.97"/>
    <n v="42.08"/>
    <n v="23.49"/>
    <n v="65.569999999999993"/>
    <n v="0.35"/>
    <n v="0"/>
    <n v="0.35"/>
    <n v="0.35"/>
    <n v="0"/>
    <n v="0.35"/>
    <n v="0.7"/>
    <n v="0"/>
    <n v="0.7"/>
    <n v="4703.63"/>
    <n v="0"/>
    <n v="0"/>
    <n v="0"/>
    <n v="0"/>
    <n v="0"/>
    <n v="0"/>
    <n v="0"/>
    <n v="0"/>
    <n v="0"/>
    <n v="0"/>
    <n v="0.35"/>
    <n v="0"/>
    <n v="0.35"/>
    <n v="0.35"/>
    <n v="0"/>
    <n v="0.35"/>
    <n v="0.7"/>
    <n v="0"/>
    <n v="0.7"/>
    <n v="4703.63"/>
    <n v="37.21"/>
    <n v="23.49"/>
    <n v="60.7"/>
    <n v="48.410000000000004"/>
    <n v="0"/>
    <n v="48.410000000000004"/>
    <n v="85.62"/>
    <n v="23.49"/>
    <n v="109.11"/>
  </r>
  <r>
    <x v="4"/>
    <s v="WY"/>
    <s v="56"/>
    <s v="007"/>
    <x v="59"/>
    <n v="15.331"/>
    <n v="6.3449999999999998"/>
    <n v="7.7060000000000004"/>
    <n v="14.051"/>
    <n v="2.46"/>
    <n v="0"/>
    <n v="2.46"/>
    <n v="1.64"/>
    <n v="0"/>
    <n v="1.64"/>
    <n v="4.0999999999999996"/>
    <n v="0"/>
    <n v="4.0999999999999996"/>
    <n v="1.28"/>
    <n v="0.1"/>
    <n v="0"/>
    <n v="0.1"/>
    <n v="3.15"/>
    <n v="3.25"/>
    <n v="0.1"/>
    <n v="0"/>
    <n v="0.1"/>
    <n v="0.06"/>
    <n v="0"/>
    <n v="0.06"/>
    <n v="0.16"/>
    <n v="0"/>
    <n v="0.16"/>
    <n v="1.22"/>
    <n v="356.46"/>
    <n v="357.68"/>
    <n v="0.6"/>
    <n v="0"/>
    <n v="84.41"/>
    <n v="85.009999999999991"/>
    <m/>
    <m/>
    <m/>
    <m/>
    <m/>
    <m/>
    <m/>
    <m/>
    <m/>
    <m/>
    <m/>
    <m/>
    <m/>
    <n v="0"/>
    <n v="0.23"/>
    <n v="0.71"/>
    <n v="0.94"/>
    <n v="0.74"/>
    <n v="7.0000000000000007E-2"/>
    <n v="0.81"/>
    <n v="0"/>
    <n v="3.11"/>
    <n v="3.11"/>
    <n v="0"/>
    <n v="0"/>
    <n v="0"/>
    <n v="0"/>
    <n v="3.11"/>
    <n v="3.11"/>
    <n v="0"/>
    <n v="0"/>
    <n v="0"/>
    <n v="0"/>
    <n v="0"/>
    <n v="0"/>
    <n v="0"/>
    <n v="0"/>
    <n v="0"/>
    <n v="0"/>
    <n v="0"/>
    <n v="0"/>
    <n v="0"/>
    <n v="0"/>
    <n v="0"/>
    <n v="0"/>
    <n v="0"/>
    <n v="0"/>
    <n v="0"/>
    <n v="0"/>
    <n v="0"/>
    <n v="0"/>
    <n v="0"/>
    <n v="0"/>
    <n v="0"/>
    <n v="0"/>
    <n v="0"/>
    <n v="0"/>
    <n v="0"/>
    <n v="0"/>
    <n v="4.8500000000000005"/>
    <n v="3.11"/>
    <n v="7.9600000000000009"/>
    <n v="358.93999999999994"/>
    <n v="0"/>
    <n v="358.93999999999994"/>
    <n v="363.78999999999996"/>
    <n v="3.11"/>
    <n v="366.9"/>
  </r>
  <r>
    <x v="58"/>
    <s v="WY"/>
    <s v="56"/>
    <s v="009"/>
    <x v="60"/>
    <n v="12.766"/>
    <n v="8.6020000000000003"/>
    <n v="0"/>
    <n v="8.6020000000000003"/>
    <n v="2.04"/>
    <n v="0"/>
    <n v="2.04"/>
    <n v="0"/>
    <n v="0"/>
    <n v="0"/>
    <n v="2.04"/>
    <n v="0"/>
    <n v="2.04"/>
    <n v="4.1639999999999997"/>
    <n v="0.31"/>
    <n v="0"/>
    <n v="0.31"/>
    <n v="1.79"/>
    <n v="2.1"/>
    <n v="0.06"/>
    <n v="0"/>
    <n v="0.06"/>
    <n v="0.06"/>
    <n v="0"/>
    <n v="0.06"/>
    <n v="0.12"/>
    <n v="0"/>
    <n v="0.12"/>
    <n v="2.77"/>
    <n v="124.84"/>
    <n v="127.61"/>
    <n v="2.73"/>
    <n v="0"/>
    <n v="21.83"/>
    <n v="24.56"/>
    <m/>
    <m/>
    <m/>
    <m/>
    <m/>
    <m/>
    <m/>
    <m/>
    <m/>
    <m/>
    <m/>
    <m/>
    <m/>
    <n v="0"/>
    <n v="0.24"/>
    <n v="0.54"/>
    <n v="0.78"/>
    <n v="0"/>
    <n v="0"/>
    <n v="0"/>
    <n v="2.99"/>
    <n v="1.68"/>
    <n v="4.67"/>
    <n v="1.05"/>
    <n v="0"/>
    <n v="1.05"/>
    <n v="4.04"/>
    <n v="1.68"/>
    <n v="5.72"/>
    <n v="0"/>
    <n v="0"/>
    <n v="0"/>
    <n v="168.89000000000001"/>
    <n v="0"/>
    <n v="168.89000000000001"/>
    <n v="168.89000000000001"/>
    <n v="0"/>
    <n v="168.89000000000001"/>
    <n v="6168.99"/>
    <n v="0"/>
    <n v="0"/>
    <n v="0"/>
    <n v="161.86000000000001"/>
    <n v="0"/>
    <n v="161.86000000000001"/>
    <n v="161.86000000000001"/>
    <n v="0"/>
    <n v="161.86000000000001"/>
    <n v="3516.32"/>
    <n v="0"/>
    <n v="0"/>
    <n v="0"/>
    <n v="7.03"/>
    <n v="0"/>
    <n v="7.03"/>
    <n v="7.03"/>
    <n v="0"/>
    <n v="7.03"/>
    <n v="2652.67"/>
    <n v="8.41"/>
    <n v="1.68"/>
    <n v="10.09"/>
    <n v="295.38"/>
    <n v="0"/>
    <n v="295.38"/>
    <n v="303.79000000000002"/>
    <n v="1.68"/>
    <n v="305.47000000000003"/>
  </r>
  <r>
    <x v="59"/>
    <s v="WY"/>
    <s v="56"/>
    <s v="011"/>
    <x v="61"/>
    <n v="6.1820000000000004"/>
    <n v="2.8610000000000002"/>
    <n v="0"/>
    <n v="2.8610000000000002"/>
    <n v="4.5599999999999996"/>
    <n v="0"/>
    <n v="4.5599999999999996"/>
    <n v="0"/>
    <n v="0"/>
    <n v="0"/>
    <n v="4.5599999999999996"/>
    <n v="0"/>
    <n v="4.5599999999999996"/>
    <n v="3.3210000000000002"/>
    <n v="0.25"/>
    <n v="0"/>
    <n v="0.25"/>
    <n v="3.42"/>
    <n v="3.67"/>
    <n v="0.01"/>
    <n v="0"/>
    <n v="0.01"/>
    <n v="0.01"/>
    <n v="0"/>
    <n v="0.01"/>
    <n v="0.02"/>
    <n v="0"/>
    <n v="0.02"/>
    <n v="1.55"/>
    <n v="28.98"/>
    <n v="30.53"/>
    <n v="3.75"/>
    <n v="0"/>
    <n v="3.42"/>
    <n v="7.17"/>
    <m/>
    <m/>
    <m/>
    <m/>
    <m/>
    <m/>
    <m/>
    <m/>
    <m/>
    <m/>
    <m/>
    <m/>
    <m/>
    <n v="0"/>
    <n v="0.25"/>
    <n v="0.56999999999999995"/>
    <n v="0.82"/>
    <n v="0"/>
    <n v="0"/>
    <n v="0"/>
    <n v="1.1100000000000001"/>
    <n v="4.96"/>
    <n v="6.07"/>
    <n v="0.39"/>
    <n v="0"/>
    <n v="0.39"/>
    <n v="1.5"/>
    <n v="4.96"/>
    <n v="6.46"/>
    <n v="0"/>
    <n v="0"/>
    <n v="0"/>
    <n v="0"/>
    <n v="0"/>
    <n v="0"/>
    <n v="0"/>
    <n v="0"/>
    <n v="0"/>
    <n v="0"/>
    <n v="0"/>
    <n v="0"/>
    <n v="0"/>
    <n v="0"/>
    <n v="0"/>
    <n v="0"/>
    <n v="0"/>
    <n v="0"/>
    <n v="0"/>
    <n v="0"/>
    <n v="0"/>
    <n v="0"/>
    <n v="0"/>
    <n v="0"/>
    <n v="0"/>
    <n v="0"/>
    <n v="0"/>
    <n v="0"/>
    <n v="0"/>
    <n v="0"/>
    <n v="7.7299999999999995"/>
    <n v="4.96"/>
    <n v="12.69"/>
    <n v="29.950000000000003"/>
    <n v="0"/>
    <n v="29.950000000000003"/>
    <n v="37.68"/>
    <n v="4.96"/>
    <n v="42.64"/>
  </r>
  <r>
    <x v="60"/>
    <s v="WY"/>
    <s v="56"/>
    <s v="013"/>
    <x v="62"/>
    <n v="36.491"/>
    <n v="9.6660000000000004"/>
    <n v="14.254"/>
    <n v="23.92"/>
    <n v="2.13"/>
    <n v="0"/>
    <n v="2.13"/>
    <n v="3.46"/>
    <n v="0"/>
    <n v="3.46"/>
    <n v="5.59"/>
    <n v="0"/>
    <n v="5.59"/>
    <n v="12.571"/>
    <n v="0.94"/>
    <n v="0"/>
    <n v="0.94"/>
    <n v="3.63"/>
    <n v="4.57"/>
    <n v="0.11"/>
    <n v="0"/>
    <n v="0.11"/>
    <n v="7.0000000000000007E-2"/>
    <n v="0"/>
    <n v="7.0000000000000007E-2"/>
    <n v="0.18"/>
    <n v="0"/>
    <n v="0.18"/>
    <n v="0"/>
    <n v="399.31"/>
    <n v="399.31"/>
    <n v="6.91"/>
    <n v="0"/>
    <n v="89.39"/>
    <n v="96.3"/>
    <m/>
    <m/>
    <m/>
    <m/>
    <m/>
    <m/>
    <m/>
    <m/>
    <m/>
    <m/>
    <m/>
    <m/>
    <m/>
    <n v="0"/>
    <n v="0.25"/>
    <n v="0.99"/>
    <n v="1.24"/>
    <n v="0"/>
    <n v="0.09"/>
    <n v="0.09"/>
    <n v="0"/>
    <n v="6.29"/>
    <n v="6.29"/>
    <n v="0"/>
    <n v="0"/>
    <n v="0"/>
    <n v="0"/>
    <n v="6.29"/>
    <n v="6.29"/>
    <n v="0"/>
    <n v="0"/>
    <n v="0"/>
    <n v="0"/>
    <n v="0"/>
    <n v="0"/>
    <n v="0"/>
    <n v="0"/>
    <n v="0"/>
    <n v="0"/>
    <n v="0"/>
    <n v="0"/>
    <n v="0"/>
    <n v="0"/>
    <n v="0"/>
    <n v="0"/>
    <n v="0"/>
    <n v="0"/>
    <n v="0"/>
    <n v="0"/>
    <n v="0"/>
    <n v="0"/>
    <n v="0"/>
    <n v="0"/>
    <n v="0"/>
    <n v="0"/>
    <n v="0"/>
    <n v="0"/>
    <n v="0"/>
    <n v="0"/>
    <n v="3.4299999999999997"/>
    <n v="6.29"/>
    <n v="9.7199999999999989"/>
    <n v="403.91999999999996"/>
    <n v="0"/>
    <n v="403.91999999999996"/>
    <n v="407.34999999999997"/>
    <n v="6.29"/>
    <n v="413.64"/>
  </r>
  <r>
    <x v="61"/>
    <s v="WY"/>
    <s v="56"/>
    <s v="015"/>
    <x v="63"/>
    <n v="12.243"/>
    <n v="7.48"/>
    <n v="0"/>
    <n v="7.48"/>
    <n v="3"/>
    <n v="0"/>
    <n v="3"/>
    <n v="0"/>
    <n v="0"/>
    <n v="0"/>
    <n v="3"/>
    <n v="0"/>
    <n v="3"/>
    <n v="4.7629999999999999"/>
    <n v="0.38"/>
    <n v="0"/>
    <n v="0.38"/>
    <n v="2.36"/>
    <n v="2.7399999999999998"/>
    <n v="0.01"/>
    <n v="0"/>
    <n v="0.01"/>
    <n v="0.12"/>
    <n v="0"/>
    <n v="0.12"/>
    <n v="0.13"/>
    <n v="0"/>
    <n v="0.13"/>
    <n v="73.92"/>
    <n v="233.43"/>
    <n v="307.35000000000002"/>
    <n v="17"/>
    <n v="0"/>
    <n v="60.11"/>
    <n v="77.11"/>
    <m/>
    <m/>
    <m/>
    <m/>
    <m/>
    <m/>
    <m/>
    <m/>
    <m/>
    <m/>
    <m/>
    <m/>
    <m/>
    <n v="0"/>
    <n v="0.84"/>
    <n v="0.55000000000000004"/>
    <n v="1.3900000000000001"/>
    <n v="0"/>
    <n v="0"/>
    <n v="0"/>
    <n v="0.03"/>
    <n v="0"/>
    <n v="0.03"/>
    <n v="0"/>
    <n v="0"/>
    <n v="0"/>
    <n v="0.03"/>
    <n v="0"/>
    <n v="0.03"/>
    <n v="0"/>
    <n v="0"/>
    <n v="0"/>
    <n v="0"/>
    <n v="0"/>
    <n v="0"/>
    <n v="0"/>
    <n v="0"/>
    <n v="0"/>
    <n v="0"/>
    <n v="0"/>
    <n v="0"/>
    <n v="0"/>
    <n v="0"/>
    <n v="0"/>
    <n v="0"/>
    <n v="0"/>
    <n v="0"/>
    <n v="0"/>
    <n v="0"/>
    <n v="0"/>
    <n v="0"/>
    <n v="0"/>
    <n v="0"/>
    <n v="0"/>
    <n v="0"/>
    <n v="0"/>
    <n v="0"/>
    <n v="0"/>
    <n v="0"/>
    <n v="78.180000000000007"/>
    <n v="0"/>
    <n v="78.180000000000007"/>
    <n v="234.10000000000002"/>
    <n v="0"/>
    <n v="234.10000000000002"/>
    <n v="312.28000000000003"/>
    <n v="0"/>
    <n v="312.28000000000003"/>
  </r>
  <r>
    <x v="62"/>
    <s v="WY"/>
    <s v="56"/>
    <s v="017"/>
    <x v="64"/>
    <n v="4.5369999999999999"/>
    <n v="0.84399999999999997"/>
    <n v="2.403"/>
    <n v="3.2469999999999999"/>
    <n v="0.26"/>
    <n v="0"/>
    <n v="0.26"/>
    <n v="0.74"/>
    <n v="0"/>
    <n v="0.74"/>
    <n v="1"/>
    <n v="0"/>
    <n v="1"/>
    <n v="1.29"/>
    <n v="0.1"/>
    <n v="0"/>
    <n v="0.1"/>
    <n v="0.96"/>
    <n v="1.06"/>
    <n v="0"/>
    <n v="0"/>
    <n v="0"/>
    <n v="0"/>
    <n v="0"/>
    <n v="0"/>
    <n v="0"/>
    <n v="0"/>
    <n v="0"/>
    <n v="2.48"/>
    <n v="74.180000000000007"/>
    <n v="76.660000000000011"/>
    <n v="0.02"/>
    <n v="0"/>
    <n v="17.75"/>
    <n v="17.77"/>
    <m/>
    <m/>
    <m/>
    <m/>
    <m/>
    <m/>
    <m/>
    <m/>
    <m/>
    <m/>
    <m/>
    <m/>
    <m/>
    <n v="0"/>
    <n v="0.1"/>
    <n v="0.15"/>
    <n v="0.25"/>
    <n v="0"/>
    <n v="0"/>
    <n v="0"/>
    <n v="0"/>
    <n v="12.67"/>
    <n v="12.67"/>
    <n v="0"/>
    <n v="0"/>
    <n v="0"/>
    <n v="0"/>
    <n v="12.67"/>
    <n v="12.67"/>
    <n v="0"/>
    <n v="0"/>
    <n v="0"/>
    <n v="0"/>
    <n v="0"/>
    <n v="0"/>
    <n v="0"/>
    <n v="0"/>
    <n v="0"/>
    <n v="0"/>
    <n v="0"/>
    <n v="0"/>
    <n v="0"/>
    <n v="0"/>
    <n v="0"/>
    <n v="0"/>
    <n v="0"/>
    <n v="0"/>
    <n v="0"/>
    <n v="0"/>
    <n v="0"/>
    <n v="0"/>
    <n v="0"/>
    <n v="0"/>
    <n v="0"/>
    <n v="0"/>
    <n v="0"/>
    <n v="0"/>
    <n v="0"/>
    <n v="0"/>
    <n v="2.94"/>
    <n v="12.67"/>
    <n v="15.61"/>
    <n v="75.070000000000007"/>
    <n v="0"/>
    <n v="75.070000000000007"/>
    <n v="78.010000000000005"/>
    <n v="12.67"/>
    <n v="90.68"/>
  </r>
  <r>
    <x v="63"/>
    <s v="WY"/>
    <s v="56"/>
    <s v="019"/>
    <x v="65"/>
    <n v="7.7210000000000001"/>
    <n v="0.49099999999999999"/>
    <n v="4"/>
    <n v="4.4909999999999997"/>
    <n v="0.13"/>
    <n v="0"/>
    <n v="0.13"/>
    <n v="1.25"/>
    <n v="0"/>
    <n v="1.25"/>
    <n v="1.38"/>
    <n v="0"/>
    <n v="1.38"/>
    <n v="3.23"/>
    <n v="0.24"/>
    <n v="0"/>
    <n v="0.24"/>
    <n v="0.62"/>
    <n v="0.86"/>
    <n v="0.15"/>
    <n v="0"/>
    <n v="0.15"/>
    <n v="7.0000000000000007E-2"/>
    <n v="0"/>
    <n v="7.0000000000000007E-2"/>
    <n v="0.22"/>
    <n v="0"/>
    <n v="0.22"/>
    <n v="0.35"/>
    <n v="116.66"/>
    <n v="117.00999999999999"/>
    <n v="4.2"/>
    <n v="0"/>
    <n v="21.27"/>
    <n v="25.47"/>
    <m/>
    <m/>
    <m/>
    <m/>
    <m/>
    <m/>
    <m/>
    <m/>
    <m/>
    <m/>
    <m/>
    <m/>
    <m/>
    <n v="0"/>
    <n v="0.3"/>
    <n v="0.46"/>
    <n v="0.76"/>
    <n v="0"/>
    <n v="0"/>
    <n v="0"/>
    <n v="0.08"/>
    <n v="1.69"/>
    <n v="1.77"/>
    <n v="0.03"/>
    <n v="0"/>
    <n v="0.03"/>
    <n v="0.11"/>
    <n v="1.69"/>
    <n v="1.8"/>
    <n v="0"/>
    <n v="0"/>
    <n v="0"/>
    <n v="0"/>
    <n v="0"/>
    <n v="0"/>
    <n v="0"/>
    <n v="0"/>
    <n v="0"/>
    <n v="0"/>
    <n v="0"/>
    <n v="0"/>
    <n v="0"/>
    <n v="0"/>
    <n v="0"/>
    <n v="0"/>
    <n v="0"/>
    <n v="0"/>
    <n v="0"/>
    <n v="0"/>
    <n v="0"/>
    <n v="0"/>
    <n v="0"/>
    <n v="0"/>
    <n v="0"/>
    <n v="0"/>
    <n v="0"/>
    <n v="0"/>
    <n v="0"/>
    <n v="0"/>
    <n v="1.25"/>
    <n v="1.69"/>
    <n v="2.94"/>
    <n v="118.46999999999998"/>
    <n v="0"/>
    <n v="118.46999999999998"/>
    <n v="119.71999999999998"/>
    <n v="1.69"/>
    <n v="121.40999999999998"/>
  </r>
  <r>
    <x v="64"/>
    <s v="WY"/>
    <s v="56"/>
    <s v="021"/>
    <x v="66"/>
    <n v="85.162999999999997"/>
    <n v="19.891999999999999"/>
    <n v="48.36"/>
    <n v="68.251999999999995"/>
    <n v="4.04"/>
    <n v="0"/>
    <n v="4.04"/>
    <n v="9.4600000000000009"/>
    <n v="0"/>
    <n v="9.4600000000000009"/>
    <n v="13.5"/>
    <n v="0"/>
    <n v="13.5"/>
    <n v="16.911000000000001"/>
    <n v="1.27"/>
    <n v="0"/>
    <n v="1.27"/>
    <n v="9.34"/>
    <n v="10.61"/>
    <n v="0.68"/>
    <n v="0"/>
    <n v="0.68"/>
    <n v="0.01"/>
    <n v="0"/>
    <n v="0.01"/>
    <n v="0.69000000000000006"/>
    <n v="0"/>
    <n v="0.69000000000000006"/>
    <n v="178.99"/>
    <n v="74.36"/>
    <n v="253.35000000000002"/>
    <n v="50.88"/>
    <n v="0.14000000000000001"/>
    <n v="13.39"/>
    <n v="64.41"/>
    <m/>
    <m/>
    <m/>
    <m/>
    <m/>
    <m/>
    <m/>
    <m/>
    <m/>
    <m/>
    <m/>
    <m/>
    <m/>
    <n v="0"/>
    <n v="0.75"/>
    <n v="0.18"/>
    <n v="0.92999999999999994"/>
    <n v="0.01"/>
    <n v="1.51"/>
    <n v="1.52"/>
    <n v="0.59"/>
    <n v="0.46"/>
    <n v="1.05"/>
    <n v="0.21"/>
    <n v="0"/>
    <n v="0.21"/>
    <n v="0.79999999999999993"/>
    <n v="0.46"/>
    <n v="1.26"/>
    <n v="0"/>
    <n v="0"/>
    <n v="0"/>
    <n v="0"/>
    <n v="0"/>
    <n v="0"/>
    <n v="0"/>
    <n v="0"/>
    <n v="0"/>
    <n v="0"/>
    <n v="0"/>
    <n v="0"/>
    <n v="0"/>
    <n v="0"/>
    <n v="0"/>
    <n v="0"/>
    <n v="0"/>
    <n v="0"/>
    <n v="0"/>
    <n v="0"/>
    <n v="0"/>
    <n v="0"/>
    <n v="0"/>
    <n v="0"/>
    <n v="0"/>
    <n v="0"/>
    <n v="0"/>
    <n v="0"/>
    <n v="0"/>
    <n v="0"/>
    <n v="186.33"/>
    <n v="0.46"/>
    <n v="186.79000000000002"/>
    <n v="85.73"/>
    <n v="0"/>
    <n v="85.73"/>
    <n v="272.06"/>
    <n v="0.46"/>
    <n v="272.52"/>
  </r>
  <r>
    <x v="26"/>
    <s v="WY"/>
    <s v="56"/>
    <s v="023"/>
    <x v="67"/>
    <n v="15.999000000000001"/>
    <n v="8.2080000000000002"/>
    <n v="3.367"/>
    <n v="11.574999999999999"/>
    <n v="4.8099999999999996"/>
    <n v="0"/>
    <n v="4.8099999999999996"/>
    <n v="1.1100000000000001"/>
    <n v="0"/>
    <n v="1.1100000000000001"/>
    <n v="5.92"/>
    <n v="0"/>
    <n v="5.92"/>
    <n v="4.4240000000000004"/>
    <n v="0.33"/>
    <n v="0"/>
    <n v="0.33"/>
    <n v="4.76"/>
    <n v="5.09"/>
    <n v="0.23"/>
    <n v="0"/>
    <n v="0.23"/>
    <n v="0.01"/>
    <n v="0"/>
    <n v="0.01"/>
    <n v="0.24000000000000002"/>
    <n v="0"/>
    <n v="0.24000000000000002"/>
    <n v="3.2"/>
    <n v="181.55"/>
    <n v="184.75"/>
    <n v="29.27"/>
    <n v="0"/>
    <n v="32.03"/>
    <n v="61.3"/>
    <m/>
    <m/>
    <m/>
    <m/>
    <m/>
    <m/>
    <m/>
    <m/>
    <m/>
    <m/>
    <m/>
    <m/>
    <m/>
    <n v="0"/>
    <n v="0.1"/>
    <n v="0.42"/>
    <n v="0.52"/>
    <n v="0"/>
    <n v="0"/>
    <n v="0"/>
    <n v="0.43"/>
    <n v="0.32"/>
    <n v="0.75"/>
    <n v="0.15"/>
    <n v="0"/>
    <n v="0.15"/>
    <n v="0.57999999999999996"/>
    <n v="0.32"/>
    <n v="0.89999999999999991"/>
    <n v="0"/>
    <n v="0"/>
    <n v="0"/>
    <n v="9.19"/>
    <n v="0"/>
    <n v="9.19"/>
    <n v="9.19"/>
    <n v="0"/>
    <n v="9.19"/>
    <n v="5614.95"/>
    <n v="0"/>
    <n v="0"/>
    <n v="0"/>
    <n v="0"/>
    <n v="0"/>
    <n v="0"/>
    <n v="0"/>
    <n v="0"/>
    <n v="0"/>
    <n v="0"/>
    <n v="0"/>
    <n v="0"/>
    <n v="0"/>
    <n v="9.19"/>
    <n v="0"/>
    <n v="9.19"/>
    <n v="9.19"/>
    <n v="0"/>
    <n v="9.19"/>
    <n v="5614.95"/>
    <n v="9.1"/>
    <n v="0.32"/>
    <n v="9.42"/>
    <n v="192.43"/>
    <n v="0"/>
    <n v="192.43"/>
    <n v="201.53"/>
    <n v="0.32"/>
    <n v="201.85"/>
  </r>
  <r>
    <x v="65"/>
    <s v="WY"/>
    <s v="56"/>
    <s v="025"/>
    <x v="68"/>
    <n v="69.799000000000007"/>
    <n v="45.438000000000002"/>
    <n v="20.701000000000001"/>
    <n v="66.13900000000001"/>
    <n v="7.42"/>
    <n v="0"/>
    <n v="7.42"/>
    <n v="3.74"/>
    <n v="0"/>
    <n v="3.74"/>
    <n v="11.16"/>
    <n v="0"/>
    <n v="11.16"/>
    <n v="3.66"/>
    <n v="0.27"/>
    <n v="0"/>
    <n v="0.27"/>
    <n v="8.77"/>
    <n v="9.0399999999999991"/>
    <n v="0.54"/>
    <n v="0"/>
    <n v="0.54"/>
    <n v="0.32"/>
    <n v="0"/>
    <n v="0.32"/>
    <n v="0.8600000000000001"/>
    <n v="0"/>
    <n v="0.8600000000000001"/>
    <n v="0"/>
    <n v="79.25"/>
    <n v="79.25"/>
    <n v="1.18"/>
    <n v="0"/>
    <n v="13.32"/>
    <n v="14.5"/>
    <m/>
    <m/>
    <m/>
    <m/>
    <m/>
    <m/>
    <m/>
    <m/>
    <m/>
    <m/>
    <m/>
    <m/>
    <m/>
    <n v="0"/>
    <n v="0.15"/>
    <n v="0.6"/>
    <n v="0.75"/>
    <n v="0"/>
    <n v="2.74"/>
    <n v="2.74"/>
    <n v="0.01"/>
    <n v="24.49"/>
    <n v="24.5"/>
    <n v="0"/>
    <n v="0"/>
    <n v="0"/>
    <n v="0.01"/>
    <n v="24.49"/>
    <n v="24.5"/>
    <n v="0"/>
    <n v="0"/>
    <n v="0"/>
    <n v="0"/>
    <n v="0"/>
    <n v="0"/>
    <n v="0"/>
    <n v="0"/>
    <n v="0"/>
    <n v="0"/>
    <n v="0"/>
    <n v="0"/>
    <n v="0"/>
    <n v="0"/>
    <n v="0"/>
    <n v="0"/>
    <n v="0"/>
    <n v="0"/>
    <n v="0"/>
    <n v="0"/>
    <n v="0"/>
    <n v="0"/>
    <n v="0"/>
    <n v="0"/>
    <n v="0"/>
    <n v="0"/>
    <n v="0"/>
    <n v="0"/>
    <n v="0"/>
    <n v="0"/>
    <n v="8.39"/>
    <n v="24.49"/>
    <n v="32.879999999999995"/>
    <n v="86.649999999999991"/>
    <n v="0"/>
    <n v="86.649999999999991"/>
    <n v="95.039999999999992"/>
    <n v="24.49"/>
    <n v="119.52999999999999"/>
  </r>
  <r>
    <x v="66"/>
    <s v="WY"/>
    <s v="56"/>
    <s v="027"/>
    <x v="69"/>
    <n v="2.286"/>
    <n v="1.5980000000000001"/>
    <n v="0"/>
    <n v="1.5980000000000001"/>
    <n v="0.34"/>
    <n v="0"/>
    <n v="0.34"/>
    <n v="0"/>
    <n v="0"/>
    <n v="0"/>
    <n v="0.34"/>
    <n v="0"/>
    <n v="0.34"/>
    <n v="0.68799999999999994"/>
    <n v="0.05"/>
    <n v="0"/>
    <n v="0.05"/>
    <n v="0.18"/>
    <n v="0.22999999999999998"/>
    <n v="0"/>
    <n v="0"/>
    <n v="0"/>
    <n v="0"/>
    <n v="0"/>
    <n v="0"/>
    <n v="0"/>
    <n v="0"/>
    <n v="0"/>
    <n v="75.17"/>
    <n v="7.8"/>
    <n v="82.97"/>
    <n v="9.94"/>
    <n v="0"/>
    <n v="7.94"/>
    <n v="17.88"/>
    <m/>
    <m/>
    <m/>
    <m/>
    <m/>
    <m/>
    <m/>
    <m/>
    <m/>
    <m/>
    <m/>
    <m/>
    <m/>
    <n v="0"/>
    <n v="0.42"/>
    <n v="0.28000000000000003"/>
    <n v="0.7"/>
    <n v="0"/>
    <n v="0"/>
    <n v="0"/>
    <n v="0"/>
    <n v="0.39"/>
    <n v="0.39"/>
    <n v="0"/>
    <n v="0"/>
    <n v="0"/>
    <n v="0"/>
    <n v="0.39"/>
    <n v="0.39"/>
    <n v="0"/>
    <n v="0"/>
    <n v="0"/>
    <n v="0"/>
    <n v="0"/>
    <n v="0"/>
    <n v="0"/>
    <n v="0"/>
    <n v="0"/>
    <n v="0"/>
    <n v="0"/>
    <n v="0"/>
    <n v="0"/>
    <n v="0"/>
    <n v="0"/>
    <n v="0"/>
    <n v="0"/>
    <n v="0"/>
    <n v="0"/>
    <n v="0"/>
    <n v="0"/>
    <n v="0"/>
    <n v="0"/>
    <n v="0"/>
    <n v="0"/>
    <n v="0"/>
    <n v="0"/>
    <n v="0"/>
    <n v="0"/>
    <n v="0"/>
    <n v="75.98"/>
    <n v="0.39"/>
    <n v="76.37"/>
    <n v="8.08"/>
    <n v="0"/>
    <n v="8.08"/>
    <n v="84.06"/>
    <n v="0.39"/>
    <n v="84.45"/>
  </r>
  <r>
    <x v="33"/>
    <s v="WY"/>
    <s v="56"/>
    <s v="029"/>
    <x v="70"/>
    <n v="26.664000000000001"/>
    <n v="0.63400000000000001"/>
    <n v="23.85"/>
    <n v="24.484000000000002"/>
    <n v="0.19"/>
    <n v="0"/>
    <n v="0.19"/>
    <n v="2.97"/>
    <n v="0"/>
    <n v="2.97"/>
    <n v="3.16"/>
    <n v="0"/>
    <n v="3.16"/>
    <n v="2.1800000000000002"/>
    <n v="0.16"/>
    <n v="0"/>
    <n v="0.16"/>
    <n v="2.8"/>
    <n v="2.96"/>
    <n v="7.0000000000000007E-2"/>
    <n v="0"/>
    <n v="7.0000000000000007E-2"/>
    <n v="0.04"/>
    <n v="0"/>
    <n v="0.04"/>
    <n v="0.11000000000000001"/>
    <n v="0"/>
    <n v="0.11000000000000001"/>
    <n v="0"/>
    <n v="288.26"/>
    <n v="288.26"/>
    <n v="3.22"/>
    <n v="3.89"/>
    <n v="71.959999999999994"/>
    <n v="79.069999999999993"/>
    <m/>
    <m/>
    <m/>
    <m/>
    <m/>
    <m/>
    <m/>
    <m/>
    <m/>
    <m/>
    <m/>
    <m/>
    <m/>
    <n v="0"/>
    <n v="0.06"/>
    <n v="0.55000000000000004"/>
    <n v="0.6100000000000001"/>
    <n v="0"/>
    <n v="5.1100000000000003"/>
    <n v="5.1100000000000003"/>
    <n v="0"/>
    <n v="43.05"/>
    <n v="43.05"/>
    <n v="0"/>
    <n v="0"/>
    <n v="0"/>
    <n v="0"/>
    <n v="43.05"/>
    <n v="43.05"/>
    <n v="0"/>
    <n v="0"/>
    <n v="0"/>
    <n v="0"/>
    <n v="0"/>
    <n v="0"/>
    <n v="0"/>
    <n v="0"/>
    <n v="0"/>
    <n v="0"/>
    <n v="0"/>
    <n v="0"/>
    <n v="0"/>
    <n v="0"/>
    <n v="0"/>
    <n v="0"/>
    <n v="0"/>
    <n v="0"/>
    <n v="0"/>
    <n v="0"/>
    <n v="0"/>
    <n v="0"/>
    <n v="0"/>
    <n v="0"/>
    <n v="0"/>
    <n v="0"/>
    <n v="0"/>
    <n v="0"/>
    <n v="0"/>
    <n v="0"/>
    <n v="0.48"/>
    <n v="43.05"/>
    <n v="43.529999999999994"/>
    <n v="296.93"/>
    <n v="0"/>
    <n v="296.93"/>
    <n v="297.41000000000003"/>
    <n v="43.05"/>
    <n v="340.46000000000004"/>
  </r>
  <r>
    <x v="67"/>
    <s v="WY"/>
    <s v="56"/>
    <s v="031"/>
    <x v="71"/>
    <n v="8.6189999999999998"/>
    <n v="5.09"/>
    <n v="0"/>
    <n v="5.09"/>
    <n v="0.65"/>
    <n v="0"/>
    <n v="0.65"/>
    <n v="0"/>
    <n v="0"/>
    <n v="0"/>
    <n v="0.65"/>
    <n v="0"/>
    <n v="0.65"/>
    <n v="3.5289999999999999"/>
    <n v="0.26"/>
    <n v="0"/>
    <n v="0.26"/>
    <n v="0.55000000000000004"/>
    <n v="0.81"/>
    <n v="0.02"/>
    <n v="0"/>
    <n v="0.02"/>
    <n v="0.01"/>
    <n v="0"/>
    <n v="0.01"/>
    <n v="0.03"/>
    <n v="0"/>
    <n v="0.03"/>
    <n v="36.25"/>
    <n v="171.97"/>
    <n v="208.22"/>
    <n v="10.220000000000001"/>
    <n v="0"/>
    <n v="39.03"/>
    <n v="49.25"/>
    <m/>
    <m/>
    <m/>
    <m/>
    <m/>
    <m/>
    <m/>
    <m/>
    <m/>
    <m/>
    <m/>
    <m/>
    <m/>
    <n v="0"/>
    <n v="0.84"/>
    <n v="0.45"/>
    <n v="1.29"/>
    <n v="0.03"/>
    <n v="0"/>
    <n v="0.03"/>
    <n v="0.1"/>
    <n v="0.03"/>
    <n v="0.13"/>
    <n v="0.04"/>
    <n v="0"/>
    <n v="0.04"/>
    <n v="0.14000000000000001"/>
    <n v="0.03"/>
    <n v="0.17"/>
    <n v="0"/>
    <n v="0"/>
    <n v="0"/>
    <n v="18.75"/>
    <n v="0"/>
    <n v="18.75"/>
    <n v="18.75"/>
    <n v="0"/>
    <n v="18.75"/>
    <n v="13819"/>
    <n v="0"/>
    <n v="0"/>
    <n v="0"/>
    <n v="0"/>
    <n v="0"/>
    <n v="0"/>
    <n v="0"/>
    <n v="0"/>
    <n v="0"/>
    <n v="0"/>
    <n v="0"/>
    <n v="0"/>
    <n v="0"/>
    <n v="18.75"/>
    <n v="0"/>
    <n v="18.75"/>
    <n v="18.75"/>
    <n v="0"/>
    <n v="18.75"/>
    <n v="13819"/>
    <n v="38.150000000000006"/>
    <n v="0.03"/>
    <n v="38.180000000000007"/>
    <n v="191.21999999999997"/>
    <n v="0"/>
    <n v="191.21999999999997"/>
    <n v="229.36999999999998"/>
    <n v="0.03"/>
    <n v="229.39999999999998"/>
  </r>
  <r>
    <x v="45"/>
    <s v="WY"/>
    <s v="56"/>
    <s v="033"/>
    <x v="72"/>
    <n v="27.388999999999999"/>
    <n v="0.11899999999999999"/>
    <n v="21.785"/>
    <n v="21.904"/>
    <n v="0.03"/>
    <n v="0"/>
    <n v="0.03"/>
    <n v="3.82"/>
    <n v="0"/>
    <n v="3.82"/>
    <n v="3.85"/>
    <n v="0"/>
    <n v="3.85"/>
    <n v="5.4850000000000003"/>
    <n v="0.41"/>
    <n v="0"/>
    <n v="0.41"/>
    <n v="3.38"/>
    <n v="3.79"/>
    <n v="0.05"/>
    <n v="0"/>
    <n v="0.05"/>
    <n v="0.03"/>
    <n v="0"/>
    <n v="0.03"/>
    <n v="0.08"/>
    <n v="0"/>
    <n v="0.08"/>
    <n v="0"/>
    <n v="193.53"/>
    <n v="193.53"/>
    <n v="16.82"/>
    <n v="0"/>
    <n v="25.25"/>
    <n v="42.07"/>
    <m/>
    <m/>
    <m/>
    <m/>
    <m/>
    <m/>
    <m/>
    <m/>
    <m/>
    <m/>
    <m/>
    <m/>
    <m/>
    <n v="0"/>
    <n v="0.16"/>
    <n v="0.65"/>
    <n v="0.81"/>
    <n v="0"/>
    <n v="0"/>
    <n v="0"/>
    <n v="0.03"/>
    <n v="0.1"/>
    <n v="0.13"/>
    <n v="0.01"/>
    <n v="0"/>
    <n v="0.01"/>
    <n v="0.04"/>
    <n v="0.1"/>
    <n v="0.14000000000000001"/>
    <n v="0"/>
    <n v="0"/>
    <n v="0"/>
    <n v="0"/>
    <n v="0"/>
    <n v="0"/>
    <n v="0"/>
    <n v="0"/>
    <n v="0"/>
    <n v="0"/>
    <n v="0"/>
    <n v="0"/>
    <n v="0"/>
    <n v="0"/>
    <n v="0"/>
    <n v="0"/>
    <n v="0"/>
    <n v="0"/>
    <n v="0"/>
    <n v="0"/>
    <n v="0"/>
    <n v="0"/>
    <n v="0"/>
    <n v="0"/>
    <n v="0"/>
    <n v="0"/>
    <n v="0"/>
    <n v="0"/>
    <n v="0"/>
    <n v="0"/>
    <n v="0.67999999999999994"/>
    <n v="0.1"/>
    <n v="0.77999999999999992"/>
    <n v="198.04"/>
    <n v="0"/>
    <n v="198.04"/>
    <n v="198.72"/>
    <n v="0.1"/>
    <n v="198.82"/>
  </r>
  <r>
    <x v="68"/>
    <s v="WY"/>
    <s v="56"/>
    <s v="035"/>
    <x v="73"/>
    <n v="6.9260000000000002"/>
    <n v="1.758"/>
    <n v="1.5"/>
    <n v="3.258"/>
    <n v="0.69"/>
    <n v="0"/>
    <n v="0.69"/>
    <n v="0.96"/>
    <n v="0"/>
    <n v="0.96"/>
    <n v="1.65"/>
    <n v="0"/>
    <n v="1.65"/>
    <n v="3.6680000000000001"/>
    <n v="0.28000000000000003"/>
    <n v="0"/>
    <n v="0.28000000000000003"/>
    <n v="1.17"/>
    <n v="1.45"/>
    <n v="0.01"/>
    <n v="0"/>
    <n v="0.01"/>
    <n v="0.01"/>
    <n v="0"/>
    <n v="0.01"/>
    <n v="0.02"/>
    <n v="0"/>
    <n v="0.02"/>
    <n v="17.41"/>
    <n v="148.36000000000001"/>
    <n v="165.77"/>
    <n v="0.11"/>
    <n v="0"/>
    <n v="63.04"/>
    <n v="63.15"/>
    <m/>
    <m/>
    <m/>
    <m/>
    <m/>
    <m/>
    <m/>
    <m/>
    <m/>
    <m/>
    <m/>
    <m/>
    <m/>
    <n v="0"/>
    <n v="0.12"/>
    <n v="0.5"/>
    <n v="0.62"/>
    <n v="0.48"/>
    <n v="0.97"/>
    <n v="1.45"/>
    <n v="0"/>
    <n v="0.82"/>
    <n v="0.82"/>
    <n v="0"/>
    <n v="0"/>
    <n v="0"/>
    <n v="0"/>
    <n v="0.82"/>
    <n v="0.82"/>
    <n v="0"/>
    <n v="0"/>
    <n v="0"/>
    <n v="0"/>
    <n v="0"/>
    <n v="0"/>
    <n v="0"/>
    <n v="0"/>
    <n v="0"/>
    <n v="0"/>
    <n v="0"/>
    <n v="0"/>
    <n v="0"/>
    <n v="0"/>
    <n v="0"/>
    <n v="0"/>
    <n v="0"/>
    <n v="0"/>
    <n v="0"/>
    <n v="0"/>
    <n v="0"/>
    <n v="0"/>
    <n v="0"/>
    <n v="0"/>
    <n v="0"/>
    <n v="0"/>
    <n v="0"/>
    <n v="0"/>
    <n v="0"/>
    <n v="0"/>
    <n v="18.990000000000002"/>
    <n v="0.82"/>
    <n v="19.810000000000002"/>
    <n v="150.80000000000001"/>
    <n v="0"/>
    <n v="150.80000000000001"/>
    <n v="169.79000000000002"/>
    <n v="0.82"/>
    <n v="170.61"/>
  </r>
  <r>
    <x v="69"/>
    <s v="WY"/>
    <s v="56"/>
    <s v="037"/>
    <x v="74"/>
    <n v="37.975000000000001"/>
    <n v="0.87"/>
    <n v="37.104999999999997"/>
    <n v="37.974999999999994"/>
    <n v="0.14000000000000001"/>
    <n v="0"/>
    <n v="0.14000000000000001"/>
    <n v="9.1300000000000008"/>
    <n v="0"/>
    <n v="9.1300000000000008"/>
    <n v="9.27"/>
    <n v="0"/>
    <n v="9.27"/>
    <n v="7.1054273576010019E-15"/>
    <n v="0"/>
    <n v="0"/>
    <n v="0"/>
    <n v="6.28"/>
    <n v="6.28"/>
    <n v="1.24"/>
    <n v="0"/>
    <n v="1.24"/>
    <n v="0.26"/>
    <n v="0"/>
    <n v="0.26"/>
    <n v="1.5"/>
    <n v="0"/>
    <n v="1.5"/>
    <n v="9.11"/>
    <n v="77.67"/>
    <n v="86.78"/>
    <n v="8.31"/>
    <n v="0"/>
    <n v="10.69"/>
    <n v="19"/>
    <m/>
    <m/>
    <m/>
    <m/>
    <m/>
    <m/>
    <m/>
    <m/>
    <m/>
    <m/>
    <m/>
    <m/>
    <m/>
    <n v="0"/>
    <n v="0.12"/>
    <n v="0.08"/>
    <n v="0.2"/>
    <n v="0"/>
    <n v="0"/>
    <n v="0"/>
    <n v="0.95"/>
    <n v="33.51"/>
    <n v="34.46"/>
    <n v="0.34"/>
    <n v="0"/>
    <n v="0.34"/>
    <n v="1.29"/>
    <n v="33.51"/>
    <n v="34.799999999999997"/>
    <n v="0"/>
    <n v="0"/>
    <n v="0"/>
    <n v="24.28"/>
    <n v="0"/>
    <n v="24.28"/>
    <n v="24.28"/>
    <n v="0"/>
    <n v="24.28"/>
    <n v="15779"/>
    <n v="0"/>
    <n v="0"/>
    <n v="0"/>
    <n v="0"/>
    <n v="0"/>
    <n v="0"/>
    <n v="0"/>
    <n v="0"/>
    <n v="0"/>
    <n v="0"/>
    <n v="0"/>
    <n v="0"/>
    <n v="0"/>
    <n v="24.28"/>
    <n v="0"/>
    <n v="24.28"/>
    <n v="24.28"/>
    <n v="0"/>
    <n v="24.28"/>
    <n v="15779"/>
    <n v="11.559999999999997"/>
    <n v="33.51"/>
    <n v="45.069999999999993"/>
    <n v="111.76"/>
    <n v="0"/>
    <n v="111.76"/>
    <n v="123.32000000000001"/>
    <n v="33.51"/>
    <n v="156.83000000000001"/>
  </r>
  <r>
    <x v="49"/>
    <s v="WY"/>
    <s v="56"/>
    <s v="039"/>
    <x v="75"/>
    <n v="19.032"/>
    <n v="14.347"/>
    <n v="0.45"/>
    <n v="14.796999999999999"/>
    <n v="5.1100000000000003"/>
    <n v="0"/>
    <n v="5.1100000000000003"/>
    <n v="0.11"/>
    <n v="0"/>
    <n v="0.11"/>
    <n v="5.22"/>
    <n v="0"/>
    <n v="5.22"/>
    <n v="4.2350000000000003"/>
    <n v="0.28999999999999998"/>
    <n v="0"/>
    <n v="0.28999999999999998"/>
    <n v="2.5099999999999998"/>
    <n v="2.8"/>
    <n v="7.0000000000000007E-2"/>
    <n v="0"/>
    <n v="7.0000000000000007E-2"/>
    <n v="0.05"/>
    <n v="0"/>
    <n v="0.05"/>
    <n v="0.12000000000000001"/>
    <n v="0"/>
    <n v="0.12000000000000001"/>
    <n v="0"/>
    <n v="60.69"/>
    <n v="60.69"/>
    <n v="5.49"/>
    <n v="0"/>
    <n v="21.41"/>
    <n v="26.9"/>
    <m/>
    <m/>
    <m/>
    <m/>
    <m/>
    <m/>
    <m/>
    <m/>
    <m/>
    <m/>
    <m/>
    <m/>
    <m/>
    <n v="0"/>
    <n v="0.01"/>
    <n v="7.0000000000000007E-2"/>
    <n v="0.08"/>
    <n v="0"/>
    <n v="0.78"/>
    <n v="0.78"/>
    <n v="0.2"/>
    <n v="0.05"/>
    <n v="0.25"/>
    <n v="0.08"/>
    <n v="0"/>
    <n v="0.08"/>
    <n v="0.28000000000000003"/>
    <n v="0.05"/>
    <n v="0.33"/>
    <n v="0"/>
    <n v="0"/>
    <n v="0"/>
    <n v="0"/>
    <n v="0"/>
    <n v="0"/>
    <n v="0"/>
    <n v="0"/>
    <n v="0"/>
    <n v="0"/>
    <n v="0"/>
    <n v="0"/>
    <n v="0"/>
    <n v="0"/>
    <n v="0"/>
    <n v="0"/>
    <n v="0"/>
    <n v="0"/>
    <n v="0"/>
    <n v="0"/>
    <n v="0"/>
    <n v="0"/>
    <n v="0"/>
    <n v="0"/>
    <n v="0"/>
    <n v="0"/>
    <n v="0"/>
    <n v="0"/>
    <n v="0"/>
    <n v="0"/>
    <n v="5.6800000000000006"/>
    <n v="0.05"/>
    <n v="5.73"/>
    <n v="61.779999999999994"/>
    <n v="0"/>
    <n v="61.779999999999994"/>
    <n v="67.459999999999994"/>
    <n v="0.05"/>
    <n v="67.509999999999991"/>
  </r>
  <r>
    <x v="70"/>
    <s v="WY"/>
    <s v="56"/>
    <s v="041"/>
    <x v="76"/>
    <n v="19.939"/>
    <n v="1.5920000000000001"/>
    <n v="17.302"/>
    <n v="18.893999999999998"/>
    <n v="0.44"/>
    <n v="0"/>
    <n v="0.44"/>
    <n v="5.17"/>
    <n v="0"/>
    <n v="5.17"/>
    <n v="5.61"/>
    <n v="0"/>
    <n v="5.61"/>
    <n v="1.0449999999999999"/>
    <n v="0.08"/>
    <n v="0"/>
    <n v="0.08"/>
    <n v="3.69"/>
    <n v="3.77"/>
    <n v="0.18"/>
    <n v="0"/>
    <n v="0.18"/>
    <n v="0.12"/>
    <n v="0"/>
    <n v="0.12"/>
    <n v="0.3"/>
    <n v="0"/>
    <n v="0.3"/>
    <n v="11.25"/>
    <n v="95.9"/>
    <n v="107.15"/>
    <n v="0.28000000000000003"/>
    <n v="0"/>
    <n v="26.87"/>
    <n v="27.150000000000002"/>
    <m/>
    <m/>
    <m/>
    <m/>
    <m/>
    <m/>
    <m/>
    <m/>
    <m/>
    <m/>
    <m/>
    <m/>
    <m/>
    <n v="0"/>
    <n v="0.1"/>
    <n v="0.42"/>
    <n v="0.52"/>
    <n v="0"/>
    <n v="0"/>
    <n v="0"/>
    <n v="0.02"/>
    <n v="0.44"/>
    <n v="0.46"/>
    <n v="0.01"/>
    <n v="0"/>
    <n v="0.01"/>
    <n v="0.03"/>
    <n v="0.44"/>
    <n v="0.47"/>
    <n v="0"/>
    <n v="0"/>
    <n v="0"/>
    <n v="0"/>
    <n v="0"/>
    <n v="0"/>
    <n v="0"/>
    <n v="0"/>
    <n v="0"/>
    <n v="0"/>
    <n v="0"/>
    <n v="0"/>
    <n v="0"/>
    <n v="0"/>
    <n v="0"/>
    <n v="0"/>
    <n v="0"/>
    <n v="0"/>
    <n v="0"/>
    <n v="0"/>
    <n v="0"/>
    <n v="0"/>
    <n v="0"/>
    <n v="0"/>
    <n v="0"/>
    <n v="0"/>
    <n v="0"/>
    <n v="0"/>
    <n v="0"/>
    <n v="0"/>
    <n v="12.069999999999999"/>
    <n v="0.44"/>
    <n v="12.509999999999998"/>
    <n v="101.62000000000002"/>
    <n v="0"/>
    <n v="101.62000000000002"/>
    <n v="113.69000000000001"/>
    <n v="0.44"/>
    <n v="114.13000000000001"/>
  </r>
  <r>
    <x v="71"/>
    <s v="WY"/>
    <s v="56"/>
    <s v="043"/>
    <x v="77"/>
    <n v="7.9329999999999998"/>
    <n v="6.5039999999999996"/>
    <n v="0"/>
    <n v="6.5039999999999996"/>
    <n v="0.01"/>
    <n v="0"/>
    <n v="0.01"/>
    <n v="0"/>
    <n v="0"/>
    <n v="0"/>
    <n v="0.01"/>
    <n v="0"/>
    <n v="0.01"/>
    <n v="1.4290000000000003"/>
    <n v="0.11"/>
    <n v="0"/>
    <n v="0.11"/>
    <n v="0.01"/>
    <n v="0.12"/>
    <n v="0.02"/>
    <n v="0"/>
    <n v="0.02"/>
    <n v="0.26"/>
    <n v="0"/>
    <n v="0.26"/>
    <n v="0.28000000000000003"/>
    <n v="0"/>
    <n v="0.28000000000000003"/>
    <n v="5.19"/>
    <n v="167.89"/>
    <n v="173.07999999999998"/>
    <n v="3.38"/>
    <n v="0"/>
    <n v="38.69"/>
    <n v="42.07"/>
    <m/>
    <m/>
    <m/>
    <m/>
    <m/>
    <m/>
    <m/>
    <m/>
    <m/>
    <m/>
    <m/>
    <m/>
    <m/>
    <n v="0"/>
    <n v="0.04"/>
    <n v="0.33"/>
    <n v="0.37"/>
    <n v="0"/>
    <n v="5.9"/>
    <n v="5.9"/>
    <n v="0.09"/>
    <n v="1.4"/>
    <n v="1.49"/>
    <n v="0.03"/>
    <n v="0"/>
    <n v="0.03"/>
    <n v="0.12"/>
    <n v="1.4"/>
    <n v="1.52"/>
    <n v="0"/>
    <n v="0"/>
    <n v="0"/>
    <n v="0"/>
    <n v="0"/>
    <n v="0"/>
    <n v="0"/>
    <n v="0"/>
    <n v="0"/>
    <n v="0"/>
    <n v="0"/>
    <n v="0"/>
    <n v="0"/>
    <n v="0"/>
    <n v="0"/>
    <n v="0"/>
    <n v="0"/>
    <n v="0"/>
    <n v="0"/>
    <n v="0"/>
    <n v="0"/>
    <n v="0"/>
    <n v="0"/>
    <n v="0"/>
    <n v="0"/>
    <n v="0"/>
    <n v="0"/>
    <n v="0"/>
    <n v="0"/>
    <n v="0"/>
    <n v="5.46"/>
    <n v="1.4"/>
    <n v="6.8599999999999994"/>
    <n v="174.41"/>
    <n v="0"/>
    <n v="174.41"/>
    <n v="179.87"/>
    <n v="1.4"/>
    <n v="181.27"/>
  </r>
  <r>
    <x v="72"/>
    <s v="WY"/>
    <s v="56"/>
    <s v="045"/>
    <x v="78"/>
    <n v="6.6710000000000003"/>
    <n v="4.5549999999999997"/>
    <n v="0"/>
    <n v="4.5549999999999997"/>
    <n v="1.55"/>
    <n v="0"/>
    <n v="1.55"/>
    <n v="0"/>
    <n v="0"/>
    <n v="0"/>
    <n v="1.55"/>
    <n v="0"/>
    <n v="1.55"/>
    <n v="2.1160000000000005"/>
    <n v="0.16"/>
    <n v="0"/>
    <n v="0.16"/>
    <n v="1.19"/>
    <n v="1.3499999999999999"/>
    <n v="7.0000000000000007E-2"/>
    <n v="0"/>
    <n v="7.0000000000000007E-2"/>
    <n v="7.0000000000000007E-2"/>
    <n v="0"/>
    <n v="7.0000000000000007E-2"/>
    <n v="0.14000000000000001"/>
    <n v="0"/>
    <n v="0.14000000000000001"/>
    <n v="0.43"/>
    <n v="24.96"/>
    <n v="25.39"/>
    <n v="0.4"/>
    <n v="0"/>
    <n v="4.84"/>
    <n v="5.24"/>
    <m/>
    <m/>
    <m/>
    <m/>
    <m/>
    <m/>
    <m/>
    <m/>
    <m/>
    <m/>
    <m/>
    <m/>
    <m/>
    <n v="0"/>
    <n v="0.23"/>
    <n v="0.35"/>
    <n v="0.57999999999999996"/>
    <n v="0.37"/>
    <n v="2.16"/>
    <n v="2.5300000000000002"/>
    <n v="0.05"/>
    <n v="0.55000000000000004"/>
    <n v="0.60000000000000009"/>
    <n v="0.02"/>
    <n v="0"/>
    <n v="0.02"/>
    <n v="7.0000000000000007E-2"/>
    <n v="0.55000000000000004"/>
    <n v="0.62000000000000011"/>
    <n v="0.97"/>
    <n v="0"/>
    <n v="0.97"/>
    <n v="0"/>
    <n v="0"/>
    <n v="0"/>
    <n v="0.97"/>
    <n v="0"/>
    <n v="0.97"/>
    <n v="262.10000000000002"/>
    <n v="0"/>
    <n v="0"/>
    <n v="0"/>
    <n v="0"/>
    <n v="0"/>
    <n v="0"/>
    <n v="0"/>
    <n v="0"/>
    <n v="0"/>
    <n v="0"/>
    <n v="0.97"/>
    <n v="0"/>
    <n v="0.97"/>
    <n v="0"/>
    <n v="0"/>
    <n v="0"/>
    <n v="0.97"/>
    <n v="0"/>
    <n v="0.97"/>
    <n v="262.10000000000002"/>
    <n v="3.83"/>
    <n v="0.55000000000000004"/>
    <n v="4.38"/>
    <n v="27.560000000000002"/>
    <n v="0"/>
    <n v="27.560000000000002"/>
    <n v="31.39"/>
    <n v="0.55000000000000004"/>
    <n v="31.94"/>
  </r>
</pivotCacheRecords>
</file>

<file path=xl/pivotCache/pivotCacheRecords2.xml><?xml version="1.0" encoding="utf-8"?>
<pivotCacheRecords xmlns="http://schemas.openxmlformats.org/spreadsheetml/2006/main" xmlns:r="http://schemas.openxmlformats.org/officeDocument/2006/relationships" count="21">
  <r>
    <n v="2005"/>
    <n v="4800083"/>
    <s v="Wyodak Resources Development C"/>
    <s v="Wyodak"/>
    <s v="3338 Garner Lake Rd"/>
    <s v="Gillette"/>
    <s v="WY"/>
    <n v="82716"/>
    <x v="0"/>
    <n v="0"/>
    <x v="0"/>
    <s v="A"/>
    <n v="1"/>
    <n v="2"/>
    <s v="-"/>
    <n v="2"/>
    <n v="104589"/>
    <n v="4707316"/>
    <n v="62"/>
  </r>
  <r>
    <n v="2005"/>
    <n v="4800086"/>
    <s v="The Pittsburg &amp; Midway Coal Mi"/>
    <s v="Kemmerer Mine"/>
    <s v="Pob 950"/>
    <s v="Kemmerer"/>
    <s v="WY"/>
    <n v="83101"/>
    <x v="0"/>
    <n v="0"/>
    <x v="1"/>
    <s v="A"/>
    <n v="3"/>
    <n v="2"/>
    <s v="UMWA"/>
    <n v="2"/>
    <n v="551525"/>
    <n v="4616597"/>
    <n v="271"/>
  </r>
  <r>
    <n v="2005"/>
    <n v="4800677"/>
    <s v="Bridger Coal Company"/>
    <s v="Jim Bridger Mine"/>
    <s v="Pob 68"/>
    <s v="Point Of Rock"/>
    <s v="WY"/>
    <n v="82942"/>
    <x v="0"/>
    <n v="0"/>
    <x v="2"/>
    <s v="A"/>
    <n v="1"/>
    <n v="2"/>
    <s v="WEW"/>
    <n v="2"/>
    <n v="414702"/>
    <n v="3346097"/>
    <n v="226"/>
  </r>
  <r>
    <n v="2005"/>
    <n v="4800732"/>
    <s v="Foundation Coal West Incorpora"/>
    <s v="Belle Ayr Mine"/>
    <s v="Pob 3039"/>
    <s v="Gillette"/>
    <s v="WY"/>
    <n v="82717"/>
    <x v="0"/>
    <n v="0"/>
    <x v="0"/>
    <s v="A"/>
    <n v="3"/>
    <n v="2"/>
    <s v="-"/>
    <n v="2"/>
    <n v="540169"/>
    <n v="19326943"/>
    <n v="259"/>
  </r>
  <r>
    <n v="2005"/>
    <n v="4800977"/>
    <s v="Thunder Basin Coal Company Llc"/>
    <s v="Black Thunder"/>
    <s v="Pob 406"/>
    <s v="Wright"/>
    <s v="WY"/>
    <n v="82732"/>
    <x v="0"/>
    <n v="0"/>
    <x v="0"/>
    <s v="A"/>
    <n v="3"/>
    <n v="2"/>
    <s v="-"/>
    <n v="2"/>
    <n v="1989525"/>
    <n v="87586375"/>
    <n v="887"/>
  </r>
  <r>
    <n v="2005"/>
    <n v="4800992"/>
    <s v="Cordero Mining Co."/>
    <s v="Cordero Mine"/>
    <s v="P.o. Box 1449"/>
    <s v="Gillette"/>
    <s v="WY"/>
    <n v="82717"/>
    <x v="0"/>
    <n v="0"/>
    <x v="0"/>
    <s v="A"/>
    <n v="3"/>
    <n v="2"/>
    <s v="-"/>
    <n v="2"/>
    <n v="1085405"/>
    <n v="37836811"/>
    <n v="498"/>
  </r>
  <r>
    <n v="2005"/>
    <n v="4800993"/>
    <s v="Caballo Coal Company"/>
    <s v="Rawhide Mine"/>
    <s v="Caller Box 3034"/>
    <s v="Gillette"/>
    <s v="WY"/>
    <n v="82717"/>
    <x v="0"/>
    <n v="0"/>
    <x v="0"/>
    <s v="A"/>
    <n v="1"/>
    <n v="2"/>
    <s v="-"/>
    <n v="2"/>
    <n v="231151"/>
    <n v="12430351"/>
    <n v="118"/>
  </r>
  <r>
    <n v="2005"/>
    <n v="4800995"/>
    <s v="Grass Creek Coal Company"/>
    <s v="Grass Creek Mine"/>
    <s v="Pob 876"/>
    <s v="Lovell"/>
    <s v="WY"/>
    <n v="82431"/>
    <x v="0"/>
    <n v="0"/>
    <x v="3"/>
    <s v="A"/>
    <n v="1"/>
    <n v="2"/>
    <s v="-"/>
    <n v="1"/>
    <n v="6531"/>
    <n v="6206"/>
    <n v="4"/>
  </r>
  <r>
    <n v="2005"/>
    <n v="4800997"/>
    <s v="Jacobs Ranch Coal Company"/>
    <s v="Jacobs Ranch Mine"/>
    <s v="Caller Box 3013"/>
    <s v="Gillette"/>
    <s v="WY"/>
    <n v="82717"/>
    <x v="0"/>
    <n v="0"/>
    <x v="0"/>
    <s v="A"/>
    <n v="3"/>
    <n v="2"/>
    <s v="-"/>
    <n v="2"/>
    <n v="1107876"/>
    <n v="37277820"/>
    <n v="518"/>
  </r>
  <r>
    <n v="2005"/>
    <n v="4801034"/>
    <s v="Caballo Coal Company"/>
    <s v="Caballo Mine"/>
    <s v="Caller Box 3034"/>
    <s v="Gillette"/>
    <s v="WY"/>
    <n v="82717"/>
    <x v="0"/>
    <n v="0"/>
    <x v="0"/>
    <s v="A"/>
    <n v="3"/>
    <n v="2"/>
    <s v="-"/>
    <n v="2"/>
    <n v="577056"/>
    <n v="30532313"/>
    <n v="286"/>
  </r>
  <r>
    <n v="2005"/>
    <n v="4801078"/>
    <s v="Rag Coal West, Inc."/>
    <s v="Eagle Butte Mine"/>
    <s v="P.o. Box 3040"/>
    <s v="Gillette"/>
    <s v="WY"/>
    <n v="82717"/>
    <x v="0"/>
    <n v="0"/>
    <x v="0"/>
    <s v="A"/>
    <n v="3"/>
    <n v="2"/>
    <s v="-"/>
    <n v="2"/>
    <n v="526040"/>
    <n v="24133324"/>
    <n v="248"/>
  </r>
  <r>
    <n v="2005"/>
    <n v="4801180"/>
    <s v="Black Butte Coal Company"/>
    <s v="Black Butte And Leucite Hills"/>
    <s v="Pob 98"/>
    <s v="Point Of Rock"/>
    <s v="WY"/>
    <n v="82942"/>
    <x v="0"/>
    <n v="0"/>
    <x v="2"/>
    <s v="A"/>
    <n v="1"/>
    <n v="2"/>
    <s v="-"/>
    <n v="2"/>
    <n v="351932"/>
    <n v="3773760"/>
    <n v="171"/>
  </r>
  <r>
    <n v="2005"/>
    <n v="4801200"/>
    <s v="Triton Coal Company"/>
    <s v="Buckskin Mine"/>
    <s v="P.o. Box 3027"/>
    <s v="Gillette"/>
    <s v="WY"/>
    <n v="82716"/>
    <x v="0"/>
    <n v="0"/>
    <x v="0"/>
    <s v="A"/>
    <n v="3"/>
    <n v="2"/>
    <s v="-"/>
    <n v="2"/>
    <n v="433593"/>
    <n v="19568058"/>
    <n v="198"/>
  </r>
  <r>
    <n v="2005"/>
    <n v="4801248"/>
    <s v="Mr&amp;e, Llc"/>
    <s v="Kfx Plant, Llc"/>
    <s v="319 S. Gillette Ave, Suite 260"/>
    <s v="Gillette"/>
    <s v="WY"/>
    <n v="82716"/>
    <x v="0"/>
    <n v="0"/>
    <x v="0"/>
    <s v="A"/>
    <n v="2"/>
    <n v="2"/>
    <s v="-"/>
    <n v="2"/>
    <n v="27060"/>
    <s v="-"/>
    <n v="18"/>
  </r>
  <r>
    <n v="2005"/>
    <n v="4801337"/>
    <s v="Antelope Coal Company"/>
    <s v="Antelope Coal Mine"/>
    <s v="Caller Box 3008"/>
    <s v="Gillette"/>
    <s v="WY"/>
    <n v="82717"/>
    <x v="0"/>
    <n v="0"/>
    <x v="4"/>
    <s v="A"/>
    <n v="3"/>
    <n v="2"/>
    <s v="-"/>
    <n v="2"/>
    <n v="735342"/>
    <n v="29953375"/>
    <n v="337"/>
  </r>
  <r>
    <n v="2005"/>
    <n v="4801353"/>
    <s v="Powder River Coal, Llc"/>
    <s v="North Antelope Rochelle Mine"/>
    <s v="Caller Box 3034"/>
    <s v="Gillette"/>
    <s v="WY"/>
    <n v="82717"/>
    <x v="0"/>
    <n v="0"/>
    <x v="0"/>
    <s v="A"/>
    <n v="3"/>
    <n v="2"/>
    <s v="-"/>
    <n v="2"/>
    <n v="1632540"/>
    <n v="82688918"/>
    <n v="793"/>
  </r>
  <r>
    <n v="2005"/>
    <n v="4801429"/>
    <s v="Dry Fork Coal Company"/>
    <s v="Dry Fork Mine"/>
    <s v="P.o. Box 1809"/>
    <s v="Gillette"/>
    <s v="WY"/>
    <n v="82717"/>
    <x v="0"/>
    <n v="0"/>
    <x v="0"/>
    <s v="A"/>
    <n v="3"/>
    <n v="2"/>
    <s v="-"/>
    <n v="2"/>
    <n v="127077"/>
    <n v="4093611"/>
    <n v="61"/>
  </r>
  <r>
    <n v="2005"/>
    <n v="4801645"/>
    <s v="Icg Addcar Systems Llc"/>
    <s v="Bridger Mine Hwm"/>
    <s v="1414 Addington Circle"/>
    <s v="Ashland"/>
    <s v="KY"/>
    <n v="41102"/>
    <x v="0"/>
    <n v="0"/>
    <x v="2"/>
    <s v="A"/>
    <n v="1"/>
    <n v="4"/>
    <s v="-"/>
    <n v="3"/>
    <n v="79346"/>
    <n v="2030594"/>
    <n v="33"/>
  </r>
  <r>
    <n v="2005"/>
    <n v="4801646"/>
    <s v="Pacific Minerals"/>
    <s v="Bridger Underground Coal Mine"/>
    <s v="Pob 68"/>
    <s v="Point Of Rock"/>
    <s v="WY"/>
    <n v="82942"/>
    <x v="0"/>
    <n v="0"/>
    <x v="2"/>
    <s v="A"/>
    <n v="1"/>
    <n v="1"/>
    <s v="WEW"/>
    <n v="2"/>
    <n v="117067"/>
    <n v="410065"/>
    <n v="62"/>
  </r>
  <r>
    <n v="2005"/>
    <n v="5000030"/>
    <s v="Usibelli Coal Mine Inc"/>
    <s v="Usibelli"/>
    <s v="Pob 1000"/>
    <s v="Healy"/>
    <s v="AK"/>
    <n v="99743"/>
    <x v="1"/>
    <n v="0"/>
    <x v="5"/>
    <s v="A"/>
    <n v="3"/>
    <n v="2"/>
    <s v="TEAM"/>
    <n v="1"/>
    <n v="216588"/>
    <n v="1454014"/>
    <n v="97"/>
  </r>
  <r>
    <n v="2005"/>
    <n v="2401747"/>
    <s v="Western Energy Company"/>
    <s v="Rosebud Mine&amp;crusher/conveyor"/>
    <s v="Pob 99"/>
    <s v="Colstrip"/>
    <s v="MT"/>
    <n v="59323"/>
    <x v="2"/>
    <n v="0"/>
    <x v="6"/>
    <s v="A"/>
    <n v="3"/>
    <n v="2"/>
    <s v="IUOE"/>
    <n v="2"/>
    <n v="768722"/>
    <n v="13376542"/>
    <n v="381"/>
  </r>
</pivotCacheRecords>
</file>

<file path=xl/pivotCache/pivotCacheRecords3.xml><?xml version="1.0" encoding="utf-8"?>
<pivotCacheRecords xmlns="http://schemas.openxmlformats.org/spreadsheetml/2006/main" xmlns:r="http://schemas.openxmlformats.org/officeDocument/2006/relationships" count="3304">
  <r>
    <s v="MT0000892"/>
    <s v="ICIS-NPDES"/>
    <x v="0"/>
    <x v="0"/>
    <n v="11"/>
    <s v="Temperature, water deg. fahrenheit"/>
    <x v="0"/>
    <n v="1"/>
    <s v="Effluent gross"/>
    <n v="1"/>
    <x v="0"/>
    <x v="0"/>
    <n v="40421"/>
    <x v="0"/>
    <m/>
    <m/>
    <m/>
    <m/>
    <m/>
    <m/>
    <m/>
    <m/>
    <m/>
    <m/>
    <m/>
    <m/>
    <n v="69.5"/>
    <s v="DEG.F"/>
    <m/>
    <m/>
    <s v="DEG.F"/>
    <s v="avg"/>
    <m/>
    <m/>
    <m/>
    <m/>
    <m/>
    <m/>
    <m/>
    <m/>
    <m/>
    <m/>
    <m/>
    <m/>
    <m/>
    <m/>
    <m/>
    <m/>
    <x v="0"/>
    <m/>
    <m/>
    <m/>
    <m/>
    <m/>
    <m/>
    <m/>
    <m/>
    <m/>
    <m/>
    <m/>
    <m/>
    <m/>
    <m/>
    <m/>
    <m/>
    <m/>
    <m/>
    <m/>
    <m/>
    <m/>
    <m/>
    <m/>
    <m/>
  </r>
  <r>
    <s v="MT0000892"/>
    <s v="ICIS-NPDES"/>
    <x v="0"/>
    <x v="0"/>
    <n v="11"/>
    <s v="Temperature, water deg. fahrenheit"/>
    <x v="0"/>
    <n v="1"/>
    <s v="Effluent gross"/>
    <n v="1"/>
    <x v="1"/>
    <x v="1"/>
    <n v="40451"/>
    <x v="0"/>
    <m/>
    <m/>
    <m/>
    <m/>
    <m/>
    <m/>
    <m/>
    <m/>
    <m/>
    <m/>
    <m/>
    <m/>
    <n v="63.1"/>
    <s v="DEG.F"/>
    <m/>
    <m/>
    <s v="DEG.F"/>
    <s v="avg"/>
    <m/>
    <m/>
    <m/>
    <m/>
    <m/>
    <m/>
    <m/>
    <m/>
    <m/>
    <m/>
    <m/>
    <m/>
    <m/>
    <m/>
    <m/>
    <m/>
    <x v="0"/>
    <m/>
    <m/>
    <m/>
    <m/>
    <m/>
    <m/>
    <m/>
    <m/>
    <m/>
    <m/>
    <m/>
    <m/>
    <m/>
    <m/>
    <m/>
    <m/>
    <m/>
    <m/>
    <m/>
    <m/>
    <m/>
    <m/>
    <m/>
    <m/>
  </r>
  <r>
    <s v="MT0000892"/>
    <s v="ICIS-NPDES"/>
    <x v="0"/>
    <x v="0"/>
    <n v="11"/>
    <s v="Temperature, water deg. fahrenheit"/>
    <x v="0"/>
    <n v="1"/>
    <s v="Effluent gross"/>
    <n v="1"/>
    <x v="2"/>
    <x v="2"/>
    <n v="40512"/>
    <x v="0"/>
    <m/>
    <m/>
    <m/>
    <m/>
    <m/>
    <m/>
    <m/>
    <m/>
    <m/>
    <m/>
    <m/>
    <m/>
    <n v="41.5"/>
    <s v="DEG.F"/>
    <m/>
    <m/>
    <s v="DEG.F"/>
    <s v="avg"/>
    <m/>
    <m/>
    <m/>
    <m/>
    <m/>
    <m/>
    <m/>
    <m/>
    <m/>
    <m/>
    <m/>
    <m/>
    <m/>
    <m/>
    <m/>
    <m/>
    <x v="0"/>
    <m/>
    <m/>
    <m/>
    <m/>
    <m/>
    <m/>
    <m/>
    <m/>
    <m/>
    <m/>
    <m/>
    <m/>
    <m/>
    <m/>
    <m/>
    <m/>
    <m/>
    <m/>
    <m/>
    <m/>
    <m/>
    <m/>
    <m/>
    <m/>
  </r>
  <r>
    <s v="MT0000892"/>
    <s v="ICIS-NPDES"/>
    <x v="0"/>
    <x v="0"/>
    <n v="11"/>
    <s v="Temperature, water deg. fahrenheit"/>
    <x v="0"/>
    <n v="1"/>
    <s v="Effluent gross"/>
    <n v="1"/>
    <x v="3"/>
    <x v="3"/>
    <n v="40543"/>
    <x v="0"/>
    <m/>
    <m/>
    <m/>
    <m/>
    <m/>
    <m/>
    <m/>
    <m/>
    <m/>
    <m/>
    <m/>
    <m/>
    <n v="33.4"/>
    <s v="DEG.F"/>
    <m/>
    <m/>
    <s v="DEG.F"/>
    <s v="avg"/>
    <m/>
    <m/>
    <m/>
    <m/>
    <m/>
    <m/>
    <m/>
    <m/>
    <m/>
    <m/>
    <m/>
    <m/>
    <m/>
    <m/>
    <m/>
    <m/>
    <x v="0"/>
    <m/>
    <m/>
    <m/>
    <m/>
    <m/>
    <m/>
    <m/>
    <m/>
    <m/>
    <m/>
    <m/>
    <m/>
    <m/>
    <m/>
    <m/>
    <m/>
    <m/>
    <m/>
    <m/>
    <m/>
    <m/>
    <m/>
    <m/>
    <m/>
  </r>
  <r>
    <s v="MT0000892"/>
    <s v="ICIS-NPDES"/>
    <x v="0"/>
    <x v="0"/>
    <n v="11"/>
    <s v="Temperature, water deg. fahrenheit"/>
    <x v="0"/>
    <n v="1"/>
    <s v="Effluent gross"/>
    <n v="1"/>
    <x v="4"/>
    <x v="4"/>
    <n v="40694"/>
    <x v="1"/>
    <m/>
    <m/>
    <m/>
    <m/>
    <m/>
    <m/>
    <m/>
    <m/>
    <m/>
    <m/>
    <m/>
    <m/>
    <n v="62.2"/>
    <s v="DEG.F"/>
    <m/>
    <m/>
    <s v="DEG.F"/>
    <s v="avg"/>
    <m/>
    <m/>
    <m/>
    <m/>
    <m/>
    <m/>
    <m/>
    <m/>
    <m/>
    <m/>
    <m/>
    <m/>
    <m/>
    <m/>
    <m/>
    <m/>
    <x v="0"/>
    <m/>
    <m/>
    <m/>
    <m/>
    <m/>
    <m/>
    <m/>
    <m/>
    <m/>
    <m/>
    <m/>
    <m/>
    <m/>
    <m/>
    <m/>
    <m/>
    <m/>
    <m/>
    <m/>
    <m/>
    <m/>
    <m/>
    <m/>
    <m/>
  </r>
  <r>
    <s v="MT0000892"/>
    <s v="ICIS-NPDES"/>
    <x v="0"/>
    <x v="0"/>
    <n v="11"/>
    <s v="Temperature, water deg. fahrenheit"/>
    <x v="0"/>
    <n v="1"/>
    <s v="Effluent gross"/>
    <n v="1"/>
    <x v="5"/>
    <x v="5"/>
    <n v="40724"/>
    <x v="1"/>
    <m/>
    <m/>
    <m/>
    <m/>
    <m/>
    <m/>
    <m/>
    <m/>
    <m/>
    <m/>
    <m/>
    <m/>
    <n v="68"/>
    <s v="DEG.F"/>
    <m/>
    <m/>
    <s v="DEG.F"/>
    <s v="avg"/>
    <m/>
    <m/>
    <m/>
    <m/>
    <m/>
    <m/>
    <m/>
    <m/>
    <m/>
    <m/>
    <m/>
    <m/>
    <m/>
    <m/>
    <m/>
    <m/>
    <x v="0"/>
    <m/>
    <m/>
    <m/>
    <m/>
    <m/>
    <m/>
    <m/>
    <m/>
    <m/>
    <m/>
    <m/>
    <m/>
    <m/>
    <m/>
    <m/>
    <m/>
    <m/>
    <m/>
    <m/>
    <m/>
    <m/>
    <m/>
    <m/>
    <m/>
  </r>
  <r>
    <s v="MT0000892"/>
    <s v="ICIS-NPDES"/>
    <x v="0"/>
    <x v="0"/>
    <n v="11"/>
    <s v="Temperature, water deg. fahrenheit"/>
    <x v="0"/>
    <n v="1"/>
    <s v="Effluent gross"/>
    <n v="1"/>
    <x v="6"/>
    <x v="6"/>
    <n v="40755"/>
    <x v="1"/>
    <m/>
    <m/>
    <m/>
    <m/>
    <m/>
    <m/>
    <m/>
    <m/>
    <m/>
    <m/>
    <m/>
    <m/>
    <n v="75.2"/>
    <s v="DEG.F"/>
    <m/>
    <m/>
    <s v="DEG.F"/>
    <s v="avg"/>
    <m/>
    <m/>
    <m/>
    <m/>
    <m/>
    <m/>
    <m/>
    <m/>
    <m/>
    <m/>
    <m/>
    <m/>
    <m/>
    <m/>
    <m/>
    <m/>
    <x v="0"/>
    <m/>
    <m/>
    <m/>
    <m/>
    <m/>
    <m/>
    <m/>
    <m/>
    <m/>
    <m/>
    <m/>
    <m/>
    <m/>
    <m/>
    <m/>
    <m/>
    <m/>
    <m/>
    <m/>
    <m/>
    <m/>
    <m/>
    <m/>
    <m/>
  </r>
  <r>
    <s v="MT0000892"/>
    <s v="ICIS-NPDES"/>
    <x v="0"/>
    <x v="0"/>
    <n v="11"/>
    <s v="Temperature, water deg. fahrenheit"/>
    <x v="0"/>
    <n v="1"/>
    <s v="Effluent gross"/>
    <n v="1"/>
    <x v="7"/>
    <x v="7"/>
    <n v="40786"/>
    <x v="1"/>
    <m/>
    <m/>
    <m/>
    <m/>
    <m/>
    <m/>
    <m/>
    <m/>
    <m/>
    <m/>
    <m/>
    <m/>
    <n v="74.8"/>
    <s v="DEG.F"/>
    <m/>
    <m/>
    <s v="DEG.F"/>
    <s v="avg"/>
    <m/>
    <m/>
    <m/>
    <m/>
    <m/>
    <m/>
    <m/>
    <m/>
    <m/>
    <m/>
    <m/>
    <m/>
    <m/>
    <m/>
    <m/>
    <m/>
    <x v="0"/>
    <m/>
    <m/>
    <m/>
    <m/>
    <m/>
    <m/>
    <m/>
    <m/>
    <m/>
    <m/>
    <m/>
    <m/>
    <m/>
    <m/>
    <m/>
    <m/>
    <m/>
    <m/>
    <m/>
    <m/>
    <m/>
    <m/>
    <m/>
    <m/>
  </r>
  <r>
    <s v="MT0000892"/>
    <s v="ICIS-NPDES"/>
    <x v="0"/>
    <x v="0"/>
    <n v="11"/>
    <s v="Temperature, water deg. fahrenheit"/>
    <x v="0"/>
    <n v="1"/>
    <s v="Effluent gross"/>
    <n v="1"/>
    <x v="8"/>
    <x v="8"/>
    <n v="40999"/>
    <x v="2"/>
    <m/>
    <m/>
    <m/>
    <m/>
    <m/>
    <m/>
    <m/>
    <m/>
    <m/>
    <m/>
    <m/>
    <m/>
    <n v="47.7"/>
    <s v="DEG.F"/>
    <m/>
    <m/>
    <s v="DEG.F"/>
    <s v="avg"/>
    <m/>
    <m/>
    <m/>
    <m/>
    <m/>
    <m/>
    <m/>
    <m/>
    <m/>
    <m/>
    <m/>
    <m/>
    <m/>
    <m/>
    <m/>
    <m/>
    <x v="0"/>
    <m/>
    <m/>
    <m/>
    <m/>
    <m/>
    <m/>
    <m/>
    <m/>
    <m/>
    <m/>
    <m/>
    <m/>
    <m/>
    <m/>
    <m/>
    <m/>
    <m/>
    <m/>
    <m/>
    <m/>
    <m/>
    <m/>
    <m/>
    <m/>
  </r>
  <r>
    <s v="MT0000892"/>
    <s v="ICIS-NPDES"/>
    <x v="0"/>
    <x v="0"/>
    <n v="11"/>
    <s v="Temperature, water deg. fahrenheit"/>
    <x v="0"/>
    <n v="1"/>
    <s v="Effluent gross"/>
    <n v="1"/>
    <x v="9"/>
    <x v="9"/>
    <n v="41029"/>
    <x v="2"/>
    <m/>
    <m/>
    <m/>
    <m/>
    <m/>
    <m/>
    <m/>
    <m/>
    <m/>
    <m/>
    <m/>
    <m/>
    <n v="55.9"/>
    <s v="DEG.F"/>
    <m/>
    <m/>
    <s v="DEG.F"/>
    <s v="avg"/>
    <m/>
    <m/>
    <m/>
    <m/>
    <m/>
    <m/>
    <m/>
    <m/>
    <m/>
    <m/>
    <m/>
    <m/>
    <m/>
    <m/>
    <m/>
    <m/>
    <x v="0"/>
    <m/>
    <m/>
    <m/>
    <m/>
    <m/>
    <m/>
    <m/>
    <m/>
    <m/>
    <m/>
    <m/>
    <m/>
    <m/>
    <m/>
    <m/>
    <m/>
    <m/>
    <m/>
    <m/>
    <m/>
    <m/>
    <m/>
    <m/>
    <m/>
  </r>
  <r>
    <s v="MT0000892"/>
    <s v="ICIS-NPDES"/>
    <x v="0"/>
    <x v="0"/>
    <n v="11"/>
    <s v="Temperature, water deg. fahrenheit"/>
    <x v="0"/>
    <n v="1"/>
    <s v="Effluent gross"/>
    <n v="1"/>
    <x v="10"/>
    <x v="10"/>
    <n v="41090"/>
    <x v="2"/>
    <m/>
    <m/>
    <m/>
    <m/>
    <m/>
    <m/>
    <m/>
    <m/>
    <m/>
    <m/>
    <m/>
    <m/>
    <m/>
    <m/>
    <m/>
    <m/>
    <m/>
    <m/>
    <m/>
    <m/>
    <m/>
    <m/>
    <m/>
    <m/>
    <m/>
    <m/>
    <m/>
    <m/>
    <m/>
    <m/>
    <m/>
    <m/>
    <m/>
    <m/>
    <x v="1"/>
    <s v="DEG.F"/>
    <m/>
    <m/>
    <s v="DEG.F"/>
    <s v="avg"/>
    <m/>
    <m/>
    <m/>
    <m/>
    <m/>
    <n v="67.3"/>
    <s v="DEG.F"/>
    <m/>
    <m/>
    <s v="DEG.F"/>
    <s v="max"/>
    <m/>
    <m/>
    <m/>
    <m/>
    <m/>
    <m/>
    <m/>
    <m/>
  </r>
  <r>
    <s v="MT0000892"/>
    <s v="ICIS-NPDES"/>
    <x v="0"/>
    <x v="0"/>
    <n v="56"/>
    <s v="Flow rate"/>
    <x v="1"/>
    <n v="1"/>
    <s v="Effluent gross"/>
    <n v="1"/>
    <x v="10"/>
    <x v="10"/>
    <n v="41090"/>
    <x v="2"/>
    <m/>
    <m/>
    <m/>
    <m/>
    <m/>
    <m/>
    <m/>
    <m/>
    <m/>
    <m/>
    <m/>
    <m/>
    <m/>
    <m/>
    <m/>
    <m/>
    <m/>
    <m/>
    <m/>
    <m/>
    <m/>
    <m/>
    <m/>
    <m/>
    <m/>
    <m/>
    <m/>
    <m/>
    <m/>
    <m/>
    <m/>
    <m/>
    <m/>
    <m/>
    <x v="2"/>
    <s v="MGD"/>
    <m/>
    <m/>
    <s v="MGD"/>
    <s v="avg"/>
    <m/>
    <m/>
    <m/>
    <m/>
    <m/>
    <n v="1.27"/>
    <s v="MGD"/>
    <m/>
    <m/>
    <s v="MGD"/>
    <s v="max"/>
    <m/>
    <m/>
    <m/>
    <m/>
    <m/>
    <m/>
    <m/>
    <m/>
  </r>
  <r>
    <s v="MT0000892"/>
    <s v="ICIS-NPDES"/>
    <x v="0"/>
    <x v="0"/>
    <n v="58"/>
    <s v="Flow rate"/>
    <x v="2"/>
    <n v="1"/>
    <s v="Effluent gross"/>
    <n v="1"/>
    <x v="0"/>
    <x v="0"/>
    <n v="40421"/>
    <x v="0"/>
    <m/>
    <m/>
    <m/>
    <m/>
    <m/>
    <m/>
    <m/>
    <m/>
    <m/>
    <m/>
    <m/>
    <m/>
    <m/>
    <m/>
    <m/>
    <m/>
    <m/>
    <m/>
    <m/>
    <m/>
    <m/>
    <m/>
    <m/>
    <m/>
    <m/>
    <m/>
    <m/>
    <m/>
    <m/>
    <m/>
    <m/>
    <m/>
    <m/>
    <m/>
    <x v="3"/>
    <s v="GPM"/>
    <m/>
    <m/>
    <s v="GPM"/>
    <s v="avg"/>
    <m/>
    <m/>
    <m/>
    <m/>
    <m/>
    <n v="1113"/>
    <s v="GPM"/>
    <m/>
    <m/>
    <s v="GPM"/>
    <s v="max"/>
    <m/>
    <m/>
    <m/>
    <m/>
    <m/>
    <m/>
    <m/>
    <m/>
  </r>
  <r>
    <s v="MT0000892"/>
    <s v="ICIS-NPDES"/>
    <x v="0"/>
    <x v="0"/>
    <n v="58"/>
    <s v="Flow rate"/>
    <x v="2"/>
    <n v="1"/>
    <s v="Effluent gross"/>
    <n v="1"/>
    <x v="1"/>
    <x v="1"/>
    <n v="40451"/>
    <x v="0"/>
    <m/>
    <m/>
    <m/>
    <m/>
    <m/>
    <m/>
    <m/>
    <m/>
    <m/>
    <m/>
    <m/>
    <m/>
    <m/>
    <m/>
    <m/>
    <m/>
    <m/>
    <m/>
    <m/>
    <m/>
    <m/>
    <m/>
    <m/>
    <m/>
    <m/>
    <m/>
    <m/>
    <m/>
    <m/>
    <m/>
    <m/>
    <m/>
    <m/>
    <m/>
    <x v="4"/>
    <s v="GPM"/>
    <m/>
    <m/>
    <s v="GPM"/>
    <s v="avg"/>
    <m/>
    <m/>
    <m/>
    <m/>
    <m/>
    <n v="1625"/>
    <s v="GPM"/>
    <m/>
    <m/>
    <s v="GPM"/>
    <s v="max"/>
    <m/>
    <m/>
    <m/>
    <m/>
    <m/>
    <m/>
    <m/>
    <m/>
  </r>
  <r>
    <s v="MT0000892"/>
    <s v="ICIS-NPDES"/>
    <x v="0"/>
    <x v="0"/>
    <n v="58"/>
    <s v="Flow rate"/>
    <x v="2"/>
    <n v="1"/>
    <s v="Effluent gross"/>
    <n v="1"/>
    <x v="2"/>
    <x v="2"/>
    <n v="40512"/>
    <x v="0"/>
    <m/>
    <m/>
    <m/>
    <m/>
    <m/>
    <m/>
    <m/>
    <m/>
    <m/>
    <m/>
    <m/>
    <m/>
    <m/>
    <m/>
    <m/>
    <m/>
    <m/>
    <m/>
    <m/>
    <m/>
    <m/>
    <m/>
    <m/>
    <m/>
    <m/>
    <m/>
    <m/>
    <m/>
    <m/>
    <m/>
    <m/>
    <m/>
    <m/>
    <m/>
    <x v="4"/>
    <s v="GPM"/>
    <m/>
    <m/>
    <s v="GPM"/>
    <s v="avg"/>
    <m/>
    <m/>
    <m/>
    <m/>
    <m/>
    <n v="1840"/>
    <s v="GPM"/>
    <m/>
    <m/>
    <s v="GPM"/>
    <s v="max"/>
    <m/>
    <m/>
    <m/>
    <m/>
    <m/>
    <m/>
    <m/>
    <m/>
  </r>
  <r>
    <s v="MT0000892"/>
    <s v="ICIS-NPDES"/>
    <x v="0"/>
    <x v="0"/>
    <n v="58"/>
    <s v="Flow rate"/>
    <x v="2"/>
    <n v="1"/>
    <s v="Effluent gross"/>
    <n v="1"/>
    <x v="3"/>
    <x v="3"/>
    <n v="40543"/>
    <x v="0"/>
    <m/>
    <m/>
    <m/>
    <m/>
    <m/>
    <m/>
    <m/>
    <m/>
    <m/>
    <m/>
    <m/>
    <m/>
    <m/>
    <m/>
    <m/>
    <m/>
    <m/>
    <m/>
    <m/>
    <m/>
    <m/>
    <m/>
    <m/>
    <m/>
    <m/>
    <m/>
    <m/>
    <m/>
    <m/>
    <m/>
    <m/>
    <m/>
    <m/>
    <m/>
    <x v="5"/>
    <s v="GPM"/>
    <m/>
    <m/>
    <s v="GPM"/>
    <s v="avg"/>
    <m/>
    <m/>
    <m/>
    <m/>
    <m/>
    <n v="1153"/>
    <s v="GPM"/>
    <m/>
    <m/>
    <s v="GPM"/>
    <s v="max"/>
    <m/>
    <m/>
    <m/>
    <m/>
    <m/>
    <m/>
    <m/>
    <m/>
  </r>
  <r>
    <s v="MT0000892"/>
    <s v="ICIS-NPDES"/>
    <x v="0"/>
    <x v="0"/>
    <n v="58"/>
    <s v="Flow rate"/>
    <x v="2"/>
    <n v="1"/>
    <s v="Effluent gross"/>
    <n v="1"/>
    <x v="4"/>
    <x v="4"/>
    <n v="40694"/>
    <x v="1"/>
    <m/>
    <m/>
    <m/>
    <m/>
    <m/>
    <m/>
    <m/>
    <m/>
    <m/>
    <m/>
    <m/>
    <m/>
    <m/>
    <m/>
    <m/>
    <m/>
    <m/>
    <m/>
    <m/>
    <m/>
    <m/>
    <m/>
    <m/>
    <m/>
    <m/>
    <m/>
    <m/>
    <m/>
    <m/>
    <m/>
    <m/>
    <m/>
    <m/>
    <m/>
    <x v="4"/>
    <s v="GPM"/>
    <m/>
    <m/>
    <s v="GPM"/>
    <s v="avg"/>
    <m/>
    <m/>
    <m/>
    <m/>
    <m/>
    <n v="1423"/>
    <s v="GPM"/>
    <m/>
    <m/>
    <s v="GPM"/>
    <s v="max"/>
    <m/>
    <m/>
    <m/>
    <m/>
    <m/>
    <m/>
    <m/>
    <m/>
  </r>
  <r>
    <s v="MT0000892"/>
    <s v="ICIS-NPDES"/>
    <x v="0"/>
    <x v="0"/>
    <n v="58"/>
    <s v="Flow rate"/>
    <x v="2"/>
    <n v="1"/>
    <s v="Effluent gross"/>
    <n v="1"/>
    <x v="5"/>
    <x v="5"/>
    <n v="40724"/>
    <x v="1"/>
    <m/>
    <m/>
    <m/>
    <m/>
    <m/>
    <m/>
    <m/>
    <m/>
    <m/>
    <m/>
    <m/>
    <m/>
    <m/>
    <m/>
    <m/>
    <m/>
    <m/>
    <m/>
    <m/>
    <m/>
    <m/>
    <m/>
    <m/>
    <m/>
    <m/>
    <m/>
    <m/>
    <m/>
    <m/>
    <m/>
    <m/>
    <m/>
    <m/>
    <m/>
    <x v="6"/>
    <s v="GPM"/>
    <m/>
    <m/>
    <s v="GPM"/>
    <s v="avg"/>
    <m/>
    <m/>
    <m/>
    <m/>
    <m/>
    <n v="615"/>
    <s v="GPM"/>
    <m/>
    <m/>
    <s v="GPM"/>
    <s v="max"/>
    <m/>
    <m/>
    <m/>
    <m/>
    <m/>
    <m/>
    <m/>
    <m/>
  </r>
  <r>
    <s v="MT0000892"/>
    <s v="ICIS-NPDES"/>
    <x v="0"/>
    <x v="0"/>
    <n v="58"/>
    <s v="Flow rate"/>
    <x v="2"/>
    <n v="1"/>
    <s v="Effluent gross"/>
    <n v="1"/>
    <x v="6"/>
    <x v="6"/>
    <n v="40755"/>
    <x v="1"/>
    <m/>
    <m/>
    <m/>
    <m/>
    <m/>
    <m/>
    <m/>
    <m/>
    <m/>
    <m/>
    <m/>
    <m/>
    <m/>
    <m/>
    <m/>
    <m/>
    <m/>
    <m/>
    <m/>
    <m/>
    <m/>
    <m/>
    <m/>
    <m/>
    <m/>
    <m/>
    <m/>
    <m/>
    <m/>
    <m/>
    <m/>
    <m/>
    <m/>
    <m/>
    <x v="7"/>
    <s v="GPM"/>
    <m/>
    <m/>
    <s v="GPM"/>
    <s v="avg"/>
    <m/>
    <m/>
    <m/>
    <m/>
    <m/>
    <n v="395"/>
    <s v="GPM"/>
    <m/>
    <m/>
    <s v="GPM"/>
    <s v="max"/>
    <m/>
    <m/>
    <m/>
    <m/>
    <m/>
    <m/>
    <m/>
    <m/>
  </r>
  <r>
    <s v="MT0000892"/>
    <s v="ICIS-NPDES"/>
    <x v="0"/>
    <x v="0"/>
    <n v="58"/>
    <s v="Flow rate"/>
    <x v="2"/>
    <n v="1"/>
    <s v="Effluent gross"/>
    <n v="1"/>
    <x v="7"/>
    <x v="7"/>
    <n v="40786"/>
    <x v="1"/>
    <m/>
    <m/>
    <m/>
    <m/>
    <m/>
    <m/>
    <m/>
    <m/>
    <m/>
    <m/>
    <m/>
    <m/>
    <m/>
    <m/>
    <m/>
    <m/>
    <m/>
    <m/>
    <m/>
    <m/>
    <m/>
    <m/>
    <m/>
    <m/>
    <m/>
    <m/>
    <m/>
    <m/>
    <m/>
    <m/>
    <m/>
    <m/>
    <m/>
    <m/>
    <x v="6"/>
    <s v="GPM"/>
    <m/>
    <m/>
    <s v="GPM"/>
    <s v="avg"/>
    <m/>
    <m/>
    <m/>
    <m/>
    <m/>
    <n v="471"/>
    <s v="GPM"/>
    <m/>
    <m/>
    <s v="GPM"/>
    <s v="max"/>
    <m/>
    <m/>
    <m/>
    <m/>
    <m/>
    <m/>
    <m/>
    <m/>
  </r>
  <r>
    <s v="MT0000892"/>
    <s v="ICIS-NPDES"/>
    <x v="0"/>
    <x v="0"/>
    <n v="58"/>
    <s v="Flow rate"/>
    <x v="2"/>
    <n v="1"/>
    <s v="Effluent gross"/>
    <n v="1"/>
    <x v="8"/>
    <x v="8"/>
    <n v="40999"/>
    <x v="2"/>
    <m/>
    <m/>
    <m/>
    <m/>
    <m/>
    <m/>
    <m/>
    <m/>
    <m/>
    <m/>
    <m/>
    <m/>
    <m/>
    <m/>
    <m/>
    <m/>
    <m/>
    <m/>
    <m/>
    <m/>
    <m/>
    <m/>
    <m/>
    <m/>
    <m/>
    <m/>
    <m/>
    <m/>
    <m/>
    <m/>
    <m/>
    <m/>
    <m/>
    <m/>
    <x v="5"/>
    <s v="GPM"/>
    <m/>
    <m/>
    <s v="GPM"/>
    <s v="avg"/>
    <m/>
    <m/>
    <m/>
    <m/>
    <m/>
    <n v="1189"/>
    <s v="GPM"/>
    <m/>
    <m/>
    <s v="GPM"/>
    <s v="max"/>
    <m/>
    <m/>
    <m/>
    <m/>
    <m/>
    <m/>
    <m/>
    <m/>
  </r>
  <r>
    <s v="MT0000892"/>
    <s v="ICIS-NPDES"/>
    <x v="0"/>
    <x v="0"/>
    <n v="58"/>
    <s v="Flow rate"/>
    <x v="2"/>
    <n v="1"/>
    <s v="Effluent gross"/>
    <n v="1"/>
    <x v="9"/>
    <x v="9"/>
    <n v="41029"/>
    <x v="2"/>
    <m/>
    <m/>
    <m/>
    <m/>
    <m/>
    <m/>
    <m/>
    <m/>
    <m/>
    <m/>
    <m/>
    <m/>
    <m/>
    <m/>
    <m/>
    <m/>
    <m/>
    <m/>
    <m/>
    <m/>
    <m/>
    <m/>
    <m/>
    <m/>
    <m/>
    <m/>
    <m/>
    <m/>
    <m/>
    <m/>
    <m/>
    <m/>
    <m/>
    <m/>
    <x v="8"/>
    <s v="GPM"/>
    <m/>
    <m/>
    <s v="GPM"/>
    <s v="avg"/>
    <m/>
    <m/>
    <m/>
    <m/>
    <m/>
    <n v="4161"/>
    <s v="GPM"/>
    <m/>
    <m/>
    <s v="GPM"/>
    <s v="max"/>
    <m/>
    <m/>
    <m/>
    <m/>
    <m/>
    <m/>
    <m/>
    <m/>
  </r>
  <r>
    <s v="MT0000892"/>
    <s v="ICIS-NPDES"/>
    <x v="0"/>
    <x v="0"/>
    <n v="95"/>
    <s v="Specific conductance"/>
    <x v="3"/>
    <n v="1"/>
    <s v="Effluent gross"/>
    <n v="1"/>
    <x v="11"/>
    <x v="11"/>
    <n v="40025"/>
    <x v="3"/>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12"/>
    <x v="12"/>
    <n v="40056"/>
    <x v="3"/>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13"/>
    <x v="13"/>
    <n v="40086"/>
    <x v="3"/>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14"/>
    <x v="14"/>
    <n v="40117"/>
    <x v="3"/>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15"/>
    <x v="15"/>
    <n v="40147"/>
    <x v="3"/>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16"/>
    <x v="16"/>
    <n v="40178"/>
    <x v="3"/>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17"/>
    <x v="17"/>
    <n v="40209"/>
    <x v="0"/>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18"/>
    <x v="18"/>
    <n v="40237"/>
    <x v="0"/>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19"/>
    <x v="19"/>
    <n v="40268"/>
    <x v="0"/>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20"/>
    <x v="20"/>
    <n v="40298"/>
    <x v="0"/>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21"/>
    <x v="21"/>
    <n v="40329"/>
    <x v="0"/>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22"/>
    <x v="22"/>
    <n v="40359"/>
    <x v="0"/>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23"/>
    <x v="23"/>
    <n v="40390"/>
    <x v="0"/>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0"/>
    <x v="0"/>
    <n v="40421"/>
    <x v="0"/>
    <m/>
    <m/>
    <m/>
    <m/>
    <m/>
    <m/>
    <m/>
    <m/>
    <m/>
    <m/>
    <m/>
    <m/>
    <n v="1660"/>
    <s v="UMHO/CM"/>
    <s v="&lt;="/>
    <n v="3000"/>
    <s v="UMHO/CM"/>
    <s v="avg"/>
    <m/>
    <m/>
    <m/>
    <m/>
    <m/>
    <n v="1890"/>
    <s v="UMHO/CM"/>
    <s v="&lt;="/>
    <n v="3488"/>
    <s v="UMHO/CM"/>
    <s v="max"/>
    <m/>
    <m/>
    <m/>
    <m/>
    <m/>
    <x v="0"/>
    <m/>
    <m/>
    <m/>
    <m/>
    <m/>
    <m/>
    <m/>
    <m/>
    <m/>
    <m/>
    <m/>
    <m/>
    <m/>
    <m/>
    <m/>
    <m/>
    <m/>
    <m/>
    <m/>
    <m/>
    <m/>
    <m/>
    <m/>
    <m/>
  </r>
  <r>
    <s v="MT0000892"/>
    <s v="ICIS-NPDES"/>
    <x v="0"/>
    <x v="0"/>
    <n v="95"/>
    <s v="Specific conductance"/>
    <x v="3"/>
    <n v="1"/>
    <s v="Effluent gross"/>
    <n v="1"/>
    <x v="1"/>
    <x v="1"/>
    <n v="40451"/>
    <x v="0"/>
    <m/>
    <m/>
    <m/>
    <m/>
    <m/>
    <m/>
    <m/>
    <m/>
    <m/>
    <m/>
    <m/>
    <m/>
    <n v="1250"/>
    <s v="UMHO/CM"/>
    <s v="&lt;="/>
    <n v="3000"/>
    <s v="UMHO/CM"/>
    <s v="avg"/>
    <m/>
    <m/>
    <m/>
    <m/>
    <m/>
    <n v="1380"/>
    <s v="UMHO/CM"/>
    <s v="&lt;="/>
    <n v="3488"/>
    <s v="UMHO/CM"/>
    <s v="max"/>
    <m/>
    <m/>
    <m/>
    <m/>
    <m/>
    <x v="0"/>
    <m/>
    <m/>
    <m/>
    <m/>
    <m/>
    <m/>
    <m/>
    <m/>
    <m/>
    <m/>
    <m/>
    <m/>
    <m/>
    <m/>
    <m/>
    <m/>
    <m/>
    <m/>
    <m/>
    <m/>
    <m/>
    <m/>
    <m/>
    <m/>
  </r>
  <r>
    <s v="MT0000892"/>
    <s v="ICIS-NPDES"/>
    <x v="0"/>
    <x v="0"/>
    <n v="95"/>
    <s v="Specific conductance"/>
    <x v="3"/>
    <n v="1"/>
    <s v="Effluent gross"/>
    <n v="1"/>
    <x v="24"/>
    <x v="24"/>
    <n v="40482"/>
    <x v="0"/>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2"/>
    <x v="2"/>
    <n v="40512"/>
    <x v="0"/>
    <m/>
    <m/>
    <m/>
    <m/>
    <m/>
    <m/>
    <m/>
    <m/>
    <m/>
    <m/>
    <m/>
    <m/>
    <n v="1960"/>
    <s v="UMHO/CM"/>
    <s v="&lt;="/>
    <n v="3000"/>
    <s v="UMHO/CM"/>
    <s v="avg"/>
    <m/>
    <m/>
    <m/>
    <m/>
    <m/>
    <n v="2330"/>
    <s v="UMHO/CM"/>
    <s v="&lt;="/>
    <n v="3488"/>
    <s v="UMHO/CM"/>
    <s v="max"/>
    <m/>
    <m/>
    <m/>
    <m/>
    <m/>
    <x v="0"/>
    <m/>
    <m/>
    <m/>
    <m/>
    <m/>
    <m/>
    <m/>
    <m/>
    <m/>
    <m/>
    <m/>
    <m/>
    <m/>
    <m/>
    <m/>
    <m/>
    <m/>
    <m/>
    <m/>
    <m/>
    <m/>
    <m/>
    <m/>
    <m/>
  </r>
  <r>
    <s v="MT0000892"/>
    <s v="ICIS-NPDES"/>
    <x v="0"/>
    <x v="0"/>
    <n v="95"/>
    <s v="Specific conductance"/>
    <x v="3"/>
    <n v="1"/>
    <s v="Effluent gross"/>
    <n v="1"/>
    <x v="3"/>
    <x v="3"/>
    <n v="40543"/>
    <x v="0"/>
    <m/>
    <m/>
    <m/>
    <m/>
    <m/>
    <m/>
    <m/>
    <m/>
    <m/>
    <m/>
    <m/>
    <m/>
    <n v="2660"/>
    <s v="UMHO/CM"/>
    <s v="&lt;="/>
    <n v="3000"/>
    <s v="UMHO/CM"/>
    <s v="avg"/>
    <m/>
    <m/>
    <m/>
    <m/>
    <m/>
    <n v="2660"/>
    <s v="UMHO/CM"/>
    <s v="&lt;="/>
    <n v="3488"/>
    <s v="UMHO/CM"/>
    <s v="max"/>
    <m/>
    <m/>
    <m/>
    <m/>
    <m/>
    <x v="0"/>
    <m/>
    <m/>
    <m/>
    <m/>
    <m/>
    <m/>
    <m/>
    <m/>
    <m/>
    <m/>
    <m/>
    <m/>
    <m/>
    <m/>
    <m/>
    <m/>
    <m/>
    <m/>
    <m/>
    <m/>
    <m/>
    <m/>
    <m/>
    <m/>
  </r>
  <r>
    <s v="MT0000892"/>
    <s v="ICIS-NPDES"/>
    <x v="0"/>
    <x v="0"/>
    <n v="95"/>
    <s v="Specific conductance"/>
    <x v="3"/>
    <n v="1"/>
    <s v="Effluent gross"/>
    <n v="1"/>
    <x v="25"/>
    <x v="25"/>
    <n v="40574"/>
    <x v="1"/>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26"/>
    <x v="26"/>
    <n v="40602"/>
    <x v="1"/>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27"/>
    <x v="27"/>
    <n v="40633"/>
    <x v="1"/>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28"/>
    <x v="28"/>
    <n v="40663"/>
    <x v="1"/>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4"/>
    <x v="4"/>
    <n v="40694"/>
    <x v="1"/>
    <m/>
    <m/>
    <m/>
    <m/>
    <m/>
    <m/>
    <m/>
    <m/>
    <m/>
    <m/>
    <m/>
    <m/>
    <n v="1710"/>
    <s v="UMHO/CM"/>
    <s v="&lt;="/>
    <n v="3000"/>
    <s v="UMHO/CM"/>
    <s v="avg"/>
    <m/>
    <m/>
    <m/>
    <m/>
    <m/>
    <n v="1750"/>
    <s v="UMHO/CM"/>
    <s v="&lt;="/>
    <n v="3488"/>
    <s v="UMHO/CM"/>
    <s v="max"/>
    <m/>
    <m/>
    <m/>
    <m/>
    <m/>
    <x v="0"/>
    <m/>
    <m/>
    <m/>
    <m/>
    <m/>
    <m/>
    <m/>
    <m/>
    <m/>
    <m/>
    <m/>
    <m/>
    <m/>
    <m/>
    <m/>
    <m/>
    <m/>
    <m/>
    <m/>
    <m/>
    <m/>
    <m/>
    <m/>
    <m/>
  </r>
  <r>
    <s v="MT0000892"/>
    <s v="ICIS-NPDES"/>
    <x v="0"/>
    <x v="0"/>
    <n v="95"/>
    <s v="Specific conductance"/>
    <x v="3"/>
    <n v="1"/>
    <s v="Effluent gross"/>
    <n v="1"/>
    <x v="5"/>
    <x v="5"/>
    <n v="40724"/>
    <x v="1"/>
    <m/>
    <m/>
    <m/>
    <m/>
    <m/>
    <m/>
    <m/>
    <m/>
    <m/>
    <m/>
    <m/>
    <m/>
    <n v="1520"/>
    <s v="UMHO/CM"/>
    <s v="&lt;="/>
    <n v="3000"/>
    <s v="UMHO/CM"/>
    <s v="avg"/>
    <m/>
    <m/>
    <m/>
    <m/>
    <m/>
    <n v="1580"/>
    <s v="UMHO/CM"/>
    <s v="&lt;="/>
    <n v="3488"/>
    <s v="UMHO/CM"/>
    <s v="max"/>
    <m/>
    <m/>
    <m/>
    <m/>
    <m/>
    <x v="0"/>
    <m/>
    <m/>
    <m/>
    <m/>
    <m/>
    <m/>
    <m/>
    <m/>
    <m/>
    <m/>
    <m/>
    <m/>
    <m/>
    <m/>
    <m/>
    <m/>
    <m/>
    <m/>
    <m/>
    <m/>
    <m/>
    <m/>
    <m/>
    <m/>
  </r>
  <r>
    <s v="MT0000892"/>
    <s v="ICIS-NPDES"/>
    <x v="0"/>
    <x v="0"/>
    <n v="95"/>
    <s v="Specific conductance"/>
    <x v="3"/>
    <n v="1"/>
    <s v="Effluent gross"/>
    <n v="1"/>
    <x v="6"/>
    <x v="6"/>
    <n v="40755"/>
    <x v="1"/>
    <m/>
    <m/>
    <m/>
    <m/>
    <m/>
    <m/>
    <m/>
    <m/>
    <m/>
    <m/>
    <m/>
    <m/>
    <n v="1540"/>
    <s v="UMHO/CM"/>
    <s v="&lt;="/>
    <n v="3000"/>
    <s v="UMHO/CM"/>
    <s v="avg"/>
    <m/>
    <m/>
    <m/>
    <m/>
    <m/>
    <n v="1540"/>
    <s v="UMHO/CM"/>
    <s v="&lt;="/>
    <n v="3488"/>
    <s v="UMHO/CM"/>
    <s v="max"/>
    <m/>
    <m/>
    <m/>
    <m/>
    <m/>
    <x v="0"/>
    <m/>
    <m/>
    <m/>
    <m/>
    <m/>
    <m/>
    <m/>
    <m/>
    <m/>
    <m/>
    <m/>
    <m/>
    <m/>
    <m/>
    <m/>
    <m/>
    <m/>
    <m/>
    <m/>
    <m/>
    <m/>
    <m/>
    <m/>
    <m/>
  </r>
  <r>
    <s v="MT0000892"/>
    <s v="ICIS-NPDES"/>
    <x v="0"/>
    <x v="0"/>
    <n v="95"/>
    <s v="Specific conductance"/>
    <x v="3"/>
    <n v="1"/>
    <s v="Effluent gross"/>
    <n v="1"/>
    <x v="7"/>
    <x v="7"/>
    <n v="40786"/>
    <x v="1"/>
    <m/>
    <m/>
    <m/>
    <m/>
    <m/>
    <m/>
    <m/>
    <m/>
    <m/>
    <m/>
    <m/>
    <m/>
    <n v="1570"/>
    <s v="UMHO/CM"/>
    <s v="&lt;="/>
    <n v="3000"/>
    <s v="UMHO/CM"/>
    <s v="avg"/>
    <m/>
    <m/>
    <m/>
    <m/>
    <m/>
    <n v="1640"/>
    <s v="UMHO/CM"/>
    <s v="&lt;="/>
    <n v="3488"/>
    <s v="UMHO/CM"/>
    <s v="max"/>
    <m/>
    <m/>
    <m/>
    <m/>
    <m/>
    <x v="0"/>
    <m/>
    <m/>
    <m/>
    <m/>
    <m/>
    <m/>
    <m/>
    <m/>
    <m/>
    <m/>
    <m/>
    <m/>
    <m/>
    <m/>
    <m/>
    <m/>
    <m/>
    <m/>
    <m/>
    <m/>
    <m/>
    <m/>
    <m/>
    <m/>
  </r>
  <r>
    <s v="MT0000892"/>
    <s v="ICIS-NPDES"/>
    <x v="0"/>
    <x v="0"/>
    <n v="95"/>
    <s v="Specific conductance"/>
    <x v="3"/>
    <n v="1"/>
    <s v="Effluent gross"/>
    <n v="1"/>
    <x v="29"/>
    <x v="29"/>
    <n v="40816"/>
    <x v="1"/>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30"/>
    <x v="30"/>
    <n v="40847"/>
    <x v="1"/>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31"/>
    <x v="31"/>
    <n v="40877"/>
    <x v="1"/>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32"/>
    <x v="32"/>
    <n v="40908"/>
    <x v="1"/>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33"/>
    <x v="33"/>
    <n v="40939"/>
    <x v="2"/>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34"/>
    <x v="34"/>
    <n v="40968"/>
    <x v="2"/>
    <m/>
    <m/>
    <m/>
    <m/>
    <m/>
    <m/>
    <m/>
    <m/>
    <m/>
    <m/>
    <m/>
    <m/>
    <m/>
    <s v="UMHO/CM"/>
    <s v="&lt;="/>
    <n v="3000"/>
    <s v="UMHO/CM"/>
    <s v="avg"/>
    <m/>
    <m/>
    <m/>
    <m/>
    <m/>
    <m/>
    <s v="UMHO/CM"/>
    <s v="&lt;="/>
    <n v="3488"/>
    <s v="UMHO/CM"/>
    <s v="max"/>
    <m/>
    <m/>
    <m/>
    <m/>
    <m/>
    <x v="0"/>
    <m/>
    <m/>
    <m/>
    <m/>
    <m/>
    <m/>
    <m/>
    <m/>
    <m/>
    <m/>
    <m/>
    <m/>
    <m/>
    <m/>
    <m/>
    <m/>
    <m/>
    <m/>
    <m/>
    <m/>
    <m/>
    <m/>
    <m/>
    <m/>
  </r>
  <r>
    <s v="MT0000892"/>
    <s v="ICIS-NPDES"/>
    <x v="0"/>
    <x v="0"/>
    <n v="95"/>
    <s v="Specific conductance"/>
    <x v="3"/>
    <n v="1"/>
    <s v="Effluent gross"/>
    <n v="1"/>
    <x v="8"/>
    <x v="8"/>
    <n v="40999"/>
    <x v="2"/>
    <m/>
    <m/>
    <m/>
    <m/>
    <m/>
    <m/>
    <m/>
    <m/>
    <m/>
    <m/>
    <m/>
    <m/>
    <n v="1480"/>
    <s v="UMHO/CM"/>
    <s v="&lt;="/>
    <n v="3000"/>
    <s v="UMHO/CM"/>
    <s v="avg"/>
    <m/>
    <m/>
    <m/>
    <m/>
    <m/>
    <n v="1480"/>
    <s v="UMHO/CM"/>
    <s v="&lt;="/>
    <n v="3488"/>
    <s v="UMHO/CM"/>
    <s v="max"/>
    <m/>
    <m/>
    <m/>
    <m/>
    <m/>
    <x v="0"/>
    <m/>
    <m/>
    <m/>
    <m/>
    <m/>
    <m/>
    <m/>
    <m/>
    <m/>
    <m/>
    <m/>
    <m/>
    <m/>
    <m/>
    <m/>
    <m/>
    <m/>
    <m/>
    <m/>
    <m/>
    <m/>
    <m/>
    <m/>
    <m/>
  </r>
  <r>
    <s v="MT0000892"/>
    <s v="ICIS-NPDES"/>
    <x v="0"/>
    <x v="0"/>
    <n v="95"/>
    <s v="Specific conductance"/>
    <x v="3"/>
    <n v="1"/>
    <s v="Effluent gross"/>
    <n v="1"/>
    <x v="9"/>
    <x v="9"/>
    <n v="41029"/>
    <x v="2"/>
    <m/>
    <m/>
    <m/>
    <m/>
    <m/>
    <m/>
    <m/>
    <m/>
    <m/>
    <m/>
    <m/>
    <m/>
    <n v="1390"/>
    <s v="UMHO/CM"/>
    <s v="&lt;="/>
    <n v="3000"/>
    <s v="UMHO/CM"/>
    <s v="avg"/>
    <m/>
    <m/>
    <m/>
    <m/>
    <m/>
    <n v="1560"/>
    <s v="UMHO/CM"/>
    <s v="&lt;="/>
    <n v="3488"/>
    <s v="UMHO/CM"/>
    <s v="max"/>
    <m/>
    <m/>
    <m/>
    <m/>
    <m/>
    <x v="0"/>
    <m/>
    <m/>
    <m/>
    <m/>
    <m/>
    <m/>
    <m/>
    <m/>
    <m/>
    <m/>
    <m/>
    <m/>
    <m/>
    <m/>
    <m/>
    <m/>
    <m/>
    <m/>
    <m/>
    <m/>
    <m/>
    <m/>
    <m/>
    <m/>
  </r>
  <r>
    <s v="MT0000892"/>
    <s v="ICIS-NPDES"/>
    <x v="0"/>
    <x v="0"/>
    <n v="95"/>
    <s v="Specific conductance"/>
    <x v="4"/>
    <n v="1"/>
    <s v="Effluent gross"/>
    <n v="1"/>
    <x v="35"/>
    <x v="35"/>
    <n v="41060"/>
    <x v="2"/>
    <m/>
    <m/>
    <m/>
    <m/>
    <m/>
    <m/>
    <m/>
    <m/>
    <m/>
    <m/>
    <m/>
    <m/>
    <m/>
    <s v="US/CM"/>
    <s v="&lt;="/>
    <n v="3000"/>
    <s v="US/CM"/>
    <s v="avg"/>
    <m/>
    <m/>
    <m/>
    <m/>
    <m/>
    <m/>
    <s v="US/CM"/>
    <s v="&lt;="/>
    <n v="3488"/>
    <s v="US/CM"/>
    <s v="max"/>
    <m/>
    <m/>
    <m/>
    <m/>
    <m/>
    <x v="0"/>
    <m/>
    <m/>
    <m/>
    <m/>
    <m/>
    <m/>
    <m/>
    <m/>
    <m/>
    <m/>
    <m/>
    <m/>
    <m/>
    <m/>
    <m/>
    <m/>
    <m/>
    <m/>
    <m/>
    <m/>
    <m/>
    <m/>
    <m/>
    <m/>
  </r>
  <r>
    <s v="MT0000892"/>
    <s v="ICIS-NPDES"/>
    <x v="0"/>
    <x v="0"/>
    <n v="95"/>
    <s v="Specific conductance"/>
    <x v="4"/>
    <n v="1"/>
    <s v="Effluent gross"/>
    <n v="1"/>
    <x v="10"/>
    <x v="10"/>
    <n v="41090"/>
    <x v="2"/>
    <m/>
    <m/>
    <m/>
    <m/>
    <m/>
    <m/>
    <m/>
    <m/>
    <m/>
    <m/>
    <m/>
    <m/>
    <n v="1280"/>
    <s v="US/CM"/>
    <s v="&lt;="/>
    <n v="3000"/>
    <s v="US/CM"/>
    <s v="avg"/>
    <m/>
    <m/>
    <m/>
    <m/>
    <m/>
    <m/>
    <s v="US/CM"/>
    <s v="&lt;="/>
    <n v="3488"/>
    <s v="US/CM"/>
    <s v="max"/>
    <m/>
    <m/>
    <m/>
    <m/>
    <m/>
    <x v="0"/>
    <m/>
    <m/>
    <m/>
    <m/>
    <m/>
    <m/>
    <m/>
    <m/>
    <m/>
    <m/>
    <m/>
    <m/>
    <m/>
    <m/>
    <m/>
    <m/>
    <m/>
    <m/>
    <m/>
    <m/>
    <m/>
    <m/>
    <m/>
    <m/>
  </r>
  <r>
    <s v="MT0000892"/>
    <s v="ICIS-NPDES"/>
    <x v="0"/>
    <x v="0"/>
    <n v="95"/>
    <s v="Specific conductance"/>
    <x v="4"/>
    <n v="1"/>
    <s v="Effluent gross"/>
    <n v="1"/>
    <x v="36"/>
    <x v="36"/>
    <n v="41121"/>
    <x v="2"/>
    <m/>
    <m/>
    <m/>
    <m/>
    <m/>
    <m/>
    <m/>
    <m/>
    <m/>
    <m/>
    <m/>
    <m/>
    <m/>
    <s v="US/CM"/>
    <s v="&lt;="/>
    <n v="3000"/>
    <s v="US/CM"/>
    <s v="avg"/>
    <m/>
    <m/>
    <m/>
    <m/>
    <m/>
    <m/>
    <s v="US/CM"/>
    <s v="&lt;="/>
    <n v="3488"/>
    <s v="US/CM"/>
    <s v="max"/>
    <m/>
    <m/>
    <m/>
    <m/>
    <m/>
    <x v="0"/>
    <m/>
    <m/>
    <m/>
    <m/>
    <m/>
    <m/>
    <m/>
    <m/>
    <m/>
    <m/>
    <m/>
    <m/>
    <m/>
    <m/>
    <m/>
    <m/>
    <m/>
    <m/>
    <m/>
    <m/>
    <m/>
    <m/>
    <m/>
    <m/>
  </r>
  <r>
    <s v="MT0000892"/>
    <s v="ICIS-NPDES"/>
    <x v="0"/>
    <x v="0"/>
    <n v="95"/>
    <s v="Specific conductance"/>
    <x v="4"/>
    <n v="1"/>
    <s v="Effluent gross"/>
    <n v="1"/>
    <x v="37"/>
    <x v="37"/>
    <n v="41152"/>
    <x v="2"/>
    <m/>
    <m/>
    <m/>
    <m/>
    <m/>
    <m/>
    <m/>
    <m/>
    <m/>
    <m/>
    <m/>
    <m/>
    <m/>
    <s v="US/CM"/>
    <s v="&lt;="/>
    <n v="3000"/>
    <s v="US/CM"/>
    <s v="avg"/>
    <m/>
    <m/>
    <m/>
    <m/>
    <m/>
    <m/>
    <s v="US/CM"/>
    <s v="&lt;="/>
    <n v="3488"/>
    <s v="US/CM"/>
    <s v="max"/>
    <m/>
    <m/>
    <m/>
    <m/>
    <m/>
    <x v="0"/>
    <m/>
    <m/>
    <m/>
    <m/>
    <m/>
    <m/>
    <m/>
    <m/>
    <m/>
    <m/>
    <m/>
    <m/>
    <m/>
    <m/>
    <m/>
    <m/>
    <m/>
    <m/>
    <m/>
    <m/>
    <m/>
    <m/>
    <m/>
    <m/>
  </r>
  <r>
    <s v="MT0000892"/>
    <s v="ICIS-NPDES"/>
    <x v="0"/>
    <x v="0"/>
    <n v="95"/>
    <s v="Specific conductance"/>
    <x v="4"/>
    <n v="1"/>
    <s v="Effluent gross"/>
    <n v="1"/>
    <x v="38"/>
    <x v="38"/>
    <n v="41182"/>
    <x v="2"/>
    <m/>
    <m/>
    <m/>
    <m/>
    <m/>
    <m/>
    <m/>
    <m/>
    <m/>
    <m/>
    <m/>
    <m/>
    <m/>
    <s v="US/CM"/>
    <s v="&lt;="/>
    <n v="3000"/>
    <s v="US/CM"/>
    <s v="avg"/>
    <m/>
    <m/>
    <m/>
    <m/>
    <m/>
    <m/>
    <s v="US/CM"/>
    <s v="&lt;="/>
    <n v="3488"/>
    <s v="US/CM"/>
    <s v="max"/>
    <m/>
    <m/>
    <m/>
    <m/>
    <m/>
    <x v="0"/>
    <m/>
    <m/>
    <m/>
    <m/>
    <m/>
    <m/>
    <m/>
    <m/>
    <m/>
    <m/>
    <m/>
    <m/>
    <m/>
    <m/>
    <m/>
    <m/>
    <m/>
    <m/>
    <m/>
    <m/>
    <m/>
    <m/>
    <m/>
    <m/>
  </r>
  <r>
    <s v="MT0000892"/>
    <s v="ICIS-NPDES"/>
    <x v="0"/>
    <x v="0"/>
    <n v="154"/>
    <s v="Sulfate (as S)"/>
    <x v="5"/>
    <n v="1"/>
    <s v="Effluent gross"/>
    <n v="1"/>
    <x v="10"/>
    <x v="10"/>
    <n v="41090"/>
    <x v="2"/>
    <m/>
    <m/>
    <m/>
    <m/>
    <m/>
    <m/>
    <m/>
    <m/>
    <m/>
    <m/>
    <m/>
    <m/>
    <n v="400"/>
    <s v="MG/L"/>
    <m/>
    <m/>
    <s v="MG/L"/>
    <s v="avg"/>
    <m/>
    <m/>
    <m/>
    <m/>
    <m/>
    <n v="400"/>
    <s v="MG/L"/>
    <m/>
    <m/>
    <s v="MG/L"/>
    <s v="max"/>
    <m/>
    <m/>
    <m/>
    <m/>
    <m/>
    <x v="0"/>
    <m/>
    <m/>
    <m/>
    <m/>
    <m/>
    <m/>
    <m/>
    <m/>
    <m/>
    <m/>
    <m/>
    <m/>
    <m/>
    <m/>
    <m/>
    <m/>
    <m/>
    <m/>
    <m/>
    <m/>
    <m/>
    <m/>
    <m/>
    <m/>
  </r>
  <r>
    <s v="MT0000892"/>
    <s v="ICIS-NPDES"/>
    <x v="0"/>
    <x v="0"/>
    <n v="400"/>
    <s v="pH"/>
    <x v="6"/>
    <n v="1"/>
    <s v="Effluent gross"/>
    <n v="1"/>
    <x v="11"/>
    <x v="11"/>
    <n v="40025"/>
    <x v="3"/>
    <m/>
    <m/>
    <s v="SU"/>
    <s v="&gt;="/>
    <n v="6.5"/>
    <s v="SU"/>
    <s v="min"/>
    <m/>
    <m/>
    <m/>
    <m/>
    <m/>
    <m/>
    <m/>
    <m/>
    <m/>
    <m/>
    <m/>
    <m/>
    <m/>
    <m/>
    <m/>
    <m/>
    <m/>
    <s v="SU"/>
    <s v="&lt;="/>
    <n v="9"/>
    <s v="SU"/>
    <s v="max"/>
    <m/>
    <m/>
    <m/>
    <m/>
    <m/>
    <x v="0"/>
    <m/>
    <m/>
    <m/>
    <m/>
    <m/>
    <m/>
    <m/>
    <m/>
    <m/>
    <m/>
    <m/>
    <m/>
    <m/>
    <m/>
    <m/>
    <m/>
    <m/>
    <m/>
    <m/>
    <m/>
    <m/>
    <m/>
    <m/>
    <m/>
  </r>
  <r>
    <s v="MT0000892"/>
    <s v="ICIS-NPDES"/>
    <x v="0"/>
    <x v="0"/>
    <n v="400"/>
    <s v="pH"/>
    <x v="6"/>
    <n v="1"/>
    <s v="Effluent gross"/>
    <n v="1"/>
    <x v="12"/>
    <x v="12"/>
    <n v="40056"/>
    <x v="3"/>
    <m/>
    <m/>
    <s v="SU"/>
    <s v="&gt;="/>
    <n v="6.5"/>
    <s v="SU"/>
    <s v="min"/>
    <m/>
    <m/>
    <m/>
    <m/>
    <m/>
    <m/>
    <m/>
    <m/>
    <m/>
    <m/>
    <m/>
    <m/>
    <m/>
    <m/>
    <m/>
    <m/>
    <m/>
    <s v="SU"/>
    <s v="&lt;="/>
    <n v="9"/>
    <s v="SU"/>
    <s v="max"/>
    <m/>
    <m/>
    <m/>
    <m/>
    <m/>
    <x v="0"/>
    <m/>
    <m/>
    <m/>
    <m/>
    <m/>
    <m/>
    <m/>
    <m/>
    <m/>
    <m/>
    <m/>
    <m/>
    <m/>
    <m/>
    <m/>
    <m/>
    <m/>
    <m/>
    <m/>
    <m/>
    <m/>
    <m/>
    <m/>
    <m/>
  </r>
  <r>
    <s v="MT0000892"/>
    <s v="ICIS-NPDES"/>
    <x v="0"/>
    <x v="0"/>
    <n v="400"/>
    <s v="pH"/>
    <x v="6"/>
    <n v="1"/>
    <s v="Effluent gross"/>
    <n v="1"/>
    <x v="13"/>
    <x v="13"/>
    <n v="40086"/>
    <x v="3"/>
    <m/>
    <m/>
    <s v="SU"/>
    <s v="&gt;="/>
    <n v="6.5"/>
    <s v="SU"/>
    <s v="min"/>
    <m/>
    <m/>
    <m/>
    <m/>
    <m/>
    <m/>
    <m/>
    <m/>
    <m/>
    <m/>
    <m/>
    <m/>
    <m/>
    <m/>
    <m/>
    <m/>
    <m/>
    <s v="SU"/>
    <s v="&lt;="/>
    <n v="9"/>
    <s v="SU"/>
    <s v="max"/>
    <m/>
    <m/>
    <m/>
    <m/>
    <m/>
    <x v="0"/>
    <m/>
    <m/>
    <m/>
    <m/>
    <m/>
    <m/>
    <m/>
    <m/>
    <m/>
    <m/>
    <m/>
    <m/>
    <m/>
    <m/>
    <m/>
    <m/>
    <m/>
    <m/>
    <m/>
    <m/>
    <m/>
    <m/>
    <m/>
    <m/>
  </r>
  <r>
    <s v="MT0000892"/>
    <s v="ICIS-NPDES"/>
    <x v="0"/>
    <x v="0"/>
    <n v="400"/>
    <s v="pH"/>
    <x v="6"/>
    <n v="1"/>
    <s v="Effluent gross"/>
    <n v="1"/>
    <x v="14"/>
    <x v="14"/>
    <n v="40117"/>
    <x v="3"/>
    <m/>
    <m/>
    <s v="SU"/>
    <s v="&gt;="/>
    <n v="6.5"/>
    <s v="SU"/>
    <s v="min"/>
    <m/>
    <m/>
    <m/>
    <m/>
    <m/>
    <m/>
    <m/>
    <m/>
    <m/>
    <m/>
    <m/>
    <m/>
    <m/>
    <m/>
    <m/>
    <m/>
    <m/>
    <s v="SU"/>
    <s v="&lt;="/>
    <n v="9"/>
    <s v="SU"/>
    <s v="max"/>
    <m/>
    <m/>
    <m/>
    <m/>
    <m/>
    <x v="0"/>
    <m/>
    <m/>
    <m/>
    <m/>
    <m/>
    <m/>
    <m/>
    <m/>
    <m/>
    <m/>
    <m/>
    <m/>
    <m/>
    <m/>
    <m/>
    <m/>
    <m/>
    <m/>
    <m/>
    <m/>
    <m/>
    <m/>
    <m/>
    <m/>
  </r>
  <r>
    <s v="MT0000892"/>
    <s v="ICIS-NPDES"/>
    <x v="0"/>
    <x v="0"/>
    <n v="400"/>
    <s v="pH"/>
    <x v="6"/>
    <n v="1"/>
    <s v="Effluent gross"/>
    <n v="1"/>
    <x v="15"/>
    <x v="15"/>
    <n v="40147"/>
    <x v="3"/>
    <m/>
    <m/>
    <s v="SU"/>
    <s v="&gt;="/>
    <n v="6.5"/>
    <s v="SU"/>
    <s v="min"/>
    <m/>
    <m/>
    <m/>
    <m/>
    <m/>
    <m/>
    <m/>
    <m/>
    <m/>
    <m/>
    <m/>
    <m/>
    <m/>
    <m/>
    <m/>
    <m/>
    <m/>
    <s v="SU"/>
    <s v="&lt;="/>
    <n v="9"/>
    <s v="SU"/>
    <s v="max"/>
    <m/>
    <m/>
    <m/>
    <m/>
    <m/>
    <x v="0"/>
    <m/>
    <m/>
    <m/>
    <m/>
    <m/>
    <m/>
    <m/>
    <m/>
    <m/>
    <m/>
    <m/>
    <m/>
    <m/>
    <m/>
    <m/>
    <m/>
    <m/>
    <m/>
    <m/>
    <m/>
    <m/>
    <m/>
    <m/>
    <m/>
  </r>
  <r>
    <s v="MT0000892"/>
    <s v="ICIS-NPDES"/>
    <x v="0"/>
    <x v="0"/>
    <n v="400"/>
    <s v="pH"/>
    <x v="6"/>
    <n v="1"/>
    <s v="Effluent gross"/>
    <n v="1"/>
    <x v="16"/>
    <x v="16"/>
    <n v="40178"/>
    <x v="3"/>
    <m/>
    <m/>
    <s v="SU"/>
    <s v="&gt;="/>
    <n v="6.5"/>
    <s v="SU"/>
    <s v="min"/>
    <m/>
    <m/>
    <m/>
    <m/>
    <m/>
    <m/>
    <m/>
    <m/>
    <m/>
    <m/>
    <m/>
    <m/>
    <m/>
    <m/>
    <m/>
    <m/>
    <m/>
    <s v="SU"/>
    <s v="&lt;="/>
    <n v="9"/>
    <s v="SU"/>
    <s v="max"/>
    <m/>
    <m/>
    <m/>
    <m/>
    <m/>
    <x v="0"/>
    <m/>
    <m/>
    <m/>
    <m/>
    <m/>
    <m/>
    <m/>
    <m/>
    <m/>
    <m/>
    <m/>
    <m/>
    <m/>
    <m/>
    <m/>
    <m/>
    <m/>
    <m/>
    <m/>
    <m/>
    <m/>
    <m/>
    <m/>
    <m/>
  </r>
  <r>
    <s v="MT0000892"/>
    <s v="ICIS-NPDES"/>
    <x v="0"/>
    <x v="0"/>
    <n v="400"/>
    <s v="pH"/>
    <x v="6"/>
    <n v="1"/>
    <s v="Effluent gross"/>
    <n v="1"/>
    <x v="17"/>
    <x v="17"/>
    <n v="40209"/>
    <x v="0"/>
    <m/>
    <m/>
    <s v="SU"/>
    <s v="&gt;="/>
    <n v="6.5"/>
    <s v="SU"/>
    <s v="min"/>
    <m/>
    <m/>
    <m/>
    <m/>
    <m/>
    <m/>
    <m/>
    <m/>
    <m/>
    <m/>
    <m/>
    <m/>
    <m/>
    <m/>
    <m/>
    <m/>
    <m/>
    <s v="SU"/>
    <s v="&lt;="/>
    <n v="9"/>
    <s v="SU"/>
    <s v="max"/>
    <m/>
    <m/>
    <m/>
    <m/>
    <m/>
    <x v="0"/>
    <m/>
    <m/>
    <m/>
    <m/>
    <m/>
    <m/>
    <m/>
    <m/>
    <m/>
    <m/>
    <m/>
    <m/>
    <m/>
    <m/>
    <m/>
    <m/>
    <m/>
    <m/>
    <m/>
    <m/>
    <m/>
    <m/>
    <m/>
    <m/>
  </r>
  <r>
    <s v="MT0000892"/>
    <s v="ICIS-NPDES"/>
    <x v="0"/>
    <x v="0"/>
    <n v="400"/>
    <s v="pH"/>
    <x v="6"/>
    <n v="1"/>
    <s v="Effluent gross"/>
    <n v="1"/>
    <x v="18"/>
    <x v="18"/>
    <n v="40237"/>
    <x v="0"/>
    <m/>
    <m/>
    <s v="SU"/>
    <s v="&gt;="/>
    <n v="6.5"/>
    <s v="SU"/>
    <s v="min"/>
    <m/>
    <m/>
    <m/>
    <m/>
    <m/>
    <m/>
    <m/>
    <m/>
    <m/>
    <m/>
    <m/>
    <m/>
    <m/>
    <m/>
    <m/>
    <m/>
    <m/>
    <s v="SU"/>
    <s v="&lt;="/>
    <n v="9"/>
    <s v="SU"/>
    <s v="max"/>
    <m/>
    <m/>
    <m/>
    <m/>
    <m/>
    <x v="0"/>
    <m/>
    <m/>
    <m/>
    <m/>
    <m/>
    <m/>
    <m/>
    <m/>
    <m/>
    <m/>
    <m/>
    <m/>
    <m/>
    <m/>
    <m/>
    <m/>
    <m/>
    <m/>
    <m/>
    <m/>
    <m/>
    <m/>
    <m/>
    <m/>
  </r>
  <r>
    <s v="MT0000892"/>
    <s v="ICIS-NPDES"/>
    <x v="0"/>
    <x v="0"/>
    <n v="400"/>
    <s v="pH"/>
    <x v="6"/>
    <n v="1"/>
    <s v="Effluent gross"/>
    <n v="1"/>
    <x v="19"/>
    <x v="19"/>
    <n v="40268"/>
    <x v="0"/>
    <m/>
    <m/>
    <s v="SU"/>
    <s v="&gt;="/>
    <n v="6.5"/>
    <s v="SU"/>
    <s v="min"/>
    <m/>
    <m/>
    <m/>
    <m/>
    <m/>
    <m/>
    <m/>
    <m/>
    <m/>
    <m/>
    <m/>
    <m/>
    <m/>
    <m/>
    <m/>
    <m/>
    <m/>
    <s v="SU"/>
    <s v="&lt;="/>
    <n v="9"/>
    <s v="SU"/>
    <s v="max"/>
    <m/>
    <m/>
    <m/>
    <m/>
    <m/>
    <x v="0"/>
    <m/>
    <m/>
    <m/>
    <m/>
    <m/>
    <m/>
    <m/>
    <m/>
    <m/>
    <m/>
    <m/>
    <m/>
    <m/>
    <m/>
    <m/>
    <m/>
    <m/>
    <m/>
    <m/>
    <m/>
    <m/>
    <m/>
    <m/>
    <m/>
  </r>
  <r>
    <s v="MT0000892"/>
    <s v="ICIS-NPDES"/>
    <x v="0"/>
    <x v="0"/>
    <n v="400"/>
    <s v="pH"/>
    <x v="6"/>
    <n v="1"/>
    <s v="Effluent gross"/>
    <n v="1"/>
    <x v="20"/>
    <x v="20"/>
    <n v="40298"/>
    <x v="0"/>
    <m/>
    <m/>
    <s v="SU"/>
    <s v="&gt;="/>
    <n v="6.5"/>
    <s v="SU"/>
    <s v="min"/>
    <m/>
    <m/>
    <m/>
    <m/>
    <m/>
    <m/>
    <m/>
    <m/>
    <m/>
    <m/>
    <m/>
    <m/>
    <m/>
    <m/>
    <m/>
    <m/>
    <m/>
    <s v="SU"/>
    <s v="&lt;="/>
    <n v="9"/>
    <s v="SU"/>
    <s v="max"/>
    <m/>
    <m/>
    <m/>
    <m/>
    <m/>
    <x v="0"/>
    <m/>
    <m/>
    <m/>
    <m/>
    <m/>
    <m/>
    <m/>
    <m/>
    <m/>
    <m/>
    <m/>
    <m/>
    <m/>
    <m/>
    <m/>
    <m/>
    <m/>
    <m/>
    <m/>
    <m/>
    <m/>
    <m/>
    <m/>
    <m/>
  </r>
  <r>
    <s v="MT0000892"/>
    <s v="ICIS-NPDES"/>
    <x v="0"/>
    <x v="0"/>
    <n v="400"/>
    <s v="pH"/>
    <x v="6"/>
    <n v="1"/>
    <s v="Effluent gross"/>
    <n v="1"/>
    <x v="21"/>
    <x v="21"/>
    <n v="40329"/>
    <x v="0"/>
    <m/>
    <m/>
    <s v="SU"/>
    <s v="&gt;="/>
    <n v="6.5"/>
    <s v="SU"/>
    <s v="min"/>
    <m/>
    <m/>
    <m/>
    <m/>
    <m/>
    <m/>
    <m/>
    <m/>
    <m/>
    <m/>
    <m/>
    <m/>
    <m/>
    <m/>
    <m/>
    <m/>
    <m/>
    <s v="SU"/>
    <s v="&lt;="/>
    <n v="9"/>
    <s v="SU"/>
    <s v="max"/>
    <m/>
    <m/>
    <m/>
    <m/>
    <m/>
    <x v="0"/>
    <m/>
    <m/>
    <m/>
    <m/>
    <m/>
    <m/>
    <m/>
    <m/>
    <m/>
    <m/>
    <m/>
    <m/>
    <m/>
    <m/>
    <m/>
    <m/>
    <m/>
    <m/>
    <m/>
    <m/>
    <m/>
    <m/>
    <m/>
    <m/>
  </r>
  <r>
    <s v="MT0000892"/>
    <s v="ICIS-NPDES"/>
    <x v="0"/>
    <x v="0"/>
    <n v="400"/>
    <s v="pH"/>
    <x v="6"/>
    <n v="1"/>
    <s v="Effluent gross"/>
    <n v="1"/>
    <x v="22"/>
    <x v="22"/>
    <n v="40359"/>
    <x v="0"/>
    <m/>
    <m/>
    <s v="SU"/>
    <s v="&gt;="/>
    <n v="6.5"/>
    <s v="SU"/>
    <s v="min"/>
    <m/>
    <m/>
    <m/>
    <m/>
    <m/>
    <m/>
    <m/>
    <m/>
    <m/>
    <m/>
    <m/>
    <m/>
    <m/>
    <m/>
    <m/>
    <m/>
    <m/>
    <s v="SU"/>
    <s v="&lt;="/>
    <n v="9"/>
    <s v="SU"/>
    <s v="max"/>
    <m/>
    <m/>
    <m/>
    <m/>
    <m/>
    <x v="0"/>
    <m/>
    <m/>
    <m/>
    <m/>
    <m/>
    <m/>
    <m/>
    <m/>
    <m/>
    <m/>
    <m/>
    <m/>
    <m/>
    <m/>
    <m/>
    <m/>
    <m/>
    <m/>
    <m/>
    <m/>
    <m/>
    <m/>
    <m/>
    <m/>
  </r>
  <r>
    <s v="MT0000892"/>
    <s v="ICIS-NPDES"/>
    <x v="0"/>
    <x v="0"/>
    <n v="400"/>
    <s v="pH"/>
    <x v="6"/>
    <n v="1"/>
    <s v="Effluent gross"/>
    <n v="1"/>
    <x v="23"/>
    <x v="23"/>
    <n v="40390"/>
    <x v="0"/>
    <m/>
    <m/>
    <s v="SU"/>
    <s v="&gt;="/>
    <n v="6.5"/>
    <s v="SU"/>
    <s v="min"/>
    <m/>
    <m/>
    <m/>
    <m/>
    <m/>
    <m/>
    <m/>
    <m/>
    <m/>
    <m/>
    <m/>
    <m/>
    <m/>
    <m/>
    <m/>
    <m/>
    <m/>
    <s v="SU"/>
    <s v="&lt;="/>
    <n v="9"/>
    <s v="SU"/>
    <s v="max"/>
    <m/>
    <m/>
    <m/>
    <m/>
    <m/>
    <x v="0"/>
    <m/>
    <m/>
    <m/>
    <m/>
    <m/>
    <m/>
    <m/>
    <m/>
    <m/>
    <m/>
    <m/>
    <m/>
    <m/>
    <m/>
    <m/>
    <m/>
    <m/>
    <m/>
    <m/>
    <m/>
    <m/>
    <m/>
    <m/>
    <m/>
  </r>
  <r>
    <s v="MT0000892"/>
    <s v="ICIS-NPDES"/>
    <x v="0"/>
    <x v="0"/>
    <n v="400"/>
    <s v="pH"/>
    <x v="6"/>
    <n v="1"/>
    <s v="Effluent gross"/>
    <n v="1"/>
    <x v="0"/>
    <x v="0"/>
    <n v="40421"/>
    <x v="0"/>
    <m/>
    <n v="8.6999999999999993"/>
    <s v="SU"/>
    <s v="&gt;="/>
    <n v="6.5"/>
    <s v="SU"/>
    <s v="min"/>
    <m/>
    <m/>
    <m/>
    <m/>
    <m/>
    <m/>
    <m/>
    <m/>
    <m/>
    <m/>
    <m/>
    <m/>
    <m/>
    <m/>
    <m/>
    <m/>
    <n v="8.9"/>
    <s v="SU"/>
    <s v="&lt;="/>
    <n v="9"/>
    <s v="SU"/>
    <s v="max"/>
    <m/>
    <m/>
    <m/>
    <m/>
    <m/>
    <x v="0"/>
    <m/>
    <m/>
    <m/>
    <m/>
    <m/>
    <m/>
    <m/>
    <m/>
    <m/>
    <m/>
    <m/>
    <m/>
    <m/>
    <m/>
    <m/>
    <m/>
    <m/>
    <m/>
    <m/>
    <m/>
    <m/>
    <m/>
    <m/>
    <m/>
  </r>
  <r>
    <s v="MT0000892"/>
    <s v="ICIS-NPDES"/>
    <x v="0"/>
    <x v="0"/>
    <n v="400"/>
    <s v="pH"/>
    <x v="6"/>
    <n v="1"/>
    <s v="Effluent gross"/>
    <n v="1"/>
    <x v="1"/>
    <x v="1"/>
    <n v="40451"/>
    <x v="0"/>
    <m/>
    <n v="8.3000000000000007"/>
    <s v="SU"/>
    <s v="&gt;="/>
    <n v="6.5"/>
    <s v="SU"/>
    <s v="min"/>
    <m/>
    <m/>
    <m/>
    <m/>
    <m/>
    <m/>
    <m/>
    <m/>
    <m/>
    <m/>
    <m/>
    <m/>
    <m/>
    <m/>
    <m/>
    <m/>
    <n v="8.9"/>
    <s v="SU"/>
    <s v="&lt;="/>
    <n v="9"/>
    <s v="SU"/>
    <s v="max"/>
    <m/>
    <m/>
    <m/>
    <m/>
    <m/>
    <x v="0"/>
    <m/>
    <m/>
    <m/>
    <m/>
    <m/>
    <m/>
    <m/>
    <m/>
    <m/>
    <m/>
    <m/>
    <m/>
    <m/>
    <m/>
    <m/>
    <m/>
    <m/>
    <m/>
    <m/>
    <m/>
    <m/>
    <m/>
    <m/>
    <m/>
  </r>
  <r>
    <s v="MT0000892"/>
    <s v="ICIS-NPDES"/>
    <x v="0"/>
    <x v="0"/>
    <n v="400"/>
    <s v="pH"/>
    <x v="6"/>
    <n v="1"/>
    <s v="Effluent gross"/>
    <n v="1"/>
    <x v="24"/>
    <x v="24"/>
    <n v="40482"/>
    <x v="0"/>
    <m/>
    <m/>
    <s v="SU"/>
    <s v="&gt;="/>
    <n v="6.5"/>
    <s v="SU"/>
    <s v="min"/>
    <m/>
    <m/>
    <m/>
    <m/>
    <m/>
    <m/>
    <m/>
    <m/>
    <m/>
    <m/>
    <m/>
    <m/>
    <m/>
    <m/>
    <m/>
    <m/>
    <m/>
    <s v="SU"/>
    <s v="&lt;="/>
    <n v="9"/>
    <s v="SU"/>
    <s v="max"/>
    <m/>
    <m/>
    <m/>
    <m/>
    <m/>
    <x v="0"/>
    <m/>
    <m/>
    <m/>
    <m/>
    <m/>
    <m/>
    <m/>
    <m/>
    <m/>
    <m/>
    <m/>
    <m/>
    <m/>
    <m/>
    <m/>
    <m/>
    <m/>
    <m/>
    <m/>
    <m/>
    <m/>
    <m/>
    <m/>
    <m/>
  </r>
  <r>
    <s v="MT0000892"/>
    <s v="ICIS-NPDES"/>
    <x v="0"/>
    <x v="0"/>
    <n v="400"/>
    <s v="pH"/>
    <x v="6"/>
    <n v="1"/>
    <s v="Effluent gross"/>
    <n v="1"/>
    <x v="2"/>
    <x v="2"/>
    <n v="40512"/>
    <x v="0"/>
    <m/>
    <n v="8.8000000000000007"/>
    <s v="SU"/>
    <s v="&gt;="/>
    <n v="6.5"/>
    <s v="SU"/>
    <s v="min"/>
    <m/>
    <m/>
    <m/>
    <m/>
    <m/>
    <m/>
    <m/>
    <m/>
    <m/>
    <m/>
    <m/>
    <m/>
    <m/>
    <m/>
    <m/>
    <m/>
    <n v="8.9"/>
    <s v="SU"/>
    <s v="&lt;="/>
    <n v="9"/>
    <s v="SU"/>
    <s v="max"/>
    <m/>
    <m/>
    <m/>
    <m/>
    <m/>
    <x v="0"/>
    <m/>
    <m/>
    <m/>
    <m/>
    <m/>
    <m/>
    <m/>
    <m/>
    <m/>
    <m/>
    <m/>
    <m/>
    <m/>
    <m/>
    <m/>
    <m/>
    <m/>
    <m/>
    <m/>
    <m/>
    <m/>
    <m/>
    <m/>
    <m/>
  </r>
  <r>
    <s v="MT0000892"/>
    <s v="ICIS-NPDES"/>
    <x v="0"/>
    <x v="0"/>
    <n v="400"/>
    <s v="pH"/>
    <x v="6"/>
    <n v="1"/>
    <s v="Effluent gross"/>
    <n v="1"/>
    <x v="3"/>
    <x v="3"/>
    <n v="40543"/>
    <x v="0"/>
    <m/>
    <n v="8.9"/>
    <s v="SU"/>
    <s v="&gt;="/>
    <n v="6.5"/>
    <s v="SU"/>
    <s v="min"/>
    <m/>
    <m/>
    <m/>
    <m/>
    <m/>
    <m/>
    <m/>
    <m/>
    <m/>
    <m/>
    <m/>
    <m/>
    <m/>
    <m/>
    <m/>
    <m/>
    <n v="8.9"/>
    <s v="SU"/>
    <s v="&lt;="/>
    <n v="9"/>
    <s v="SU"/>
    <s v="max"/>
    <m/>
    <m/>
    <m/>
    <m/>
    <m/>
    <x v="0"/>
    <m/>
    <m/>
    <m/>
    <m/>
    <m/>
    <m/>
    <m/>
    <m/>
    <m/>
    <m/>
    <m/>
    <m/>
    <m/>
    <m/>
    <m/>
    <m/>
    <m/>
    <m/>
    <m/>
    <m/>
    <m/>
    <m/>
    <m/>
    <m/>
  </r>
  <r>
    <s v="MT0000892"/>
    <s v="ICIS-NPDES"/>
    <x v="0"/>
    <x v="0"/>
    <n v="400"/>
    <s v="pH"/>
    <x v="6"/>
    <n v="1"/>
    <s v="Effluent gross"/>
    <n v="1"/>
    <x v="25"/>
    <x v="25"/>
    <n v="40574"/>
    <x v="1"/>
    <m/>
    <m/>
    <s v="SU"/>
    <s v="&gt;="/>
    <n v="6.5"/>
    <s v="SU"/>
    <s v="min"/>
    <m/>
    <m/>
    <m/>
    <m/>
    <m/>
    <m/>
    <m/>
    <m/>
    <m/>
    <m/>
    <m/>
    <m/>
    <m/>
    <m/>
    <m/>
    <m/>
    <m/>
    <s v="SU"/>
    <s v="&lt;="/>
    <n v="9"/>
    <s v="SU"/>
    <s v="max"/>
    <m/>
    <m/>
    <m/>
    <m/>
    <m/>
    <x v="0"/>
    <m/>
    <m/>
    <m/>
    <m/>
    <m/>
    <m/>
    <m/>
    <m/>
    <m/>
    <m/>
    <m/>
    <m/>
    <m/>
    <m/>
    <m/>
    <m/>
    <m/>
    <m/>
    <m/>
    <m/>
    <m/>
    <m/>
    <m/>
    <m/>
  </r>
  <r>
    <s v="MT0000892"/>
    <s v="ICIS-NPDES"/>
    <x v="0"/>
    <x v="0"/>
    <n v="400"/>
    <s v="pH"/>
    <x v="6"/>
    <n v="1"/>
    <s v="Effluent gross"/>
    <n v="1"/>
    <x v="26"/>
    <x v="26"/>
    <n v="40602"/>
    <x v="1"/>
    <m/>
    <m/>
    <s v="SU"/>
    <s v="&gt;="/>
    <n v="6.5"/>
    <s v="SU"/>
    <s v="min"/>
    <m/>
    <m/>
    <m/>
    <m/>
    <m/>
    <m/>
    <m/>
    <m/>
    <m/>
    <m/>
    <m/>
    <m/>
    <m/>
    <m/>
    <m/>
    <m/>
    <m/>
    <s v="SU"/>
    <s v="&lt;="/>
    <n v="9"/>
    <s v="SU"/>
    <s v="max"/>
    <m/>
    <m/>
    <m/>
    <m/>
    <m/>
    <x v="0"/>
    <m/>
    <m/>
    <m/>
    <m/>
    <m/>
    <m/>
    <m/>
    <m/>
    <m/>
    <m/>
    <m/>
    <m/>
    <m/>
    <m/>
    <m/>
    <m/>
    <m/>
    <m/>
    <m/>
    <m/>
    <m/>
    <m/>
    <m/>
    <m/>
  </r>
  <r>
    <s v="MT0000892"/>
    <s v="ICIS-NPDES"/>
    <x v="0"/>
    <x v="0"/>
    <n v="400"/>
    <s v="pH"/>
    <x v="6"/>
    <n v="1"/>
    <s v="Effluent gross"/>
    <n v="1"/>
    <x v="27"/>
    <x v="27"/>
    <n v="40633"/>
    <x v="1"/>
    <m/>
    <m/>
    <s v="SU"/>
    <s v="&gt;="/>
    <n v="6.5"/>
    <s v="SU"/>
    <s v="min"/>
    <m/>
    <m/>
    <m/>
    <m/>
    <m/>
    <m/>
    <m/>
    <m/>
    <m/>
    <m/>
    <m/>
    <m/>
    <m/>
    <m/>
    <m/>
    <m/>
    <m/>
    <s v="SU"/>
    <s v="&lt;="/>
    <n v="9"/>
    <s v="SU"/>
    <s v="max"/>
    <m/>
    <m/>
    <m/>
    <m/>
    <m/>
    <x v="0"/>
    <m/>
    <m/>
    <m/>
    <m/>
    <m/>
    <m/>
    <m/>
    <m/>
    <m/>
    <m/>
    <m/>
    <m/>
    <m/>
    <m/>
    <m/>
    <m/>
    <m/>
    <m/>
    <m/>
    <m/>
    <m/>
    <m/>
    <m/>
    <m/>
  </r>
  <r>
    <s v="MT0000892"/>
    <s v="ICIS-NPDES"/>
    <x v="0"/>
    <x v="0"/>
    <n v="400"/>
    <s v="pH"/>
    <x v="6"/>
    <n v="1"/>
    <s v="Effluent gross"/>
    <n v="1"/>
    <x v="28"/>
    <x v="28"/>
    <n v="40663"/>
    <x v="1"/>
    <m/>
    <m/>
    <s v="SU"/>
    <s v="&gt;="/>
    <n v="6.5"/>
    <s v="SU"/>
    <s v="min"/>
    <m/>
    <m/>
    <m/>
    <m/>
    <m/>
    <m/>
    <m/>
    <m/>
    <m/>
    <m/>
    <m/>
    <m/>
    <m/>
    <m/>
    <m/>
    <m/>
    <m/>
    <s v="SU"/>
    <s v="&lt;="/>
    <n v="9"/>
    <s v="SU"/>
    <s v="max"/>
    <m/>
    <m/>
    <m/>
    <m/>
    <m/>
    <x v="0"/>
    <m/>
    <m/>
    <m/>
    <m/>
    <m/>
    <m/>
    <m/>
    <m/>
    <m/>
    <m/>
    <m/>
    <m/>
    <m/>
    <m/>
    <m/>
    <m/>
    <m/>
    <m/>
    <m/>
    <m/>
    <m/>
    <m/>
    <m/>
    <m/>
  </r>
  <r>
    <s v="MT0000892"/>
    <s v="ICIS-NPDES"/>
    <x v="0"/>
    <x v="0"/>
    <n v="400"/>
    <s v="pH"/>
    <x v="6"/>
    <n v="1"/>
    <s v="Effluent gross"/>
    <n v="1"/>
    <x v="4"/>
    <x v="4"/>
    <n v="40694"/>
    <x v="1"/>
    <m/>
    <n v="8.9700000000000006"/>
    <s v="SU"/>
    <s v="&gt;="/>
    <n v="6.5"/>
    <s v="SU"/>
    <s v="min"/>
    <m/>
    <m/>
    <m/>
    <m/>
    <m/>
    <m/>
    <m/>
    <m/>
    <m/>
    <m/>
    <m/>
    <m/>
    <m/>
    <m/>
    <m/>
    <m/>
    <n v="8.9700000000000006"/>
    <s v="SU"/>
    <s v="&lt;="/>
    <n v="9"/>
    <s v="SU"/>
    <s v="max"/>
    <m/>
    <m/>
    <m/>
    <m/>
    <m/>
    <x v="0"/>
    <m/>
    <m/>
    <m/>
    <m/>
    <m/>
    <m/>
    <m/>
    <m/>
    <m/>
    <m/>
    <m/>
    <m/>
    <m/>
    <m/>
    <m/>
    <m/>
    <m/>
    <m/>
    <m/>
    <m/>
    <m/>
    <m/>
    <m/>
    <m/>
  </r>
  <r>
    <s v="MT0000892"/>
    <s v="ICIS-NPDES"/>
    <x v="0"/>
    <x v="0"/>
    <n v="400"/>
    <s v="pH"/>
    <x v="6"/>
    <n v="1"/>
    <s v="Effluent gross"/>
    <n v="1"/>
    <x v="5"/>
    <x v="5"/>
    <n v="40724"/>
    <x v="1"/>
    <m/>
    <n v="8.6999999999999993"/>
    <s v="SU"/>
    <s v="&gt;="/>
    <n v="6.5"/>
    <s v="SU"/>
    <s v="min"/>
    <m/>
    <m/>
    <m/>
    <m/>
    <m/>
    <m/>
    <m/>
    <m/>
    <m/>
    <m/>
    <m/>
    <m/>
    <m/>
    <m/>
    <m/>
    <m/>
    <n v="8.9"/>
    <s v="SU"/>
    <s v="&lt;="/>
    <n v="9"/>
    <s v="SU"/>
    <s v="max"/>
    <m/>
    <m/>
    <m/>
    <m/>
    <m/>
    <x v="0"/>
    <m/>
    <m/>
    <m/>
    <m/>
    <m/>
    <m/>
    <m/>
    <m/>
    <m/>
    <m/>
    <m/>
    <m/>
    <m/>
    <m/>
    <m/>
    <m/>
    <m/>
    <m/>
    <m/>
    <m/>
    <m/>
    <m/>
    <m/>
    <m/>
  </r>
  <r>
    <s v="MT0000892"/>
    <s v="ICIS-NPDES"/>
    <x v="0"/>
    <x v="0"/>
    <n v="400"/>
    <s v="pH"/>
    <x v="6"/>
    <n v="1"/>
    <s v="Effluent gross"/>
    <n v="1"/>
    <x v="6"/>
    <x v="6"/>
    <n v="40755"/>
    <x v="1"/>
    <m/>
    <n v="8.93"/>
    <s v="SU"/>
    <s v="&gt;="/>
    <n v="6.5"/>
    <s v="SU"/>
    <s v="min"/>
    <m/>
    <m/>
    <m/>
    <m/>
    <m/>
    <m/>
    <m/>
    <m/>
    <m/>
    <m/>
    <m/>
    <m/>
    <m/>
    <m/>
    <m/>
    <m/>
    <n v="8.93"/>
    <s v="SU"/>
    <s v="&lt;="/>
    <n v="9"/>
    <s v="SU"/>
    <s v="max"/>
    <m/>
    <m/>
    <m/>
    <m/>
    <m/>
    <x v="0"/>
    <m/>
    <m/>
    <m/>
    <m/>
    <m/>
    <m/>
    <m/>
    <m/>
    <m/>
    <m/>
    <m/>
    <m/>
    <m/>
    <m/>
    <m/>
    <m/>
    <m/>
    <m/>
    <m/>
    <m/>
    <m/>
    <m/>
    <m/>
    <m/>
  </r>
  <r>
    <s v="MT0000892"/>
    <s v="ICIS-NPDES"/>
    <x v="0"/>
    <x v="0"/>
    <n v="400"/>
    <s v="pH"/>
    <x v="6"/>
    <n v="1"/>
    <s v="Effluent gross"/>
    <n v="1"/>
    <x v="7"/>
    <x v="7"/>
    <n v="40786"/>
    <x v="1"/>
    <m/>
    <n v="8.6999999999999993"/>
    <s v="SU"/>
    <s v="&gt;="/>
    <n v="6.5"/>
    <s v="SU"/>
    <s v="min"/>
    <m/>
    <m/>
    <m/>
    <m/>
    <m/>
    <m/>
    <m/>
    <m/>
    <m/>
    <m/>
    <m/>
    <m/>
    <m/>
    <m/>
    <m/>
    <m/>
    <n v="8.8000000000000007"/>
    <s v="SU"/>
    <s v="&lt;="/>
    <n v="9"/>
    <s v="SU"/>
    <s v="max"/>
    <m/>
    <m/>
    <m/>
    <m/>
    <m/>
    <x v="0"/>
    <m/>
    <m/>
    <m/>
    <m/>
    <m/>
    <m/>
    <m/>
    <m/>
    <m/>
    <m/>
    <m/>
    <m/>
    <m/>
    <m/>
    <m/>
    <m/>
    <m/>
    <m/>
    <m/>
    <m/>
    <m/>
    <m/>
    <m/>
    <m/>
  </r>
  <r>
    <s v="MT0000892"/>
    <s v="ICIS-NPDES"/>
    <x v="0"/>
    <x v="0"/>
    <n v="400"/>
    <s v="pH"/>
    <x v="6"/>
    <n v="1"/>
    <s v="Effluent gross"/>
    <n v="1"/>
    <x v="29"/>
    <x v="29"/>
    <n v="40816"/>
    <x v="1"/>
    <m/>
    <m/>
    <s v="SU"/>
    <s v="&gt;="/>
    <n v="6.5"/>
    <s v="SU"/>
    <s v="min"/>
    <m/>
    <m/>
    <m/>
    <m/>
    <m/>
    <m/>
    <m/>
    <m/>
    <m/>
    <m/>
    <m/>
    <m/>
    <m/>
    <m/>
    <m/>
    <m/>
    <m/>
    <s v="SU"/>
    <s v="&lt;="/>
    <n v="9"/>
    <s v="SU"/>
    <s v="max"/>
    <m/>
    <m/>
    <m/>
    <m/>
    <m/>
    <x v="0"/>
    <m/>
    <m/>
    <m/>
    <m/>
    <m/>
    <m/>
    <m/>
    <m/>
    <m/>
    <m/>
    <m/>
    <m/>
    <m/>
    <m/>
    <m/>
    <m/>
    <m/>
    <m/>
    <m/>
    <m/>
    <m/>
    <m/>
    <m/>
    <m/>
  </r>
  <r>
    <s v="MT0000892"/>
    <s v="ICIS-NPDES"/>
    <x v="0"/>
    <x v="0"/>
    <n v="400"/>
    <s v="pH"/>
    <x v="6"/>
    <n v="1"/>
    <s v="Effluent gross"/>
    <n v="1"/>
    <x v="30"/>
    <x v="30"/>
    <n v="40847"/>
    <x v="1"/>
    <m/>
    <m/>
    <s v="SU"/>
    <s v="&gt;="/>
    <n v="6.5"/>
    <s v="SU"/>
    <s v="min"/>
    <m/>
    <m/>
    <m/>
    <m/>
    <m/>
    <m/>
    <m/>
    <m/>
    <m/>
    <m/>
    <m/>
    <m/>
    <m/>
    <m/>
    <m/>
    <m/>
    <m/>
    <s v="SU"/>
    <s v="&lt;="/>
    <n v="9"/>
    <s v="SU"/>
    <s v="max"/>
    <m/>
    <m/>
    <m/>
    <m/>
    <m/>
    <x v="0"/>
    <m/>
    <m/>
    <m/>
    <m/>
    <m/>
    <m/>
    <m/>
    <m/>
    <m/>
    <m/>
    <m/>
    <m/>
    <m/>
    <m/>
    <m/>
    <m/>
    <m/>
    <m/>
    <m/>
    <m/>
    <m/>
    <m/>
    <m/>
    <m/>
  </r>
  <r>
    <s v="MT0000892"/>
    <s v="ICIS-NPDES"/>
    <x v="0"/>
    <x v="0"/>
    <n v="400"/>
    <s v="pH"/>
    <x v="6"/>
    <n v="1"/>
    <s v="Effluent gross"/>
    <n v="1"/>
    <x v="31"/>
    <x v="31"/>
    <n v="40877"/>
    <x v="1"/>
    <m/>
    <m/>
    <s v="SU"/>
    <s v="&gt;="/>
    <n v="6.5"/>
    <s v="SU"/>
    <s v="min"/>
    <m/>
    <m/>
    <m/>
    <m/>
    <m/>
    <m/>
    <m/>
    <m/>
    <m/>
    <m/>
    <m/>
    <m/>
    <m/>
    <m/>
    <m/>
    <m/>
    <m/>
    <s v="SU"/>
    <s v="&lt;="/>
    <n v="9"/>
    <s v="SU"/>
    <s v="max"/>
    <m/>
    <m/>
    <m/>
    <m/>
    <m/>
    <x v="0"/>
    <m/>
    <m/>
    <m/>
    <m/>
    <m/>
    <m/>
    <m/>
    <m/>
    <m/>
    <m/>
    <m/>
    <m/>
    <m/>
    <m/>
    <m/>
    <m/>
    <m/>
    <m/>
    <m/>
    <m/>
    <m/>
    <m/>
    <m/>
    <m/>
  </r>
  <r>
    <s v="MT0000892"/>
    <s v="ICIS-NPDES"/>
    <x v="0"/>
    <x v="0"/>
    <n v="400"/>
    <s v="pH"/>
    <x v="6"/>
    <n v="1"/>
    <s v="Effluent gross"/>
    <n v="1"/>
    <x v="32"/>
    <x v="32"/>
    <n v="40908"/>
    <x v="1"/>
    <m/>
    <m/>
    <s v="SU"/>
    <s v="&gt;="/>
    <n v="6.5"/>
    <s v="SU"/>
    <s v="min"/>
    <m/>
    <m/>
    <m/>
    <m/>
    <m/>
    <m/>
    <m/>
    <m/>
    <m/>
    <m/>
    <m/>
    <m/>
    <m/>
    <m/>
    <m/>
    <m/>
    <m/>
    <s v="SU"/>
    <s v="&lt;="/>
    <n v="9"/>
    <s v="SU"/>
    <s v="max"/>
    <m/>
    <m/>
    <m/>
    <m/>
    <m/>
    <x v="0"/>
    <m/>
    <m/>
    <m/>
    <m/>
    <m/>
    <m/>
    <m/>
    <m/>
    <m/>
    <m/>
    <m/>
    <m/>
    <m/>
    <m/>
    <m/>
    <m/>
    <m/>
    <m/>
    <m/>
    <m/>
    <m/>
    <m/>
    <m/>
    <m/>
  </r>
  <r>
    <s v="MT0000892"/>
    <s v="ICIS-NPDES"/>
    <x v="0"/>
    <x v="0"/>
    <n v="400"/>
    <s v="pH"/>
    <x v="6"/>
    <n v="1"/>
    <s v="Effluent gross"/>
    <n v="1"/>
    <x v="33"/>
    <x v="33"/>
    <n v="40939"/>
    <x v="2"/>
    <m/>
    <m/>
    <s v="SU"/>
    <s v="&gt;="/>
    <n v="6.5"/>
    <s v="SU"/>
    <s v="min"/>
    <m/>
    <m/>
    <m/>
    <m/>
    <m/>
    <m/>
    <m/>
    <m/>
    <m/>
    <m/>
    <m/>
    <m/>
    <m/>
    <m/>
    <m/>
    <m/>
    <m/>
    <s v="SU"/>
    <s v="&lt;="/>
    <n v="9"/>
    <s v="SU"/>
    <s v="max"/>
    <m/>
    <m/>
    <m/>
    <m/>
    <m/>
    <x v="0"/>
    <m/>
    <m/>
    <m/>
    <m/>
    <m/>
    <m/>
    <m/>
    <m/>
    <m/>
    <m/>
    <m/>
    <m/>
    <m/>
    <m/>
    <m/>
    <m/>
    <m/>
    <m/>
    <m/>
    <m/>
    <m/>
    <m/>
    <m/>
    <m/>
  </r>
  <r>
    <s v="MT0000892"/>
    <s v="ICIS-NPDES"/>
    <x v="0"/>
    <x v="0"/>
    <n v="400"/>
    <s v="pH"/>
    <x v="6"/>
    <n v="1"/>
    <s v="Effluent gross"/>
    <n v="1"/>
    <x v="34"/>
    <x v="34"/>
    <n v="40968"/>
    <x v="2"/>
    <m/>
    <m/>
    <s v="SU"/>
    <s v="&gt;="/>
    <n v="6.5"/>
    <s v="SU"/>
    <s v="min"/>
    <m/>
    <m/>
    <m/>
    <m/>
    <m/>
    <m/>
    <m/>
    <m/>
    <m/>
    <m/>
    <m/>
    <m/>
    <m/>
    <m/>
    <m/>
    <m/>
    <m/>
    <s v="SU"/>
    <s v="&lt;="/>
    <n v="9"/>
    <s v="SU"/>
    <s v="max"/>
    <m/>
    <m/>
    <m/>
    <m/>
    <m/>
    <x v="0"/>
    <m/>
    <m/>
    <m/>
    <m/>
    <m/>
    <m/>
    <m/>
    <m/>
    <m/>
    <m/>
    <m/>
    <m/>
    <m/>
    <m/>
    <m/>
    <m/>
    <m/>
    <m/>
    <m/>
    <m/>
    <m/>
    <m/>
    <m/>
    <m/>
  </r>
  <r>
    <s v="MT0000892"/>
    <s v="ICIS-NPDES"/>
    <x v="0"/>
    <x v="0"/>
    <n v="400"/>
    <s v="pH"/>
    <x v="6"/>
    <n v="1"/>
    <s v="Effluent gross"/>
    <n v="1"/>
    <x v="8"/>
    <x v="8"/>
    <n v="40999"/>
    <x v="2"/>
    <m/>
    <n v="8.8000000000000007"/>
    <s v="SU"/>
    <s v="&gt;="/>
    <n v="6.5"/>
    <s v="SU"/>
    <s v="min"/>
    <m/>
    <m/>
    <m/>
    <m/>
    <m/>
    <m/>
    <m/>
    <m/>
    <m/>
    <m/>
    <m/>
    <m/>
    <m/>
    <m/>
    <m/>
    <m/>
    <n v="8.8000000000000007"/>
    <s v="SU"/>
    <s v="&lt;="/>
    <n v="9"/>
    <s v="SU"/>
    <s v="max"/>
    <m/>
    <m/>
    <m/>
    <m/>
    <m/>
    <x v="0"/>
    <m/>
    <m/>
    <m/>
    <m/>
    <m/>
    <m/>
    <m/>
    <m/>
    <m/>
    <m/>
    <m/>
    <m/>
    <m/>
    <m/>
    <m/>
    <m/>
    <m/>
    <m/>
    <m/>
    <m/>
    <m/>
    <m/>
    <m/>
    <m/>
  </r>
  <r>
    <s v="MT0000892"/>
    <s v="ICIS-NPDES"/>
    <x v="0"/>
    <x v="0"/>
    <n v="400"/>
    <s v="pH"/>
    <x v="6"/>
    <n v="1"/>
    <s v="Effluent gross"/>
    <n v="1"/>
    <x v="9"/>
    <x v="9"/>
    <n v="41029"/>
    <x v="2"/>
    <m/>
    <n v="8.8000000000000007"/>
    <s v="SU"/>
    <s v="&gt;="/>
    <n v="6.5"/>
    <s v="SU"/>
    <s v="min"/>
    <m/>
    <m/>
    <m/>
    <m/>
    <m/>
    <m/>
    <m/>
    <m/>
    <m/>
    <m/>
    <m/>
    <m/>
    <m/>
    <m/>
    <m/>
    <m/>
    <n v="8.9"/>
    <s v="SU"/>
    <s v="&lt;="/>
    <n v="9"/>
    <s v="SU"/>
    <s v="max"/>
    <m/>
    <m/>
    <m/>
    <m/>
    <m/>
    <x v="0"/>
    <m/>
    <m/>
    <m/>
    <m/>
    <m/>
    <m/>
    <m/>
    <m/>
    <m/>
    <m/>
    <m/>
    <m/>
    <m/>
    <m/>
    <m/>
    <m/>
    <m/>
    <m/>
    <m/>
    <m/>
    <m/>
    <m/>
    <m/>
    <m/>
  </r>
  <r>
    <s v="MT0000892"/>
    <s v="ICIS-NPDES"/>
    <x v="0"/>
    <x v="0"/>
    <n v="400"/>
    <s v="pH"/>
    <x v="6"/>
    <n v="1"/>
    <s v="Effluent gross"/>
    <n v="1"/>
    <x v="35"/>
    <x v="35"/>
    <n v="41060"/>
    <x v="2"/>
    <m/>
    <m/>
    <m/>
    <m/>
    <m/>
    <m/>
    <m/>
    <m/>
    <m/>
    <m/>
    <m/>
    <m/>
    <m/>
    <s v="SU"/>
    <s v="&gt;="/>
    <n v="6"/>
    <s v="SU"/>
    <s v="min"/>
    <m/>
    <m/>
    <m/>
    <m/>
    <m/>
    <m/>
    <s v="SU"/>
    <s v="&lt;="/>
    <n v="9"/>
    <s v="SU"/>
    <s v="max"/>
    <m/>
    <m/>
    <m/>
    <m/>
    <m/>
    <x v="0"/>
    <m/>
    <m/>
    <m/>
    <m/>
    <m/>
    <m/>
    <m/>
    <m/>
    <m/>
    <m/>
    <m/>
    <m/>
    <m/>
    <m/>
    <m/>
    <m/>
    <m/>
    <m/>
    <m/>
    <m/>
    <m/>
    <m/>
    <m/>
    <m/>
  </r>
  <r>
    <s v="MT0000892"/>
    <s v="ICIS-NPDES"/>
    <x v="0"/>
    <x v="0"/>
    <n v="400"/>
    <s v="pH"/>
    <x v="6"/>
    <n v="1"/>
    <s v="Effluent gross"/>
    <n v="1"/>
    <x v="10"/>
    <x v="10"/>
    <n v="41090"/>
    <x v="2"/>
    <m/>
    <m/>
    <m/>
    <m/>
    <m/>
    <m/>
    <m/>
    <m/>
    <m/>
    <m/>
    <m/>
    <m/>
    <m/>
    <s v="SU"/>
    <s v="&gt;="/>
    <n v="6"/>
    <s v="SU"/>
    <s v="min"/>
    <m/>
    <m/>
    <m/>
    <m/>
    <m/>
    <m/>
    <s v="SU"/>
    <s v="&lt;="/>
    <n v="9"/>
    <s v="SU"/>
    <s v="max"/>
    <m/>
    <m/>
    <m/>
    <m/>
    <m/>
    <x v="0"/>
    <m/>
    <m/>
    <m/>
    <m/>
    <m/>
    <m/>
    <m/>
    <m/>
    <m/>
    <m/>
    <m/>
    <m/>
    <m/>
    <m/>
    <m/>
    <m/>
    <m/>
    <m/>
    <m/>
    <m/>
    <m/>
    <m/>
    <m/>
    <m/>
  </r>
  <r>
    <s v="MT0000892"/>
    <s v="ICIS-NPDES"/>
    <x v="0"/>
    <x v="0"/>
    <n v="400"/>
    <s v="pH"/>
    <x v="6"/>
    <n v="1"/>
    <s v="Effluent gross"/>
    <n v="1"/>
    <x v="36"/>
    <x v="36"/>
    <n v="41121"/>
    <x v="2"/>
    <m/>
    <m/>
    <m/>
    <m/>
    <m/>
    <m/>
    <m/>
    <m/>
    <m/>
    <m/>
    <m/>
    <m/>
    <m/>
    <s v="SU"/>
    <s v="&gt;="/>
    <n v="6"/>
    <s v="SU"/>
    <s v="min"/>
    <m/>
    <m/>
    <m/>
    <m/>
    <m/>
    <m/>
    <s v="SU"/>
    <s v="&lt;="/>
    <n v="9"/>
    <s v="SU"/>
    <s v="max"/>
    <m/>
    <m/>
    <m/>
    <m/>
    <m/>
    <x v="0"/>
    <m/>
    <m/>
    <m/>
    <m/>
    <m/>
    <m/>
    <m/>
    <m/>
    <m/>
    <m/>
    <m/>
    <m/>
    <m/>
    <m/>
    <m/>
    <m/>
    <m/>
    <m/>
    <m/>
    <m/>
    <m/>
    <m/>
    <m/>
    <m/>
  </r>
  <r>
    <s v="MT0000892"/>
    <s v="ICIS-NPDES"/>
    <x v="0"/>
    <x v="0"/>
    <n v="400"/>
    <s v="pH"/>
    <x v="6"/>
    <n v="1"/>
    <s v="Effluent gross"/>
    <n v="1"/>
    <x v="37"/>
    <x v="37"/>
    <n v="41152"/>
    <x v="2"/>
    <m/>
    <m/>
    <m/>
    <m/>
    <m/>
    <m/>
    <m/>
    <m/>
    <m/>
    <m/>
    <m/>
    <m/>
    <m/>
    <s v="SU"/>
    <s v="&gt;="/>
    <n v="6"/>
    <s v="SU"/>
    <s v="min"/>
    <m/>
    <m/>
    <m/>
    <m/>
    <m/>
    <m/>
    <s v="SU"/>
    <s v="&lt;="/>
    <n v="9"/>
    <s v="SU"/>
    <s v="max"/>
    <m/>
    <m/>
    <m/>
    <m/>
    <m/>
    <x v="0"/>
    <m/>
    <m/>
    <m/>
    <m/>
    <m/>
    <m/>
    <m/>
    <m/>
    <m/>
    <m/>
    <m/>
    <m/>
    <m/>
    <m/>
    <m/>
    <m/>
    <m/>
    <m/>
    <m/>
    <m/>
    <m/>
    <m/>
    <m/>
    <m/>
  </r>
  <r>
    <s v="MT0000892"/>
    <s v="ICIS-NPDES"/>
    <x v="0"/>
    <x v="0"/>
    <n v="400"/>
    <s v="pH"/>
    <x v="6"/>
    <n v="1"/>
    <s v="Effluent gross"/>
    <n v="1"/>
    <x v="38"/>
    <x v="38"/>
    <n v="41182"/>
    <x v="2"/>
    <m/>
    <m/>
    <m/>
    <m/>
    <m/>
    <m/>
    <m/>
    <m/>
    <m/>
    <m/>
    <m/>
    <m/>
    <m/>
    <s v="SU"/>
    <s v="&gt;="/>
    <n v="6"/>
    <s v="SU"/>
    <s v="min"/>
    <m/>
    <m/>
    <m/>
    <m/>
    <m/>
    <m/>
    <s v="SU"/>
    <s v="&lt;="/>
    <n v="9"/>
    <s v="SU"/>
    <s v="max"/>
    <m/>
    <m/>
    <m/>
    <m/>
    <m/>
    <x v="0"/>
    <m/>
    <m/>
    <m/>
    <m/>
    <m/>
    <m/>
    <m/>
    <m/>
    <m/>
    <m/>
    <m/>
    <m/>
    <m/>
    <m/>
    <m/>
    <m/>
    <m/>
    <m/>
    <m/>
    <m/>
    <m/>
    <m/>
    <m/>
    <m/>
  </r>
  <r>
    <s v="MT0000892"/>
    <s v="ICIS-NPDES"/>
    <x v="0"/>
    <x v="0"/>
    <n v="530"/>
    <s v="Solids, total suspended"/>
    <x v="7"/>
    <n v="1"/>
    <s v="Effluent gross"/>
    <n v="1"/>
    <x v="11"/>
    <x v="11"/>
    <n v="40025"/>
    <x v="3"/>
    <m/>
    <m/>
    <m/>
    <m/>
    <m/>
    <m/>
    <m/>
    <m/>
    <m/>
    <m/>
    <m/>
    <m/>
    <m/>
    <s v="MG/L"/>
    <s v="&lt;="/>
    <n v="35"/>
    <s v="MG/L"/>
    <s v="avg"/>
    <m/>
    <m/>
    <m/>
    <m/>
    <m/>
    <m/>
    <s v="MG/L"/>
    <s v="&lt;="/>
    <n v="70"/>
    <s v="MG/L"/>
    <s v="max"/>
    <m/>
    <m/>
    <m/>
    <m/>
    <m/>
    <x v="0"/>
    <m/>
    <m/>
    <m/>
    <m/>
    <m/>
    <m/>
    <m/>
    <m/>
    <m/>
    <m/>
    <m/>
    <m/>
    <m/>
    <m/>
    <m/>
    <m/>
    <m/>
    <m/>
    <m/>
    <m/>
    <m/>
    <m/>
    <m/>
    <m/>
  </r>
  <r>
    <s v="MT0000892"/>
    <s v="ICIS-NPDES"/>
    <x v="0"/>
    <x v="0"/>
    <n v="530"/>
    <s v="Solids, total suspended"/>
    <x v="7"/>
    <n v="1"/>
    <s v="Effluent gross"/>
    <n v="1"/>
    <x v="12"/>
    <x v="12"/>
    <n v="40056"/>
    <x v="3"/>
    <m/>
    <m/>
    <m/>
    <m/>
    <m/>
    <m/>
    <m/>
    <m/>
    <m/>
    <m/>
    <m/>
    <m/>
    <m/>
    <s v="MG/L"/>
    <s v="&lt;="/>
    <n v="35"/>
    <s v="MG/L"/>
    <s v="avg"/>
    <m/>
    <m/>
    <m/>
    <m/>
    <m/>
    <m/>
    <s v="MG/L"/>
    <s v="&lt;="/>
    <n v="70"/>
    <s v="MG/L"/>
    <s v="max"/>
    <m/>
    <m/>
    <m/>
    <m/>
    <m/>
    <x v="0"/>
    <m/>
    <m/>
    <m/>
    <m/>
    <m/>
    <m/>
    <m/>
    <m/>
    <m/>
    <m/>
    <m/>
    <m/>
    <m/>
    <m/>
    <m/>
    <m/>
    <m/>
    <m/>
    <m/>
    <m/>
    <m/>
    <m/>
    <m/>
    <m/>
  </r>
  <r>
    <s v="MT0000892"/>
    <s v="ICIS-NPDES"/>
    <x v="0"/>
    <x v="0"/>
    <n v="530"/>
    <s v="Solids, total suspended"/>
    <x v="7"/>
    <n v="1"/>
    <s v="Effluent gross"/>
    <n v="1"/>
    <x v="13"/>
    <x v="13"/>
    <n v="40086"/>
    <x v="3"/>
    <m/>
    <m/>
    <m/>
    <m/>
    <m/>
    <m/>
    <m/>
    <m/>
    <m/>
    <m/>
    <m/>
    <m/>
    <m/>
    <s v="MG/L"/>
    <s v="&lt;="/>
    <n v="35"/>
    <s v="MG/L"/>
    <s v="avg"/>
    <m/>
    <m/>
    <m/>
    <m/>
    <m/>
    <m/>
    <s v="MG/L"/>
    <s v="&lt;="/>
    <n v="70"/>
    <s v="MG/L"/>
    <s v="max"/>
    <m/>
    <m/>
    <m/>
    <m/>
    <m/>
    <x v="0"/>
    <m/>
    <m/>
    <m/>
    <m/>
    <m/>
    <m/>
    <m/>
    <m/>
    <m/>
    <m/>
    <m/>
    <m/>
    <m/>
    <m/>
    <m/>
    <m/>
    <m/>
    <m/>
    <m/>
    <m/>
    <m/>
    <m/>
    <m/>
    <m/>
  </r>
  <r>
    <s v="MT0000892"/>
    <s v="ICIS-NPDES"/>
    <x v="0"/>
    <x v="0"/>
    <n v="530"/>
    <s v="Solids, total suspended"/>
    <x v="7"/>
    <n v="1"/>
    <s v="Effluent gross"/>
    <n v="1"/>
    <x v="14"/>
    <x v="14"/>
    <n v="40117"/>
    <x v="3"/>
    <m/>
    <m/>
    <m/>
    <m/>
    <m/>
    <m/>
    <m/>
    <m/>
    <m/>
    <m/>
    <m/>
    <m/>
    <m/>
    <s v="MG/L"/>
    <s v="&lt;="/>
    <n v="35"/>
    <s v="MG/L"/>
    <s v="avg"/>
    <m/>
    <m/>
    <m/>
    <m/>
    <m/>
    <m/>
    <s v="MG/L"/>
    <s v="&lt;="/>
    <n v="70"/>
    <s v="MG/L"/>
    <s v="max"/>
    <m/>
    <m/>
    <m/>
    <m/>
    <m/>
    <x v="0"/>
    <m/>
    <m/>
    <m/>
    <m/>
    <m/>
    <m/>
    <m/>
    <m/>
    <m/>
    <m/>
    <m/>
    <m/>
    <m/>
    <m/>
    <m/>
    <m/>
    <m/>
    <m/>
    <m/>
    <m/>
    <m/>
    <m/>
    <m/>
    <m/>
  </r>
  <r>
    <s v="MT0000892"/>
    <s v="ICIS-NPDES"/>
    <x v="0"/>
    <x v="0"/>
    <n v="530"/>
    <s v="Solids, total suspended"/>
    <x v="7"/>
    <n v="1"/>
    <s v="Effluent gross"/>
    <n v="1"/>
    <x v="15"/>
    <x v="15"/>
    <n v="40147"/>
    <x v="3"/>
    <m/>
    <m/>
    <m/>
    <m/>
    <m/>
    <m/>
    <m/>
    <m/>
    <m/>
    <m/>
    <m/>
    <m/>
    <m/>
    <s v="MG/L"/>
    <s v="&lt;="/>
    <n v="35"/>
    <s v="MG/L"/>
    <s v="avg"/>
    <m/>
    <m/>
    <m/>
    <m/>
    <m/>
    <m/>
    <s v="MG/L"/>
    <s v="&lt;="/>
    <n v="70"/>
    <s v="MG/L"/>
    <s v="max"/>
    <m/>
    <m/>
    <m/>
    <m/>
    <m/>
    <x v="0"/>
    <m/>
    <m/>
    <m/>
    <m/>
    <m/>
    <m/>
    <m/>
    <m/>
    <m/>
    <m/>
    <m/>
    <m/>
    <m/>
    <m/>
    <m/>
    <m/>
    <m/>
    <m/>
    <m/>
    <m/>
    <m/>
    <m/>
    <m/>
    <m/>
  </r>
  <r>
    <s v="MT0000892"/>
    <s v="ICIS-NPDES"/>
    <x v="0"/>
    <x v="0"/>
    <n v="530"/>
    <s v="Solids, total suspended"/>
    <x v="7"/>
    <n v="1"/>
    <s v="Effluent gross"/>
    <n v="1"/>
    <x v="16"/>
    <x v="16"/>
    <n v="40178"/>
    <x v="3"/>
    <m/>
    <m/>
    <m/>
    <m/>
    <m/>
    <m/>
    <m/>
    <m/>
    <m/>
    <m/>
    <m/>
    <m/>
    <m/>
    <s v="MG/L"/>
    <s v="&lt;="/>
    <n v="35"/>
    <s v="MG/L"/>
    <s v="avg"/>
    <m/>
    <m/>
    <m/>
    <m/>
    <m/>
    <m/>
    <s v="MG/L"/>
    <s v="&lt;="/>
    <n v="70"/>
    <s v="MG/L"/>
    <s v="max"/>
    <m/>
    <m/>
    <m/>
    <m/>
    <m/>
    <x v="0"/>
    <m/>
    <m/>
    <m/>
    <m/>
    <m/>
    <m/>
    <m/>
    <m/>
    <m/>
    <m/>
    <m/>
    <m/>
    <m/>
    <m/>
    <m/>
    <m/>
    <m/>
    <m/>
    <m/>
    <m/>
    <m/>
    <m/>
    <m/>
    <m/>
  </r>
  <r>
    <s v="MT0000892"/>
    <s v="ICIS-NPDES"/>
    <x v="0"/>
    <x v="0"/>
    <n v="530"/>
    <s v="Solids, total suspended"/>
    <x v="7"/>
    <n v="1"/>
    <s v="Effluent gross"/>
    <n v="1"/>
    <x v="17"/>
    <x v="17"/>
    <n v="40209"/>
    <x v="0"/>
    <m/>
    <m/>
    <m/>
    <m/>
    <m/>
    <m/>
    <m/>
    <m/>
    <m/>
    <m/>
    <m/>
    <m/>
    <m/>
    <s v="MG/L"/>
    <s v="&lt;="/>
    <n v="35"/>
    <s v="MG/L"/>
    <s v="avg"/>
    <m/>
    <m/>
    <m/>
    <m/>
    <m/>
    <m/>
    <s v="MG/L"/>
    <s v="&lt;="/>
    <n v="70"/>
    <s v="MG/L"/>
    <s v="max"/>
    <m/>
    <m/>
    <m/>
    <m/>
    <m/>
    <x v="0"/>
    <m/>
    <m/>
    <m/>
    <m/>
    <m/>
    <m/>
    <m/>
    <m/>
    <m/>
    <m/>
    <m/>
    <m/>
    <m/>
    <m/>
    <m/>
    <m/>
    <m/>
    <m/>
    <m/>
    <m/>
    <m/>
    <m/>
    <m/>
    <m/>
  </r>
  <r>
    <s v="MT0000892"/>
    <s v="ICIS-NPDES"/>
    <x v="0"/>
    <x v="0"/>
    <n v="530"/>
    <s v="Solids, total suspended"/>
    <x v="7"/>
    <n v="1"/>
    <s v="Effluent gross"/>
    <n v="1"/>
    <x v="18"/>
    <x v="18"/>
    <n v="40237"/>
    <x v="0"/>
    <m/>
    <m/>
    <m/>
    <m/>
    <m/>
    <m/>
    <m/>
    <m/>
    <m/>
    <m/>
    <m/>
    <m/>
    <m/>
    <s v="MG/L"/>
    <s v="&lt;="/>
    <n v="35"/>
    <s v="MG/L"/>
    <s v="avg"/>
    <m/>
    <m/>
    <m/>
    <m/>
    <m/>
    <m/>
    <s v="MG/L"/>
    <s v="&lt;="/>
    <n v="70"/>
    <s v="MG/L"/>
    <s v="max"/>
    <m/>
    <m/>
    <m/>
    <m/>
    <m/>
    <x v="0"/>
    <m/>
    <m/>
    <m/>
    <m/>
    <m/>
    <m/>
    <m/>
    <m/>
    <m/>
    <m/>
    <m/>
    <m/>
    <m/>
    <m/>
    <m/>
    <m/>
    <m/>
    <m/>
    <m/>
    <m/>
    <m/>
    <m/>
    <m/>
    <m/>
  </r>
  <r>
    <s v="MT0000892"/>
    <s v="ICIS-NPDES"/>
    <x v="0"/>
    <x v="0"/>
    <n v="530"/>
    <s v="Solids, total suspended"/>
    <x v="7"/>
    <n v="1"/>
    <s v="Effluent gross"/>
    <n v="1"/>
    <x v="19"/>
    <x v="19"/>
    <n v="40268"/>
    <x v="0"/>
    <m/>
    <m/>
    <m/>
    <m/>
    <m/>
    <m/>
    <m/>
    <m/>
    <m/>
    <m/>
    <m/>
    <m/>
    <m/>
    <s v="MG/L"/>
    <s v="&lt;="/>
    <n v="35"/>
    <s v="MG/L"/>
    <s v="avg"/>
    <m/>
    <m/>
    <m/>
    <m/>
    <m/>
    <m/>
    <s v="MG/L"/>
    <s v="&lt;="/>
    <n v="70"/>
    <s v="MG/L"/>
    <s v="max"/>
    <m/>
    <m/>
    <m/>
    <m/>
    <m/>
    <x v="0"/>
    <m/>
    <m/>
    <m/>
    <m/>
    <m/>
    <m/>
    <m/>
    <m/>
    <m/>
    <m/>
    <m/>
    <m/>
    <m/>
    <m/>
    <m/>
    <m/>
    <m/>
    <m/>
    <m/>
    <m/>
    <m/>
    <m/>
    <m/>
    <m/>
  </r>
  <r>
    <s v="MT0000892"/>
    <s v="ICIS-NPDES"/>
    <x v="0"/>
    <x v="0"/>
    <n v="530"/>
    <s v="Solids, total suspended"/>
    <x v="7"/>
    <n v="1"/>
    <s v="Effluent gross"/>
    <n v="1"/>
    <x v="20"/>
    <x v="20"/>
    <n v="40298"/>
    <x v="0"/>
    <m/>
    <m/>
    <m/>
    <m/>
    <m/>
    <m/>
    <m/>
    <m/>
    <m/>
    <m/>
    <m/>
    <m/>
    <m/>
    <s v="MG/L"/>
    <s v="&lt;="/>
    <n v="35"/>
    <s v="MG/L"/>
    <s v="avg"/>
    <m/>
    <m/>
    <m/>
    <m/>
    <m/>
    <m/>
    <s v="MG/L"/>
    <s v="&lt;="/>
    <n v="70"/>
    <s v="MG/L"/>
    <s v="max"/>
    <m/>
    <m/>
    <m/>
    <m/>
    <m/>
    <x v="0"/>
    <m/>
    <m/>
    <m/>
    <m/>
    <m/>
    <m/>
    <m/>
    <m/>
    <m/>
    <m/>
    <m/>
    <m/>
    <m/>
    <m/>
    <m/>
    <m/>
    <m/>
    <m/>
    <m/>
    <m/>
    <m/>
    <m/>
    <m/>
    <m/>
  </r>
  <r>
    <s v="MT0000892"/>
    <s v="ICIS-NPDES"/>
    <x v="0"/>
    <x v="0"/>
    <n v="530"/>
    <s v="Solids, total suspended"/>
    <x v="7"/>
    <n v="1"/>
    <s v="Effluent gross"/>
    <n v="1"/>
    <x v="21"/>
    <x v="21"/>
    <n v="40329"/>
    <x v="0"/>
    <m/>
    <m/>
    <m/>
    <m/>
    <m/>
    <m/>
    <m/>
    <m/>
    <m/>
    <m/>
    <m/>
    <m/>
    <m/>
    <s v="MG/L"/>
    <s v="&lt;="/>
    <n v="35"/>
    <s v="MG/L"/>
    <s v="avg"/>
    <m/>
    <m/>
    <m/>
    <m/>
    <m/>
    <m/>
    <s v="MG/L"/>
    <s v="&lt;="/>
    <n v="70"/>
    <s v="MG/L"/>
    <s v="max"/>
    <m/>
    <m/>
    <m/>
    <m/>
    <m/>
    <x v="0"/>
    <m/>
    <m/>
    <m/>
    <m/>
    <m/>
    <m/>
    <m/>
    <m/>
    <m/>
    <m/>
    <m/>
    <m/>
    <m/>
    <m/>
    <m/>
    <m/>
    <m/>
    <m/>
    <m/>
    <m/>
    <m/>
    <m/>
    <m/>
    <m/>
  </r>
  <r>
    <s v="MT0000892"/>
    <s v="ICIS-NPDES"/>
    <x v="0"/>
    <x v="0"/>
    <n v="530"/>
    <s v="Solids, total suspended"/>
    <x v="7"/>
    <n v="1"/>
    <s v="Effluent gross"/>
    <n v="1"/>
    <x v="22"/>
    <x v="22"/>
    <n v="40359"/>
    <x v="0"/>
    <m/>
    <m/>
    <m/>
    <m/>
    <m/>
    <m/>
    <m/>
    <m/>
    <m/>
    <m/>
    <m/>
    <m/>
    <m/>
    <s v="MG/L"/>
    <s v="&lt;="/>
    <n v="35"/>
    <s v="MG/L"/>
    <s v="avg"/>
    <m/>
    <m/>
    <m/>
    <m/>
    <m/>
    <m/>
    <s v="MG/L"/>
    <s v="&lt;="/>
    <n v="70"/>
    <s v="MG/L"/>
    <s v="max"/>
    <m/>
    <m/>
    <m/>
    <m/>
    <m/>
    <x v="0"/>
    <m/>
    <m/>
    <m/>
    <m/>
    <m/>
    <m/>
    <m/>
    <m/>
    <m/>
    <m/>
    <m/>
    <m/>
    <m/>
    <m/>
    <m/>
    <m/>
    <m/>
    <m/>
    <m/>
    <m/>
    <m/>
    <m/>
    <m/>
    <m/>
  </r>
  <r>
    <s v="MT0000892"/>
    <s v="ICIS-NPDES"/>
    <x v="0"/>
    <x v="0"/>
    <n v="530"/>
    <s v="Solids, total suspended"/>
    <x v="7"/>
    <n v="1"/>
    <s v="Effluent gross"/>
    <n v="1"/>
    <x v="23"/>
    <x v="23"/>
    <n v="40390"/>
    <x v="0"/>
    <m/>
    <m/>
    <m/>
    <m/>
    <m/>
    <m/>
    <m/>
    <m/>
    <m/>
    <m/>
    <m/>
    <m/>
    <m/>
    <s v="MG/L"/>
    <s v="&lt;="/>
    <n v="35"/>
    <s v="MG/L"/>
    <s v="avg"/>
    <m/>
    <m/>
    <m/>
    <m/>
    <m/>
    <m/>
    <s v="MG/L"/>
    <s v="&lt;="/>
    <n v="70"/>
    <s v="MG/L"/>
    <s v="max"/>
    <m/>
    <m/>
    <m/>
    <m/>
    <m/>
    <x v="0"/>
    <m/>
    <m/>
    <m/>
    <m/>
    <m/>
    <m/>
    <m/>
    <m/>
    <m/>
    <m/>
    <m/>
    <m/>
    <m/>
    <m/>
    <m/>
    <m/>
    <m/>
    <m/>
    <m/>
    <m/>
    <m/>
    <m/>
    <m/>
    <m/>
  </r>
  <r>
    <s v="MT0000892"/>
    <s v="ICIS-NPDES"/>
    <x v="0"/>
    <x v="0"/>
    <n v="530"/>
    <s v="Solids, total suspended"/>
    <x v="7"/>
    <n v="1"/>
    <s v="Effluent gross"/>
    <n v="1"/>
    <x v="0"/>
    <x v="0"/>
    <n v="40421"/>
    <x v="0"/>
    <m/>
    <m/>
    <m/>
    <m/>
    <m/>
    <m/>
    <m/>
    <m/>
    <m/>
    <m/>
    <m/>
    <m/>
    <n v="10"/>
    <s v="MG/L"/>
    <s v="&lt;="/>
    <n v="35"/>
    <s v="MG/L"/>
    <s v="avg"/>
    <m/>
    <m/>
    <m/>
    <m/>
    <m/>
    <n v="10"/>
    <s v="MG/L"/>
    <s v="&lt;="/>
    <n v="70"/>
    <s v="MG/L"/>
    <s v="max"/>
    <m/>
    <m/>
    <m/>
    <m/>
    <m/>
    <x v="0"/>
    <m/>
    <m/>
    <m/>
    <m/>
    <m/>
    <m/>
    <m/>
    <m/>
    <m/>
    <m/>
    <m/>
    <m/>
    <m/>
    <m/>
    <m/>
    <m/>
    <m/>
    <m/>
    <m/>
    <m/>
    <m/>
    <m/>
    <m/>
    <m/>
  </r>
  <r>
    <s v="MT0000892"/>
    <s v="ICIS-NPDES"/>
    <x v="0"/>
    <x v="0"/>
    <n v="530"/>
    <s v="Solids, total suspended"/>
    <x v="7"/>
    <n v="1"/>
    <s v="Effluent gross"/>
    <n v="1"/>
    <x v="1"/>
    <x v="1"/>
    <n v="40451"/>
    <x v="0"/>
    <m/>
    <m/>
    <m/>
    <m/>
    <m/>
    <m/>
    <m/>
    <m/>
    <m/>
    <m/>
    <m/>
    <s v="&lt;"/>
    <n v="10"/>
    <s v="MG/L"/>
    <s v="&lt;="/>
    <n v="35"/>
    <s v="MG/L"/>
    <s v="avg"/>
    <m/>
    <m/>
    <m/>
    <m/>
    <s v="&lt;"/>
    <n v="10"/>
    <s v="MG/L"/>
    <s v="&lt;="/>
    <n v="70"/>
    <s v="MG/L"/>
    <s v="max"/>
    <m/>
    <m/>
    <m/>
    <m/>
    <m/>
    <x v="0"/>
    <m/>
    <m/>
    <m/>
    <m/>
    <m/>
    <m/>
    <m/>
    <m/>
    <m/>
    <m/>
    <m/>
    <m/>
    <m/>
    <m/>
    <m/>
    <m/>
    <m/>
    <m/>
    <m/>
    <m/>
    <m/>
    <m/>
    <m/>
    <m/>
  </r>
  <r>
    <s v="MT0000892"/>
    <s v="ICIS-NPDES"/>
    <x v="0"/>
    <x v="0"/>
    <n v="530"/>
    <s v="Solids, total suspended"/>
    <x v="7"/>
    <n v="1"/>
    <s v="Effluent gross"/>
    <n v="1"/>
    <x v="24"/>
    <x v="24"/>
    <n v="40482"/>
    <x v="0"/>
    <m/>
    <m/>
    <m/>
    <m/>
    <m/>
    <m/>
    <m/>
    <m/>
    <m/>
    <m/>
    <m/>
    <m/>
    <m/>
    <s v="MG/L"/>
    <s v="&lt;="/>
    <n v="35"/>
    <s v="MG/L"/>
    <s v="avg"/>
    <m/>
    <m/>
    <m/>
    <m/>
    <m/>
    <m/>
    <s v="MG/L"/>
    <s v="&lt;="/>
    <n v="70"/>
    <s v="MG/L"/>
    <s v="max"/>
    <m/>
    <m/>
    <m/>
    <m/>
    <m/>
    <x v="0"/>
    <m/>
    <m/>
    <m/>
    <m/>
    <m/>
    <m/>
    <m/>
    <m/>
    <m/>
    <m/>
    <m/>
    <m/>
    <m/>
    <m/>
    <m/>
    <m/>
    <m/>
    <m/>
    <m/>
    <m/>
    <m/>
    <m/>
    <m/>
    <m/>
  </r>
  <r>
    <s v="MT0000892"/>
    <s v="ICIS-NPDES"/>
    <x v="0"/>
    <x v="0"/>
    <n v="530"/>
    <s v="Solids, total suspended"/>
    <x v="7"/>
    <n v="1"/>
    <s v="Effluent gross"/>
    <n v="1"/>
    <x v="2"/>
    <x v="2"/>
    <n v="40512"/>
    <x v="0"/>
    <m/>
    <m/>
    <m/>
    <m/>
    <m/>
    <m/>
    <m/>
    <m/>
    <m/>
    <m/>
    <m/>
    <s v="&lt;"/>
    <n v="10"/>
    <s v="MG/L"/>
    <s v="&lt;="/>
    <n v="35"/>
    <s v="MG/L"/>
    <s v="avg"/>
    <m/>
    <m/>
    <m/>
    <m/>
    <s v="&lt;"/>
    <n v="10"/>
    <s v="MG/L"/>
    <s v="&lt;="/>
    <n v="70"/>
    <s v="MG/L"/>
    <s v="max"/>
    <m/>
    <m/>
    <m/>
    <m/>
    <m/>
    <x v="0"/>
    <m/>
    <m/>
    <m/>
    <m/>
    <m/>
    <m/>
    <m/>
    <m/>
    <m/>
    <m/>
    <m/>
    <m/>
    <m/>
    <m/>
    <m/>
    <m/>
    <m/>
    <m/>
    <m/>
    <m/>
    <m/>
    <m/>
    <m/>
    <m/>
  </r>
  <r>
    <s v="MT0000892"/>
    <s v="ICIS-NPDES"/>
    <x v="0"/>
    <x v="0"/>
    <n v="530"/>
    <s v="Solids, total suspended"/>
    <x v="7"/>
    <n v="1"/>
    <s v="Effluent gross"/>
    <n v="1"/>
    <x v="3"/>
    <x v="3"/>
    <n v="40543"/>
    <x v="0"/>
    <m/>
    <m/>
    <m/>
    <m/>
    <m/>
    <m/>
    <m/>
    <m/>
    <m/>
    <m/>
    <m/>
    <s v="&lt;"/>
    <n v="10"/>
    <s v="MG/L"/>
    <s v="&lt;="/>
    <n v="35"/>
    <s v="MG/L"/>
    <s v="avg"/>
    <m/>
    <m/>
    <m/>
    <m/>
    <s v="&lt;"/>
    <n v="10"/>
    <s v="MG/L"/>
    <s v="&lt;="/>
    <n v="70"/>
    <s v="MG/L"/>
    <s v="max"/>
    <m/>
    <m/>
    <m/>
    <m/>
    <m/>
    <x v="0"/>
    <m/>
    <m/>
    <m/>
    <m/>
    <m/>
    <m/>
    <m/>
    <m/>
    <m/>
    <m/>
    <m/>
    <m/>
    <m/>
    <m/>
    <m/>
    <m/>
    <m/>
    <m/>
    <m/>
    <m/>
    <m/>
    <m/>
    <m/>
    <m/>
  </r>
  <r>
    <s v="MT0000892"/>
    <s v="ICIS-NPDES"/>
    <x v="0"/>
    <x v="0"/>
    <n v="530"/>
    <s v="Solids, total suspended"/>
    <x v="7"/>
    <n v="1"/>
    <s v="Effluent gross"/>
    <n v="1"/>
    <x v="25"/>
    <x v="25"/>
    <n v="40574"/>
    <x v="1"/>
    <m/>
    <m/>
    <m/>
    <m/>
    <m/>
    <m/>
    <m/>
    <m/>
    <m/>
    <m/>
    <m/>
    <m/>
    <m/>
    <s v="MG/L"/>
    <s v="&lt;="/>
    <n v="35"/>
    <s v="MG/L"/>
    <s v="avg"/>
    <m/>
    <m/>
    <m/>
    <m/>
    <m/>
    <m/>
    <s v="MG/L"/>
    <s v="&lt;="/>
    <n v="70"/>
    <s v="MG/L"/>
    <s v="max"/>
    <m/>
    <m/>
    <m/>
    <m/>
    <m/>
    <x v="0"/>
    <m/>
    <m/>
    <m/>
    <m/>
    <m/>
    <m/>
    <m/>
    <m/>
    <m/>
    <m/>
    <m/>
    <m/>
    <m/>
    <m/>
    <m/>
    <m/>
    <m/>
    <m/>
    <m/>
    <m/>
    <m/>
    <m/>
    <m/>
    <m/>
  </r>
  <r>
    <s v="MT0000892"/>
    <s v="ICIS-NPDES"/>
    <x v="0"/>
    <x v="0"/>
    <n v="530"/>
    <s v="Solids, total suspended"/>
    <x v="7"/>
    <n v="1"/>
    <s v="Effluent gross"/>
    <n v="1"/>
    <x v="26"/>
    <x v="26"/>
    <n v="40602"/>
    <x v="1"/>
    <m/>
    <m/>
    <m/>
    <m/>
    <m/>
    <m/>
    <m/>
    <m/>
    <m/>
    <m/>
    <m/>
    <m/>
    <m/>
    <s v="MG/L"/>
    <s v="&lt;="/>
    <n v="35"/>
    <s v="MG/L"/>
    <s v="avg"/>
    <m/>
    <m/>
    <m/>
    <m/>
    <m/>
    <m/>
    <s v="MG/L"/>
    <s v="&lt;="/>
    <n v="70"/>
    <s v="MG/L"/>
    <s v="max"/>
    <m/>
    <m/>
    <m/>
    <m/>
    <m/>
    <x v="0"/>
    <m/>
    <m/>
    <m/>
    <m/>
    <m/>
    <m/>
    <m/>
    <m/>
    <m/>
    <m/>
    <m/>
    <m/>
    <m/>
    <m/>
    <m/>
    <m/>
    <m/>
    <m/>
    <m/>
    <m/>
    <m/>
    <m/>
    <m/>
    <m/>
  </r>
  <r>
    <s v="MT0000892"/>
    <s v="ICIS-NPDES"/>
    <x v="0"/>
    <x v="0"/>
    <n v="530"/>
    <s v="Solids, total suspended"/>
    <x v="7"/>
    <n v="1"/>
    <s v="Effluent gross"/>
    <n v="1"/>
    <x v="27"/>
    <x v="27"/>
    <n v="40633"/>
    <x v="1"/>
    <m/>
    <m/>
    <m/>
    <m/>
    <m/>
    <m/>
    <m/>
    <m/>
    <m/>
    <m/>
    <m/>
    <m/>
    <m/>
    <s v="MG/L"/>
    <s v="&lt;="/>
    <n v="35"/>
    <s v="MG/L"/>
    <s v="avg"/>
    <m/>
    <m/>
    <m/>
    <m/>
    <m/>
    <m/>
    <s v="MG/L"/>
    <s v="&lt;="/>
    <n v="70"/>
    <s v="MG/L"/>
    <s v="max"/>
    <m/>
    <m/>
    <m/>
    <m/>
    <m/>
    <x v="0"/>
    <m/>
    <m/>
    <m/>
    <m/>
    <m/>
    <m/>
    <m/>
    <m/>
    <m/>
    <m/>
    <m/>
    <m/>
    <m/>
    <m/>
    <m/>
    <m/>
    <m/>
    <m/>
    <m/>
    <m/>
    <m/>
    <m/>
    <m/>
    <m/>
  </r>
  <r>
    <s v="MT0000892"/>
    <s v="ICIS-NPDES"/>
    <x v="0"/>
    <x v="0"/>
    <n v="530"/>
    <s v="Solids, total suspended"/>
    <x v="7"/>
    <n v="1"/>
    <s v="Effluent gross"/>
    <n v="1"/>
    <x v="28"/>
    <x v="28"/>
    <n v="40663"/>
    <x v="1"/>
    <m/>
    <m/>
    <m/>
    <m/>
    <m/>
    <m/>
    <m/>
    <m/>
    <m/>
    <m/>
    <m/>
    <m/>
    <m/>
    <s v="MG/L"/>
    <s v="&lt;="/>
    <n v="35"/>
    <s v="MG/L"/>
    <s v="avg"/>
    <m/>
    <m/>
    <m/>
    <m/>
    <m/>
    <m/>
    <s v="MG/L"/>
    <s v="&lt;="/>
    <n v="70"/>
    <s v="MG/L"/>
    <s v="max"/>
    <m/>
    <m/>
    <m/>
    <m/>
    <m/>
    <x v="0"/>
    <m/>
    <m/>
    <m/>
    <m/>
    <m/>
    <m/>
    <m/>
    <m/>
    <m/>
    <m/>
    <m/>
    <m/>
    <m/>
    <m/>
    <m/>
    <m/>
    <m/>
    <m/>
    <m/>
    <m/>
    <m/>
    <m/>
    <m/>
    <m/>
  </r>
  <r>
    <s v="MT0000892"/>
    <s v="ICIS-NPDES"/>
    <x v="0"/>
    <x v="0"/>
    <n v="530"/>
    <s v="Solids, total suspended"/>
    <x v="7"/>
    <n v="1"/>
    <s v="Effluent gross"/>
    <n v="1"/>
    <x v="4"/>
    <x v="4"/>
    <n v="40694"/>
    <x v="1"/>
    <m/>
    <m/>
    <m/>
    <m/>
    <m/>
    <m/>
    <m/>
    <m/>
    <m/>
    <m/>
    <m/>
    <s v="&lt;"/>
    <n v="10"/>
    <s v="MG/L"/>
    <s v="&lt;="/>
    <n v="35"/>
    <s v="MG/L"/>
    <s v="avg"/>
    <m/>
    <m/>
    <m/>
    <m/>
    <s v="&lt;"/>
    <n v="10"/>
    <s v="MG/L"/>
    <s v="&lt;="/>
    <n v="70"/>
    <s v="MG/L"/>
    <s v="max"/>
    <m/>
    <m/>
    <m/>
    <m/>
    <m/>
    <x v="0"/>
    <m/>
    <m/>
    <m/>
    <m/>
    <m/>
    <m/>
    <m/>
    <m/>
    <m/>
    <m/>
    <m/>
    <m/>
    <m/>
    <m/>
    <m/>
    <m/>
    <m/>
    <m/>
    <m/>
    <m/>
    <m/>
    <m/>
    <m/>
    <m/>
  </r>
  <r>
    <s v="MT0000892"/>
    <s v="ICIS-NPDES"/>
    <x v="0"/>
    <x v="0"/>
    <n v="530"/>
    <s v="Solids, total suspended"/>
    <x v="7"/>
    <n v="1"/>
    <s v="Effluent gross"/>
    <n v="1"/>
    <x v="5"/>
    <x v="5"/>
    <n v="40724"/>
    <x v="1"/>
    <m/>
    <m/>
    <m/>
    <m/>
    <m/>
    <m/>
    <m/>
    <m/>
    <m/>
    <m/>
    <m/>
    <m/>
    <n v="10"/>
    <s v="MG/L"/>
    <s v="&lt;="/>
    <n v="35"/>
    <s v="MG/L"/>
    <s v="avg"/>
    <m/>
    <m/>
    <m/>
    <m/>
    <m/>
    <n v="10"/>
    <s v="MG/L"/>
    <s v="&lt;="/>
    <n v="70"/>
    <s v="MG/L"/>
    <s v="max"/>
    <m/>
    <m/>
    <m/>
    <m/>
    <m/>
    <x v="0"/>
    <m/>
    <m/>
    <m/>
    <m/>
    <m/>
    <m/>
    <m/>
    <m/>
    <m/>
    <m/>
    <m/>
    <m/>
    <m/>
    <m/>
    <m/>
    <m/>
    <m/>
    <m/>
    <m/>
    <m/>
    <m/>
    <m/>
    <m/>
    <m/>
  </r>
  <r>
    <s v="MT0000892"/>
    <s v="ICIS-NPDES"/>
    <x v="0"/>
    <x v="0"/>
    <n v="530"/>
    <s v="Solids, total suspended"/>
    <x v="7"/>
    <n v="1"/>
    <s v="Effluent gross"/>
    <n v="1"/>
    <x v="6"/>
    <x v="6"/>
    <n v="40755"/>
    <x v="1"/>
    <m/>
    <m/>
    <m/>
    <m/>
    <m/>
    <m/>
    <m/>
    <m/>
    <m/>
    <m/>
    <m/>
    <s v="&lt;"/>
    <n v="10"/>
    <s v="MG/L"/>
    <s v="&lt;="/>
    <n v="35"/>
    <s v="MG/L"/>
    <s v="avg"/>
    <m/>
    <m/>
    <m/>
    <m/>
    <s v="&lt;"/>
    <n v="10"/>
    <s v="MG/L"/>
    <s v="&lt;="/>
    <n v="70"/>
    <s v="MG/L"/>
    <s v="max"/>
    <m/>
    <m/>
    <m/>
    <m/>
    <m/>
    <x v="0"/>
    <m/>
    <m/>
    <m/>
    <m/>
    <m/>
    <m/>
    <m/>
    <m/>
    <m/>
    <m/>
    <m/>
    <m/>
    <m/>
    <m/>
    <m/>
    <m/>
    <m/>
    <m/>
    <m/>
    <m/>
    <m/>
    <m/>
    <m/>
    <m/>
  </r>
  <r>
    <s v="MT0000892"/>
    <s v="ICIS-NPDES"/>
    <x v="0"/>
    <x v="0"/>
    <n v="530"/>
    <s v="Solids, total suspended"/>
    <x v="7"/>
    <n v="1"/>
    <s v="Effluent gross"/>
    <n v="1"/>
    <x v="7"/>
    <x v="7"/>
    <n v="40786"/>
    <x v="1"/>
    <m/>
    <m/>
    <m/>
    <m/>
    <m/>
    <m/>
    <m/>
    <m/>
    <m/>
    <m/>
    <m/>
    <s v="&lt;"/>
    <n v="10"/>
    <s v="MG/L"/>
    <s v="&lt;="/>
    <n v="35"/>
    <s v="MG/L"/>
    <s v="avg"/>
    <m/>
    <m/>
    <m/>
    <m/>
    <s v="&lt;"/>
    <n v="10"/>
    <s v="MG/L"/>
    <s v="&lt;="/>
    <n v="70"/>
    <s v="MG/L"/>
    <s v="max"/>
    <m/>
    <m/>
    <m/>
    <m/>
    <m/>
    <x v="0"/>
    <m/>
    <m/>
    <m/>
    <m/>
    <m/>
    <m/>
    <m/>
    <m/>
    <m/>
    <m/>
    <m/>
    <m/>
    <m/>
    <m/>
    <m/>
    <m/>
    <m/>
    <m/>
    <m/>
    <m/>
    <m/>
    <m/>
    <m/>
    <m/>
  </r>
  <r>
    <s v="MT0000892"/>
    <s v="ICIS-NPDES"/>
    <x v="0"/>
    <x v="0"/>
    <n v="530"/>
    <s v="Solids, total suspended"/>
    <x v="7"/>
    <n v="1"/>
    <s v="Effluent gross"/>
    <n v="1"/>
    <x v="29"/>
    <x v="29"/>
    <n v="40816"/>
    <x v="1"/>
    <m/>
    <m/>
    <m/>
    <m/>
    <m/>
    <m/>
    <m/>
    <m/>
    <m/>
    <m/>
    <m/>
    <m/>
    <m/>
    <s v="MG/L"/>
    <s v="&lt;="/>
    <n v="35"/>
    <s v="MG/L"/>
    <s v="avg"/>
    <m/>
    <m/>
    <m/>
    <m/>
    <m/>
    <m/>
    <s v="MG/L"/>
    <s v="&lt;="/>
    <n v="70"/>
    <s v="MG/L"/>
    <s v="max"/>
    <m/>
    <m/>
    <m/>
    <m/>
    <m/>
    <x v="0"/>
    <m/>
    <m/>
    <m/>
    <m/>
    <m/>
    <m/>
    <m/>
    <m/>
    <m/>
    <m/>
    <m/>
    <m/>
    <m/>
    <m/>
    <m/>
    <m/>
    <m/>
    <m/>
    <m/>
    <m/>
    <m/>
    <m/>
    <m/>
    <m/>
  </r>
  <r>
    <s v="MT0000892"/>
    <s v="ICIS-NPDES"/>
    <x v="0"/>
    <x v="0"/>
    <n v="530"/>
    <s v="Solids, total suspended"/>
    <x v="7"/>
    <n v="1"/>
    <s v="Effluent gross"/>
    <n v="1"/>
    <x v="30"/>
    <x v="30"/>
    <n v="40847"/>
    <x v="1"/>
    <m/>
    <m/>
    <m/>
    <m/>
    <m/>
    <m/>
    <m/>
    <m/>
    <m/>
    <m/>
    <m/>
    <m/>
    <m/>
    <s v="MG/L"/>
    <s v="&lt;="/>
    <n v="35"/>
    <s v="MG/L"/>
    <s v="avg"/>
    <m/>
    <m/>
    <m/>
    <m/>
    <m/>
    <m/>
    <s v="MG/L"/>
    <s v="&lt;="/>
    <n v="70"/>
    <s v="MG/L"/>
    <s v="max"/>
    <m/>
    <m/>
    <m/>
    <m/>
    <m/>
    <x v="0"/>
    <m/>
    <m/>
    <m/>
    <m/>
    <m/>
    <m/>
    <m/>
    <m/>
    <m/>
    <m/>
    <m/>
    <m/>
    <m/>
    <m/>
    <m/>
    <m/>
    <m/>
    <m/>
    <m/>
    <m/>
    <m/>
    <m/>
    <m/>
    <m/>
  </r>
  <r>
    <s v="MT0000892"/>
    <s v="ICIS-NPDES"/>
    <x v="0"/>
    <x v="0"/>
    <n v="530"/>
    <s v="Solids, total suspended"/>
    <x v="7"/>
    <n v="1"/>
    <s v="Effluent gross"/>
    <n v="1"/>
    <x v="31"/>
    <x v="31"/>
    <n v="40877"/>
    <x v="1"/>
    <m/>
    <m/>
    <m/>
    <m/>
    <m/>
    <m/>
    <m/>
    <m/>
    <m/>
    <m/>
    <m/>
    <m/>
    <m/>
    <s v="MG/L"/>
    <s v="&lt;="/>
    <n v="35"/>
    <s v="MG/L"/>
    <s v="avg"/>
    <m/>
    <m/>
    <m/>
    <m/>
    <m/>
    <m/>
    <s v="MG/L"/>
    <s v="&lt;="/>
    <n v="70"/>
    <s v="MG/L"/>
    <s v="max"/>
    <m/>
    <m/>
    <m/>
    <m/>
    <m/>
    <x v="0"/>
    <m/>
    <m/>
    <m/>
    <m/>
    <m/>
    <m/>
    <m/>
    <m/>
    <m/>
    <m/>
    <m/>
    <m/>
    <m/>
    <m/>
    <m/>
    <m/>
    <m/>
    <m/>
    <m/>
    <m/>
    <m/>
    <m/>
    <m/>
    <m/>
  </r>
  <r>
    <s v="MT0000892"/>
    <s v="ICIS-NPDES"/>
    <x v="0"/>
    <x v="0"/>
    <n v="530"/>
    <s v="Solids, total suspended"/>
    <x v="7"/>
    <n v="1"/>
    <s v="Effluent gross"/>
    <n v="1"/>
    <x v="32"/>
    <x v="32"/>
    <n v="40908"/>
    <x v="1"/>
    <m/>
    <m/>
    <m/>
    <m/>
    <m/>
    <m/>
    <m/>
    <m/>
    <m/>
    <m/>
    <m/>
    <m/>
    <m/>
    <s v="MG/L"/>
    <s v="&lt;="/>
    <n v="35"/>
    <s v="MG/L"/>
    <s v="avg"/>
    <m/>
    <m/>
    <m/>
    <m/>
    <m/>
    <m/>
    <s v="MG/L"/>
    <s v="&lt;="/>
    <n v="70"/>
    <s v="MG/L"/>
    <s v="max"/>
    <m/>
    <m/>
    <m/>
    <m/>
    <m/>
    <x v="0"/>
    <m/>
    <m/>
    <m/>
    <m/>
    <m/>
    <m/>
    <m/>
    <m/>
    <m/>
    <m/>
    <m/>
    <m/>
    <m/>
    <m/>
    <m/>
    <m/>
    <m/>
    <m/>
    <m/>
    <m/>
    <m/>
    <m/>
    <m/>
    <m/>
  </r>
  <r>
    <s v="MT0000892"/>
    <s v="ICIS-NPDES"/>
    <x v="0"/>
    <x v="0"/>
    <n v="530"/>
    <s v="Solids, total suspended"/>
    <x v="7"/>
    <n v="1"/>
    <s v="Effluent gross"/>
    <n v="1"/>
    <x v="33"/>
    <x v="33"/>
    <n v="40939"/>
    <x v="2"/>
    <m/>
    <m/>
    <m/>
    <m/>
    <m/>
    <m/>
    <m/>
    <m/>
    <m/>
    <m/>
    <m/>
    <m/>
    <m/>
    <s v="MG/L"/>
    <s v="&lt;="/>
    <n v="35"/>
    <s v="MG/L"/>
    <s v="avg"/>
    <m/>
    <m/>
    <m/>
    <m/>
    <m/>
    <m/>
    <s v="MG/L"/>
    <s v="&lt;="/>
    <n v="70"/>
    <s v="MG/L"/>
    <s v="max"/>
    <m/>
    <m/>
    <m/>
    <m/>
    <m/>
    <x v="0"/>
    <m/>
    <m/>
    <m/>
    <m/>
    <m/>
    <m/>
    <m/>
    <m/>
    <m/>
    <m/>
    <m/>
    <m/>
    <m/>
    <m/>
    <m/>
    <m/>
    <m/>
    <m/>
    <m/>
    <m/>
    <m/>
    <m/>
    <m/>
    <m/>
  </r>
  <r>
    <s v="MT0000892"/>
    <s v="ICIS-NPDES"/>
    <x v="0"/>
    <x v="0"/>
    <n v="530"/>
    <s v="Solids, total suspended"/>
    <x v="7"/>
    <n v="1"/>
    <s v="Effluent gross"/>
    <n v="1"/>
    <x v="34"/>
    <x v="34"/>
    <n v="40968"/>
    <x v="2"/>
    <m/>
    <m/>
    <m/>
    <m/>
    <m/>
    <m/>
    <m/>
    <m/>
    <m/>
    <m/>
    <m/>
    <m/>
    <m/>
    <s v="MG/L"/>
    <s v="&lt;="/>
    <n v="35"/>
    <s v="MG/L"/>
    <s v="avg"/>
    <m/>
    <m/>
    <m/>
    <m/>
    <m/>
    <m/>
    <s v="MG/L"/>
    <s v="&lt;="/>
    <n v="70"/>
    <s v="MG/L"/>
    <s v="max"/>
    <m/>
    <m/>
    <m/>
    <m/>
    <m/>
    <x v="0"/>
    <m/>
    <m/>
    <m/>
    <m/>
    <m/>
    <m/>
    <m/>
    <m/>
    <m/>
    <m/>
    <m/>
    <m/>
    <m/>
    <m/>
    <m/>
    <m/>
    <m/>
    <m/>
    <m/>
    <m/>
    <m/>
    <m/>
    <m/>
    <m/>
  </r>
  <r>
    <s v="MT0000892"/>
    <s v="ICIS-NPDES"/>
    <x v="0"/>
    <x v="0"/>
    <n v="530"/>
    <s v="Solids, total suspended"/>
    <x v="7"/>
    <n v="1"/>
    <s v="Effluent gross"/>
    <n v="1"/>
    <x v="8"/>
    <x v="8"/>
    <n v="40999"/>
    <x v="2"/>
    <m/>
    <m/>
    <m/>
    <m/>
    <m/>
    <m/>
    <m/>
    <m/>
    <m/>
    <m/>
    <m/>
    <s v="&lt;"/>
    <n v="10"/>
    <s v="MG/L"/>
    <s v="&lt;="/>
    <n v="35"/>
    <s v="MG/L"/>
    <s v="avg"/>
    <m/>
    <m/>
    <m/>
    <m/>
    <s v="&lt;"/>
    <n v="10"/>
    <s v="MG/L"/>
    <s v="&lt;="/>
    <n v="70"/>
    <s v="MG/L"/>
    <s v="max"/>
    <m/>
    <m/>
    <m/>
    <m/>
    <m/>
    <x v="0"/>
    <m/>
    <m/>
    <m/>
    <m/>
    <m/>
    <m/>
    <m/>
    <m/>
    <m/>
    <m/>
    <m/>
    <m/>
    <m/>
    <m/>
    <m/>
    <m/>
    <m/>
    <m/>
    <m/>
    <m/>
    <m/>
    <m/>
    <m/>
    <m/>
  </r>
  <r>
    <s v="MT0000892"/>
    <s v="ICIS-NPDES"/>
    <x v="0"/>
    <x v="0"/>
    <n v="530"/>
    <s v="Solids, total suspended"/>
    <x v="7"/>
    <n v="1"/>
    <s v="Effluent gross"/>
    <n v="1"/>
    <x v="9"/>
    <x v="9"/>
    <n v="41029"/>
    <x v="2"/>
    <m/>
    <m/>
    <m/>
    <m/>
    <m/>
    <m/>
    <m/>
    <m/>
    <m/>
    <m/>
    <m/>
    <s v="&lt;"/>
    <n v="10"/>
    <s v="MG/L"/>
    <s v="&lt;="/>
    <n v="35"/>
    <s v="MG/L"/>
    <s v="avg"/>
    <m/>
    <m/>
    <m/>
    <m/>
    <s v="&lt;"/>
    <n v="10"/>
    <s v="MG/L"/>
    <s v="&lt;="/>
    <n v="70"/>
    <s v="MG/L"/>
    <s v="max"/>
    <m/>
    <m/>
    <m/>
    <m/>
    <m/>
    <x v="0"/>
    <m/>
    <m/>
    <m/>
    <m/>
    <m/>
    <m/>
    <m/>
    <m/>
    <m/>
    <m/>
    <m/>
    <m/>
    <m/>
    <m/>
    <m/>
    <m/>
    <m/>
    <m/>
    <m/>
    <m/>
    <m/>
    <m/>
    <m/>
    <m/>
  </r>
  <r>
    <s v="MT0000892"/>
    <s v="ICIS-NPDES"/>
    <x v="0"/>
    <x v="0"/>
    <n v="530"/>
    <s v="Solids, total suspended"/>
    <x v="7"/>
    <n v="1"/>
    <s v="Effluent gross"/>
    <n v="1"/>
    <x v="35"/>
    <x v="35"/>
    <n v="41060"/>
    <x v="2"/>
    <m/>
    <m/>
    <m/>
    <m/>
    <m/>
    <m/>
    <m/>
    <m/>
    <m/>
    <m/>
    <m/>
    <m/>
    <m/>
    <s v="MG/L"/>
    <s v="&lt;="/>
    <n v="35"/>
    <s v="MG/L"/>
    <s v="avg"/>
    <m/>
    <m/>
    <m/>
    <m/>
    <m/>
    <m/>
    <s v="MG/L"/>
    <s v="&lt;="/>
    <n v="70"/>
    <s v="MG/L"/>
    <s v="max"/>
    <m/>
    <m/>
    <m/>
    <m/>
    <m/>
    <x v="0"/>
    <m/>
    <m/>
    <m/>
    <m/>
    <m/>
    <m/>
    <m/>
    <m/>
    <m/>
    <m/>
    <m/>
    <m/>
    <m/>
    <m/>
    <m/>
    <m/>
    <m/>
    <m/>
    <m/>
    <m/>
    <m/>
    <m/>
    <m/>
    <m/>
  </r>
  <r>
    <s v="MT0000892"/>
    <s v="ICIS-NPDES"/>
    <x v="0"/>
    <x v="0"/>
    <n v="530"/>
    <s v="Solids, total suspended"/>
    <x v="7"/>
    <n v="1"/>
    <s v="Effluent gross"/>
    <n v="1"/>
    <x v="10"/>
    <x v="10"/>
    <n v="41090"/>
    <x v="2"/>
    <m/>
    <m/>
    <m/>
    <m/>
    <m/>
    <m/>
    <m/>
    <m/>
    <m/>
    <m/>
    <m/>
    <s v="&lt;"/>
    <n v="10"/>
    <s v="MG/L"/>
    <s v="&lt;="/>
    <n v="35"/>
    <s v="MG/L"/>
    <s v="avg"/>
    <m/>
    <m/>
    <m/>
    <m/>
    <s v="&lt;"/>
    <n v="10"/>
    <s v="MG/L"/>
    <s v="&lt;="/>
    <n v="70"/>
    <s v="MG/L"/>
    <s v="max"/>
    <m/>
    <m/>
    <m/>
    <m/>
    <m/>
    <x v="0"/>
    <m/>
    <m/>
    <m/>
    <m/>
    <m/>
    <m/>
    <m/>
    <m/>
    <m/>
    <m/>
    <m/>
    <m/>
    <m/>
    <m/>
    <m/>
    <m/>
    <m/>
    <m/>
    <m/>
    <m/>
    <m/>
    <m/>
    <m/>
    <m/>
  </r>
  <r>
    <s v="MT0000892"/>
    <s v="ICIS-NPDES"/>
    <x v="0"/>
    <x v="0"/>
    <n v="530"/>
    <s v="Solids, total suspended"/>
    <x v="7"/>
    <n v="1"/>
    <s v="Effluent gross"/>
    <n v="1"/>
    <x v="36"/>
    <x v="36"/>
    <n v="41121"/>
    <x v="2"/>
    <m/>
    <m/>
    <m/>
    <m/>
    <m/>
    <m/>
    <m/>
    <m/>
    <m/>
    <m/>
    <m/>
    <m/>
    <m/>
    <s v="MG/L"/>
    <s v="&lt;="/>
    <n v="35"/>
    <s v="MG/L"/>
    <s v="avg"/>
    <m/>
    <m/>
    <m/>
    <m/>
    <m/>
    <m/>
    <s v="MG/L"/>
    <s v="&lt;="/>
    <n v="70"/>
    <s v="MG/L"/>
    <s v="max"/>
    <m/>
    <m/>
    <m/>
    <m/>
    <m/>
    <x v="0"/>
    <m/>
    <m/>
    <m/>
    <m/>
    <m/>
    <m/>
    <m/>
    <m/>
    <m/>
    <m/>
    <m/>
    <m/>
    <m/>
    <m/>
    <m/>
    <m/>
    <m/>
    <m/>
    <m/>
    <m/>
    <m/>
    <m/>
    <m/>
    <m/>
  </r>
  <r>
    <s v="MT0000892"/>
    <s v="ICIS-NPDES"/>
    <x v="0"/>
    <x v="0"/>
    <n v="530"/>
    <s v="Solids, total suspended"/>
    <x v="7"/>
    <n v="1"/>
    <s v="Effluent gross"/>
    <n v="1"/>
    <x v="37"/>
    <x v="37"/>
    <n v="41152"/>
    <x v="2"/>
    <m/>
    <m/>
    <m/>
    <m/>
    <m/>
    <m/>
    <m/>
    <m/>
    <m/>
    <m/>
    <m/>
    <m/>
    <m/>
    <s v="MG/L"/>
    <s v="&lt;="/>
    <n v="35"/>
    <s v="MG/L"/>
    <s v="avg"/>
    <m/>
    <m/>
    <m/>
    <m/>
    <m/>
    <m/>
    <s v="MG/L"/>
    <s v="&lt;="/>
    <n v="70"/>
    <s v="MG/L"/>
    <s v="max"/>
    <m/>
    <m/>
    <m/>
    <m/>
    <m/>
    <x v="0"/>
    <m/>
    <m/>
    <m/>
    <m/>
    <m/>
    <m/>
    <m/>
    <m/>
    <m/>
    <m/>
    <m/>
    <m/>
    <m/>
    <m/>
    <m/>
    <m/>
    <m/>
    <m/>
    <m/>
    <m/>
    <m/>
    <m/>
    <m/>
    <m/>
  </r>
  <r>
    <s v="MT0000892"/>
    <s v="ICIS-NPDES"/>
    <x v="0"/>
    <x v="0"/>
    <n v="530"/>
    <s v="Solids, total suspended"/>
    <x v="7"/>
    <n v="1"/>
    <s v="Effluent gross"/>
    <n v="1"/>
    <x v="38"/>
    <x v="38"/>
    <n v="41182"/>
    <x v="2"/>
    <m/>
    <m/>
    <m/>
    <m/>
    <m/>
    <m/>
    <m/>
    <m/>
    <m/>
    <m/>
    <m/>
    <m/>
    <m/>
    <s v="MG/L"/>
    <s v="&lt;="/>
    <n v="35"/>
    <s v="MG/L"/>
    <s v="avg"/>
    <m/>
    <m/>
    <m/>
    <m/>
    <m/>
    <m/>
    <s v="MG/L"/>
    <s v="&lt;="/>
    <n v="70"/>
    <s v="MG/L"/>
    <s v="max"/>
    <m/>
    <m/>
    <m/>
    <m/>
    <m/>
    <x v="0"/>
    <m/>
    <m/>
    <m/>
    <m/>
    <m/>
    <m/>
    <m/>
    <m/>
    <m/>
    <m/>
    <m/>
    <m/>
    <m/>
    <m/>
    <m/>
    <m/>
    <m/>
    <m/>
    <m/>
    <m/>
    <m/>
    <m/>
    <m/>
    <m/>
  </r>
  <r>
    <s v="MT0000892"/>
    <s v="ICIS-NPDES"/>
    <x v="0"/>
    <x v="0"/>
    <n v="545"/>
    <s v="Solids, settleable"/>
    <x v="8"/>
    <n v="1"/>
    <s v="Effluent gross"/>
    <n v="1"/>
    <x v="35"/>
    <x v="35"/>
    <n v="41060"/>
    <x v="2"/>
    <m/>
    <m/>
    <m/>
    <m/>
    <m/>
    <m/>
    <m/>
    <m/>
    <m/>
    <m/>
    <m/>
    <m/>
    <m/>
    <m/>
    <m/>
    <m/>
    <m/>
    <m/>
    <m/>
    <m/>
    <m/>
    <m/>
    <m/>
    <m/>
    <s v="ML/L"/>
    <s v="&lt;="/>
    <n v="0.5"/>
    <s v="ML/L"/>
    <s v="max"/>
    <m/>
    <m/>
    <m/>
    <m/>
    <m/>
    <x v="0"/>
    <m/>
    <m/>
    <m/>
    <m/>
    <m/>
    <m/>
    <m/>
    <m/>
    <m/>
    <m/>
    <m/>
    <m/>
    <m/>
    <m/>
    <m/>
    <m/>
    <m/>
    <m/>
    <m/>
    <m/>
    <m/>
    <m/>
    <m/>
    <m/>
  </r>
  <r>
    <s v="MT0000892"/>
    <s v="ICIS-NPDES"/>
    <x v="0"/>
    <x v="0"/>
    <n v="545"/>
    <s v="Solids, settleable"/>
    <x v="8"/>
    <n v="1"/>
    <s v="Effluent gross"/>
    <n v="1"/>
    <x v="10"/>
    <x v="10"/>
    <n v="41090"/>
    <x v="2"/>
    <m/>
    <m/>
    <m/>
    <m/>
    <m/>
    <m/>
    <m/>
    <m/>
    <m/>
    <m/>
    <m/>
    <m/>
    <m/>
    <m/>
    <m/>
    <m/>
    <m/>
    <m/>
    <m/>
    <m/>
    <m/>
    <m/>
    <m/>
    <m/>
    <s v="ML/L"/>
    <s v="&lt;="/>
    <n v="0.5"/>
    <s v="ML/L"/>
    <s v="max"/>
    <m/>
    <m/>
    <m/>
    <m/>
    <m/>
    <x v="0"/>
    <m/>
    <m/>
    <m/>
    <m/>
    <m/>
    <m/>
    <m/>
    <m/>
    <m/>
    <m/>
    <m/>
    <m/>
    <m/>
    <m/>
    <m/>
    <m/>
    <m/>
    <m/>
    <m/>
    <m/>
    <m/>
    <m/>
    <m/>
    <m/>
  </r>
  <r>
    <s v="MT0000892"/>
    <s v="ICIS-NPDES"/>
    <x v="0"/>
    <x v="0"/>
    <n v="545"/>
    <s v="Solids, settleable"/>
    <x v="8"/>
    <n v="1"/>
    <s v="Effluent gross"/>
    <n v="1"/>
    <x v="36"/>
    <x v="36"/>
    <n v="41121"/>
    <x v="2"/>
    <m/>
    <m/>
    <m/>
    <m/>
    <m/>
    <m/>
    <m/>
    <m/>
    <m/>
    <m/>
    <m/>
    <m/>
    <m/>
    <m/>
    <m/>
    <m/>
    <m/>
    <m/>
    <m/>
    <m/>
    <m/>
    <m/>
    <m/>
    <m/>
    <s v="ML/L"/>
    <s v="&lt;="/>
    <n v="0.5"/>
    <s v="ML/L"/>
    <s v="max"/>
    <m/>
    <m/>
    <m/>
    <m/>
    <m/>
    <x v="0"/>
    <m/>
    <m/>
    <m/>
    <m/>
    <m/>
    <m/>
    <m/>
    <m/>
    <m/>
    <m/>
    <m/>
    <m/>
    <m/>
    <m/>
    <m/>
    <m/>
    <m/>
    <m/>
    <m/>
    <m/>
    <m/>
    <m/>
    <m/>
    <m/>
  </r>
  <r>
    <s v="MT0000892"/>
    <s v="ICIS-NPDES"/>
    <x v="0"/>
    <x v="0"/>
    <n v="545"/>
    <s v="Solids, settleable"/>
    <x v="8"/>
    <n v="1"/>
    <s v="Effluent gross"/>
    <n v="1"/>
    <x v="37"/>
    <x v="37"/>
    <n v="41152"/>
    <x v="2"/>
    <m/>
    <m/>
    <m/>
    <m/>
    <m/>
    <m/>
    <m/>
    <m/>
    <m/>
    <m/>
    <m/>
    <m/>
    <m/>
    <m/>
    <m/>
    <m/>
    <m/>
    <m/>
    <m/>
    <m/>
    <m/>
    <m/>
    <m/>
    <m/>
    <s v="ML/L"/>
    <s v="&lt;="/>
    <n v="0.5"/>
    <s v="ML/L"/>
    <s v="max"/>
    <m/>
    <m/>
    <m/>
    <m/>
    <m/>
    <x v="0"/>
    <m/>
    <m/>
    <m/>
    <m/>
    <m/>
    <m/>
    <m/>
    <m/>
    <m/>
    <m/>
    <m/>
    <m/>
    <m/>
    <m/>
    <m/>
    <m/>
    <m/>
    <m/>
    <m/>
    <m/>
    <m/>
    <m/>
    <m/>
    <m/>
  </r>
  <r>
    <s v="MT0000892"/>
    <s v="ICIS-NPDES"/>
    <x v="0"/>
    <x v="0"/>
    <n v="545"/>
    <s v="Solids, settleable"/>
    <x v="8"/>
    <n v="1"/>
    <s v="Effluent gross"/>
    <n v="1"/>
    <x v="38"/>
    <x v="38"/>
    <n v="41182"/>
    <x v="2"/>
    <m/>
    <m/>
    <m/>
    <m/>
    <m/>
    <m/>
    <m/>
    <m/>
    <m/>
    <m/>
    <m/>
    <m/>
    <m/>
    <m/>
    <m/>
    <m/>
    <m/>
    <m/>
    <m/>
    <m/>
    <m/>
    <m/>
    <m/>
    <m/>
    <s v="ML/L"/>
    <s v="&lt;="/>
    <n v="0.5"/>
    <s v="ML/L"/>
    <s v="max"/>
    <m/>
    <m/>
    <m/>
    <m/>
    <m/>
    <x v="0"/>
    <m/>
    <m/>
    <m/>
    <m/>
    <m/>
    <m/>
    <m/>
    <m/>
    <m/>
    <m/>
    <m/>
    <m/>
    <m/>
    <m/>
    <m/>
    <m/>
    <m/>
    <m/>
    <m/>
    <m/>
    <m/>
    <m/>
    <m/>
    <m/>
  </r>
  <r>
    <s v="MT0000892"/>
    <s v="ICIS-NPDES"/>
    <x v="0"/>
    <x v="0"/>
    <n v="552"/>
    <s v="Oil and grease, hexane extr method"/>
    <x v="9"/>
    <n v="1"/>
    <s v="Effluent gross"/>
    <n v="1"/>
    <x v="11"/>
    <x v="11"/>
    <n v="40025"/>
    <x v="3"/>
    <m/>
    <m/>
    <m/>
    <m/>
    <m/>
    <m/>
    <m/>
    <m/>
    <m/>
    <m/>
    <m/>
    <m/>
    <m/>
    <m/>
    <m/>
    <m/>
    <m/>
    <m/>
    <m/>
    <m/>
    <m/>
    <m/>
    <m/>
    <m/>
    <s v="MG/L"/>
    <s v="&lt;="/>
    <n v="10"/>
    <s v="MG/L"/>
    <s v="max"/>
    <m/>
    <m/>
    <m/>
    <m/>
    <m/>
    <x v="0"/>
    <m/>
    <m/>
    <m/>
    <m/>
    <m/>
    <m/>
    <m/>
    <m/>
    <m/>
    <m/>
    <m/>
    <m/>
    <m/>
    <m/>
    <m/>
    <m/>
    <m/>
    <m/>
    <m/>
    <m/>
    <m/>
    <m/>
    <m/>
    <m/>
  </r>
  <r>
    <s v="MT0000892"/>
    <s v="ICIS-NPDES"/>
    <x v="0"/>
    <x v="0"/>
    <n v="552"/>
    <s v="Oil and grease, hexane extr method"/>
    <x v="9"/>
    <n v="1"/>
    <s v="Effluent gross"/>
    <n v="1"/>
    <x v="12"/>
    <x v="12"/>
    <n v="40056"/>
    <x v="3"/>
    <m/>
    <m/>
    <m/>
    <m/>
    <m/>
    <m/>
    <m/>
    <m/>
    <m/>
    <m/>
    <m/>
    <m/>
    <m/>
    <m/>
    <m/>
    <m/>
    <m/>
    <m/>
    <m/>
    <m/>
    <m/>
    <m/>
    <m/>
    <m/>
    <s v="MG/L"/>
    <s v="&lt;="/>
    <n v="10"/>
    <s v="MG/L"/>
    <s v="max"/>
    <m/>
    <m/>
    <m/>
    <m/>
    <m/>
    <x v="0"/>
    <m/>
    <m/>
    <m/>
    <m/>
    <m/>
    <m/>
    <m/>
    <m/>
    <m/>
    <m/>
    <m/>
    <m/>
    <m/>
    <m/>
    <m/>
    <m/>
    <m/>
    <m/>
    <m/>
    <m/>
    <m/>
    <m/>
    <m/>
    <m/>
  </r>
  <r>
    <s v="MT0000892"/>
    <s v="ICIS-NPDES"/>
    <x v="0"/>
    <x v="0"/>
    <n v="552"/>
    <s v="Oil and grease, hexane extr method"/>
    <x v="9"/>
    <n v="1"/>
    <s v="Effluent gross"/>
    <n v="1"/>
    <x v="13"/>
    <x v="13"/>
    <n v="40086"/>
    <x v="3"/>
    <m/>
    <m/>
    <m/>
    <m/>
    <m/>
    <m/>
    <m/>
    <m/>
    <m/>
    <m/>
    <m/>
    <m/>
    <m/>
    <m/>
    <m/>
    <m/>
    <m/>
    <m/>
    <m/>
    <m/>
    <m/>
    <m/>
    <m/>
    <m/>
    <s v="MG/L"/>
    <s v="&lt;="/>
    <n v="10"/>
    <s v="MG/L"/>
    <s v="max"/>
    <m/>
    <m/>
    <m/>
    <m/>
    <m/>
    <x v="0"/>
    <m/>
    <m/>
    <m/>
    <m/>
    <m/>
    <m/>
    <m/>
    <m/>
    <m/>
    <m/>
    <m/>
    <m/>
    <m/>
    <m/>
    <m/>
    <m/>
    <m/>
    <m/>
    <m/>
    <m/>
    <m/>
    <m/>
    <m/>
    <m/>
  </r>
  <r>
    <s v="MT0000892"/>
    <s v="ICIS-NPDES"/>
    <x v="0"/>
    <x v="0"/>
    <n v="552"/>
    <s v="Oil and grease, hexane extr method"/>
    <x v="9"/>
    <n v="1"/>
    <s v="Effluent gross"/>
    <n v="1"/>
    <x v="14"/>
    <x v="14"/>
    <n v="40117"/>
    <x v="3"/>
    <m/>
    <m/>
    <m/>
    <m/>
    <m/>
    <m/>
    <m/>
    <m/>
    <m/>
    <m/>
    <m/>
    <m/>
    <m/>
    <m/>
    <m/>
    <m/>
    <m/>
    <m/>
    <m/>
    <m/>
    <m/>
    <m/>
    <m/>
    <m/>
    <s v="MG/L"/>
    <s v="&lt;="/>
    <n v="10"/>
    <s v="MG/L"/>
    <s v="max"/>
    <m/>
    <m/>
    <m/>
    <m/>
    <m/>
    <x v="0"/>
    <m/>
    <m/>
    <m/>
    <m/>
    <m/>
    <m/>
    <m/>
    <m/>
    <m/>
    <m/>
    <m/>
    <m/>
    <m/>
    <m/>
    <m/>
    <m/>
    <m/>
    <m/>
    <m/>
    <m/>
    <m/>
    <m/>
    <m/>
    <m/>
  </r>
  <r>
    <s v="MT0000892"/>
    <s v="ICIS-NPDES"/>
    <x v="0"/>
    <x v="0"/>
    <n v="552"/>
    <s v="Oil and grease, hexane extr method"/>
    <x v="9"/>
    <n v="1"/>
    <s v="Effluent gross"/>
    <n v="1"/>
    <x v="15"/>
    <x v="15"/>
    <n v="40147"/>
    <x v="3"/>
    <m/>
    <m/>
    <m/>
    <m/>
    <m/>
    <m/>
    <m/>
    <m/>
    <m/>
    <m/>
    <m/>
    <m/>
    <m/>
    <m/>
    <m/>
    <m/>
    <m/>
    <m/>
    <m/>
    <m/>
    <m/>
    <m/>
    <m/>
    <m/>
    <s v="MG/L"/>
    <s v="&lt;="/>
    <n v="10"/>
    <s v="MG/L"/>
    <s v="max"/>
    <m/>
    <m/>
    <m/>
    <m/>
    <m/>
    <x v="0"/>
    <m/>
    <m/>
    <m/>
    <m/>
    <m/>
    <m/>
    <m/>
    <m/>
    <m/>
    <m/>
    <m/>
    <m/>
    <m/>
    <m/>
    <m/>
    <m/>
    <m/>
    <m/>
    <m/>
    <m/>
    <m/>
    <m/>
    <m/>
    <m/>
  </r>
  <r>
    <s v="MT0000892"/>
    <s v="ICIS-NPDES"/>
    <x v="0"/>
    <x v="0"/>
    <n v="552"/>
    <s v="Oil and grease, hexane extr method"/>
    <x v="9"/>
    <n v="1"/>
    <s v="Effluent gross"/>
    <n v="1"/>
    <x v="16"/>
    <x v="16"/>
    <n v="40178"/>
    <x v="3"/>
    <m/>
    <m/>
    <m/>
    <m/>
    <m/>
    <m/>
    <m/>
    <m/>
    <m/>
    <m/>
    <m/>
    <m/>
    <m/>
    <m/>
    <m/>
    <m/>
    <m/>
    <m/>
    <m/>
    <m/>
    <m/>
    <m/>
    <m/>
    <m/>
    <s v="MG/L"/>
    <s v="&lt;="/>
    <n v="10"/>
    <s v="MG/L"/>
    <s v="max"/>
    <m/>
    <m/>
    <m/>
    <m/>
    <m/>
    <x v="0"/>
    <m/>
    <m/>
    <m/>
    <m/>
    <m/>
    <m/>
    <m/>
    <m/>
    <m/>
    <m/>
    <m/>
    <m/>
    <m/>
    <m/>
    <m/>
    <m/>
    <m/>
    <m/>
    <m/>
    <m/>
    <m/>
    <m/>
    <m/>
    <m/>
  </r>
  <r>
    <s v="MT0000892"/>
    <s v="ICIS-NPDES"/>
    <x v="0"/>
    <x v="0"/>
    <n v="552"/>
    <s v="Oil and grease, hexane extr method"/>
    <x v="9"/>
    <n v="1"/>
    <s v="Effluent gross"/>
    <n v="1"/>
    <x v="17"/>
    <x v="17"/>
    <n v="40209"/>
    <x v="0"/>
    <m/>
    <m/>
    <m/>
    <m/>
    <m/>
    <m/>
    <m/>
    <m/>
    <m/>
    <m/>
    <m/>
    <m/>
    <m/>
    <m/>
    <m/>
    <m/>
    <m/>
    <m/>
    <m/>
    <m/>
    <m/>
    <m/>
    <m/>
    <m/>
    <s v="MG/L"/>
    <s v="&lt;="/>
    <n v="10"/>
    <s v="MG/L"/>
    <s v="max"/>
    <m/>
    <m/>
    <m/>
    <m/>
    <m/>
    <x v="0"/>
    <m/>
    <m/>
    <m/>
    <m/>
    <m/>
    <m/>
    <m/>
    <m/>
    <m/>
    <m/>
    <m/>
    <m/>
    <m/>
    <m/>
    <m/>
    <m/>
    <m/>
    <m/>
    <m/>
    <m/>
    <m/>
    <m/>
    <m/>
    <m/>
  </r>
  <r>
    <s v="MT0000892"/>
    <s v="ICIS-NPDES"/>
    <x v="0"/>
    <x v="0"/>
    <n v="552"/>
    <s v="Oil and grease, hexane extr method"/>
    <x v="9"/>
    <n v="1"/>
    <s v="Effluent gross"/>
    <n v="1"/>
    <x v="18"/>
    <x v="18"/>
    <n v="40237"/>
    <x v="0"/>
    <m/>
    <m/>
    <m/>
    <m/>
    <m/>
    <m/>
    <m/>
    <m/>
    <m/>
    <m/>
    <m/>
    <m/>
    <m/>
    <m/>
    <m/>
    <m/>
    <m/>
    <m/>
    <m/>
    <m/>
    <m/>
    <m/>
    <m/>
    <m/>
    <s v="MG/L"/>
    <s v="&lt;="/>
    <n v="10"/>
    <s v="MG/L"/>
    <s v="max"/>
    <m/>
    <m/>
    <m/>
    <m/>
    <m/>
    <x v="0"/>
    <m/>
    <m/>
    <m/>
    <m/>
    <m/>
    <m/>
    <m/>
    <m/>
    <m/>
    <m/>
    <m/>
    <m/>
    <m/>
    <m/>
    <m/>
    <m/>
    <m/>
    <m/>
    <m/>
    <m/>
    <m/>
    <m/>
    <m/>
    <m/>
  </r>
  <r>
    <s v="MT0000892"/>
    <s v="ICIS-NPDES"/>
    <x v="0"/>
    <x v="0"/>
    <n v="552"/>
    <s v="Oil and grease, hexane extr method"/>
    <x v="9"/>
    <n v="1"/>
    <s v="Effluent gross"/>
    <n v="1"/>
    <x v="19"/>
    <x v="19"/>
    <n v="40268"/>
    <x v="0"/>
    <m/>
    <m/>
    <m/>
    <m/>
    <m/>
    <m/>
    <m/>
    <m/>
    <m/>
    <m/>
    <m/>
    <m/>
    <m/>
    <m/>
    <m/>
    <m/>
    <m/>
    <m/>
    <m/>
    <m/>
    <m/>
    <m/>
    <m/>
    <m/>
    <s v="MG/L"/>
    <s v="&lt;="/>
    <n v="10"/>
    <s v="MG/L"/>
    <s v="max"/>
    <m/>
    <m/>
    <m/>
    <m/>
    <m/>
    <x v="0"/>
    <m/>
    <m/>
    <m/>
    <m/>
    <m/>
    <m/>
    <m/>
    <m/>
    <m/>
    <m/>
    <m/>
    <m/>
    <m/>
    <m/>
    <m/>
    <m/>
    <m/>
    <m/>
    <m/>
    <m/>
    <m/>
    <m/>
    <m/>
    <m/>
  </r>
  <r>
    <s v="MT0000892"/>
    <s v="ICIS-NPDES"/>
    <x v="0"/>
    <x v="0"/>
    <n v="552"/>
    <s v="Oil and grease, hexane extr method"/>
    <x v="9"/>
    <n v="1"/>
    <s v="Effluent gross"/>
    <n v="1"/>
    <x v="20"/>
    <x v="20"/>
    <n v="40298"/>
    <x v="0"/>
    <m/>
    <m/>
    <m/>
    <m/>
    <m/>
    <m/>
    <m/>
    <m/>
    <m/>
    <m/>
    <m/>
    <m/>
    <m/>
    <m/>
    <m/>
    <m/>
    <m/>
    <m/>
    <m/>
    <m/>
    <m/>
    <m/>
    <m/>
    <m/>
    <s v="MG/L"/>
    <s v="&lt;="/>
    <n v="10"/>
    <s v="MG/L"/>
    <s v="max"/>
    <m/>
    <m/>
    <m/>
    <m/>
    <m/>
    <x v="0"/>
    <m/>
    <m/>
    <m/>
    <m/>
    <m/>
    <m/>
    <m/>
    <m/>
    <m/>
    <m/>
    <m/>
    <m/>
    <m/>
    <m/>
    <m/>
    <m/>
    <m/>
    <m/>
    <m/>
    <m/>
    <m/>
    <m/>
    <m/>
    <m/>
  </r>
  <r>
    <s v="MT0000892"/>
    <s v="ICIS-NPDES"/>
    <x v="0"/>
    <x v="0"/>
    <n v="552"/>
    <s v="Oil and grease, hexane extr method"/>
    <x v="9"/>
    <n v="1"/>
    <s v="Effluent gross"/>
    <n v="1"/>
    <x v="21"/>
    <x v="21"/>
    <n v="40329"/>
    <x v="0"/>
    <m/>
    <m/>
    <m/>
    <m/>
    <m/>
    <m/>
    <m/>
    <m/>
    <m/>
    <m/>
    <m/>
    <m/>
    <m/>
    <m/>
    <m/>
    <m/>
    <m/>
    <m/>
    <m/>
    <m/>
    <m/>
    <m/>
    <m/>
    <m/>
    <s v="MG/L"/>
    <s v="&lt;="/>
    <n v="10"/>
    <s v="MG/L"/>
    <s v="max"/>
    <m/>
    <m/>
    <m/>
    <m/>
    <m/>
    <x v="0"/>
    <m/>
    <m/>
    <m/>
    <m/>
    <m/>
    <m/>
    <m/>
    <m/>
    <m/>
    <m/>
    <m/>
    <m/>
    <m/>
    <m/>
    <m/>
    <m/>
    <m/>
    <m/>
    <m/>
    <m/>
    <m/>
    <m/>
    <m/>
    <m/>
  </r>
  <r>
    <s v="MT0000892"/>
    <s v="ICIS-NPDES"/>
    <x v="0"/>
    <x v="0"/>
    <n v="552"/>
    <s v="Oil and grease, hexane extr method"/>
    <x v="9"/>
    <n v="1"/>
    <s v="Effluent gross"/>
    <n v="1"/>
    <x v="22"/>
    <x v="22"/>
    <n v="40359"/>
    <x v="0"/>
    <m/>
    <m/>
    <m/>
    <m/>
    <m/>
    <m/>
    <m/>
    <m/>
    <m/>
    <m/>
    <m/>
    <m/>
    <m/>
    <m/>
    <m/>
    <m/>
    <m/>
    <m/>
    <m/>
    <m/>
    <m/>
    <m/>
    <m/>
    <m/>
    <s v="MG/L"/>
    <s v="&lt;="/>
    <n v="10"/>
    <s v="MG/L"/>
    <s v="max"/>
    <m/>
    <m/>
    <m/>
    <m/>
    <m/>
    <x v="0"/>
    <m/>
    <m/>
    <m/>
    <m/>
    <m/>
    <m/>
    <m/>
    <m/>
    <m/>
    <m/>
    <m/>
    <m/>
    <m/>
    <m/>
    <m/>
    <m/>
    <m/>
    <m/>
    <m/>
    <m/>
    <m/>
    <m/>
    <m/>
    <m/>
  </r>
  <r>
    <s v="MT0000892"/>
    <s v="ICIS-NPDES"/>
    <x v="0"/>
    <x v="0"/>
    <n v="552"/>
    <s v="Oil and grease, hexane extr method"/>
    <x v="9"/>
    <n v="1"/>
    <s v="Effluent gross"/>
    <n v="1"/>
    <x v="23"/>
    <x v="23"/>
    <n v="40390"/>
    <x v="0"/>
    <m/>
    <m/>
    <m/>
    <m/>
    <m/>
    <m/>
    <m/>
    <m/>
    <m/>
    <m/>
    <m/>
    <m/>
    <m/>
    <m/>
    <m/>
    <m/>
    <m/>
    <m/>
    <m/>
    <m/>
    <m/>
    <m/>
    <m/>
    <m/>
    <s v="MG/L"/>
    <s v="&lt;="/>
    <n v="10"/>
    <s v="MG/L"/>
    <s v="max"/>
    <m/>
    <m/>
    <m/>
    <m/>
    <m/>
    <x v="0"/>
    <m/>
    <m/>
    <m/>
    <m/>
    <m/>
    <m/>
    <m/>
    <m/>
    <m/>
    <m/>
    <m/>
    <m/>
    <m/>
    <m/>
    <m/>
    <m/>
    <m/>
    <m/>
    <m/>
    <m/>
    <m/>
    <m/>
    <m/>
    <m/>
  </r>
  <r>
    <s v="MT0000892"/>
    <s v="ICIS-NPDES"/>
    <x v="0"/>
    <x v="0"/>
    <n v="552"/>
    <s v="Oil and grease, hexane extr method"/>
    <x v="9"/>
    <n v="1"/>
    <s v="Effluent gross"/>
    <n v="1"/>
    <x v="0"/>
    <x v="0"/>
    <n v="40421"/>
    <x v="0"/>
    <m/>
    <m/>
    <m/>
    <m/>
    <m/>
    <m/>
    <m/>
    <m/>
    <m/>
    <m/>
    <m/>
    <m/>
    <m/>
    <m/>
    <m/>
    <m/>
    <m/>
    <m/>
    <m/>
    <m/>
    <m/>
    <m/>
    <m/>
    <n v="3"/>
    <s v="MG/L"/>
    <s v="&lt;="/>
    <n v="10"/>
    <s v="MG/L"/>
    <s v="max"/>
    <m/>
    <m/>
    <m/>
    <m/>
    <m/>
    <x v="0"/>
    <m/>
    <m/>
    <m/>
    <m/>
    <m/>
    <m/>
    <m/>
    <m/>
    <m/>
    <m/>
    <m/>
    <m/>
    <m/>
    <m/>
    <m/>
    <m/>
    <m/>
    <m/>
    <m/>
    <m/>
    <m/>
    <m/>
    <m/>
    <m/>
  </r>
  <r>
    <s v="MT0000892"/>
    <s v="ICIS-NPDES"/>
    <x v="0"/>
    <x v="0"/>
    <n v="552"/>
    <s v="Oil and grease, hexane extr method"/>
    <x v="9"/>
    <n v="1"/>
    <s v="Effluent gross"/>
    <n v="1"/>
    <x v="1"/>
    <x v="1"/>
    <n v="40451"/>
    <x v="0"/>
    <m/>
    <m/>
    <m/>
    <m/>
    <m/>
    <m/>
    <m/>
    <m/>
    <m/>
    <m/>
    <m/>
    <m/>
    <m/>
    <m/>
    <m/>
    <m/>
    <m/>
    <m/>
    <m/>
    <m/>
    <m/>
    <m/>
    <s v="&lt;"/>
    <n v="1"/>
    <s v="MG/L"/>
    <s v="&lt;="/>
    <n v="10"/>
    <s v="MG/L"/>
    <s v="max"/>
    <m/>
    <m/>
    <m/>
    <m/>
    <m/>
    <x v="0"/>
    <m/>
    <m/>
    <m/>
    <m/>
    <m/>
    <m/>
    <m/>
    <m/>
    <m/>
    <m/>
    <m/>
    <m/>
    <m/>
    <m/>
    <m/>
    <m/>
    <m/>
    <m/>
    <m/>
    <m/>
    <m/>
    <m/>
    <m/>
    <m/>
  </r>
  <r>
    <s v="MT0000892"/>
    <s v="ICIS-NPDES"/>
    <x v="0"/>
    <x v="0"/>
    <n v="552"/>
    <s v="Oil and grease, hexane extr method"/>
    <x v="9"/>
    <n v="1"/>
    <s v="Effluent gross"/>
    <n v="1"/>
    <x v="24"/>
    <x v="24"/>
    <n v="40482"/>
    <x v="0"/>
    <m/>
    <m/>
    <m/>
    <m/>
    <m/>
    <m/>
    <m/>
    <m/>
    <m/>
    <m/>
    <m/>
    <m/>
    <m/>
    <m/>
    <m/>
    <m/>
    <m/>
    <m/>
    <m/>
    <m/>
    <m/>
    <m/>
    <m/>
    <m/>
    <s v="MG/L"/>
    <s v="&lt;="/>
    <n v="10"/>
    <s v="MG/L"/>
    <s v="max"/>
    <m/>
    <m/>
    <m/>
    <m/>
    <m/>
    <x v="0"/>
    <m/>
    <m/>
    <m/>
    <m/>
    <m/>
    <m/>
    <m/>
    <m/>
    <m/>
    <m/>
    <m/>
    <m/>
    <m/>
    <m/>
    <m/>
    <m/>
    <m/>
    <m/>
    <m/>
    <m/>
    <m/>
    <m/>
    <m/>
    <m/>
  </r>
  <r>
    <s v="MT0000892"/>
    <s v="ICIS-NPDES"/>
    <x v="0"/>
    <x v="0"/>
    <n v="552"/>
    <s v="Oil and grease, hexane extr method"/>
    <x v="9"/>
    <n v="1"/>
    <s v="Effluent gross"/>
    <n v="1"/>
    <x v="2"/>
    <x v="2"/>
    <n v="40512"/>
    <x v="0"/>
    <m/>
    <m/>
    <m/>
    <m/>
    <m/>
    <m/>
    <m/>
    <m/>
    <m/>
    <m/>
    <m/>
    <m/>
    <m/>
    <m/>
    <m/>
    <m/>
    <m/>
    <m/>
    <m/>
    <m/>
    <m/>
    <m/>
    <s v="&lt;"/>
    <n v="1"/>
    <s v="MG/L"/>
    <s v="&lt;="/>
    <n v="10"/>
    <s v="MG/L"/>
    <s v="max"/>
    <m/>
    <m/>
    <m/>
    <m/>
    <m/>
    <x v="0"/>
    <m/>
    <m/>
    <m/>
    <m/>
    <m/>
    <m/>
    <m/>
    <m/>
    <m/>
    <m/>
    <m/>
    <m/>
    <m/>
    <m/>
    <m/>
    <m/>
    <m/>
    <m/>
    <m/>
    <m/>
    <m/>
    <m/>
    <m/>
    <m/>
  </r>
  <r>
    <s v="MT0000892"/>
    <s v="ICIS-NPDES"/>
    <x v="0"/>
    <x v="0"/>
    <n v="552"/>
    <s v="Oil and grease, hexane extr method"/>
    <x v="9"/>
    <n v="1"/>
    <s v="Effluent gross"/>
    <n v="1"/>
    <x v="3"/>
    <x v="3"/>
    <n v="40543"/>
    <x v="0"/>
    <m/>
    <m/>
    <m/>
    <m/>
    <m/>
    <m/>
    <m/>
    <m/>
    <m/>
    <m/>
    <m/>
    <m/>
    <m/>
    <m/>
    <m/>
    <m/>
    <m/>
    <m/>
    <m/>
    <m/>
    <m/>
    <m/>
    <s v="&lt;"/>
    <n v="1"/>
    <s v="MG/L"/>
    <s v="&lt;="/>
    <n v="10"/>
    <s v="MG/L"/>
    <s v="max"/>
    <m/>
    <m/>
    <m/>
    <m/>
    <m/>
    <x v="0"/>
    <m/>
    <m/>
    <m/>
    <m/>
    <m/>
    <m/>
    <m/>
    <m/>
    <m/>
    <m/>
    <m/>
    <m/>
    <m/>
    <m/>
    <m/>
    <m/>
    <m/>
    <m/>
    <m/>
    <m/>
    <m/>
    <m/>
    <m/>
    <m/>
  </r>
  <r>
    <s v="MT0000892"/>
    <s v="ICIS-NPDES"/>
    <x v="0"/>
    <x v="0"/>
    <n v="552"/>
    <s v="Oil and grease, hexane extr method"/>
    <x v="9"/>
    <n v="1"/>
    <s v="Effluent gross"/>
    <n v="1"/>
    <x v="25"/>
    <x v="25"/>
    <n v="40574"/>
    <x v="1"/>
    <m/>
    <m/>
    <m/>
    <m/>
    <m/>
    <m/>
    <m/>
    <m/>
    <m/>
    <m/>
    <m/>
    <m/>
    <m/>
    <m/>
    <m/>
    <m/>
    <m/>
    <m/>
    <m/>
    <m/>
    <m/>
    <m/>
    <m/>
    <m/>
    <s v="MG/L"/>
    <s v="&lt;="/>
    <n v="10"/>
    <s v="MG/L"/>
    <s v="max"/>
    <m/>
    <m/>
    <m/>
    <m/>
    <m/>
    <x v="0"/>
    <m/>
    <m/>
    <m/>
    <m/>
    <m/>
    <m/>
    <m/>
    <m/>
    <m/>
    <m/>
    <m/>
    <m/>
    <m/>
    <m/>
    <m/>
    <m/>
    <m/>
    <m/>
    <m/>
    <m/>
    <m/>
    <m/>
    <m/>
    <m/>
  </r>
  <r>
    <s v="MT0000892"/>
    <s v="ICIS-NPDES"/>
    <x v="0"/>
    <x v="0"/>
    <n v="552"/>
    <s v="Oil and grease, hexane extr method"/>
    <x v="9"/>
    <n v="1"/>
    <s v="Effluent gross"/>
    <n v="1"/>
    <x v="26"/>
    <x v="26"/>
    <n v="40602"/>
    <x v="1"/>
    <m/>
    <m/>
    <m/>
    <m/>
    <m/>
    <m/>
    <m/>
    <m/>
    <m/>
    <m/>
    <m/>
    <m/>
    <m/>
    <m/>
    <m/>
    <m/>
    <m/>
    <m/>
    <m/>
    <m/>
    <m/>
    <m/>
    <m/>
    <m/>
    <s v="MG/L"/>
    <s v="&lt;="/>
    <n v="10"/>
    <s v="MG/L"/>
    <s v="max"/>
    <m/>
    <m/>
    <m/>
    <m/>
    <m/>
    <x v="0"/>
    <m/>
    <m/>
    <m/>
    <m/>
    <m/>
    <m/>
    <m/>
    <m/>
    <m/>
    <m/>
    <m/>
    <m/>
    <m/>
    <m/>
    <m/>
    <m/>
    <m/>
    <m/>
    <m/>
    <m/>
    <m/>
    <m/>
    <m/>
    <m/>
  </r>
  <r>
    <s v="MT0000892"/>
    <s v="ICIS-NPDES"/>
    <x v="0"/>
    <x v="0"/>
    <n v="552"/>
    <s v="Oil and grease, hexane extr method"/>
    <x v="9"/>
    <n v="1"/>
    <s v="Effluent gross"/>
    <n v="1"/>
    <x v="27"/>
    <x v="27"/>
    <n v="40633"/>
    <x v="1"/>
    <m/>
    <m/>
    <m/>
    <m/>
    <m/>
    <m/>
    <m/>
    <m/>
    <m/>
    <m/>
    <m/>
    <m/>
    <m/>
    <m/>
    <m/>
    <m/>
    <m/>
    <m/>
    <m/>
    <m/>
    <m/>
    <m/>
    <m/>
    <m/>
    <s v="MG/L"/>
    <s v="&lt;="/>
    <n v="10"/>
    <s v="MG/L"/>
    <s v="max"/>
    <m/>
    <m/>
    <m/>
    <m/>
    <m/>
    <x v="0"/>
    <m/>
    <m/>
    <m/>
    <m/>
    <m/>
    <m/>
    <m/>
    <m/>
    <m/>
    <m/>
    <m/>
    <m/>
    <m/>
    <m/>
    <m/>
    <m/>
    <m/>
    <m/>
    <m/>
    <m/>
    <m/>
    <m/>
    <m/>
    <m/>
  </r>
  <r>
    <s v="MT0000892"/>
    <s v="ICIS-NPDES"/>
    <x v="0"/>
    <x v="0"/>
    <n v="552"/>
    <s v="Oil and grease, hexane extr method"/>
    <x v="9"/>
    <n v="1"/>
    <s v="Effluent gross"/>
    <n v="1"/>
    <x v="28"/>
    <x v="28"/>
    <n v="40663"/>
    <x v="1"/>
    <m/>
    <m/>
    <m/>
    <m/>
    <m/>
    <m/>
    <m/>
    <m/>
    <m/>
    <m/>
    <m/>
    <m/>
    <m/>
    <m/>
    <m/>
    <m/>
    <m/>
    <m/>
    <m/>
    <m/>
    <m/>
    <m/>
    <m/>
    <m/>
    <s v="MG/L"/>
    <s v="&lt;="/>
    <n v="10"/>
    <s v="MG/L"/>
    <s v="max"/>
    <m/>
    <m/>
    <m/>
    <m/>
    <m/>
    <x v="0"/>
    <m/>
    <m/>
    <m/>
    <m/>
    <m/>
    <m/>
    <m/>
    <m/>
    <m/>
    <m/>
    <m/>
    <m/>
    <m/>
    <m/>
    <m/>
    <m/>
    <m/>
    <m/>
    <m/>
    <m/>
    <m/>
    <m/>
    <m/>
    <m/>
  </r>
  <r>
    <s v="MT0000892"/>
    <s v="ICIS-NPDES"/>
    <x v="0"/>
    <x v="0"/>
    <n v="552"/>
    <s v="Oil and grease, hexane extr method"/>
    <x v="9"/>
    <n v="1"/>
    <s v="Effluent gross"/>
    <n v="1"/>
    <x v="4"/>
    <x v="4"/>
    <n v="40694"/>
    <x v="1"/>
    <m/>
    <m/>
    <m/>
    <m/>
    <m/>
    <m/>
    <m/>
    <m/>
    <m/>
    <m/>
    <m/>
    <m/>
    <m/>
    <m/>
    <m/>
    <m/>
    <m/>
    <m/>
    <m/>
    <m/>
    <m/>
    <m/>
    <s v="&lt;"/>
    <n v="1"/>
    <s v="MG/L"/>
    <s v="&lt;="/>
    <n v="10"/>
    <s v="MG/L"/>
    <s v="max"/>
    <m/>
    <m/>
    <m/>
    <m/>
    <m/>
    <x v="0"/>
    <m/>
    <m/>
    <m/>
    <m/>
    <m/>
    <m/>
    <m/>
    <m/>
    <m/>
    <m/>
    <m/>
    <m/>
    <m/>
    <m/>
    <m/>
    <m/>
    <m/>
    <m/>
    <m/>
    <m/>
    <m/>
    <m/>
    <m/>
    <m/>
  </r>
  <r>
    <s v="MT0000892"/>
    <s v="ICIS-NPDES"/>
    <x v="0"/>
    <x v="0"/>
    <n v="552"/>
    <s v="Oil and grease, hexane extr method"/>
    <x v="9"/>
    <n v="1"/>
    <s v="Effluent gross"/>
    <n v="1"/>
    <x v="5"/>
    <x v="5"/>
    <n v="40724"/>
    <x v="1"/>
    <m/>
    <m/>
    <m/>
    <m/>
    <m/>
    <m/>
    <m/>
    <m/>
    <m/>
    <m/>
    <m/>
    <m/>
    <m/>
    <m/>
    <m/>
    <m/>
    <m/>
    <m/>
    <m/>
    <m/>
    <m/>
    <m/>
    <m/>
    <n v="1"/>
    <s v="MG/L"/>
    <s v="&lt;="/>
    <n v="10"/>
    <s v="MG/L"/>
    <s v="max"/>
    <m/>
    <m/>
    <m/>
    <m/>
    <m/>
    <x v="0"/>
    <m/>
    <m/>
    <m/>
    <m/>
    <m/>
    <m/>
    <m/>
    <m/>
    <m/>
    <m/>
    <m/>
    <m/>
    <m/>
    <m/>
    <m/>
    <m/>
    <m/>
    <m/>
    <m/>
    <m/>
    <m/>
    <m/>
    <m/>
    <m/>
  </r>
  <r>
    <s v="MT0000892"/>
    <s v="ICIS-NPDES"/>
    <x v="0"/>
    <x v="0"/>
    <n v="552"/>
    <s v="Oil and grease, hexane extr method"/>
    <x v="9"/>
    <n v="1"/>
    <s v="Effluent gross"/>
    <n v="1"/>
    <x v="6"/>
    <x v="6"/>
    <n v="40755"/>
    <x v="1"/>
    <m/>
    <m/>
    <m/>
    <m/>
    <m/>
    <m/>
    <m/>
    <m/>
    <m/>
    <m/>
    <m/>
    <m/>
    <m/>
    <m/>
    <m/>
    <m/>
    <m/>
    <m/>
    <m/>
    <m/>
    <m/>
    <m/>
    <s v="&lt;"/>
    <n v="1"/>
    <s v="MG/L"/>
    <s v="&lt;="/>
    <n v="10"/>
    <s v="MG/L"/>
    <s v="max"/>
    <m/>
    <m/>
    <m/>
    <m/>
    <m/>
    <x v="0"/>
    <m/>
    <m/>
    <m/>
    <m/>
    <m/>
    <m/>
    <m/>
    <m/>
    <m/>
    <m/>
    <m/>
    <m/>
    <m/>
    <m/>
    <m/>
    <m/>
    <m/>
    <m/>
    <m/>
    <m/>
    <m/>
    <m/>
    <m/>
    <m/>
  </r>
  <r>
    <s v="MT0000892"/>
    <s v="ICIS-NPDES"/>
    <x v="0"/>
    <x v="0"/>
    <n v="552"/>
    <s v="Oil and grease, hexane extr method"/>
    <x v="9"/>
    <n v="1"/>
    <s v="Effluent gross"/>
    <n v="1"/>
    <x v="7"/>
    <x v="7"/>
    <n v="40786"/>
    <x v="1"/>
    <m/>
    <m/>
    <m/>
    <m/>
    <m/>
    <m/>
    <m/>
    <m/>
    <m/>
    <m/>
    <m/>
    <m/>
    <m/>
    <m/>
    <m/>
    <m/>
    <m/>
    <m/>
    <m/>
    <m/>
    <m/>
    <m/>
    <s v="&lt;"/>
    <n v="1"/>
    <s v="MG/L"/>
    <s v="&lt;="/>
    <n v="10"/>
    <s v="MG/L"/>
    <s v="max"/>
    <m/>
    <m/>
    <m/>
    <m/>
    <m/>
    <x v="0"/>
    <m/>
    <m/>
    <m/>
    <m/>
    <m/>
    <m/>
    <m/>
    <m/>
    <m/>
    <m/>
    <m/>
    <m/>
    <m/>
    <m/>
    <m/>
    <m/>
    <m/>
    <m/>
    <m/>
    <m/>
    <m/>
    <m/>
    <m/>
    <m/>
  </r>
  <r>
    <s v="MT0000892"/>
    <s v="ICIS-NPDES"/>
    <x v="0"/>
    <x v="0"/>
    <n v="552"/>
    <s v="Oil and grease, hexane extr method"/>
    <x v="9"/>
    <n v="1"/>
    <s v="Effluent gross"/>
    <n v="1"/>
    <x v="29"/>
    <x v="29"/>
    <n v="40816"/>
    <x v="1"/>
    <m/>
    <m/>
    <m/>
    <m/>
    <m/>
    <m/>
    <m/>
    <m/>
    <m/>
    <m/>
    <m/>
    <m/>
    <m/>
    <m/>
    <m/>
    <m/>
    <m/>
    <m/>
    <m/>
    <m/>
    <m/>
    <m/>
    <m/>
    <m/>
    <s v="MG/L"/>
    <s v="&lt;="/>
    <n v="10"/>
    <s v="MG/L"/>
    <s v="max"/>
    <m/>
    <m/>
    <m/>
    <m/>
    <m/>
    <x v="0"/>
    <m/>
    <m/>
    <m/>
    <m/>
    <m/>
    <m/>
    <m/>
    <m/>
    <m/>
    <m/>
    <m/>
    <m/>
    <m/>
    <m/>
    <m/>
    <m/>
    <m/>
    <m/>
    <m/>
    <m/>
    <m/>
    <m/>
    <m/>
    <m/>
  </r>
  <r>
    <s v="MT0000892"/>
    <s v="ICIS-NPDES"/>
    <x v="0"/>
    <x v="0"/>
    <n v="552"/>
    <s v="Oil and grease, hexane extr method"/>
    <x v="9"/>
    <n v="1"/>
    <s v="Effluent gross"/>
    <n v="1"/>
    <x v="30"/>
    <x v="30"/>
    <n v="40847"/>
    <x v="1"/>
    <m/>
    <m/>
    <m/>
    <m/>
    <m/>
    <m/>
    <m/>
    <m/>
    <m/>
    <m/>
    <m/>
    <m/>
    <m/>
    <m/>
    <m/>
    <m/>
    <m/>
    <m/>
    <m/>
    <m/>
    <m/>
    <m/>
    <m/>
    <m/>
    <s v="MG/L"/>
    <s v="&lt;="/>
    <n v="10"/>
    <s v="MG/L"/>
    <s v="max"/>
    <m/>
    <m/>
    <m/>
    <m/>
    <m/>
    <x v="0"/>
    <m/>
    <m/>
    <m/>
    <m/>
    <m/>
    <m/>
    <m/>
    <m/>
    <m/>
    <m/>
    <m/>
    <m/>
    <m/>
    <m/>
    <m/>
    <m/>
    <m/>
    <m/>
    <m/>
    <m/>
    <m/>
    <m/>
    <m/>
    <m/>
  </r>
  <r>
    <s v="MT0000892"/>
    <s v="ICIS-NPDES"/>
    <x v="0"/>
    <x v="0"/>
    <n v="552"/>
    <s v="Oil and grease, hexane extr method"/>
    <x v="9"/>
    <n v="1"/>
    <s v="Effluent gross"/>
    <n v="1"/>
    <x v="31"/>
    <x v="31"/>
    <n v="40877"/>
    <x v="1"/>
    <m/>
    <m/>
    <m/>
    <m/>
    <m/>
    <m/>
    <m/>
    <m/>
    <m/>
    <m/>
    <m/>
    <m/>
    <m/>
    <m/>
    <m/>
    <m/>
    <m/>
    <m/>
    <m/>
    <m/>
    <m/>
    <m/>
    <m/>
    <m/>
    <s v="MG/L"/>
    <s v="&lt;="/>
    <n v="10"/>
    <s v="MG/L"/>
    <s v="max"/>
    <m/>
    <m/>
    <m/>
    <m/>
    <m/>
    <x v="0"/>
    <m/>
    <m/>
    <m/>
    <m/>
    <m/>
    <m/>
    <m/>
    <m/>
    <m/>
    <m/>
    <m/>
    <m/>
    <m/>
    <m/>
    <m/>
    <m/>
    <m/>
    <m/>
    <m/>
    <m/>
    <m/>
    <m/>
    <m/>
    <m/>
  </r>
  <r>
    <s v="MT0000892"/>
    <s v="ICIS-NPDES"/>
    <x v="0"/>
    <x v="0"/>
    <n v="552"/>
    <s v="Oil and grease, hexane extr method"/>
    <x v="9"/>
    <n v="1"/>
    <s v="Effluent gross"/>
    <n v="1"/>
    <x v="32"/>
    <x v="32"/>
    <n v="40908"/>
    <x v="1"/>
    <m/>
    <m/>
    <m/>
    <m/>
    <m/>
    <m/>
    <m/>
    <m/>
    <m/>
    <m/>
    <m/>
    <m/>
    <m/>
    <m/>
    <m/>
    <m/>
    <m/>
    <m/>
    <m/>
    <m/>
    <m/>
    <m/>
    <m/>
    <m/>
    <s v="MG/L"/>
    <s v="&lt;="/>
    <n v="10"/>
    <s v="MG/L"/>
    <s v="max"/>
    <m/>
    <m/>
    <m/>
    <m/>
    <m/>
    <x v="0"/>
    <m/>
    <m/>
    <m/>
    <m/>
    <m/>
    <m/>
    <m/>
    <m/>
    <m/>
    <m/>
    <m/>
    <m/>
    <m/>
    <m/>
    <m/>
    <m/>
    <m/>
    <m/>
    <m/>
    <m/>
    <m/>
    <m/>
    <m/>
    <m/>
  </r>
  <r>
    <s v="MT0000892"/>
    <s v="ICIS-NPDES"/>
    <x v="0"/>
    <x v="0"/>
    <n v="552"/>
    <s v="Oil and grease, hexane extr method"/>
    <x v="9"/>
    <n v="1"/>
    <s v="Effluent gross"/>
    <n v="1"/>
    <x v="33"/>
    <x v="33"/>
    <n v="40939"/>
    <x v="2"/>
    <m/>
    <m/>
    <m/>
    <m/>
    <m/>
    <m/>
    <m/>
    <m/>
    <m/>
    <m/>
    <m/>
    <m/>
    <m/>
    <m/>
    <m/>
    <m/>
    <m/>
    <m/>
    <m/>
    <m/>
    <m/>
    <m/>
    <m/>
    <m/>
    <s v="MG/L"/>
    <s v="&lt;="/>
    <n v="10"/>
    <s v="MG/L"/>
    <s v="max"/>
    <m/>
    <m/>
    <m/>
    <m/>
    <m/>
    <x v="0"/>
    <m/>
    <m/>
    <m/>
    <m/>
    <m/>
    <m/>
    <m/>
    <m/>
    <m/>
    <m/>
    <m/>
    <m/>
    <m/>
    <m/>
    <m/>
    <m/>
    <m/>
    <m/>
    <m/>
    <m/>
    <m/>
    <m/>
    <m/>
    <m/>
  </r>
  <r>
    <s v="MT0000892"/>
    <s v="ICIS-NPDES"/>
    <x v="0"/>
    <x v="0"/>
    <n v="552"/>
    <s v="Oil and grease, hexane extr method"/>
    <x v="9"/>
    <n v="1"/>
    <s v="Effluent gross"/>
    <n v="1"/>
    <x v="34"/>
    <x v="34"/>
    <n v="40968"/>
    <x v="2"/>
    <m/>
    <m/>
    <m/>
    <m/>
    <m/>
    <m/>
    <m/>
    <m/>
    <m/>
    <m/>
    <m/>
    <m/>
    <m/>
    <m/>
    <m/>
    <m/>
    <m/>
    <m/>
    <m/>
    <m/>
    <m/>
    <m/>
    <m/>
    <m/>
    <s v="MG/L"/>
    <s v="&lt;="/>
    <n v="10"/>
    <s v="MG/L"/>
    <s v="max"/>
    <m/>
    <m/>
    <m/>
    <m/>
    <m/>
    <x v="0"/>
    <m/>
    <m/>
    <m/>
    <m/>
    <m/>
    <m/>
    <m/>
    <m/>
    <m/>
    <m/>
    <m/>
    <m/>
    <m/>
    <m/>
    <m/>
    <m/>
    <m/>
    <m/>
    <m/>
    <m/>
    <m/>
    <m/>
    <m/>
    <m/>
  </r>
  <r>
    <s v="MT0000892"/>
    <s v="ICIS-NPDES"/>
    <x v="0"/>
    <x v="0"/>
    <n v="552"/>
    <s v="Oil and grease, hexane extr method"/>
    <x v="9"/>
    <n v="1"/>
    <s v="Effluent gross"/>
    <n v="1"/>
    <x v="8"/>
    <x v="8"/>
    <n v="40999"/>
    <x v="2"/>
    <m/>
    <m/>
    <m/>
    <m/>
    <m/>
    <m/>
    <m/>
    <m/>
    <m/>
    <m/>
    <m/>
    <m/>
    <m/>
    <m/>
    <m/>
    <m/>
    <m/>
    <m/>
    <m/>
    <m/>
    <m/>
    <m/>
    <s v="&lt;"/>
    <n v="1"/>
    <s v="MG/L"/>
    <s v="&lt;="/>
    <n v="10"/>
    <s v="MG/L"/>
    <s v="max"/>
    <m/>
    <m/>
    <m/>
    <m/>
    <m/>
    <x v="0"/>
    <m/>
    <m/>
    <m/>
    <m/>
    <m/>
    <m/>
    <m/>
    <m/>
    <m/>
    <m/>
    <m/>
    <m/>
    <m/>
    <m/>
    <m/>
    <m/>
    <m/>
    <m/>
    <m/>
    <m/>
    <m/>
    <m/>
    <m/>
    <m/>
  </r>
  <r>
    <s v="MT0000892"/>
    <s v="ICIS-NPDES"/>
    <x v="0"/>
    <x v="0"/>
    <n v="552"/>
    <s v="Oil and grease, hexane extr method"/>
    <x v="9"/>
    <n v="1"/>
    <s v="Effluent gross"/>
    <n v="1"/>
    <x v="9"/>
    <x v="9"/>
    <n v="41029"/>
    <x v="2"/>
    <m/>
    <m/>
    <m/>
    <m/>
    <m/>
    <m/>
    <m/>
    <m/>
    <m/>
    <m/>
    <m/>
    <m/>
    <m/>
    <m/>
    <m/>
    <m/>
    <m/>
    <m/>
    <m/>
    <m/>
    <m/>
    <m/>
    <s v="&lt;"/>
    <n v="1"/>
    <s v="MG/L"/>
    <s v="&lt;="/>
    <n v="10"/>
    <s v="MG/L"/>
    <s v="max"/>
    <m/>
    <m/>
    <m/>
    <m/>
    <m/>
    <x v="0"/>
    <m/>
    <m/>
    <m/>
    <m/>
    <m/>
    <m/>
    <m/>
    <m/>
    <m/>
    <m/>
    <m/>
    <m/>
    <m/>
    <m/>
    <m/>
    <m/>
    <m/>
    <m/>
    <m/>
    <m/>
    <m/>
    <m/>
    <m/>
    <m/>
  </r>
  <r>
    <s v="MT0000892"/>
    <s v="ICIS-NPDES"/>
    <x v="0"/>
    <x v="0"/>
    <n v="556"/>
    <s v="Oil &amp; Grease"/>
    <x v="10"/>
    <n v="1"/>
    <s v="Effluent gross"/>
    <n v="1"/>
    <x v="35"/>
    <x v="35"/>
    <n v="41060"/>
    <x v="2"/>
    <m/>
    <m/>
    <m/>
    <m/>
    <m/>
    <m/>
    <m/>
    <m/>
    <m/>
    <m/>
    <m/>
    <m/>
    <m/>
    <m/>
    <m/>
    <m/>
    <m/>
    <m/>
    <m/>
    <m/>
    <m/>
    <m/>
    <m/>
    <m/>
    <s v="MG/L"/>
    <s v="&lt;="/>
    <n v="10"/>
    <s v="MG/L"/>
    <s v="max"/>
    <m/>
    <m/>
    <m/>
    <m/>
    <m/>
    <x v="0"/>
    <m/>
    <m/>
    <m/>
    <m/>
    <m/>
    <m/>
    <m/>
    <m/>
    <m/>
    <m/>
    <m/>
    <m/>
    <m/>
    <m/>
    <m/>
    <m/>
    <m/>
    <m/>
    <m/>
    <m/>
    <m/>
    <m/>
    <m/>
    <m/>
  </r>
  <r>
    <s v="MT0000892"/>
    <s v="ICIS-NPDES"/>
    <x v="0"/>
    <x v="0"/>
    <n v="556"/>
    <s v="Oil &amp; Grease"/>
    <x v="10"/>
    <n v="1"/>
    <s v="Effluent gross"/>
    <n v="1"/>
    <x v="10"/>
    <x v="10"/>
    <n v="41090"/>
    <x v="2"/>
    <m/>
    <m/>
    <m/>
    <m/>
    <m/>
    <m/>
    <m/>
    <m/>
    <m/>
    <m/>
    <m/>
    <m/>
    <m/>
    <m/>
    <m/>
    <m/>
    <m/>
    <m/>
    <m/>
    <m/>
    <m/>
    <m/>
    <m/>
    <m/>
    <s v="MG/L"/>
    <s v="&lt;="/>
    <n v="10"/>
    <s v="MG/L"/>
    <s v="max"/>
    <m/>
    <m/>
    <m/>
    <m/>
    <m/>
    <x v="0"/>
    <m/>
    <m/>
    <m/>
    <m/>
    <m/>
    <m/>
    <m/>
    <m/>
    <m/>
    <m/>
    <m/>
    <m/>
    <m/>
    <m/>
    <m/>
    <m/>
    <m/>
    <m/>
    <m/>
    <m/>
    <m/>
    <m/>
    <m/>
    <m/>
  </r>
  <r>
    <s v="MT0000892"/>
    <s v="ICIS-NPDES"/>
    <x v="0"/>
    <x v="0"/>
    <n v="556"/>
    <s v="Oil &amp; Grease"/>
    <x v="10"/>
    <n v="1"/>
    <s v="Effluent gross"/>
    <n v="1"/>
    <x v="36"/>
    <x v="36"/>
    <n v="41121"/>
    <x v="2"/>
    <m/>
    <m/>
    <m/>
    <m/>
    <m/>
    <m/>
    <m/>
    <m/>
    <m/>
    <m/>
    <m/>
    <m/>
    <m/>
    <m/>
    <m/>
    <m/>
    <m/>
    <m/>
    <m/>
    <m/>
    <m/>
    <m/>
    <m/>
    <m/>
    <s v="MG/L"/>
    <s v="&lt;="/>
    <n v="10"/>
    <s v="MG/L"/>
    <s v="max"/>
    <m/>
    <m/>
    <m/>
    <m/>
    <m/>
    <x v="0"/>
    <m/>
    <m/>
    <m/>
    <m/>
    <m/>
    <m/>
    <m/>
    <m/>
    <m/>
    <m/>
    <m/>
    <m/>
    <m/>
    <m/>
    <m/>
    <m/>
    <m/>
    <m/>
    <m/>
    <m/>
    <m/>
    <m/>
    <m/>
    <m/>
  </r>
  <r>
    <s v="MT0000892"/>
    <s v="ICIS-NPDES"/>
    <x v="0"/>
    <x v="0"/>
    <n v="556"/>
    <s v="Oil &amp; Grease"/>
    <x v="10"/>
    <n v="1"/>
    <s v="Effluent gross"/>
    <n v="1"/>
    <x v="37"/>
    <x v="37"/>
    <n v="41152"/>
    <x v="2"/>
    <m/>
    <m/>
    <m/>
    <m/>
    <m/>
    <m/>
    <m/>
    <m/>
    <m/>
    <m/>
    <m/>
    <m/>
    <m/>
    <m/>
    <m/>
    <m/>
    <m/>
    <m/>
    <m/>
    <m/>
    <m/>
    <m/>
    <m/>
    <m/>
    <s v="MG/L"/>
    <s v="&lt;="/>
    <n v="10"/>
    <s v="MG/L"/>
    <s v="max"/>
    <m/>
    <m/>
    <m/>
    <m/>
    <m/>
    <x v="0"/>
    <m/>
    <m/>
    <m/>
    <m/>
    <m/>
    <m/>
    <m/>
    <m/>
    <m/>
    <m/>
    <m/>
    <m/>
    <m/>
    <m/>
    <m/>
    <m/>
    <m/>
    <m/>
    <m/>
    <m/>
    <m/>
    <m/>
    <m/>
    <m/>
  </r>
  <r>
    <s v="MT0000892"/>
    <s v="ICIS-NPDES"/>
    <x v="0"/>
    <x v="0"/>
    <n v="556"/>
    <s v="Oil &amp; Grease"/>
    <x v="10"/>
    <n v="1"/>
    <s v="Effluent gross"/>
    <n v="1"/>
    <x v="38"/>
    <x v="38"/>
    <n v="41182"/>
    <x v="2"/>
    <m/>
    <m/>
    <m/>
    <m/>
    <m/>
    <m/>
    <m/>
    <m/>
    <m/>
    <m/>
    <m/>
    <m/>
    <m/>
    <m/>
    <m/>
    <m/>
    <m/>
    <m/>
    <m/>
    <m/>
    <m/>
    <m/>
    <m/>
    <m/>
    <s v="MG/L"/>
    <s v="&lt;="/>
    <n v="10"/>
    <s v="MG/L"/>
    <s v="max"/>
    <m/>
    <m/>
    <m/>
    <m/>
    <m/>
    <x v="0"/>
    <m/>
    <m/>
    <m/>
    <m/>
    <m/>
    <m/>
    <m/>
    <m/>
    <m/>
    <m/>
    <m/>
    <m/>
    <m/>
    <m/>
    <m/>
    <m/>
    <m/>
    <m/>
    <m/>
    <m/>
    <m/>
    <m/>
    <m/>
    <m/>
  </r>
  <r>
    <s v="MT0000892"/>
    <s v="ICIS-NPDES"/>
    <x v="0"/>
    <x v="0"/>
    <n v="600"/>
    <s v="Nitrogen, total"/>
    <x v="11"/>
    <n v="1"/>
    <s v="Effluent gross"/>
    <n v="1"/>
    <x v="0"/>
    <x v="0"/>
    <n v="40421"/>
    <x v="0"/>
    <m/>
    <m/>
    <m/>
    <m/>
    <m/>
    <m/>
    <m/>
    <m/>
    <m/>
    <m/>
    <m/>
    <m/>
    <n v="3"/>
    <s v="MG/L"/>
    <m/>
    <m/>
    <s v="MG/L"/>
    <s v="avg"/>
    <m/>
    <m/>
    <m/>
    <m/>
    <m/>
    <m/>
    <m/>
    <m/>
    <m/>
    <m/>
    <m/>
    <m/>
    <m/>
    <m/>
    <m/>
    <m/>
    <x v="0"/>
    <m/>
    <m/>
    <m/>
    <m/>
    <m/>
    <m/>
    <m/>
    <m/>
    <m/>
    <m/>
    <m/>
    <m/>
    <m/>
    <m/>
    <m/>
    <m/>
    <m/>
    <m/>
    <m/>
    <m/>
    <m/>
    <m/>
    <m/>
    <m/>
  </r>
  <r>
    <s v="MT0000892"/>
    <s v="ICIS-NPDES"/>
    <x v="0"/>
    <x v="0"/>
    <n v="600"/>
    <s v="Nitrogen, total"/>
    <x v="11"/>
    <n v="1"/>
    <s v="Effluent gross"/>
    <n v="1"/>
    <x v="1"/>
    <x v="1"/>
    <n v="40451"/>
    <x v="0"/>
    <m/>
    <m/>
    <m/>
    <m/>
    <m/>
    <m/>
    <m/>
    <m/>
    <m/>
    <m/>
    <m/>
    <m/>
    <n v="1.3"/>
    <s v="MG/L"/>
    <m/>
    <m/>
    <s v="MG/L"/>
    <s v="avg"/>
    <m/>
    <m/>
    <m/>
    <m/>
    <m/>
    <m/>
    <m/>
    <m/>
    <m/>
    <m/>
    <m/>
    <m/>
    <m/>
    <m/>
    <m/>
    <m/>
    <x v="0"/>
    <m/>
    <m/>
    <m/>
    <m/>
    <m/>
    <m/>
    <m/>
    <m/>
    <m/>
    <m/>
    <m/>
    <m/>
    <m/>
    <m/>
    <m/>
    <m/>
    <m/>
    <m/>
    <m/>
    <m/>
    <m/>
    <m/>
    <m/>
    <m/>
  </r>
  <r>
    <s v="MT0000892"/>
    <s v="ICIS-NPDES"/>
    <x v="0"/>
    <x v="0"/>
    <n v="600"/>
    <s v="Nitrogen, total"/>
    <x v="11"/>
    <n v="1"/>
    <s v="Effluent gross"/>
    <n v="1"/>
    <x v="2"/>
    <x v="2"/>
    <n v="40512"/>
    <x v="0"/>
    <m/>
    <m/>
    <m/>
    <m/>
    <m/>
    <m/>
    <m/>
    <m/>
    <m/>
    <m/>
    <m/>
    <m/>
    <n v="2.5"/>
    <s v="MG/L"/>
    <m/>
    <m/>
    <s v="MG/L"/>
    <s v="avg"/>
    <m/>
    <m/>
    <m/>
    <m/>
    <m/>
    <m/>
    <m/>
    <m/>
    <m/>
    <m/>
    <m/>
    <m/>
    <m/>
    <m/>
    <m/>
    <m/>
    <x v="0"/>
    <m/>
    <m/>
    <m/>
    <m/>
    <m/>
    <m/>
    <m/>
    <m/>
    <m/>
    <m/>
    <m/>
    <m/>
    <m/>
    <m/>
    <m/>
    <m/>
    <m/>
    <m/>
    <m/>
    <m/>
    <m/>
    <m/>
    <m/>
    <m/>
  </r>
  <r>
    <s v="MT0000892"/>
    <s v="ICIS-NPDES"/>
    <x v="0"/>
    <x v="0"/>
    <n v="600"/>
    <s v="Nitrogen, total"/>
    <x v="11"/>
    <n v="1"/>
    <s v="Effluent gross"/>
    <n v="1"/>
    <x v="3"/>
    <x v="3"/>
    <n v="40543"/>
    <x v="0"/>
    <m/>
    <m/>
    <m/>
    <m/>
    <m/>
    <m/>
    <m/>
    <m/>
    <m/>
    <m/>
    <m/>
    <m/>
    <n v="1.9"/>
    <s v="MG/L"/>
    <m/>
    <m/>
    <s v="MG/L"/>
    <s v="avg"/>
    <m/>
    <m/>
    <m/>
    <m/>
    <m/>
    <m/>
    <m/>
    <m/>
    <m/>
    <m/>
    <m/>
    <m/>
    <m/>
    <m/>
    <m/>
    <m/>
    <x v="0"/>
    <m/>
    <m/>
    <m/>
    <m/>
    <m/>
    <m/>
    <m/>
    <m/>
    <m/>
    <m/>
    <m/>
    <m/>
    <m/>
    <m/>
    <m/>
    <m/>
    <m/>
    <m/>
    <m/>
    <m/>
    <m/>
    <m/>
    <m/>
    <m/>
  </r>
  <r>
    <s v="MT0000892"/>
    <s v="ICIS-NPDES"/>
    <x v="0"/>
    <x v="0"/>
    <n v="600"/>
    <s v="Nitrogen, total"/>
    <x v="11"/>
    <n v="1"/>
    <s v="Effluent gross"/>
    <n v="1"/>
    <x v="4"/>
    <x v="4"/>
    <n v="40694"/>
    <x v="1"/>
    <m/>
    <m/>
    <m/>
    <m/>
    <m/>
    <m/>
    <m/>
    <m/>
    <m/>
    <m/>
    <m/>
    <m/>
    <n v="1.9"/>
    <s v="MG/L"/>
    <m/>
    <m/>
    <s v="MG/L"/>
    <s v="avg"/>
    <m/>
    <m/>
    <m/>
    <m/>
    <m/>
    <m/>
    <m/>
    <m/>
    <m/>
    <m/>
    <m/>
    <m/>
    <m/>
    <m/>
    <m/>
    <m/>
    <x v="0"/>
    <m/>
    <m/>
    <m/>
    <m/>
    <m/>
    <m/>
    <m/>
    <m/>
    <m/>
    <m/>
    <m/>
    <m/>
    <m/>
    <m/>
    <m/>
    <m/>
    <m/>
    <m/>
    <m/>
    <m/>
    <m/>
    <m/>
    <m/>
    <m/>
  </r>
  <r>
    <s v="MT0000892"/>
    <s v="ICIS-NPDES"/>
    <x v="0"/>
    <x v="0"/>
    <n v="600"/>
    <s v="Nitrogen, total"/>
    <x v="11"/>
    <n v="1"/>
    <s v="Effluent gross"/>
    <n v="1"/>
    <x v="5"/>
    <x v="5"/>
    <n v="40724"/>
    <x v="1"/>
    <m/>
    <m/>
    <m/>
    <m/>
    <m/>
    <m/>
    <m/>
    <m/>
    <m/>
    <m/>
    <m/>
    <m/>
    <n v="3.6"/>
    <s v="MG/L"/>
    <m/>
    <m/>
    <s v="MG/L"/>
    <s v="avg"/>
    <m/>
    <m/>
    <m/>
    <m/>
    <m/>
    <m/>
    <m/>
    <m/>
    <m/>
    <m/>
    <m/>
    <m/>
    <m/>
    <m/>
    <m/>
    <m/>
    <x v="0"/>
    <m/>
    <m/>
    <m/>
    <m/>
    <m/>
    <m/>
    <m/>
    <m/>
    <m/>
    <m/>
    <m/>
    <m/>
    <m/>
    <m/>
    <m/>
    <m/>
    <m/>
    <m/>
    <m/>
    <m/>
    <m/>
    <m/>
    <m/>
    <m/>
  </r>
  <r>
    <s v="MT0000892"/>
    <s v="ICIS-NPDES"/>
    <x v="0"/>
    <x v="0"/>
    <n v="600"/>
    <s v="Nitrogen, total"/>
    <x v="11"/>
    <n v="1"/>
    <s v="Effluent gross"/>
    <n v="1"/>
    <x v="6"/>
    <x v="6"/>
    <n v="40755"/>
    <x v="1"/>
    <m/>
    <m/>
    <m/>
    <m/>
    <m/>
    <m/>
    <m/>
    <m/>
    <m/>
    <m/>
    <m/>
    <m/>
    <n v="3.6"/>
    <s v="MG/L"/>
    <m/>
    <m/>
    <s v="MG/L"/>
    <s v="avg"/>
    <m/>
    <m/>
    <m/>
    <m/>
    <m/>
    <m/>
    <m/>
    <m/>
    <m/>
    <m/>
    <m/>
    <m/>
    <m/>
    <m/>
    <m/>
    <m/>
    <x v="0"/>
    <m/>
    <m/>
    <m/>
    <m/>
    <m/>
    <m/>
    <m/>
    <m/>
    <m/>
    <m/>
    <m/>
    <m/>
    <m/>
    <m/>
    <m/>
    <m/>
    <m/>
    <m/>
    <m/>
    <m/>
    <m/>
    <m/>
    <m/>
    <m/>
  </r>
  <r>
    <s v="MT0000892"/>
    <s v="ICIS-NPDES"/>
    <x v="0"/>
    <x v="0"/>
    <n v="600"/>
    <s v="Nitrogen, total"/>
    <x v="11"/>
    <n v="1"/>
    <s v="Effluent gross"/>
    <n v="1"/>
    <x v="7"/>
    <x v="7"/>
    <n v="40786"/>
    <x v="1"/>
    <m/>
    <m/>
    <m/>
    <m/>
    <m/>
    <m/>
    <m/>
    <m/>
    <m/>
    <m/>
    <m/>
    <s v="&lt;"/>
    <n v="0.05"/>
    <s v="MG/L"/>
    <m/>
    <m/>
    <s v="MG/L"/>
    <s v="avg"/>
    <m/>
    <m/>
    <m/>
    <m/>
    <m/>
    <m/>
    <m/>
    <m/>
    <m/>
    <m/>
    <m/>
    <m/>
    <m/>
    <m/>
    <m/>
    <m/>
    <x v="0"/>
    <m/>
    <m/>
    <m/>
    <m/>
    <m/>
    <m/>
    <m/>
    <m/>
    <m/>
    <m/>
    <m/>
    <m/>
    <m/>
    <m/>
    <m/>
    <m/>
    <m/>
    <m/>
    <m/>
    <m/>
    <m/>
    <m/>
    <m/>
    <m/>
  </r>
  <r>
    <s v="MT0000892"/>
    <s v="ICIS-NPDES"/>
    <x v="0"/>
    <x v="0"/>
    <n v="600"/>
    <s v="Nitrogen, total"/>
    <x v="11"/>
    <n v="1"/>
    <s v="Effluent gross"/>
    <n v="1"/>
    <x v="8"/>
    <x v="8"/>
    <n v="40999"/>
    <x v="2"/>
    <m/>
    <m/>
    <m/>
    <m/>
    <m/>
    <m/>
    <m/>
    <m/>
    <m/>
    <m/>
    <m/>
    <m/>
    <n v="1.6"/>
    <s v="MG/L"/>
    <m/>
    <m/>
    <s v="MG/L"/>
    <s v="avg"/>
    <m/>
    <m/>
    <m/>
    <m/>
    <m/>
    <m/>
    <m/>
    <m/>
    <m/>
    <m/>
    <m/>
    <m/>
    <m/>
    <m/>
    <m/>
    <m/>
    <x v="0"/>
    <m/>
    <m/>
    <m/>
    <m/>
    <m/>
    <m/>
    <m/>
    <m/>
    <m/>
    <m/>
    <m/>
    <m/>
    <m/>
    <m/>
    <m/>
    <m/>
    <m/>
    <m/>
    <m/>
    <m/>
    <m/>
    <m/>
    <m/>
    <m/>
  </r>
  <r>
    <s v="MT0000892"/>
    <s v="ICIS-NPDES"/>
    <x v="0"/>
    <x v="0"/>
    <n v="600"/>
    <s v="Nitrogen, total"/>
    <x v="11"/>
    <n v="1"/>
    <s v="Effluent gross"/>
    <n v="1"/>
    <x v="9"/>
    <x v="9"/>
    <n v="41029"/>
    <x v="2"/>
    <m/>
    <m/>
    <m/>
    <m/>
    <m/>
    <m/>
    <m/>
    <m/>
    <m/>
    <m/>
    <m/>
    <m/>
    <n v="2.1"/>
    <s v="MG/L"/>
    <m/>
    <m/>
    <s v="MG/L"/>
    <s v="avg"/>
    <m/>
    <m/>
    <m/>
    <m/>
    <m/>
    <m/>
    <m/>
    <m/>
    <m/>
    <m/>
    <m/>
    <m/>
    <m/>
    <m/>
    <m/>
    <m/>
    <x v="0"/>
    <m/>
    <m/>
    <m/>
    <m/>
    <m/>
    <m/>
    <m/>
    <m/>
    <m/>
    <m/>
    <m/>
    <m/>
    <m/>
    <m/>
    <m/>
    <m/>
    <m/>
    <m/>
    <m/>
    <m/>
    <m/>
    <m/>
    <m/>
    <m/>
  </r>
  <r>
    <s v="MT0000892"/>
    <s v="ICIS-NPDES"/>
    <x v="0"/>
    <x v="0"/>
    <n v="600"/>
    <s v="Nitrogen, total"/>
    <x v="12"/>
    <n v="1"/>
    <s v="Effluent gross"/>
    <n v="1"/>
    <x v="35"/>
    <x v="35"/>
    <n v="41060"/>
    <x v="2"/>
    <m/>
    <m/>
    <m/>
    <m/>
    <m/>
    <m/>
    <m/>
    <m/>
    <m/>
    <m/>
    <m/>
    <m/>
    <m/>
    <m/>
    <m/>
    <m/>
    <m/>
    <m/>
    <m/>
    <m/>
    <m/>
    <m/>
    <m/>
    <m/>
    <m/>
    <m/>
    <m/>
    <m/>
    <m/>
    <m/>
    <m/>
    <m/>
    <m/>
    <m/>
    <x v="0"/>
    <s v="LBS/DAY"/>
    <s v="&lt;="/>
    <n v="151"/>
    <s v="LBS/DAY"/>
    <s v="avg"/>
    <m/>
    <m/>
    <m/>
    <m/>
    <m/>
    <m/>
    <s v="LBS/DAY"/>
    <s v="&lt;="/>
    <n v="279"/>
    <s v="LBS/DAY"/>
    <s v="max"/>
    <m/>
    <m/>
    <m/>
    <m/>
    <m/>
    <m/>
    <m/>
    <m/>
  </r>
  <r>
    <s v="MT0000892"/>
    <s v="ICIS-NPDES"/>
    <x v="0"/>
    <x v="0"/>
    <n v="600"/>
    <s v="Nitrogen, total"/>
    <x v="11"/>
    <n v="1"/>
    <s v="Effluent gross"/>
    <n v="1"/>
    <x v="10"/>
    <x v="10"/>
    <n v="41090"/>
    <x v="2"/>
    <m/>
    <m/>
    <m/>
    <m/>
    <m/>
    <m/>
    <m/>
    <m/>
    <m/>
    <m/>
    <m/>
    <m/>
    <n v="0.78"/>
    <s v="MG/L"/>
    <m/>
    <m/>
    <s v="MG/L"/>
    <s v="avg"/>
    <m/>
    <m/>
    <m/>
    <m/>
    <m/>
    <n v="0.78"/>
    <s v="MG/L"/>
    <m/>
    <m/>
    <s v="MG/L"/>
    <s v="max"/>
    <m/>
    <m/>
    <m/>
    <m/>
    <m/>
    <x v="9"/>
    <s v="LBS/DAY"/>
    <s v="&lt;="/>
    <n v="151"/>
    <s v="LBS/DAY"/>
    <s v="avg"/>
    <m/>
    <m/>
    <m/>
    <m/>
    <m/>
    <m/>
    <s v="LBS/DAY"/>
    <s v="&lt;="/>
    <n v="279"/>
    <s v="LBS/DAY"/>
    <s v="max"/>
    <m/>
    <m/>
    <m/>
    <m/>
    <m/>
    <m/>
    <m/>
    <m/>
  </r>
  <r>
    <s v="MT0000892"/>
    <s v="ICIS-NPDES"/>
    <x v="0"/>
    <x v="0"/>
    <n v="600"/>
    <s v="Nitrogen, total"/>
    <x v="12"/>
    <n v="1"/>
    <s v="Effluent gross"/>
    <n v="1"/>
    <x v="36"/>
    <x v="36"/>
    <n v="41121"/>
    <x v="2"/>
    <m/>
    <m/>
    <m/>
    <m/>
    <m/>
    <m/>
    <m/>
    <m/>
    <m/>
    <m/>
    <m/>
    <m/>
    <m/>
    <m/>
    <m/>
    <m/>
    <m/>
    <m/>
    <m/>
    <m/>
    <m/>
    <m/>
    <m/>
    <m/>
    <m/>
    <m/>
    <m/>
    <m/>
    <m/>
    <m/>
    <m/>
    <m/>
    <m/>
    <m/>
    <x v="0"/>
    <s v="LBS/DAY"/>
    <s v="&lt;="/>
    <n v="151"/>
    <s v="LBS/DAY"/>
    <s v="avg"/>
    <m/>
    <m/>
    <m/>
    <m/>
    <m/>
    <m/>
    <s v="LBS/DAY"/>
    <s v="&lt;="/>
    <n v="279"/>
    <s v="LBS/DAY"/>
    <s v="max"/>
    <m/>
    <m/>
    <m/>
    <m/>
    <m/>
    <m/>
    <m/>
    <m/>
  </r>
  <r>
    <s v="MT0000892"/>
    <s v="ICIS-NPDES"/>
    <x v="0"/>
    <x v="0"/>
    <n v="600"/>
    <s v="Nitrogen, total"/>
    <x v="12"/>
    <n v="1"/>
    <s v="Effluent gross"/>
    <n v="1"/>
    <x v="37"/>
    <x v="37"/>
    <n v="41152"/>
    <x v="2"/>
    <m/>
    <m/>
    <m/>
    <m/>
    <m/>
    <m/>
    <m/>
    <m/>
    <m/>
    <m/>
    <m/>
    <m/>
    <m/>
    <m/>
    <m/>
    <m/>
    <m/>
    <m/>
    <m/>
    <m/>
    <m/>
    <m/>
    <m/>
    <m/>
    <m/>
    <m/>
    <m/>
    <m/>
    <m/>
    <m/>
    <m/>
    <m/>
    <m/>
    <m/>
    <x v="0"/>
    <s v="LBS/DAY"/>
    <s v="&lt;="/>
    <n v="151"/>
    <s v="LBS/DAY"/>
    <s v="avg"/>
    <m/>
    <m/>
    <m/>
    <m/>
    <m/>
    <m/>
    <s v="LBS/DAY"/>
    <s v="&lt;="/>
    <n v="279"/>
    <s v="LBS/DAY"/>
    <s v="max"/>
    <m/>
    <m/>
    <m/>
    <m/>
    <m/>
    <m/>
    <m/>
    <m/>
  </r>
  <r>
    <s v="MT0000892"/>
    <s v="ICIS-NPDES"/>
    <x v="0"/>
    <x v="0"/>
    <n v="600"/>
    <s v="Nitrogen, total"/>
    <x v="12"/>
    <n v="1"/>
    <s v="Effluent gross"/>
    <n v="1"/>
    <x v="38"/>
    <x v="38"/>
    <n v="41182"/>
    <x v="2"/>
    <m/>
    <m/>
    <m/>
    <m/>
    <m/>
    <m/>
    <m/>
    <m/>
    <m/>
    <m/>
    <m/>
    <m/>
    <m/>
    <m/>
    <m/>
    <m/>
    <m/>
    <m/>
    <m/>
    <m/>
    <m/>
    <m/>
    <m/>
    <m/>
    <m/>
    <m/>
    <m/>
    <m/>
    <m/>
    <m/>
    <m/>
    <m/>
    <m/>
    <m/>
    <x v="0"/>
    <s v="LBS/DAY"/>
    <s v="&lt;="/>
    <n v="151"/>
    <s v="LBS/DAY"/>
    <s v="avg"/>
    <m/>
    <m/>
    <m/>
    <m/>
    <m/>
    <m/>
    <s v="LBS/DAY"/>
    <s v="&lt;="/>
    <n v="279"/>
    <s v="LBS/DAY"/>
    <s v="max"/>
    <m/>
    <m/>
    <m/>
    <m/>
    <m/>
    <m/>
    <m/>
    <m/>
  </r>
  <r>
    <s v="MT0000892"/>
    <s v="ICIS-NPDES"/>
    <x v="0"/>
    <x v="0"/>
    <n v="610"/>
    <s v="Nitrogen, ammonia total (as N)"/>
    <x v="13"/>
    <n v="1"/>
    <s v="Effluent gross"/>
    <n v="1"/>
    <x v="0"/>
    <x v="0"/>
    <n v="40421"/>
    <x v="0"/>
    <m/>
    <m/>
    <m/>
    <m/>
    <m/>
    <m/>
    <m/>
    <m/>
    <m/>
    <m/>
    <m/>
    <m/>
    <n v="0.1"/>
    <s v="MG/L"/>
    <m/>
    <m/>
    <s v="MG/L"/>
    <s v="avg"/>
    <m/>
    <m/>
    <m/>
    <m/>
    <m/>
    <m/>
    <m/>
    <m/>
    <m/>
    <m/>
    <m/>
    <m/>
    <m/>
    <m/>
    <m/>
    <m/>
    <x v="0"/>
    <m/>
    <m/>
    <m/>
    <m/>
    <m/>
    <m/>
    <m/>
    <m/>
    <m/>
    <m/>
    <m/>
    <m/>
    <m/>
    <m/>
    <m/>
    <m/>
    <m/>
    <m/>
    <m/>
    <m/>
    <m/>
    <m/>
    <m/>
    <m/>
  </r>
  <r>
    <s v="MT0000892"/>
    <s v="ICIS-NPDES"/>
    <x v="0"/>
    <x v="0"/>
    <n v="610"/>
    <s v="Nitrogen, ammonia total (as N)"/>
    <x v="13"/>
    <n v="1"/>
    <s v="Effluent gross"/>
    <n v="1"/>
    <x v="1"/>
    <x v="1"/>
    <n v="40451"/>
    <x v="0"/>
    <m/>
    <m/>
    <m/>
    <m/>
    <m/>
    <m/>
    <m/>
    <m/>
    <m/>
    <m/>
    <m/>
    <m/>
    <n v="0.36"/>
    <s v="MG/L"/>
    <m/>
    <m/>
    <s v="MG/L"/>
    <s v="avg"/>
    <m/>
    <m/>
    <m/>
    <m/>
    <m/>
    <m/>
    <m/>
    <m/>
    <m/>
    <m/>
    <m/>
    <m/>
    <m/>
    <m/>
    <m/>
    <m/>
    <x v="0"/>
    <m/>
    <m/>
    <m/>
    <m/>
    <m/>
    <m/>
    <m/>
    <m/>
    <m/>
    <m/>
    <m/>
    <m/>
    <m/>
    <m/>
    <m/>
    <m/>
    <m/>
    <m/>
    <m/>
    <m/>
    <m/>
    <m/>
    <m/>
    <m/>
  </r>
  <r>
    <s v="MT0000892"/>
    <s v="ICIS-NPDES"/>
    <x v="0"/>
    <x v="0"/>
    <n v="610"/>
    <s v="Nitrogen, ammonia total (as N)"/>
    <x v="13"/>
    <n v="1"/>
    <s v="Effluent gross"/>
    <n v="1"/>
    <x v="2"/>
    <x v="2"/>
    <n v="40512"/>
    <x v="0"/>
    <m/>
    <m/>
    <m/>
    <m/>
    <m/>
    <m/>
    <m/>
    <m/>
    <m/>
    <m/>
    <m/>
    <m/>
    <n v="0.11"/>
    <s v="MG/L"/>
    <m/>
    <m/>
    <s v="MG/L"/>
    <s v="avg"/>
    <m/>
    <m/>
    <m/>
    <m/>
    <m/>
    <m/>
    <m/>
    <m/>
    <m/>
    <m/>
    <m/>
    <m/>
    <m/>
    <m/>
    <m/>
    <m/>
    <x v="0"/>
    <m/>
    <m/>
    <m/>
    <m/>
    <m/>
    <m/>
    <m/>
    <m/>
    <m/>
    <m/>
    <m/>
    <m/>
    <m/>
    <m/>
    <m/>
    <m/>
    <m/>
    <m/>
    <m/>
    <m/>
    <m/>
    <m/>
    <m/>
    <m/>
  </r>
  <r>
    <s v="MT0000892"/>
    <s v="ICIS-NPDES"/>
    <x v="0"/>
    <x v="0"/>
    <n v="610"/>
    <s v="Nitrogen, ammonia total (as N)"/>
    <x v="13"/>
    <n v="1"/>
    <s v="Effluent gross"/>
    <n v="1"/>
    <x v="3"/>
    <x v="3"/>
    <n v="40543"/>
    <x v="0"/>
    <m/>
    <m/>
    <m/>
    <m/>
    <m/>
    <m/>
    <m/>
    <m/>
    <m/>
    <m/>
    <m/>
    <m/>
    <n v="0.05"/>
    <s v="MG/L"/>
    <m/>
    <m/>
    <s v="MG/L"/>
    <s v="avg"/>
    <m/>
    <m/>
    <m/>
    <m/>
    <m/>
    <m/>
    <m/>
    <m/>
    <m/>
    <m/>
    <m/>
    <m/>
    <m/>
    <m/>
    <m/>
    <m/>
    <x v="0"/>
    <m/>
    <m/>
    <m/>
    <m/>
    <m/>
    <m/>
    <m/>
    <m/>
    <m/>
    <m/>
    <m/>
    <m/>
    <m/>
    <m/>
    <m/>
    <m/>
    <m/>
    <m/>
    <m/>
    <m/>
    <m/>
    <m/>
    <m/>
    <m/>
  </r>
  <r>
    <s v="MT0000892"/>
    <s v="ICIS-NPDES"/>
    <x v="0"/>
    <x v="0"/>
    <n v="610"/>
    <s v="Nitrogen, ammonia total (as N)"/>
    <x v="13"/>
    <n v="1"/>
    <s v="Effluent gross"/>
    <n v="1"/>
    <x v="4"/>
    <x v="4"/>
    <n v="40694"/>
    <x v="1"/>
    <m/>
    <m/>
    <m/>
    <m/>
    <m/>
    <m/>
    <m/>
    <m/>
    <m/>
    <m/>
    <m/>
    <s v="&lt;"/>
    <n v="0.05"/>
    <s v="MG/L"/>
    <m/>
    <m/>
    <s v="MG/L"/>
    <s v="avg"/>
    <m/>
    <m/>
    <m/>
    <m/>
    <m/>
    <m/>
    <m/>
    <m/>
    <m/>
    <m/>
    <m/>
    <m/>
    <m/>
    <m/>
    <m/>
    <m/>
    <x v="0"/>
    <m/>
    <m/>
    <m/>
    <m/>
    <m/>
    <m/>
    <m/>
    <m/>
    <m/>
    <m/>
    <m/>
    <m/>
    <m/>
    <m/>
    <m/>
    <m/>
    <m/>
    <m/>
    <m/>
    <m/>
    <m/>
    <m/>
    <m/>
    <m/>
  </r>
  <r>
    <s v="MT0000892"/>
    <s v="ICIS-NPDES"/>
    <x v="0"/>
    <x v="0"/>
    <n v="610"/>
    <s v="Nitrogen, ammonia total (as N)"/>
    <x v="13"/>
    <n v="1"/>
    <s v="Effluent gross"/>
    <n v="1"/>
    <x v="5"/>
    <x v="5"/>
    <n v="40724"/>
    <x v="1"/>
    <m/>
    <m/>
    <m/>
    <m/>
    <m/>
    <m/>
    <m/>
    <m/>
    <m/>
    <m/>
    <m/>
    <m/>
    <n v="0.1"/>
    <s v="MG/L"/>
    <m/>
    <m/>
    <s v="MG/L"/>
    <s v="avg"/>
    <m/>
    <m/>
    <m/>
    <m/>
    <m/>
    <m/>
    <m/>
    <m/>
    <m/>
    <m/>
    <m/>
    <m/>
    <m/>
    <m/>
    <m/>
    <m/>
    <x v="0"/>
    <m/>
    <m/>
    <m/>
    <m/>
    <m/>
    <m/>
    <m/>
    <m/>
    <m/>
    <m/>
    <m/>
    <m/>
    <m/>
    <m/>
    <m/>
    <m/>
    <m/>
    <m/>
    <m/>
    <m/>
    <m/>
    <m/>
    <m/>
    <m/>
  </r>
  <r>
    <s v="MT0000892"/>
    <s v="ICIS-NPDES"/>
    <x v="0"/>
    <x v="0"/>
    <n v="610"/>
    <s v="Nitrogen, ammonia total (as N)"/>
    <x v="13"/>
    <n v="1"/>
    <s v="Effluent gross"/>
    <n v="1"/>
    <x v="6"/>
    <x v="6"/>
    <n v="40755"/>
    <x v="1"/>
    <m/>
    <m/>
    <m/>
    <m/>
    <m/>
    <m/>
    <m/>
    <m/>
    <m/>
    <m/>
    <m/>
    <s v="&lt;"/>
    <n v="0.05"/>
    <s v="MG/L"/>
    <m/>
    <m/>
    <s v="MG/L"/>
    <s v="avg"/>
    <m/>
    <m/>
    <m/>
    <m/>
    <m/>
    <m/>
    <m/>
    <m/>
    <m/>
    <m/>
    <m/>
    <m/>
    <m/>
    <m/>
    <m/>
    <m/>
    <x v="0"/>
    <m/>
    <m/>
    <m/>
    <m/>
    <m/>
    <m/>
    <m/>
    <m/>
    <m/>
    <m/>
    <m/>
    <m/>
    <m/>
    <m/>
    <m/>
    <m/>
    <m/>
    <m/>
    <m/>
    <m/>
    <m/>
    <m/>
    <m/>
    <m/>
  </r>
  <r>
    <s v="MT0000892"/>
    <s v="ICIS-NPDES"/>
    <x v="0"/>
    <x v="0"/>
    <n v="610"/>
    <s v="Nitrogen, ammonia total (as N)"/>
    <x v="13"/>
    <n v="1"/>
    <s v="Effluent gross"/>
    <n v="1"/>
    <x v="7"/>
    <x v="7"/>
    <n v="40786"/>
    <x v="1"/>
    <m/>
    <m/>
    <m/>
    <m/>
    <m/>
    <m/>
    <m/>
    <m/>
    <m/>
    <m/>
    <m/>
    <s v="&lt;"/>
    <n v="0.05"/>
    <s v="MG/L"/>
    <m/>
    <m/>
    <s v="MG/L"/>
    <s v="avg"/>
    <m/>
    <m/>
    <m/>
    <m/>
    <m/>
    <m/>
    <m/>
    <m/>
    <m/>
    <m/>
    <m/>
    <m/>
    <m/>
    <m/>
    <m/>
    <m/>
    <x v="0"/>
    <m/>
    <m/>
    <m/>
    <m/>
    <m/>
    <m/>
    <m/>
    <m/>
    <m/>
    <m/>
    <m/>
    <m/>
    <m/>
    <m/>
    <m/>
    <m/>
    <m/>
    <m/>
    <m/>
    <m/>
    <m/>
    <m/>
    <m/>
    <m/>
  </r>
  <r>
    <s v="MT0000892"/>
    <s v="ICIS-NPDES"/>
    <x v="0"/>
    <x v="0"/>
    <n v="610"/>
    <s v="Nitrogen, ammonia total (as N)"/>
    <x v="13"/>
    <n v="1"/>
    <s v="Effluent gross"/>
    <n v="1"/>
    <x v="8"/>
    <x v="8"/>
    <n v="40999"/>
    <x v="2"/>
    <m/>
    <m/>
    <m/>
    <m/>
    <m/>
    <m/>
    <m/>
    <m/>
    <m/>
    <m/>
    <m/>
    <s v="&lt;"/>
    <n v="0.05"/>
    <s v="MG/L"/>
    <m/>
    <m/>
    <s v="MG/L"/>
    <s v="avg"/>
    <m/>
    <m/>
    <m/>
    <m/>
    <m/>
    <m/>
    <m/>
    <m/>
    <m/>
    <m/>
    <m/>
    <m/>
    <m/>
    <m/>
    <m/>
    <m/>
    <x v="0"/>
    <m/>
    <m/>
    <m/>
    <m/>
    <m/>
    <m/>
    <m/>
    <m/>
    <m/>
    <m/>
    <m/>
    <m/>
    <m/>
    <m/>
    <m/>
    <m/>
    <m/>
    <m/>
    <m/>
    <m/>
    <m/>
    <m/>
    <m/>
    <m/>
  </r>
  <r>
    <s v="MT0000892"/>
    <s v="ICIS-NPDES"/>
    <x v="0"/>
    <x v="0"/>
    <n v="610"/>
    <s v="Nitrogen, ammonia total (as N)"/>
    <x v="13"/>
    <n v="1"/>
    <s v="Effluent gross"/>
    <n v="1"/>
    <x v="9"/>
    <x v="9"/>
    <n v="41029"/>
    <x v="2"/>
    <m/>
    <m/>
    <m/>
    <m/>
    <m/>
    <m/>
    <m/>
    <m/>
    <m/>
    <m/>
    <m/>
    <m/>
    <n v="0.06"/>
    <s v="MG/L"/>
    <m/>
    <m/>
    <s v="MG/L"/>
    <s v="avg"/>
    <m/>
    <m/>
    <m/>
    <m/>
    <m/>
    <m/>
    <m/>
    <m/>
    <m/>
    <m/>
    <m/>
    <m/>
    <m/>
    <m/>
    <m/>
    <m/>
    <x v="0"/>
    <m/>
    <m/>
    <m/>
    <m/>
    <m/>
    <m/>
    <m/>
    <m/>
    <m/>
    <m/>
    <m/>
    <m/>
    <m/>
    <m/>
    <m/>
    <m/>
    <m/>
    <m/>
    <m/>
    <m/>
    <m/>
    <m/>
    <m/>
    <m/>
  </r>
  <r>
    <s v="MT0000892"/>
    <s v="ICIS-NPDES"/>
    <x v="0"/>
    <x v="0"/>
    <n v="610"/>
    <s v="Nitrogen, ammonia total (as N)"/>
    <x v="13"/>
    <n v="1"/>
    <s v="Effluent gross"/>
    <n v="1"/>
    <x v="10"/>
    <x v="10"/>
    <n v="41090"/>
    <x v="2"/>
    <m/>
    <m/>
    <m/>
    <m/>
    <m/>
    <m/>
    <m/>
    <m/>
    <m/>
    <m/>
    <m/>
    <m/>
    <n v="0.06"/>
    <s v="MG/L"/>
    <m/>
    <m/>
    <s v="MG/L"/>
    <s v="avg"/>
    <m/>
    <m/>
    <m/>
    <m/>
    <m/>
    <n v="0.06"/>
    <s v="MG/L"/>
    <m/>
    <m/>
    <s v="MG/L"/>
    <s v="max"/>
    <m/>
    <m/>
    <m/>
    <m/>
    <m/>
    <x v="0"/>
    <m/>
    <m/>
    <m/>
    <m/>
    <m/>
    <m/>
    <m/>
    <m/>
    <m/>
    <m/>
    <m/>
    <m/>
    <m/>
    <m/>
    <m/>
    <m/>
    <m/>
    <m/>
    <m/>
    <m/>
    <m/>
    <m/>
    <m/>
    <m/>
  </r>
  <r>
    <s v="MT0000892"/>
    <s v="ICIS-NPDES"/>
    <x v="0"/>
    <x v="0"/>
    <n v="625"/>
    <s v="Nitrogen, Kjeldahl, total (as N)"/>
    <x v="14"/>
    <n v="1"/>
    <s v="Effluent gross"/>
    <n v="1"/>
    <x v="0"/>
    <x v="0"/>
    <n v="40421"/>
    <x v="0"/>
    <m/>
    <m/>
    <m/>
    <m/>
    <m/>
    <m/>
    <m/>
    <m/>
    <m/>
    <m/>
    <m/>
    <m/>
    <n v="2"/>
    <s v="MG/L"/>
    <m/>
    <m/>
    <s v="MG/L"/>
    <s v="avg"/>
    <m/>
    <m/>
    <m/>
    <m/>
    <m/>
    <m/>
    <m/>
    <m/>
    <m/>
    <m/>
    <m/>
    <m/>
    <m/>
    <m/>
    <m/>
    <m/>
    <x v="0"/>
    <m/>
    <m/>
    <m/>
    <m/>
    <m/>
    <m/>
    <m/>
    <m/>
    <m/>
    <m/>
    <m/>
    <m/>
    <m/>
    <m/>
    <m/>
    <m/>
    <m/>
    <m/>
    <m/>
    <m/>
    <m/>
    <m/>
    <m/>
    <m/>
  </r>
  <r>
    <s v="MT0000892"/>
    <s v="ICIS-NPDES"/>
    <x v="0"/>
    <x v="0"/>
    <n v="625"/>
    <s v="Nitrogen, Kjeldahl, total (as N)"/>
    <x v="14"/>
    <n v="1"/>
    <s v="Effluent gross"/>
    <n v="1"/>
    <x v="1"/>
    <x v="1"/>
    <n v="40451"/>
    <x v="0"/>
    <m/>
    <m/>
    <m/>
    <m/>
    <m/>
    <m/>
    <m/>
    <m/>
    <m/>
    <m/>
    <m/>
    <m/>
    <n v="0.8"/>
    <s v="MG/L"/>
    <m/>
    <m/>
    <s v="MG/L"/>
    <s v="avg"/>
    <m/>
    <m/>
    <m/>
    <m/>
    <m/>
    <m/>
    <m/>
    <m/>
    <m/>
    <m/>
    <m/>
    <m/>
    <m/>
    <m/>
    <m/>
    <m/>
    <x v="0"/>
    <m/>
    <m/>
    <m/>
    <m/>
    <m/>
    <m/>
    <m/>
    <m/>
    <m/>
    <m/>
    <m/>
    <m/>
    <m/>
    <m/>
    <m/>
    <m/>
    <m/>
    <m/>
    <m/>
    <m/>
    <m/>
    <m/>
    <m/>
    <m/>
  </r>
  <r>
    <s v="MT0000892"/>
    <s v="ICIS-NPDES"/>
    <x v="0"/>
    <x v="0"/>
    <n v="625"/>
    <s v="Nitrogen, Kjeldahl, total (as N)"/>
    <x v="14"/>
    <n v="1"/>
    <s v="Effluent gross"/>
    <n v="1"/>
    <x v="2"/>
    <x v="2"/>
    <n v="40512"/>
    <x v="0"/>
    <m/>
    <m/>
    <m/>
    <m/>
    <m/>
    <m/>
    <m/>
    <m/>
    <m/>
    <m/>
    <m/>
    <m/>
    <n v="1.6"/>
    <s v="MG/L"/>
    <m/>
    <m/>
    <s v="MG/L"/>
    <s v="avg"/>
    <m/>
    <m/>
    <m/>
    <m/>
    <m/>
    <m/>
    <m/>
    <m/>
    <m/>
    <m/>
    <m/>
    <m/>
    <m/>
    <m/>
    <m/>
    <m/>
    <x v="0"/>
    <m/>
    <m/>
    <m/>
    <m/>
    <m/>
    <m/>
    <m/>
    <m/>
    <m/>
    <m/>
    <m/>
    <m/>
    <m/>
    <m/>
    <m/>
    <m/>
    <m/>
    <m/>
    <m/>
    <m/>
    <m/>
    <m/>
    <m/>
    <m/>
  </r>
  <r>
    <s v="MT0000892"/>
    <s v="ICIS-NPDES"/>
    <x v="0"/>
    <x v="0"/>
    <n v="625"/>
    <s v="Nitrogen, Kjeldahl, total (as N)"/>
    <x v="14"/>
    <n v="1"/>
    <s v="Effluent gross"/>
    <n v="1"/>
    <x v="3"/>
    <x v="3"/>
    <n v="40543"/>
    <x v="0"/>
    <m/>
    <m/>
    <m/>
    <m/>
    <m/>
    <m/>
    <m/>
    <m/>
    <m/>
    <m/>
    <m/>
    <m/>
    <n v="0.6"/>
    <s v="MG/L"/>
    <m/>
    <m/>
    <s v="MG/L"/>
    <s v="avg"/>
    <m/>
    <m/>
    <m/>
    <m/>
    <m/>
    <m/>
    <m/>
    <m/>
    <m/>
    <m/>
    <m/>
    <m/>
    <m/>
    <m/>
    <m/>
    <m/>
    <x v="0"/>
    <m/>
    <m/>
    <m/>
    <m/>
    <m/>
    <m/>
    <m/>
    <m/>
    <m/>
    <m/>
    <m/>
    <m/>
    <m/>
    <m/>
    <m/>
    <m/>
    <m/>
    <m/>
    <m/>
    <m/>
    <m/>
    <m/>
    <m/>
    <m/>
  </r>
  <r>
    <s v="MT0000892"/>
    <s v="ICIS-NPDES"/>
    <x v="0"/>
    <x v="0"/>
    <n v="625"/>
    <s v="Nitrogen, Kjeldahl, total (as N)"/>
    <x v="14"/>
    <n v="1"/>
    <s v="Effluent gross"/>
    <n v="1"/>
    <x v="4"/>
    <x v="4"/>
    <n v="40694"/>
    <x v="1"/>
    <m/>
    <m/>
    <m/>
    <m/>
    <m/>
    <m/>
    <m/>
    <m/>
    <m/>
    <m/>
    <m/>
    <m/>
    <n v="1"/>
    <s v="MG/L"/>
    <m/>
    <m/>
    <s v="MG/L"/>
    <s v="avg"/>
    <m/>
    <m/>
    <m/>
    <m/>
    <m/>
    <m/>
    <m/>
    <m/>
    <m/>
    <m/>
    <m/>
    <m/>
    <m/>
    <m/>
    <m/>
    <m/>
    <x v="0"/>
    <m/>
    <m/>
    <m/>
    <m/>
    <m/>
    <m/>
    <m/>
    <m/>
    <m/>
    <m/>
    <m/>
    <m/>
    <m/>
    <m/>
    <m/>
    <m/>
    <m/>
    <m/>
    <m/>
    <m/>
    <m/>
    <m/>
    <m/>
    <m/>
  </r>
  <r>
    <s v="MT0000892"/>
    <s v="ICIS-NPDES"/>
    <x v="0"/>
    <x v="0"/>
    <n v="625"/>
    <s v="Nitrogen, Kjeldahl, total (as N)"/>
    <x v="14"/>
    <n v="1"/>
    <s v="Effluent gross"/>
    <n v="1"/>
    <x v="5"/>
    <x v="5"/>
    <n v="40724"/>
    <x v="1"/>
    <m/>
    <m/>
    <m/>
    <m/>
    <m/>
    <m/>
    <m/>
    <m/>
    <m/>
    <m/>
    <m/>
    <m/>
    <n v="1.2"/>
    <s v="MG/L"/>
    <m/>
    <m/>
    <s v="MG/L"/>
    <s v="avg"/>
    <m/>
    <m/>
    <m/>
    <m/>
    <m/>
    <m/>
    <m/>
    <m/>
    <m/>
    <m/>
    <m/>
    <m/>
    <m/>
    <m/>
    <m/>
    <m/>
    <x v="0"/>
    <m/>
    <m/>
    <m/>
    <m/>
    <m/>
    <m/>
    <m/>
    <m/>
    <m/>
    <m/>
    <m/>
    <m/>
    <m/>
    <m/>
    <m/>
    <m/>
    <m/>
    <m/>
    <m/>
    <m/>
    <m/>
    <m/>
    <m/>
    <m/>
  </r>
  <r>
    <s v="MT0000892"/>
    <s v="ICIS-NPDES"/>
    <x v="0"/>
    <x v="0"/>
    <n v="625"/>
    <s v="Nitrogen, Kjeldahl, total (as N)"/>
    <x v="14"/>
    <n v="1"/>
    <s v="Effluent gross"/>
    <n v="1"/>
    <x v="6"/>
    <x v="6"/>
    <n v="40755"/>
    <x v="1"/>
    <m/>
    <m/>
    <m/>
    <m/>
    <m/>
    <m/>
    <m/>
    <m/>
    <m/>
    <m/>
    <m/>
    <m/>
    <n v="0.3"/>
    <s v="MG/L"/>
    <m/>
    <m/>
    <s v="MG/L"/>
    <s v="avg"/>
    <m/>
    <m/>
    <m/>
    <m/>
    <m/>
    <m/>
    <m/>
    <m/>
    <m/>
    <m/>
    <m/>
    <m/>
    <m/>
    <m/>
    <m/>
    <m/>
    <x v="0"/>
    <m/>
    <m/>
    <m/>
    <m/>
    <m/>
    <m/>
    <m/>
    <m/>
    <m/>
    <m/>
    <m/>
    <m/>
    <m/>
    <m/>
    <m/>
    <m/>
    <m/>
    <m/>
    <m/>
    <m/>
    <m/>
    <m/>
    <m/>
    <m/>
  </r>
  <r>
    <s v="MT0000892"/>
    <s v="ICIS-NPDES"/>
    <x v="0"/>
    <x v="0"/>
    <n v="625"/>
    <s v="Nitrogen, Kjeldahl, total (as N)"/>
    <x v="14"/>
    <n v="1"/>
    <s v="Effluent gross"/>
    <n v="1"/>
    <x v="7"/>
    <x v="7"/>
    <n v="40786"/>
    <x v="1"/>
    <m/>
    <m/>
    <m/>
    <m/>
    <m/>
    <m/>
    <m/>
    <m/>
    <m/>
    <m/>
    <m/>
    <m/>
    <n v="1"/>
    <s v="MG/L"/>
    <m/>
    <m/>
    <s v="MG/L"/>
    <s v="avg"/>
    <m/>
    <m/>
    <m/>
    <m/>
    <m/>
    <m/>
    <m/>
    <m/>
    <m/>
    <m/>
    <m/>
    <m/>
    <m/>
    <m/>
    <m/>
    <m/>
    <x v="0"/>
    <m/>
    <m/>
    <m/>
    <m/>
    <m/>
    <m/>
    <m/>
    <m/>
    <m/>
    <m/>
    <m/>
    <m/>
    <m/>
    <m/>
    <m/>
    <m/>
    <m/>
    <m/>
    <m/>
    <m/>
    <m/>
    <m/>
    <m/>
    <m/>
  </r>
  <r>
    <s v="MT0000892"/>
    <s v="ICIS-NPDES"/>
    <x v="0"/>
    <x v="0"/>
    <n v="625"/>
    <s v="Nitrogen, Kjeldahl, total (as N)"/>
    <x v="14"/>
    <n v="1"/>
    <s v="Effluent gross"/>
    <n v="1"/>
    <x v="8"/>
    <x v="8"/>
    <n v="40999"/>
    <x v="2"/>
    <m/>
    <m/>
    <m/>
    <m/>
    <m/>
    <m/>
    <m/>
    <m/>
    <m/>
    <m/>
    <m/>
    <m/>
    <n v="0.6"/>
    <s v="MG/L"/>
    <m/>
    <m/>
    <s v="MG/L"/>
    <s v="avg"/>
    <m/>
    <m/>
    <m/>
    <m/>
    <m/>
    <m/>
    <m/>
    <m/>
    <m/>
    <m/>
    <m/>
    <m/>
    <m/>
    <m/>
    <m/>
    <m/>
    <x v="0"/>
    <m/>
    <m/>
    <m/>
    <m/>
    <m/>
    <m/>
    <m/>
    <m/>
    <m/>
    <m/>
    <m/>
    <m/>
    <m/>
    <m/>
    <m/>
    <m/>
    <m/>
    <m/>
    <m/>
    <m/>
    <m/>
    <m/>
    <m/>
    <m/>
  </r>
  <r>
    <s v="MT0000892"/>
    <s v="ICIS-NPDES"/>
    <x v="0"/>
    <x v="0"/>
    <n v="625"/>
    <s v="Nitrogen, Kjeldahl, total (as N)"/>
    <x v="14"/>
    <n v="1"/>
    <s v="Effluent gross"/>
    <n v="1"/>
    <x v="9"/>
    <x v="9"/>
    <n v="41029"/>
    <x v="2"/>
    <m/>
    <m/>
    <m/>
    <m/>
    <m/>
    <m/>
    <m/>
    <m/>
    <m/>
    <m/>
    <m/>
    <m/>
    <n v="0.9"/>
    <s v="MG/L"/>
    <m/>
    <m/>
    <s v="MG/L"/>
    <s v="avg"/>
    <m/>
    <m/>
    <m/>
    <m/>
    <m/>
    <m/>
    <m/>
    <m/>
    <m/>
    <m/>
    <m/>
    <m/>
    <m/>
    <m/>
    <m/>
    <m/>
    <x v="0"/>
    <m/>
    <m/>
    <m/>
    <m/>
    <m/>
    <m/>
    <m/>
    <m/>
    <m/>
    <m/>
    <m/>
    <m/>
    <m/>
    <m/>
    <m/>
    <m/>
    <m/>
    <m/>
    <m/>
    <m/>
    <m/>
    <m/>
    <m/>
    <m/>
  </r>
  <r>
    <s v="MT0000892"/>
    <s v="ICIS-NPDES"/>
    <x v="0"/>
    <x v="0"/>
    <n v="625"/>
    <s v="Nitrogen, Kjeldahl, total (as N)"/>
    <x v="14"/>
    <n v="1"/>
    <s v="Effluent gross"/>
    <n v="1"/>
    <x v="10"/>
    <x v="10"/>
    <n v="41090"/>
    <x v="2"/>
    <m/>
    <m/>
    <m/>
    <m/>
    <m/>
    <m/>
    <m/>
    <m/>
    <m/>
    <m/>
    <m/>
    <m/>
    <n v="0.52"/>
    <s v="MG/L"/>
    <m/>
    <m/>
    <s v="MG/L"/>
    <s v="avg"/>
    <m/>
    <m/>
    <m/>
    <m/>
    <m/>
    <n v="0.52"/>
    <s v="MG/L"/>
    <m/>
    <m/>
    <s v="MG/L"/>
    <s v="max"/>
    <m/>
    <m/>
    <m/>
    <m/>
    <m/>
    <x v="0"/>
    <m/>
    <m/>
    <m/>
    <m/>
    <m/>
    <m/>
    <m/>
    <m/>
    <m/>
    <m/>
    <m/>
    <m/>
    <m/>
    <m/>
    <m/>
    <m/>
    <m/>
    <m/>
    <m/>
    <m/>
    <m/>
    <m/>
    <m/>
    <m/>
  </r>
  <r>
    <s v="MT0000892"/>
    <s v="ICIS-NPDES"/>
    <x v="0"/>
    <x v="0"/>
    <n v="630"/>
    <s v="Nitrite plus nitrate total 1 det. (as N)"/>
    <x v="15"/>
    <n v="1"/>
    <s v="Effluent gross"/>
    <n v="1"/>
    <x v="0"/>
    <x v="0"/>
    <n v="40421"/>
    <x v="0"/>
    <m/>
    <m/>
    <m/>
    <m/>
    <m/>
    <m/>
    <m/>
    <m/>
    <m/>
    <m/>
    <m/>
    <m/>
    <n v="0.96"/>
    <s v="MG/L"/>
    <m/>
    <m/>
    <s v="MG/L"/>
    <s v="avg"/>
    <m/>
    <m/>
    <m/>
    <m/>
    <m/>
    <m/>
    <m/>
    <m/>
    <m/>
    <m/>
    <m/>
    <m/>
    <m/>
    <m/>
    <m/>
    <m/>
    <x v="0"/>
    <m/>
    <m/>
    <m/>
    <m/>
    <m/>
    <m/>
    <m/>
    <m/>
    <m/>
    <m/>
    <m/>
    <m/>
    <m/>
    <m/>
    <m/>
    <m/>
    <m/>
    <m/>
    <m/>
    <m/>
    <m/>
    <m/>
    <m/>
    <m/>
  </r>
  <r>
    <s v="MT0000892"/>
    <s v="ICIS-NPDES"/>
    <x v="0"/>
    <x v="0"/>
    <n v="630"/>
    <s v="Nitrite plus nitrate total 1 det. (as N)"/>
    <x v="15"/>
    <n v="1"/>
    <s v="Effluent gross"/>
    <n v="1"/>
    <x v="1"/>
    <x v="1"/>
    <n v="40451"/>
    <x v="0"/>
    <m/>
    <m/>
    <m/>
    <m/>
    <m/>
    <m/>
    <m/>
    <m/>
    <m/>
    <m/>
    <m/>
    <m/>
    <n v="0.48"/>
    <s v="MG/L"/>
    <m/>
    <m/>
    <s v="MG/L"/>
    <s v="avg"/>
    <m/>
    <m/>
    <m/>
    <m/>
    <m/>
    <m/>
    <m/>
    <m/>
    <m/>
    <m/>
    <m/>
    <m/>
    <m/>
    <m/>
    <m/>
    <m/>
    <x v="0"/>
    <m/>
    <m/>
    <m/>
    <m/>
    <m/>
    <m/>
    <m/>
    <m/>
    <m/>
    <m/>
    <m/>
    <m/>
    <m/>
    <m/>
    <m/>
    <m/>
    <m/>
    <m/>
    <m/>
    <m/>
    <m/>
    <m/>
    <m/>
    <m/>
  </r>
  <r>
    <s v="MT0000892"/>
    <s v="ICIS-NPDES"/>
    <x v="0"/>
    <x v="0"/>
    <n v="630"/>
    <s v="Nitrite plus nitrate total 1 det. (as N)"/>
    <x v="15"/>
    <n v="1"/>
    <s v="Effluent gross"/>
    <n v="1"/>
    <x v="2"/>
    <x v="2"/>
    <n v="40512"/>
    <x v="0"/>
    <m/>
    <m/>
    <m/>
    <m/>
    <m/>
    <m/>
    <m/>
    <m/>
    <m/>
    <m/>
    <m/>
    <m/>
    <n v="0.91"/>
    <s v="MG/L"/>
    <m/>
    <m/>
    <s v="MG/L"/>
    <s v="avg"/>
    <m/>
    <m/>
    <m/>
    <m/>
    <m/>
    <m/>
    <m/>
    <m/>
    <m/>
    <m/>
    <m/>
    <m/>
    <m/>
    <m/>
    <m/>
    <m/>
    <x v="0"/>
    <m/>
    <m/>
    <m/>
    <m/>
    <m/>
    <m/>
    <m/>
    <m/>
    <m/>
    <m/>
    <m/>
    <m/>
    <m/>
    <m/>
    <m/>
    <m/>
    <m/>
    <m/>
    <m/>
    <m/>
    <m/>
    <m/>
    <m/>
    <m/>
  </r>
  <r>
    <s v="MT0000892"/>
    <s v="ICIS-NPDES"/>
    <x v="0"/>
    <x v="0"/>
    <n v="630"/>
    <s v="Nitrite plus nitrate total 1 det. (as N)"/>
    <x v="15"/>
    <n v="1"/>
    <s v="Effluent gross"/>
    <n v="1"/>
    <x v="3"/>
    <x v="3"/>
    <n v="40543"/>
    <x v="0"/>
    <m/>
    <m/>
    <m/>
    <m/>
    <m/>
    <m/>
    <m/>
    <m/>
    <m/>
    <m/>
    <m/>
    <m/>
    <n v="1.27"/>
    <s v="MG/L"/>
    <m/>
    <m/>
    <s v="MG/L"/>
    <s v="avg"/>
    <m/>
    <m/>
    <m/>
    <m/>
    <m/>
    <m/>
    <m/>
    <m/>
    <m/>
    <m/>
    <m/>
    <m/>
    <m/>
    <m/>
    <m/>
    <m/>
    <x v="0"/>
    <m/>
    <m/>
    <m/>
    <m/>
    <m/>
    <m/>
    <m/>
    <m/>
    <m/>
    <m/>
    <m/>
    <m/>
    <m/>
    <m/>
    <m/>
    <m/>
    <m/>
    <m/>
    <m/>
    <m/>
    <m/>
    <m/>
    <m/>
    <m/>
  </r>
  <r>
    <s v="MT0000892"/>
    <s v="ICIS-NPDES"/>
    <x v="0"/>
    <x v="0"/>
    <n v="630"/>
    <s v="Nitrite plus nitrate total 1 det. (as N)"/>
    <x v="15"/>
    <n v="1"/>
    <s v="Effluent gross"/>
    <n v="1"/>
    <x v="4"/>
    <x v="4"/>
    <n v="40694"/>
    <x v="1"/>
    <m/>
    <m/>
    <m/>
    <m/>
    <m/>
    <m/>
    <m/>
    <m/>
    <m/>
    <m/>
    <m/>
    <m/>
    <n v="0.88"/>
    <s v="MG/L"/>
    <m/>
    <m/>
    <s v="MG/L"/>
    <s v="avg"/>
    <m/>
    <m/>
    <m/>
    <m/>
    <m/>
    <m/>
    <m/>
    <m/>
    <m/>
    <m/>
    <m/>
    <m/>
    <m/>
    <m/>
    <m/>
    <m/>
    <x v="0"/>
    <m/>
    <m/>
    <m/>
    <m/>
    <m/>
    <m/>
    <m/>
    <m/>
    <m/>
    <m/>
    <m/>
    <m/>
    <m/>
    <m/>
    <m/>
    <m/>
    <m/>
    <m/>
    <m/>
    <m/>
    <m/>
    <m/>
    <m/>
    <m/>
  </r>
  <r>
    <s v="MT0000892"/>
    <s v="ICIS-NPDES"/>
    <x v="0"/>
    <x v="0"/>
    <n v="630"/>
    <s v="Nitrite plus nitrate total 1 det. (as N)"/>
    <x v="15"/>
    <n v="1"/>
    <s v="Effluent gross"/>
    <n v="1"/>
    <x v="5"/>
    <x v="5"/>
    <n v="40724"/>
    <x v="1"/>
    <m/>
    <m/>
    <m/>
    <m/>
    <m/>
    <m/>
    <m/>
    <m/>
    <m/>
    <m/>
    <m/>
    <m/>
    <n v="2.37"/>
    <s v="MG/L"/>
    <m/>
    <m/>
    <s v="MG/L"/>
    <s v="avg"/>
    <m/>
    <m/>
    <m/>
    <m/>
    <m/>
    <m/>
    <m/>
    <m/>
    <m/>
    <m/>
    <m/>
    <m/>
    <m/>
    <m/>
    <m/>
    <m/>
    <x v="0"/>
    <m/>
    <m/>
    <m/>
    <m/>
    <m/>
    <m/>
    <m/>
    <m/>
    <m/>
    <m/>
    <m/>
    <m/>
    <m/>
    <m/>
    <m/>
    <m/>
    <m/>
    <m/>
    <m/>
    <m/>
    <m/>
    <m/>
    <m/>
    <m/>
  </r>
  <r>
    <s v="MT0000892"/>
    <s v="ICIS-NPDES"/>
    <x v="0"/>
    <x v="0"/>
    <n v="630"/>
    <s v="Nitrite plus nitrate total 1 det. (as N)"/>
    <x v="15"/>
    <n v="1"/>
    <s v="Effluent gross"/>
    <n v="1"/>
    <x v="6"/>
    <x v="6"/>
    <n v="40755"/>
    <x v="1"/>
    <m/>
    <m/>
    <m/>
    <m/>
    <m/>
    <m/>
    <m/>
    <m/>
    <m/>
    <m/>
    <m/>
    <m/>
    <n v="3.33"/>
    <s v="MG/L"/>
    <m/>
    <m/>
    <s v="MG/L"/>
    <s v="avg"/>
    <m/>
    <m/>
    <m/>
    <m/>
    <m/>
    <m/>
    <m/>
    <m/>
    <m/>
    <m/>
    <m/>
    <m/>
    <m/>
    <m/>
    <m/>
    <m/>
    <x v="0"/>
    <m/>
    <m/>
    <m/>
    <m/>
    <m/>
    <m/>
    <m/>
    <m/>
    <m/>
    <m/>
    <m/>
    <m/>
    <m/>
    <m/>
    <m/>
    <m/>
    <m/>
    <m/>
    <m/>
    <m/>
    <m/>
    <m/>
    <m/>
    <m/>
  </r>
  <r>
    <s v="MT0000892"/>
    <s v="ICIS-NPDES"/>
    <x v="0"/>
    <x v="0"/>
    <n v="630"/>
    <s v="Nitrite plus nitrate total 1 det. (as N)"/>
    <x v="15"/>
    <n v="1"/>
    <s v="Effluent gross"/>
    <n v="1"/>
    <x v="7"/>
    <x v="7"/>
    <n v="40786"/>
    <x v="1"/>
    <m/>
    <m/>
    <m/>
    <m/>
    <m/>
    <m/>
    <m/>
    <m/>
    <m/>
    <m/>
    <m/>
    <m/>
    <n v="3.77"/>
    <s v="MG/L"/>
    <m/>
    <m/>
    <s v="MG/L"/>
    <s v="avg"/>
    <m/>
    <m/>
    <m/>
    <m/>
    <m/>
    <m/>
    <m/>
    <m/>
    <m/>
    <m/>
    <m/>
    <m/>
    <m/>
    <m/>
    <m/>
    <m/>
    <x v="0"/>
    <m/>
    <m/>
    <m/>
    <m/>
    <m/>
    <m/>
    <m/>
    <m/>
    <m/>
    <m/>
    <m/>
    <m/>
    <m/>
    <m/>
    <m/>
    <m/>
    <m/>
    <m/>
    <m/>
    <m/>
    <m/>
    <m/>
    <m/>
    <m/>
  </r>
  <r>
    <s v="MT0000892"/>
    <s v="ICIS-NPDES"/>
    <x v="0"/>
    <x v="0"/>
    <n v="630"/>
    <s v="Nitrite plus nitrate total 1 det. (as N)"/>
    <x v="15"/>
    <n v="1"/>
    <s v="Effluent gross"/>
    <n v="1"/>
    <x v="8"/>
    <x v="8"/>
    <n v="40999"/>
    <x v="2"/>
    <m/>
    <m/>
    <m/>
    <m/>
    <m/>
    <m/>
    <m/>
    <m/>
    <m/>
    <m/>
    <m/>
    <m/>
    <n v="0.95"/>
    <s v="MG/L"/>
    <m/>
    <m/>
    <s v="MG/L"/>
    <s v="avg"/>
    <m/>
    <m/>
    <m/>
    <m/>
    <m/>
    <m/>
    <m/>
    <m/>
    <m/>
    <m/>
    <m/>
    <m/>
    <m/>
    <m/>
    <m/>
    <m/>
    <x v="0"/>
    <m/>
    <m/>
    <m/>
    <m/>
    <m/>
    <m/>
    <m/>
    <m/>
    <m/>
    <m/>
    <m/>
    <m/>
    <m/>
    <m/>
    <m/>
    <m/>
    <m/>
    <m/>
    <m/>
    <m/>
    <m/>
    <m/>
    <m/>
    <m/>
  </r>
  <r>
    <s v="MT0000892"/>
    <s v="ICIS-NPDES"/>
    <x v="0"/>
    <x v="0"/>
    <n v="630"/>
    <s v="Nitrite plus nitrate total 1 det. (as N)"/>
    <x v="15"/>
    <n v="1"/>
    <s v="Effluent gross"/>
    <n v="1"/>
    <x v="9"/>
    <x v="9"/>
    <n v="41029"/>
    <x v="2"/>
    <m/>
    <m/>
    <m/>
    <m/>
    <m/>
    <m/>
    <m/>
    <m/>
    <m/>
    <m/>
    <m/>
    <m/>
    <n v="1.1499999999999999"/>
    <s v="MG/L"/>
    <m/>
    <m/>
    <s v="MG/L"/>
    <s v="avg"/>
    <m/>
    <m/>
    <m/>
    <m/>
    <m/>
    <m/>
    <m/>
    <m/>
    <m/>
    <m/>
    <m/>
    <m/>
    <m/>
    <m/>
    <m/>
    <m/>
    <x v="0"/>
    <m/>
    <m/>
    <m/>
    <m/>
    <m/>
    <m/>
    <m/>
    <m/>
    <m/>
    <m/>
    <m/>
    <m/>
    <m/>
    <m/>
    <m/>
    <m/>
    <m/>
    <m/>
    <m/>
    <m/>
    <m/>
    <m/>
    <m/>
    <m/>
  </r>
  <r>
    <s v="MT0000892"/>
    <s v="ICIS-NPDES"/>
    <x v="0"/>
    <x v="0"/>
    <n v="630"/>
    <s v="Nitrite plus nitrate total 1 det. (as N)"/>
    <x v="15"/>
    <n v="1"/>
    <s v="Effluent gross"/>
    <n v="1"/>
    <x v="10"/>
    <x v="10"/>
    <n v="41090"/>
    <x v="2"/>
    <m/>
    <m/>
    <m/>
    <m/>
    <m/>
    <m/>
    <m/>
    <m/>
    <m/>
    <m/>
    <m/>
    <m/>
    <n v="0.78"/>
    <s v="MG/L"/>
    <m/>
    <m/>
    <s v="MG/L"/>
    <s v="avg"/>
    <m/>
    <m/>
    <m/>
    <m/>
    <m/>
    <n v="0.78"/>
    <s v="MG/L"/>
    <m/>
    <m/>
    <s v="MG/L"/>
    <s v="max"/>
    <m/>
    <m/>
    <m/>
    <m/>
    <m/>
    <x v="0"/>
    <m/>
    <m/>
    <m/>
    <m/>
    <m/>
    <m/>
    <m/>
    <m/>
    <m/>
    <m/>
    <m/>
    <m/>
    <m/>
    <m/>
    <m/>
    <m/>
    <m/>
    <m/>
    <m/>
    <m/>
    <m/>
    <m/>
    <m/>
    <m/>
  </r>
  <r>
    <s v="MT0000892"/>
    <s v="ICIS-NPDES"/>
    <x v="0"/>
    <x v="0"/>
    <n v="665"/>
    <s v="Phosphorus, total (as P)"/>
    <x v="16"/>
    <n v="1"/>
    <s v="Effluent gross"/>
    <n v="1"/>
    <x v="0"/>
    <x v="0"/>
    <n v="40421"/>
    <x v="0"/>
    <m/>
    <m/>
    <m/>
    <m/>
    <m/>
    <m/>
    <m/>
    <m/>
    <m/>
    <m/>
    <m/>
    <m/>
    <n v="0.05"/>
    <s v="MG/L"/>
    <m/>
    <m/>
    <s v="MG/L"/>
    <s v="avg"/>
    <m/>
    <m/>
    <m/>
    <m/>
    <m/>
    <m/>
    <m/>
    <m/>
    <m/>
    <m/>
    <m/>
    <m/>
    <m/>
    <m/>
    <m/>
    <m/>
    <x v="0"/>
    <m/>
    <m/>
    <m/>
    <m/>
    <m/>
    <m/>
    <m/>
    <m/>
    <m/>
    <m/>
    <m/>
    <m/>
    <m/>
    <m/>
    <m/>
    <m/>
    <m/>
    <m/>
    <m/>
    <m/>
    <m/>
    <m/>
    <m/>
    <m/>
  </r>
  <r>
    <s v="MT0000892"/>
    <s v="ICIS-NPDES"/>
    <x v="0"/>
    <x v="0"/>
    <n v="665"/>
    <s v="Phosphorus, total (as P)"/>
    <x v="16"/>
    <n v="1"/>
    <s v="Effluent gross"/>
    <n v="1"/>
    <x v="1"/>
    <x v="1"/>
    <n v="40451"/>
    <x v="0"/>
    <m/>
    <m/>
    <m/>
    <m/>
    <m/>
    <m/>
    <m/>
    <m/>
    <m/>
    <m/>
    <m/>
    <m/>
    <n v="0.03"/>
    <s v="MG/L"/>
    <m/>
    <m/>
    <s v="MG/L"/>
    <s v="avg"/>
    <m/>
    <m/>
    <m/>
    <m/>
    <m/>
    <m/>
    <m/>
    <m/>
    <m/>
    <m/>
    <m/>
    <m/>
    <m/>
    <m/>
    <m/>
    <m/>
    <x v="0"/>
    <m/>
    <m/>
    <m/>
    <m/>
    <m/>
    <m/>
    <m/>
    <m/>
    <m/>
    <m/>
    <m/>
    <m/>
    <m/>
    <m/>
    <m/>
    <m/>
    <m/>
    <m/>
    <m/>
    <m/>
    <m/>
    <m/>
    <m/>
    <m/>
  </r>
  <r>
    <s v="MT0000892"/>
    <s v="ICIS-NPDES"/>
    <x v="0"/>
    <x v="0"/>
    <n v="665"/>
    <s v="Phosphorus, total (as P)"/>
    <x v="16"/>
    <n v="1"/>
    <s v="Effluent gross"/>
    <n v="1"/>
    <x v="2"/>
    <x v="2"/>
    <n v="40512"/>
    <x v="0"/>
    <m/>
    <m/>
    <m/>
    <m/>
    <m/>
    <m/>
    <m/>
    <m/>
    <m/>
    <m/>
    <m/>
    <m/>
    <n v="0.02"/>
    <s v="MG/L"/>
    <m/>
    <m/>
    <s v="MG/L"/>
    <s v="avg"/>
    <m/>
    <m/>
    <m/>
    <m/>
    <m/>
    <m/>
    <m/>
    <m/>
    <m/>
    <m/>
    <m/>
    <m/>
    <m/>
    <m/>
    <m/>
    <m/>
    <x v="0"/>
    <m/>
    <m/>
    <m/>
    <m/>
    <m/>
    <m/>
    <m/>
    <m/>
    <m/>
    <m/>
    <m/>
    <m/>
    <m/>
    <m/>
    <m/>
    <m/>
    <m/>
    <m/>
    <m/>
    <m/>
    <m/>
    <m/>
    <m/>
    <m/>
  </r>
  <r>
    <s v="MT0000892"/>
    <s v="ICIS-NPDES"/>
    <x v="0"/>
    <x v="0"/>
    <n v="665"/>
    <s v="Phosphorus, total (as P)"/>
    <x v="16"/>
    <n v="1"/>
    <s v="Effluent gross"/>
    <n v="1"/>
    <x v="3"/>
    <x v="3"/>
    <n v="40543"/>
    <x v="0"/>
    <m/>
    <m/>
    <m/>
    <m/>
    <m/>
    <m/>
    <m/>
    <m/>
    <m/>
    <m/>
    <m/>
    <m/>
    <n v="0.03"/>
    <s v="MG/L"/>
    <m/>
    <m/>
    <s v="MG/L"/>
    <s v="avg"/>
    <m/>
    <m/>
    <m/>
    <m/>
    <m/>
    <m/>
    <m/>
    <m/>
    <m/>
    <m/>
    <m/>
    <m/>
    <m/>
    <m/>
    <m/>
    <m/>
    <x v="0"/>
    <m/>
    <m/>
    <m/>
    <m/>
    <m/>
    <m/>
    <m/>
    <m/>
    <m/>
    <m/>
    <m/>
    <m/>
    <m/>
    <m/>
    <m/>
    <m/>
    <m/>
    <m/>
    <m/>
    <m/>
    <m/>
    <m/>
    <m/>
    <m/>
  </r>
  <r>
    <s v="MT0000892"/>
    <s v="ICIS-NPDES"/>
    <x v="0"/>
    <x v="0"/>
    <n v="665"/>
    <s v="Phosphorus, total (as P)"/>
    <x v="16"/>
    <n v="1"/>
    <s v="Effluent gross"/>
    <n v="1"/>
    <x v="4"/>
    <x v="4"/>
    <n v="40694"/>
    <x v="1"/>
    <m/>
    <m/>
    <m/>
    <m/>
    <m/>
    <m/>
    <m/>
    <m/>
    <m/>
    <m/>
    <m/>
    <m/>
    <n v="0.02"/>
    <s v="MG/L"/>
    <m/>
    <m/>
    <s v="MG/L"/>
    <s v="avg"/>
    <m/>
    <m/>
    <m/>
    <m/>
    <m/>
    <m/>
    <m/>
    <m/>
    <m/>
    <m/>
    <m/>
    <m/>
    <m/>
    <m/>
    <m/>
    <m/>
    <x v="0"/>
    <m/>
    <m/>
    <m/>
    <m/>
    <m/>
    <m/>
    <m/>
    <m/>
    <m/>
    <m/>
    <m/>
    <m/>
    <m/>
    <m/>
    <m/>
    <m/>
    <m/>
    <m/>
    <m/>
    <m/>
    <m/>
    <m/>
    <m/>
    <m/>
  </r>
  <r>
    <s v="MT0000892"/>
    <s v="ICIS-NPDES"/>
    <x v="0"/>
    <x v="0"/>
    <n v="665"/>
    <s v="Phosphorus, total (as P)"/>
    <x v="16"/>
    <n v="1"/>
    <s v="Effluent gross"/>
    <n v="1"/>
    <x v="5"/>
    <x v="5"/>
    <n v="40724"/>
    <x v="1"/>
    <m/>
    <m/>
    <m/>
    <m/>
    <m/>
    <m/>
    <m/>
    <m/>
    <m/>
    <m/>
    <m/>
    <m/>
    <n v="0.02"/>
    <s v="MG/L"/>
    <m/>
    <m/>
    <s v="MG/L"/>
    <s v="avg"/>
    <m/>
    <m/>
    <m/>
    <m/>
    <m/>
    <m/>
    <m/>
    <m/>
    <m/>
    <m/>
    <m/>
    <m/>
    <m/>
    <m/>
    <m/>
    <m/>
    <x v="0"/>
    <m/>
    <m/>
    <m/>
    <m/>
    <m/>
    <m/>
    <m/>
    <m/>
    <m/>
    <m/>
    <m/>
    <m/>
    <m/>
    <m/>
    <m/>
    <m/>
    <m/>
    <m/>
    <m/>
    <m/>
    <m/>
    <m/>
    <m/>
    <m/>
  </r>
  <r>
    <s v="MT0000892"/>
    <s v="ICIS-NPDES"/>
    <x v="0"/>
    <x v="0"/>
    <n v="665"/>
    <s v="Phosphorus, total (as P)"/>
    <x v="16"/>
    <n v="1"/>
    <s v="Effluent gross"/>
    <n v="1"/>
    <x v="6"/>
    <x v="6"/>
    <n v="40755"/>
    <x v="1"/>
    <m/>
    <m/>
    <m/>
    <m/>
    <m/>
    <m/>
    <m/>
    <m/>
    <m/>
    <m/>
    <m/>
    <m/>
    <n v="0.02"/>
    <s v="MG/L"/>
    <m/>
    <m/>
    <s v="MG/L"/>
    <s v="avg"/>
    <m/>
    <m/>
    <m/>
    <m/>
    <m/>
    <m/>
    <m/>
    <m/>
    <m/>
    <m/>
    <m/>
    <m/>
    <m/>
    <m/>
    <m/>
    <m/>
    <x v="0"/>
    <m/>
    <m/>
    <m/>
    <m/>
    <m/>
    <m/>
    <m/>
    <m/>
    <m/>
    <m/>
    <m/>
    <m/>
    <m/>
    <m/>
    <m/>
    <m/>
    <m/>
    <m/>
    <m/>
    <m/>
    <m/>
    <m/>
    <m/>
    <m/>
  </r>
  <r>
    <s v="MT0000892"/>
    <s v="ICIS-NPDES"/>
    <x v="0"/>
    <x v="0"/>
    <n v="665"/>
    <s v="Phosphorus, total (as P)"/>
    <x v="16"/>
    <n v="1"/>
    <s v="Effluent gross"/>
    <n v="1"/>
    <x v="7"/>
    <x v="7"/>
    <n v="40786"/>
    <x v="1"/>
    <m/>
    <m/>
    <m/>
    <m/>
    <m/>
    <m/>
    <m/>
    <m/>
    <m/>
    <m/>
    <m/>
    <m/>
    <n v="0.02"/>
    <s v="MG/L"/>
    <m/>
    <m/>
    <s v="MG/L"/>
    <s v="avg"/>
    <m/>
    <m/>
    <m/>
    <m/>
    <m/>
    <m/>
    <m/>
    <m/>
    <m/>
    <m/>
    <m/>
    <m/>
    <m/>
    <m/>
    <m/>
    <m/>
    <x v="0"/>
    <m/>
    <m/>
    <m/>
    <m/>
    <m/>
    <m/>
    <m/>
    <m/>
    <m/>
    <m/>
    <m/>
    <m/>
    <m/>
    <m/>
    <m/>
    <m/>
    <m/>
    <m/>
    <m/>
    <m/>
    <m/>
    <m/>
    <m/>
    <m/>
  </r>
  <r>
    <s v="MT0000892"/>
    <s v="ICIS-NPDES"/>
    <x v="0"/>
    <x v="0"/>
    <n v="665"/>
    <s v="Phosphorus, total (as P)"/>
    <x v="16"/>
    <n v="1"/>
    <s v="Effluent gross"/>
    <n v="1"/>
    <x v="8"/>
    <x v="8"/>
    <n v="40999"/>
    <x v="2"/>
    <m/>
    <m/>
    <m/>
    <m/>
    <m/>
    <m/>
    <m/>
    <m/>
    <m/>
    <m/>
    <m/>
    <s v="&lt;"/>
    <n v="0.01"/>
    <s v="MG/L"/>
    <m/>
    <m/>
    <s v="MG/L"/>
    <s v="avg"/>
    <m/>
    <m/>
    <m/>
    <m/>
    <m/>
    <m/>
    <m/>
    <m/>
    <m/>
    <m/>
    <m/>
    <m/>
    <m/>
    <m/>
    <m/>
    <m/>
    <x v="0"/>
    <m/>
    <m/>
    <m/>
    <m/>
    <m/>
    <m/>
    <m/>
    <m/>
    <m/>
    <m/>
    <m/>
    <m/>
    <m/>
    <m/>
    <m/>
    <m/>
    <m/>
    <m/>
    <m/>
    <m/>
    <m/>
    <m/>
    <m/>
    <m/>
  </r>
  <r>
    <s v="MT0000892"/>
    <s v="ICIS-NPDES"/>
    <x v="0"/>
    <x v="0"/>
    <n v="665"/>
    <s v="Phosphorus, total (as P)"/>
    <x v="16"/>
    <n v="1"/>
    <s v="Effluent gross"/>
    <n v="1"/>
    <x v="9"/>
    <x v="9"/>
    <n v="41029"/>
    <x v="2"/>
    <m/>
    <m/>
    <m/>
    <m/>
    <m/>
    <m/>
    <m/>
    <m/>
    <m/>
    <m/>
    <m/>
    <m/>
    <n v="0.03"/>
    <s v="MG/L"/>
    <m/>
    <m/>
    <s v="MG/L"/>
    <s v="avg"/>
    <m/>
    <m/>
    <m/>
    <m/>
    <m/>
    <m/>
    <m/>
    <m/>
    <m/>
    <m/>
    <m/>
    <m/>
    <m/>
    <m/>
    <m/>
    <m/>
    <x v="0"/>
    <m/>
    <m/>
    <m/>
    <m/>
    <m/>
    <m/>
    <m/>
    <m/>
    <m/>
    <m/>
    <m/>
    <m/>
    <m/>
    <m/>
    <m/>
    <m/>
    <m/>
    <m/>
    <m/>
    <m/>
    <m/>
    <m/>
    <m/>
    <m/>
  </r>
  <r>
    <s v="MT0000892"/>
    <s v="ICIS-NPDES"/>
    <x v="0"/>
    <x v="0"/>
    <n v="665"/>
    <s v="Phosphorus, total (as P)"/>
    <x v="17"/>
    <n v="1"/>
    <s v="Effluent gross"/>
    <n v="1"/>
    <x v="35"/>
    <x v="35"/>
    <n v="41060"/>
    <x v="2"/>
    <m/>
    <m/>
    <m/>
    <m/>
    <m/>
    <m/>
    <m/>
    <m/>
    <m/>
    <m/>
    <m/>
    <m/>
    <m/>
    <m/>
    <m/>
    <m/>
    <m/>
    <m/>
    <m/>
    <m/>
    <m/>
    <m/>
    <m/>
    <m/>
    <m/>
    <m/>
    <m/>
    <m/>
    <m/>
    <m/>
    <m/>
    <m/>
    <m/>
    <m/>
    <x v="0"/>
    <s v="LBS/DAY"/>
    <s v="&lt;="/>
    <n v="1.8"/>
    <s v="LBS/DAY"/>
    <s v="avg"/>
    <m/>
    <m/>
    <m/>
    <m/>
    <m/>
    <m/>
    <s v="LBS/DAY"/>
    <s v="&lt;="/>
    <n v="3.24"/>
    <s v="LBS/DAY"/>
    <s v="max"/>
    <m/>
    <m/>
    <m/>
    <m/>
    <m/>
    <m/>
    <m/>
    <m/>
  </r>
  <r>
    <s v="MT0000892"/>
    <s v="ICIS-NPDES"/>
    <x v="0"/>
    <x v="0"/>
    <n v="665"/>
    <s v="Phosphorus, total (as P)"/>
    <x v="16"/>
    <n v="1"/>
    <s v="Effluent gross"/>
    <n v="1"/>
    <x v="10"/>
    <x v="10"/>
    <n v="41090"/>
    <x v="2"/>
    <m/>
    <m/>
    <m/>
    <m/>
    <m/>
    <m/>
    <m/>
    <m/>
    <m/>
    <m/>
    <m/>
    <m/>
    <n v="0.01"/>
    <s v="MG/L"/>
    <m/>
    <m/>
    <s v="MG/L"/>
    <s v="avg"/>
    <m/>
    <m/>
    <m/>
    <m/>
    <m/>
    <n v="0.01"/>
    <s v="MG/L"/>
    <m/>
    <m/>
    <s v="MG/L"/>
    <s v="max"/>
    <m/>
    <m/>
    <m/>
    <m/>
    <m/>
    <x v="10"/>
    <s v="LBS/DAY"/>
    <s v="&lt;="/>
    <n v="1.8"/>
    <s v="LBS/DAY"/>
    <s v="avg"/>
    <m/>
    <m/>
    <m/>
    <m/>
    <m/>
    <m/>
    <s v="LBS/DAY"/>
    <s v="&lt;="/>
    <n v="3.24"/>
    <s v="LBS/DAY"/>
    <s v="max"/>
    <m/>
    <m/>
    <m/>
    <m/>
    <m/>
    <m/>
    <m/>
    <m/>
  </r>
  <r>
    <s v="MT0000892"/>
    <s v="ICIS-NPDES"/>
    <x v="0"/>
    <x v="0"/>
    <n v="665"/>
    <s v="Phosphorus, total (as P)"/>
    <x v="17"/>
    <n v="1"/>
    <s v="Effluent gross"/>
    <n v="1"/>
    <x v="36"/>
    <x v="36"/>
    <n v="41121"/>
    <x v="2"/>
    <m/>
    <m/>
    <m/>
    <m/>
    <m/>
    <m/>
    <m/>
    <m/>
    <m/>
    <m/>
    <m/>
    <m/>
    <m/>
    <m/>
    <m/>
    <m/>
    <m/>
    <m/>
    <m/>
    <m/>
    <m/>
    <m/>
    <m/>
    <m/>
    <m/>
    <m/>
    <m/>
    <m/>
    <m/>
    <m/>
    <m/>
    <m/>
    <m/>
    <m/>
    <x v="0"/>
    <s v="LBS/DAY"/>
    <s v="&lt;="/>
    <n v="1.8"/>
    <s v="LBS/DAY"/>
    <s v="avg"/>
    <m/>
    <m/>
    <m/>
    <m/>
    <m/>
    <m/>
    <s v="LBS/DAY"/>
    <s v="&lt;="/>
    <n v="3.24"/>
    <s v="LBS/DAY"/>
    <s v="max"/>
    <m/>
    <m/>
    <m/>
    <m/>
    <m/>
    <m/>
    <m/>
    <m/>
  </r>
  <r>
    <s v="MT0000892"/>
    <s v="ICIS-NPDES"/>
    <x v="0"/>
    <x v="0"/>
    <n v="665"/>
    <s v="Phosphorus, total (as P)"/>
    <x v="17"/>
    <n v="1"/>
    <s v="Effluent gross"/>
    <n v="1"/>
    <x v="37"/>
    <x v="37"/>
    <n v="41152"/>
    <x v="2"/>
    <m/>
    <m/>
    <m/>
    <m/>
    <m/>
    <m/>
    <m/>
    <m/>
    <m/>
    <m/>
    <m/>
    <m/>
    <m/>
    <m/>
    <m/>
    <m/>
    <m/>
    <m/>
    <m/>
    <m/>
    <m/>
    <m/>
    <m/>
    <m/>
    <m/>
    <m/>
    <m/>
    <m/>
    <m/>
    <m/>
    <m/>
    <m/>
    <m/>
    <m/>
    <x v="0"/>
    <s v="LBS/DAY"/>
    <s v="&lt;="/>
    <n v="1.8"/>
    <s v="LBS/DAY"/>
    <s v="avg"/>
    <m/>
    <m/>
    <m/>
    <m/>
    <m/>
    <m/>
    <s v="LBS/DAY"/>
    <s v="&lt;="/>
    <n v="3.24"/>
    <s v="LBS/DAY"/>
    <s v="max"/>
    <m/>
    <m/>
    <m/>
    <m/>
    <m/>
    <m/>
    <m/>
    <m/>
  </r>
  <r>
    <s v="MT0000892"/>
    <s v="ICIS-NPDES"/>
    <x v="0"/>
    <x v="0"/>
    <n v="665"/>
    <s v="Phosphorus, total (as P)"/>
    <x v="17"/>
    <n v="1"/>
    <s v="Effluent gross"/>
    <n v="1"/>
    <x v="38"/>
    <x v="38"/>
    <n v="41182"/>
    <x v="2"/>
    <m/>
    <m/>
    <m/>
    <m/>
    <m/>
    <m/>
    <m/>
    <m/>
    <m/>
    <m/>
    <m/>
    <m/>
    <m/>
    <m/>
    <m/>
    <m/>
    <m/>
    <m/>
    <m/>
    <m/>
    <m/>
    <m/>
    <m/>
    <m/>
    <m/>
    <m/>
    <m/>
    <m/>
    <m/>
    <m/>
    <m/>
    <m/>
    <m/>
    <m/>
    <x v="0"/>
    <s v="LBS/DAY"/>
    <s v="&lt;="/>
    <n v="1.8"/>
    <s v="LBS/DAY"/>
    <s v="avg"/>
    <m/>
    <m/>
    <m/>
    <m/>
    <m/>
    <m/>
    <s v="LBS/DAY"/>
    <s v="&lt;="/>
    <n v="3.24"/>
    <s v="LBS/DAY"/>
    <s v="max"/>
    <m/>
    <m/>
    <m/>
    <m/>
    <m/>
    <m/>
    <m/>
    <m/>
  </r>
  <r>
    <s v="MT0000892"/>
    <s v="ICIS-NPDES"/>
    <x v="0"/>
    <x v="0"/>
    <n v="918"/>
    <s v="Calcium, total recoverable"/>
    <x v="18"/>
    <n v="1"/>
    <s v="Effluent gross"/>
    <n v="1"/>
    <x v="0"/>
    <x v="0"/>
    <n v="40421"/>
    <x v="0"/>
    <m/>
    <m/>
    <m/>
    <m/>
    <m/>
    <m/>
    <m/>
    <m/>
    <m/>
    <m/>
    <m/>
    <m/>
    <n v="40"/>
    <s v="MG/L"/>
    <m/>
    <m/>
    <s v="MG/L"/>
    <s v="avg"/>
    <m/>
    <m/>
    <m/>
    <m/>
    <m/>
    <m/>
    <m/>
    <m/>
    <m/>
    <m/>
    <m/>
    <m/>
    <m/>
    <m/>
    <m/>
    <m/>
    <x v="0"/>
    <m/>
    <m/>
    <m/>
    <m/>
    <m/>
    <m/>
    <m/>
    <m/>
    <m/>
    <m/>
    <m/>
    <m/>
    <m/>
    <m/>
    <m/>
    <m/>
    <m/>
    <m/>
    <m/>
    <m/>
    <m/>
    <m/>
    <m/>
    <m/>
  </r>
  <r>
    <s v="MT0000892"/>
    <s v="ICIS-NPDES"/>
    <x v="0"/>
    <x v="0"/>
    <n v="918"/>
    <s v="Calcium, total recoverable"/>
    <x v="18"/>
    <n v="1"/>
    <s v="Effluent gross"/>
    <n v="1"/>
    <x v="1"/>
    <x v="1"/>
    <n v="40451"/>
    <x v="0"/>
    <m/>
    <m/>
    <m/>
    <m/>
    <m/>
    <m/>
    <m/>
    <m/>
    <m/>
    <m/>
    <m/>
    <m/>
    <n v="51"/>
    <s v="MG/L"/>
    <m/>
    <m/>
    <s v="MG/L"/>
    <s v="avg"/>
    <m/>
    <m/>
    <m/>
    <m/>
    <m/>
    <m/>
    <m/>
    <m/>
    <m/>
    <m/>
    <m/>
    <m/>
    <m/>
    <m/>
    <m/>
    <m/>
    <x v="0"/>
    <m/>
    <m/>
    <m/>
    <m/>
    <m/>
    <m/>
    <m/>
    <m/>
    <m/>
    <m/>
    <m/>
    <m/>
    <m/>
    <m/>
    <m/>
    <m/>
    <m/>
    <m/>
    <m/>
    <m/>
    <m/>
    <m/>
    <m/>
    <m/>
  </r>
  <r>
    <s v="MT0000892"/>
    <s v="ICIS-NPDES"/>
    <x v="0"/>
    <x v="0"/>
    <n v="918"/>
    <s v="Calcium, total recoverable"/>
    <x v="18"/>
    <n v="1"/>
    <s v="Effluent gross"/>
    <n v="1"/>
    <x v="2"/>
    <x v="2"/>
    <n v="40512"/>
    <x v="0"/>
    <m/>
    <m/>
    <m/>
    <m/>
    <m/>
    <m/>
    <m/>
    <m/>
    <m/>
    <m/>
    <m/>
    <m/>
    <n v="44"/>
    <s v="MG/L"/>
    <m/>
    <m/>
    <s v="MG/L"/>
    <s v="avg"/>
    <m/>
    <m/>
    <m/>
    <m/>
    <m/>
    <m/>
    <m/>
    <m/>
    <m/>
    <m/>
    <m/>
    <m/>
    <m/>
    <m/>
    <m/>
    <m/>
    <x v="0"/>
    <m/>
    <m/>
    <m/>
    <m/>
    <m/>
    <m/>
    <m/>
    <m/>
    <m/>
    <m/>
    <m/>
    <m/>
    <m/>
    <m/>
    <m/>
    <m/>
    <m/>
    <m/>
    <m/>
    <m/>
    <m/>
    <m/>
    <m/>
    <m/>
  </r>
  <r>
    <s v="MT0000892"/>
    <s v="ICIS-NPDES"/>
    <x v="0"/>
    <x v="0"/>
    <n v="918"/>
    <s v="Calcium, total recoverable"/>
    <x v="18"/>
    <n v="1"/>
    <s v="Effluent gross"/>
    <n v="1"/>
    <x v="3"/>
    <x v="3"/>
    <n v="40543"/>
    <x v="0"/>
    <m/>
    <m/>
    <m/>
    <m/>
    <m/>
    <m/>
    <m/>
    <m/>
    <m/>
    <m/>
    <m/>
    <m/>
    <n v="40"/>
    <s v="MG/L"/>
    <m/>
    <m/>
    <s v="MG/L"/>
    <s v="avg"/>
    <m/>
    <m/>
    <m/>
    <m/>
    <m/>
    <m/>
    <m/>
    <m/>
    <m/>
    <m/>
    <m/>
    <m/>
    <m/>
    <m/>
    <m/>
    <m/>
    <x v="0"/>
    <m/>
    <m/>
    <m/>
    <m/>
    <m/>
    <m/>
    <m/>
    <m/>
    <m/>
    <m/>
    <m/>
    <m/>
    <m/>
    <m/>
    <m/>
    <m/>
    <m/>
    <m/>
    <m/>
    <m/>
    <m/>
    <m/>
    <m/>
    <m/>
  </r>
  <r>
    <s v="MT0000892"/>
    <s v="ICIS-NPDES"/>
    <x v="0"/>
    <x v="0"/>
    <n v="918"/>
    <s v="Calcium, total recoverable"/>
    <x v="18"/>
    <n v="1"/>
    <s v="Effluent gross"/>
    <n v="1"/>
    <x v="4"/>
    <x v="4"/>
    <n v="40694"/>
    <x v="1"/>
    <m/>
    <m/>
    <m/>
    <m/>
    <m/>
    <m/>
    <m/>
    <m/>
    <m/>
    <m/>
    <m/>
    <m/>
    <n v="21"/>
    <s v="MG/L"/>
    <m/>
    <m/>
    <s v="MG/L"/>
    <s v="avg"/>
    <m/>
    <m/>
    <m/>
    <m/>
    <m/>
    <m/>
    <m/>
    <m/>
    <m/>
    <m/>
    <m/>
    <m/>
    <m/>
    <m/>
    <m/>
    <m/>
    <x v="0"/>
    <m/>
    <m/>
    <m/>
    <m/>
    <m/>
    <m/>
    <m/>
    <m/>
    <m/>
    <m/>
    <m/>
    <m/>
    <m/>
    <m/>
    <m/>
    <m/>
    <m/>
    <m/>
    <m/>
    <m/>
    <m/>
    <m/>
    <m/>
    <m/>
  </r>
  <r>
    <s v="MT0000892"/>
    <s v="ICIS-NPDES"/>
    <x v="0"/>
    <x v="0"/>
    <n v="918"/>
    <s v="Calcium, total recoverable"/>
    <x v="18"/>
    <n v="1"/>
    <s v="Effluent gross"/>
    <n v="1"/>
    <x v="5"/>
    <x v="5"/>
    <n v="40724"/>
    <x v="1"/>
    <m/>
    <m/>
    <m/>
    <m/>
    <m/>
    <m/>
    <m/>
    <m/>
    <m/>
    <m/>
    <m/>
    <m/>
    <n v="32"/>
    <s v="MG/L"/>
    <m/>
    <m/>
    <s v="MG/L"/>
    <s v="avg"/>
    <m/>
    <m/>
    <m/>
    <m/>
    <m/>
    <m/>
    <m/>
    <m/>
    <m/>
    <m/>
    <m/>
    <m/>
    <m/>
    <m/>
    <m/>
    <m/>
    <x v="0"/>
    <m/>
    <m/>
    <m/>
    <m/>
    <m/>
    <m/>
    <m/>
    <m/>
    <m/>
    <m/>
    <m/>
    <m/>
    <m/>
    <m/>
    <m/>
    <m/>
    <m/>
    <m/>
    <m/>
    <m/>
    <m/>
    <m/>
    <m/>
    <m/>
  </r>
  <r>
    <s v="MT0000892"/>
    <s v="ICIS-NPDES"/>
    <x v="0"/>
    <x v="0"/>
    <n v="918"/>
    <s v="Calcium, total recoverable"/>
    <x v="18"/>
    <n v="1"/>
    <s v="Effluent gross"/>
    <n v="1"/>
    <x v="6"/>
    <x v="6"/>
    <n v="40755"/>
    <x v="1"/>
    <m/>
    <m/>
    <m/>
    <m/>
    <m/>
    <m/>
    <m/>
    <m/>
    <m/>
    <m/>
    <m/>
    <m/>
    <n v="44"/>
    <s v="MG/L"/>
    <m/>
    <m/>
    <s v="MG/L"/>
    <s v="avg"/>
    <m/>
    <m/>
    <m/>
    <m/>
    <m/>
    <m/>
    <m/>
    <m/>
    <m/>
    <m/>
    <m/>
    <m/>
    <m/>
    <m/>
    <m/>
    <m/>
    <x v="0"/>
    <m/>
    <m/>
    <m/>
    <m/>
    <m/>
    <m/>
    <m/>
    <m/>
    <m/>
    <m/>
    <m/>
    <m/>
    <m/>
    <m/>
    <m/>
    <m/>
    <m/>
    <m/>
    <m/>
    <m/>
    <m/>
    <m/>
    <m/>
    <m/>
  </r>
  <r>
    <s v="MT0000892"/>
    <s v="ICIS-NPDES"/>
    <x v="0"/>
    <x v="0"/>
    <n v="918"/>
    <s v="Calcium, total recoverable"/>
    <x v="18"/>
    <n v="1"/>
    <s v="Effluent gross"/>
    <n v="1"/>
    <x v="7"/>
    <x v="7"/>
    <n v="40786"/>
    <x v="1"/>
    <m/>
    <m/>
    <m/>
    <m/>
    <m/>
    <m/>
    <m/>
    <m/>
    <m/>
    <m/>
    <m/>
    <m/>
    <n v="72"/>
    <s v="MG/L"/>
    <m/>
    <m/>
    <s v="MG/L"/>
    <s v="avg"/>
    <m/>
    <m/>
    <m/>
    <m/>
    <m/>
    <m/>
    <m/>
    <m/>
    <m/>
    <m/>
    <m/>
    <m/>
    <m/>
    <m/>
    <m/>
    <m/>
    <x v="0"/>
    <m/>
    <m/>
    <m/>
    <m/>
    <m/>
    <m/>
    <m/>
    <m/>
    <m/>
    <m/>
    <m/>
    <m/>
    <m/>
    <m/>
    <m/>
    <m/>
    <m/>
    <m/>
    <m/>
    <m/>
    <m/>
    <m/>
    <m/>
    <m/>
  </r>
  <r>
    <s v="MT0000892"/>
    <s v="ICIS-NPDES"/>
    <x v="0"/>
    <x v="0"/>
    <n v="918"/>
    <s v="Calcium, total recoverable"/>
    <x v="18"/>
    <n v="1"/>
    <s v="Effluent gross"/>
    <n v="1"/>
    <x v="8"/>
    <x v="8"/>
    <n v="40999"/>
    <x v="2"/>
    <m/>
    <m/>
    <m/>
    <m/>
    <m/>
    <m/>
    <m/>
    <m/>
    <m/>
    <m/>
    <m/>
    <m/>
    <n v="30"/>
    <s v="MG/L"/>
    <m/>
    <m/>
    <s v="MG/L"/>
    <s v="avg"/>
    <m/>
    <m/>
    <m/>
    <m/>
    <m/>
    <m/>
    <m/>
    <m/>
    <m/>
    <m/>
    <m/>
    <m/>
    <m/>
    <m/>
    <m/>
    <m/>
    <x v="0"/>
    <m/>
    <m/>
    <m/>
    <m/>
    <m/>
    <m/>
    <m/>
    <m/>
    <m/>
    <m/>
    <m/>
    <m/>
    <m/>
    <m/>
    <m/>
    <m/>
    <m/>
    <m/>
    <m/>
    <m/>
    <m/>
    <m/>
    <m/>
    <m/>
  </r>
  <r>
    <s v="MT0000892"/>
    <s v="ICIS-NPDES"/>
    <x v="0"/>
    <x v="0"/>
    <n v="918"/>
    <s v="Calcium, total recoverable"/>
    <x v="18"/>
    <n v="1"/>
    <s v="Effluent gross"/>
    <n v="1"/>
    <x v="9"/>
    <x v="9"/>
    <n v="41029"/>
    <x v="2"/>
    <m/>
    <m/>
    <m/>
    <m/>
    <m/>
    <m/>
    <m/>
    <m/>
    <m/>
    <m/>
    <m/>
    <m/>
    <n v="34"/>
    <s v="MG/L"/>
    <m/>
    <m/>
    <s v="MG/L"/>
    <s v="avg"/>
    <m/>
    <m/>
    <m/>
    <m/>
    <m/>
    <m/>
    <m/>
    <m/>
    <m/>
    <m/>
    <m/>
    <m/>
    <m/>
    <m/>
    <m/>
    <m/>
    <x v="0"/>
    <m/>
    <m/>
    <m/>
    <m/>
    <m/>
    <m/>
    <m/>
    <m/>
    <m/>
    <m/>
    <m/>
    <m/>
    <m/>
    <m/>
    <m/>
    <m/>
    <m/>
    <m/>
    <m/>
    <m/>
    <m/>
    <m/>
    <m/>
    <m/>
  </r>
  <r>
    <s v="MT0000892"/>
    <s v="ICIS-NPDES"/>
    <x v="0"/>
    <x v="0"/>
    <n v="921"/>
    <s v="Magnesium, total recoverable"/>
    <x v="19"/>
    <n v="1"/>
    <s v="Effluent gross"/>
    <n v="1"/>
    <x v="0"/>
    <x v="0"/>
    <n v="40421"/>
    <x v="0"/>
    <m/>
    <m/>
    <m/>
    <m/>
    <m/>
    <m/>
    <m/>
    <m/>
    <m/>
    <m/>
    <m/>
    <m/>
    <n v="26"/>
    <s v="MG/L"/>
    <m/>
    <m/>
    <s v="MG/L"/>
    <s v="avg"/>
    <m/>
    <m/>
    <m/>
    <m/>
    <m/>
    <m/>
    <m/>
    <m/>
    <m/>
    <m/>
    <m/>
    <m/>
    <m/>
    <m/>
    <m/>
    <m/>
    <x v="0"/>
    <m/>
    <m/>
    <m/>
    <m/>
    <m/>
    <m/>
    <m/>
    <m/>
    <m/>
    <m/>
    <m/>
    <m/>
    <m/>
    <m/>
    <m/>
    <m/>
    <m/>
    <m/>
    <m/>
    <m/>
    <m/>
    <m/>
    <m/>
    <m/>
  </r>
  <r>
    <s v="MT0000892"/>
    <s v="ICIS-NPDES"/>
    <x v="0"/>
    <x v="0"/>
    <n v="921"/>
    <s v="Magnesium, total recoverable"/>
    <x v="19"/>
    <n v="1"/>
    <s v="Effluent gross"/>
    <n v="1"/>
    <x v="1"/>
    <x v="1"/>
    <n v="40451"/>
    <x v="0"/>
    <m/>
    <m/>
    <m/>
    <m/>
    <m/>
    <m/>
    <m/>
    <m/>
    <m/>
    <m/>
    <m/>
    <m/>
    <n v="29"/>
    <s v="MG/L"/>
    <m/>
    <m/>
    <s v="MG/L"/>
    <s v="avg"/>
    <m/>
    <m/>
    <m/>
    <m/>
    <m/>
    <m/>
    <m/>
    <m/>
    <m/>
    <m/>
    <m/>
    <m/>
    <m/>
    <m/>
    <m/>
    <m/>
    <x v="0"/>
    <m/>
    <m/>
    <m/>
    <m/>
    <m/>
    <m/>
    <m/>
    <m/>
    <m/>
    <m/>
    <m/>
    <m/>
    <m/>
    <m/>
    <m/>
    <m/>
    <m/>
    <m/>
    <m/>
    <m/>
    <m/>
    <m/>
    <m/>
    <m/>
  </r>
  <r>
    <s v="MT0000892"/>
    <s v="ICIS-NPDES"/>
    <x v="0"/>
    <x v="0"/>
    <n v="921"/>
    <s v="Magnesium, total recoverable"/>
    <x v="19"/>
    <n v="1"/>
    <s v="Effluent gross"/>
    <n v="1"/>
    <x v="2"/>
    <x v="2"/>
    <n v="40512"/>
    <x v="0"/>
    <m/>
    <m/>
    <m/>
    <m/>
    <m/>
    <m/>
    <m/>
    <m/>
    <m/>
    <m/>
    <m/>
    <m/>
    <n v="31"/>
    <s v="MG/L"/>
    <m/>
    <m/>
    <s v="MG/L"/>
    <s v="avg"/>
    <m/>
    <m/>
    <m/>
    <m/>
    <m/>
    <m/>
    <m/>
    <m/>
    <m/>
    <m/>
    <m/>
    <m/>
    <m/>
    <m/>
    <m/>
    <m/>
    <x v="0"/>
    <m/>
    <m/>
    <m/>
    <m/>
    <m/>
    <m/>
    <m/>
    <m/>
    <m/>
    <m/>
    <m/>
    <m/>
    <m/>
    <m/>
    <m/>
    <m/>
    <m/>
    <m/>
    <m/>
    <m/>
    <m/>
    <m/>
    <m/>
    <m/>
  </r>
  <r>
    <s v="MT0000892"/>
    <s v="ICIS-NPDES"/>
    <x v="0"/>
    <x v="0"/>
    <n v="921"/>
    <s v="Magnesium, total recoverable"/>
    <x v="19"/>
    <n v="1"/>
    <s v="Effluent gross"/>
    <n v="1"/>
    <x v="3"/>
    <x v="3"/>
    <n v="40543"/>
    <x v="0"/>
    <m/>
    <m/>
    <m/>
    <m/>
    <m/>
    <m/>
    <m/>
    <m/>
    <m/>
    <m/>
    <m/>
    <m/>
    <n v="33"/>
    <s v="MG/L"/>
    <m/>
    <m/>
    <s v="MG/L"/>
    <s v="avg"/>
    <m/>
    <m/>
    <m/>
    <m/>
    <m/>
    <m/>
    <m/>
    <m/>
    <m/>
    <m/>
    <m/>
    <m/>
    <m/>
    <m/>
    <m/>
    <m/>
    <x v="0"/>
    <m/>
    <m/>
    <m/>
    <m/>
    <m/>
    <m/>
    <m/>
    <m/>
    <m/>
    <m/>
    <m/>
    <m/>
    <m/>
    <m/>
    <m/>
    <m/>
    <m/>
    <m/>
    <m/>
    <m/>
    <m/>
    <m/>
    <m/>
    <m/>
  </r>
  <r>
    <s v="MT0000892"/>
    <s v="ICIS-NPDES"/>
    <x v="0"/>
    <x v="0"/>
    <n v="921"/>
    <s v="Magnesium, total recoverable"/>
    <x v="19"/>
    <n v="1"/>
    <s v="Effluent gross"/>
    <n v="1"/>
    <x v="4"/>
    <x v="4"/>
    <n v="40694"/>
    <x v="1"/>
    <m/>
    <m/>
    <m/>
    <m/>
    <m/>
    <m/>
    <m/>
    <m/>
    <m/>
    <m/>
    <m/>
    <m/>
    <n v="19"/>
    <s v="MG/L"/>
    <m/>
    <m/>
    <s v="MG/L"/>
    <s v="avg"/>
    <m/>
    <m/>
    <m/>
    <m/>
    <m/>
    <m/>
    <m/>
    <m/>
    <m/>
    <m/>
    <m/>
    <m/>
    <m/>
    <m/>
    <m/>
    <m/>
    <x v="0"/>
    <m/>
    <m/>
    <m/>
    <m/>
    <m/>
    <m/>
    <m/>
    <m/>
    <m/>
    <m/>
    <m/>
    <m/>
    <m/>
    <m/>
    <m/>
    <m/>
    <m/>
    <m/>
    <m/>
    <m/>
    <m/>
    <m/>
    <m/>
    <m/>
  </r>
  <r>
    <s v="MT0000892"/>
    <s v="ICIS-NPDES"/>
    <x v="0"/>
    <x v="0"/>
    <n v="921"/>
    <s v="Magnesium, total recoverable"/>
    <x v="19"/>
    <n v="1"/>
    <s v="Effluent gross"/>
    <n v="1"/>
    <x v="5"/>
    <x v="5"/>
    <n v="40724"/>
    <x v="1"/>
    <m/>
    <m/>
    <m/>
    <m/>
    <m/>
    <m/>
    <m/>
    <m/>
    <m/>
    <m/>
    <m/>
    <m/>
    <n v="25"/>
    <s v="MG/L"/>
    <m/>
    <m/>
    <s v="MG/L"/>
    <s v="avg"/>
    <m/>
    <m/>
    <m/>
    <m/>
    <m/>
    <m/>
    <m/>
    <m/>
    <m/>
    <m/>
    <m/>
    <m/>
    <m/>
    <m/>
    <m/>
    <m/>
    <x v="0"/>
    <m/>
    <m/>
    <m/>
    <m/>
    <m/>
    <m/>
    <m/>
    <m/>
    <m/>
    <m/>
    <m/>
    <m/>
    <m/>
    <m/>
    <m/>
    <m/>
    <m/>
    <m/>
    <m/>
    <m/>
    <m/>
    <m/>
    <m/>
    <m/>
  </r>
  <r>
    <s v="MT0000892"/>
    <s v="ICIS-NPDES"/>
    <x v="0"/>
    <x v="0"/>
    <n v="921"/>
    <s v="Magnesium, total recoverable"/>
    <x v="19"/>
    <n v="1"/>
    <s v="Effluent gross"/>
    <n v="1"/>
    <x v="6"/>
    <x v="6"/>
    <n v="40755"/>
    <x v="1"/>
    <m/>
    <m/>
    <m/>
    <m/>
    <m/>
    <m/>
    <m/>
    <m/>
    <m/>
    <m/>
    <m/>
    <m/>
    <n v="44"/>
    <s v="MG/L"/>
    <m/>
    <m/>
    <s v="MG/L"/>
    <s v="avg"/>
    <m/>
    <m/>
    <m/>
    <m/>
    <m/>
    <m/>
    <m/>
    <m/>
    <m/>
    <m/>
    <m/>
    <m/>
    <m/>
    <m/>
    <m/>
    <m/>
    <x v="0"/>
    <m/>
    <m/>
    <m/>
    <m/>
    <m/>
    <m/>
    <m/>
    <m/>
    <m/>
    <m/>
    <m/>
    <m/>
    <m/>
    <m/>
    <m/>
    <m/>
    <m/>
    <m/>
    <m/>
    <m/>
    <m/>
    <m/>
    <m/>
    <m/>
  </r>
  <r>
    <s v="MT0000892"/>
    <s v="ICIS-NPDES"/>
    <x v="0"/>
    <x v="0"/>
    <n v="921"/>
    <s v="Magnesium, total recoverable"/>
    <x v="19"/>
    <n v="1"/>
    <s v="Effluent gross"/>
    <n v="1"/>
    <x v="7"/>
    <x v="7"/>
    <n v="40786"/>
    <x v="1"/>
    <m/>
    <m/>
    <m/>
    <m/>
    <m/>
    <m/>
    <m/>
    <m/>
    <m/>
    <m/>
    <m/>
    <m/>
    <n v="62"/>
    <s v="MG/L"/>
    <m/>
    <m/>
    <s v="MG/L"/>
    <s v="avg"/>
    <m/>
    <m/>
    <m/>
    <m/>
    <m/>
    <m/>
    <m/>
    <m/>
    <m/>
    <m/>
    <m/>
    <m/>
    <m/>
    <m/>
    <m/>
    <m/>
    <x v="0"/>
    <m/>
    <m/>
    <m/>
    <m/>
    <m/>
    <m/>
    <m/>
    <m/>
    <m/>
    <m/>
    <m/>
    <m/>
    <m/>
    <m/>
    <m/>
    <m/>
    <m/>
    <m/>
    <m/>
    <m/>
    <m/>
    <m/>
    <m/>
    <m/>
  </r>
  <r>
    <s v="MT0000892"/>
    <s v="ICIS-NPDES"/>
    <x v="0"/>
    <x v="0"/>
    <n v="921"/>
    <s v="Magnesium, total recoverable"/>
    <x v="19"/>
    <n v="1"/>
    <s v="Effluent gross"/>
    <n v="1"/>
    <x v="8"/>
    <x v="8"/>
    <n v="40999"/>
    <x v="2"/>
    <m/>
    <m/>
    <m/>
    <m/>
    <m/>
    <m/>
    <m/>
    <m/>
    <m/>
    <m/>
    <m/>
    <m/>
    <n v="34"/>
    <s v="MG/L"/>
    <m/>
    <m/>
    <s v="MG/L"/>
    <s v="avg"/>
    <m/>
    <m/>
    <m/>
    <m/>
    <m/>
    <m/>
    <m/>
    <m/>
    <m/>
    <m/>
    <m/>
    <m/>
    <m/>
    <m/>
    <m/>
    <m/>
    <x v="0"/>
    <m/>
    <m/>
    <m/>
    <m/>
    <m/>
    <m/>
    <m/>
    <m/>
    <m/>
    <m/>
    <m/>
    <m/>
    <m/>
    <m/>
    <m/>
    <m/>
    <m/>
    <m/>
    <m/>
    <m/>
    <m/>
    <m/>
    <m/>
    <m/>
  </r>
  <r>
    <s v="MT0000892"/>
    <s v="ICIS-NPDES"/>
    <x v="0"/>
    <x v="0"/>
    <n v="921"/>
    <s v="Magnesium, total recoverable"/>
    <x v="19"/>
    <n v="1"/>
    <s v="Effluent gross"/>
    <n v="1"/>
    <x v="9"/>
    <x v="9"/>
    <n v="41029"/>
    <x v="2"/>
    <m/>
    <m/>
    <m/>
    <m/>
    <m/>
    <m/>
    <m/>
    <m/>
    <m/>
    <m/>
    <m/>
    <m/>
    <n v="37"/>
    <s v="MG/L"/>
    <m/>
    <m/>
    <s v="MG/L"/>
    <s v="avg"/>
    <m/>
    <m/>
    <m/>
    <m/>
    <m/>
    <m/>
    <m/>
    <m/>
    <m/>
    <m/>
    <m/>
    <m/>
    <m/>
    <m/>
    <m/>
    <m/>
    <x v="0"/>
    <m/>
    <m/>
    <m/>
    <m/>
    <m/>
    <m/>
    <m/>
    <m/>
    <m/>
    <m/>
    <m/>
    <m/>
    <m/>
    <m/>
    <m/>
    <m/>
    <m/>
    <m/>
    <m/>
    <m/>
    <m/>
    <m/>
    <m/>
    <m/>
  </r>
  <r>
    <s v="MT0000892"/>
    <s v="ICIS-NPDES"/>
    <x v="0"/>
    <x v="0"/>
    <n v="923"/>
    <s v="Sodium, total recoverable"/>
    <x v="20"/>
    <n v="1"/>
    <s v="Effluent gross"/>
    <n v="1"/>
    <x v="0"/>
    <x v="0"/>
    <n v="40421"/>
    <x v="0"/>
    <m/>
    <m/>
    <m/>
    <m/>
    <m/>
    <m/>
    <m/>
    <m/>
    <m/>
    <m/>
    <m/>
    <m/>
    <n v="240"/>
    <s v="MG/L"/>
    <m/>
    <m/>
    <s v="MG/L"/>
    <s v="avg"/>
    <m/>
    <m/>
    <m/>
    <m/>
    <m/>
    <m/>
    <m/>
    <m/>
    <m/>
    <m/>
    <m/>
    <m/>
    <m/>
    <m/>
    <m/>
    <m/>
    <x v="0"/>
    <m/>
    <m/>
    <m/>
    <m/>
    <m/>
    <m/>
    <m/>
    <m/>
    <m/>
    <m/>
    <m/>
    <m/>
    <m/>
    <m/>
    <m/>
    <m/>
    <m/>
    <m/>
    <m/>
    <m/>
    <m/>
    <m/>
    <m/>
    <m/>
  </r>
  <r>
    <s v="MT0000892"/>
    <s v="ICIS-NPDES"/>
    <x v="0"/>
    <x v="0"/>
    <n v="923"/>
    <s v="Sodium, total recoverable"/>
    <x v="20"/>
    <n v="1"/>
    <s v="Effluent gross"/>
    <n v="1"/>
    <x v="1"/>
    <x v="1"/>
    <n v="40451"/>
    <x v="0"/>
    <m/>
    <m/>
    <m/>
    <m/>
    <m/>
    <m/>
    <m/>
    <m/>
    <m/>
    <m/>
    <m/>
    <m/>
    <n v="144"/>
    <s v="MG/L"/>
    <m/>
    <m/>
    <s v="MG/L"/>
    <s v="avg"/>
    <m/>
    <m/>
    <m/>
    <m/>
    <m/>
    <m/>
    <m/>
    <m/>
    <m/>
    <m/>
    <m/>
    <m/>
    <m/>
    <m/>
    <m/>
    <m/>
    <x v="0"/>
    <m/>
    <m/>
    <m/>
    <m/>
    <m/>
    <m/>
    <m/>
    <m/>
    <m/>
    <m/>
    <m/>
    <m/>
    <m/>
    <m/>
    <m/>
    <m/>
    <m/>
    <m/>
    <m/>
    <m/>
    <m/>
    <m/>
    <m/>
    <m/>
  </r>
  <r>
    <s v="MT0000892"/>
    <s v="ICIS-NPDES"/>
    <x v="0"/>
    <x v="0"/>
    <n v="923"/>
    <s v="Sodium, total recoverable"/>
    <x v="20"/>
    <n v="1"/>
    <s v="Effluent gross"/>
    <n v="1"/>
    <x v="2"/>
    <x v="2"/>
    <n v="40512"/>
    <x v="0"/>
    <m/>
    <m/>
    <m/>
    <m/>
    <m/>
    <m/>
    <m/>
    <m/>
    <m/>
    <m/>
    <m/>
    <m/>
    <n v="273"/>
    <s v="MG/L"/>
    <m/>
    <m/>
    <s v="MG/L"/>
    <s v="avg"/>
    <m/>
    <m/>
    <m/>
    <m/>
    <m/>
    <m/>
    <m/>
    <m/>
    <m/>
    <m/>
    <m/>
    <m/>
    <m/>
    <m/>
    <m/>
    <m/>
    <x v="0"/>
    <m/>
    <m/>
    <m/>
    <m/>
    <m/>
    <m/>
    <m/>
    <m/>
    <m/>
    <m/>
    <m/>
    <m/>
    <m/>
    <m/>
    <m/>
    <m/>
    <m/>
    <m/>
    <m/>
    <m/>
    <m/>
    <m/>
    <m/>
    <m/>
  </r>
  <r>
    <s v="MT0000892"/>
    <s v="ICIS-NPDES"/>
    <x v="0"/>
    <x v="0"/>
    <n v="923"/>
    <s v="Sodium, total recoverable"/>
    <x v="20"/>
    <n v="1"/>
    <s v="Effluent gross"/>
    <n v="1"/>
    <x v="3"/>
    <x v="3"/>
    <n v="40543"/>
    <x v="0"/>
    <m/>
    <m/>
    <m/>
    <m/>
    <m/>
    <m/>
    <m/>
    <m/>
    <m/>
    <m/>
    <m/>
    <m/>
    <n v="415"/>
    <s v="MG/L"/>
    <m/>
    <m/>
    <s v="MG/L"/>
    <s v="avg"/>
    <m/>
    <m/>
    <m/>
    <m/>
    <m/>
    <m/>
    <m/>
    <m/>
    <m/>
    <m/>
    <m/>
    <m/>
    <m/>
    <m/>
    <m/>
    <m/>
    <x v="0"/>
    <m/>
    <m/>
    <m/>
    <m/>
    <m/>
    <m/>
    <m/>
    <m/>
    <m/>
    <m/>
    <m/>
    <m/>
    <m/>
    <m/>
    <m/>
    <m/>
    <m/>
    <m/>
    <m/>
    <m/>
    <m/>
    <m/>
    <m/>
    <m/>
  </r>
  <r>
    <s v="MT0000892"/>
    <s v="ICIS-NPDES"/>
    <x v="0"/>
    <x v="0"/>
    <n v="923"/>
    <s v="Sodium, total recoverable"/>
    <x v="20"/>
    <n v="1"/>
    <s v="Effluent gross"/>
    <n v="1"/>
    <x v="4"/>
    <x v="4"/>
    <n v="40694"/>
    <x v="1"/>
    <m/>
    <m/>
    <m/>
    <m/>
    <m/>
    <m/>
    <m/>
    <m/>
    <m/>
    <m/>
    <m/>
    <m/>
    <n v="407"/>
    <s v="MG/L"/>
    <m/>
    <m/>
    <s v="MG/L"/>
    <s v="avg"/>
    <m/>
    <m/>
    <m/>
    <m/>
    <m/>
    <m/>
    <m/>
    <m/>
    <m/>
    <m/>
    <m/>
    <m/>
    <m/>
    <m/>
    <m/>
    <m/>
    <x v="0"/>
    <m/>
    <m/>
    <m/>
    <m/>
    <m/>
    <m/>
    <m/>
    <m/>
    <m/>
    <m/>
    <m/>
    <m/>
    <m/>
    <m/>
    <m/>
    <m/>
    <m/>
    <m/>
    <m/>
    <m/>
    <m/>
    <m/>
    <m/>
    <m/>
  </r>
  <r>
    <s v="MT0000892"/>
    <s v="ICIS-NPDES"/>
    <x v="0"/>
    <x v="0"/>
    <n v="923"/>
    <s v="Sodium, total recoverable"/>
    <x v="20"/>
    <n v="1"/>
    <s v="Effluent gross"/>
    <n v="1"/>
    <x v="5"/>
    <x v="5"/>
    <n v="40724"/>
    <x v="1"/>
    <m/>
    <m/>
    <m/>
    <m/>
    <m/>
    <m/>
    <m/>
    <m/>
    <m/>
    <m/>
    <m/>
    <m/>
    <n v="329"/>
    <s v="MG/L"/>
    <m/>
    <m/>
    <s v="MG/L"/>
    <s v="avg"/>
    <m/>
    <m/>
    <m/>
    <m/>
    <m/>
    <m/>
    <m/>
    <m/>
    <m/>
    <m/>
    <m/>
    <m/>
    <m/>
    <m/>
    <m/>
    <m/>
    <x v="0"/>
    <m/>
    <m/>
    <m/>
    <m/>
    <m/>
    <m/>
    <m/>
    <m/>
    <m/>
    <m/>
    <m/>
    <m/>
    <m/>
    <m/>
    <m/>
    <m/>
    <m/>
    <m/>
    <m/>
    <m/>
    <m/>
    <m/>
    <m/>
    <m/>
  </r>
  <r>
    <s v="MT0000892"/>
    <s v="ICIS-NPDES"/>
    <x v="0"/>
    <x v="0"/>
    <n v="923"/>
    <s v="Sodium, total recoverable"/>
    <x v="20"/>
    <n v="1"/>
    <s v="Effluent gross"/>
    <n v="1"/>
    <x v="6"/>
    <x v="6"/>
    <n v="40755"/>
    <x v="1"/>
    <m/>
    <m/>
    <m/>
    <m/>
    <m/>
    <m/>
    <m/>
    <m/>
    <m/>
    <m/>
    <m/>
    <m/>
    <n v="264"/>
    <s v="MG/L"/>
    <m/>
    <m/>
    <s v="MG/L"/>
    <s v="avg"/>
    <m/>
    <m/>
    <m/>
    <m/>
    <m/>
    <m/>
    <m/>
    <m/>
    <m/>
    <m/>
    <m/>
    <m/>
    <m/>
    <m/>
    <m/>
    <m/>
    <x v="0"/>
    <m/>
    <m/>
    <m/>
    <m/>
    <m/>
    <m/>
    <m/>
    <m/>
    <m/>
    <m/>
    <m/>
    <m/>
    <m/>
    <m/>
    <m/>
    <m/>
    <m/>
    <m/>
    <m/>
    <m/>
    <m/>
    <m/>
    <m/>
    <m/>
  </r>
  <r>
    <s v="MT0000892"/>
    <s v="ICIS-NPDES"/>
    <x v="0"/>
    <x v="0"/>
    <n v="923"/>
    <s v="Sodium, total recoverable"/>
    <x v="20"/>
    <n v="1"/>
    <s v="Effluent gross"/>
    <n v="1"/>
    <x v="7"/>
    <x v="7"/>
    <n v="40786"/>
    <x v="1"/>
    <m/>
    <m/>
    <m/>
    <m/>
    <m/>
    <m/>
    <m/>
    <m/>
    <m/>
    <m/>
    <m/>
    <m/>
    <n v="230"/>
    <s v="MG/L"/>
    <m/>
    <m/>
    <s v="MG/L"/>
    <s v="avg"/>
    <m/>
    <m/>
    <m/>
    <m/>
    <m/>
    <m/>
    <m/>
    <m/>
    <m/>
    <m/>
    <m/>
    <m/>
    <m/>
    <m/>
    <m/>
    <m/>
    <x v="0"/>
    <m/>
    <m/>
    <m/>
    <m/>
    <m/>
    <m/>
    <m/>
    <m/>
    <m/>
    <m/>
    <m/>
    <m/>
    <m/>
    <m/>
    <m/>
    <m/>
    <m/>
    <m/>
    <m/>
    <m/>
    <m/>
    <m/>
    <m/>
    <m/>
  </r>
  <r>
    <s v="MT0000892"/>
    <s v="ICIS-NPDES"/>
    <x v="0"/>
    <x v="0"/>
    <n v="923"/>
    <s v="Sodium, total recoverable"/>
    <x v="20"/>
    <n v="1"/>
    <s v="Effluent gross"/>
    <n v="1"/>
    <x v="8"/>
    <x v="8"/>
    <n v="40999"/>
    <x v="2"/>
    <m/>
    <m/>
    <m/>
    <m/>
    <m/>
    <m/>
    <m/>
    <m/>
    <m/>
    <m/>
    <m/>
    <m/>
    <n v="273"/>
    <s v="MG/L"/>
    <m/>
    <m/>
    <s v="MG/L"/>
    <s v="avg"/>
    <m/>
    <m/>
    <m/>
    <m/>
    <m/>
    <m/>
    <m/>
    <m/>
    <m/>
    <m/>
    <m/>
    <m/>
    <m/>
    <m/>
    <m/>
    <m/>
    <x v="0"/>
    <m/>
    <m/>
    <m/>
    <m/>
    <m/>
    <m/>
    <m/>
    <m/>
    <m/>
    <m/>
    <m/>
    <m/>
    <m/>
    <m/>
    <m/>
    <m/>
    <m/>
    <m/>
    <m/>
    <m/>
    <m/>
    <m/>
    <m/>
    <m/>
  </r>
  <r>
    <s v="MT0000892"/>
    <s v="ICIS-NPDES"/>
    <x v="0"/>
    <x v="0"/>
    <n v="923"/>
    <s v="Sodium, total recoverable"/>
    <x v="20"/>
    <n v="1"/>
    <s v="Effluent gross"/>
    <n v="1"/>
    <x v="9"/>
    <x v="9"/>
    <n v="41029"/>
    <x v="2"/>
    <m/>
    <m/>
    <m/>
    <m/>
    <m/>
    <m/>
    <m/>
    <m/>
    <m/>
    <m/>
    <m/>
    <m/>
    <n v="233"/>
    <s v="MG/L"/>
    <m/>
    <m/>
    <s v="MG/L"/>
    <s v="avg"/>
    <m/>
    <m/>
    <m/>
    <m/>
    <m/>
    <m/>
    <m/>
    <m/>
    <m/>
    <m/>
    <m/>
    <m/>
    <m/>
    <m/>
    <m/>
    <m/>
    <x v="0"/>
    <m/>
    <m/>
    <m/>
    <m/>
    <m/>
    <m/>
    <m/>
    <m/>
    <m/>
    <m/>
    <m/>
    <m/>
    <m/>
    <m/>
    <m/>
    <m/>
    <m/>
    <m/>
    <m/>
    <m/>
    <m/>
    <m/>
    <m/>
    <m/>
  </r>
  <r>
    <s v="MT0000892"/>
    <s v="ICIS-NPDES"/>
    <x v="0"/>
    <x v="0"/>
    <n v="931"/>
    <s v="Sodium adsorption ratio"/>
    <x v="21"/>
    <n v="1"/>
    <s v="Effluent gross"/>
    <n v="1"/>
    <x v="11"/>
    <x v="11"/>
    <n v="40025"/>
    <x v="3"/>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12"/>
    <x v="12"/>
    <n v="40056"/>
    <x v="3"/>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13"/>
    <x v="13"/>
    <n v="40086"/>
    <x v="3"/>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14"/>
    <x v="14"/>
    <n v="40117"/>
    <x v="3"/>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15"/>
    <x v="15"/>
    <n v="40147"/>
    <x v="3"/>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16"/>
    <x v="16"/>
    <n v="40178"/>
    <x v="3"/>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17"/>
    <x v="17"/>
    <n v="40209"/>
    <x v="0"/>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18"/>
    <x v="18"/>
    <n v="40237"/>
    <x v="0"/>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19"/>
    <x v="19"/>
    <n v="40268"/>
    <x v="0"/>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20"/>
    <x v="20"/>
    <n v="40298"/>
    <x v="0"/>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21"/>
    <x v="21"/>
    <n v="40329"/>
    <x v="0"/>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22"/>
    <x v="22"/>
    <n v="40359"/>
    <x v="0"/>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23"/>
    <x v="23"/>
    <n v="40390"/>
    <x v="0"/>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0"/>
    <x v="0"/>
    <n v="40421"/>
    <x v="0"/>
    <m/>
    <m/>
    <m/>
    <m/>
    <m/>
    <m/>
    <m/>
    <m/>
    <m/>
    <m/>
    <m/>
    <m/>
    <n v="7.3"/>
    <s v="RATIO"/>
    <s v="&lt;="/>
    <n v="14"/>
    <s v="RATIO"/>
    <s v="avg"/>
    <m/>
    <m/>
    <m/>
    <m/>
    <m/>
    <n v="7.3"/>
    <s v="RATIO"/>
    <s v="&lt;="/>
    <n v="16.3"/>
    <s v="RATIO"/>
    <s v="max"/>
    <m/>
    <m/>
    <m/>
    <m/>
    <m/>
    <x v="0"/>
    <m/>
    <m/>
    <m/>
    <m/>
    <m/>
    <m/>
    <m/>
    <m/>
    <m/>
    <m/>
    <m/>
    <m/>
    <m/>
    <m/>
    <m/>
    <m/>
    <m/>
    <m/>
    <m/>
    <m/>
    <m/>
    <m/>
    <m/>
    <m/>
  </r>
  <r>
    <s v="MT0000892"/>
    <s v="ICIS-NPDES"/>
    <x v="0"/>
    <x v="0"/>
    <n v="931"/>
    <s v="Sodium adsorption ratio"/>
    <x v="21"/>
    <n v="1"/>
    <s v="Effluent gross"/>
    <n v="1"/>
    <x v="1"/>
    <x v="1"/>
    <n v="40451"/>
    <x v="0"/>
    <m/>
    <m/>
    <m/>
    <m/>
    <m/>
    <m/>
    <m/>
    <m/>
    <m/>
    <m/>
    <m/>
    <m/>
    <n v="4"/>
    <s v="RATIO"/>
    <s v="&lt;="/>
    <n v="14"/>
    <s v="RATIO"/>
    <s v="avg"/>
    <m/>
    <m/>
    <m/>
    <m/>
    <m/>
    <n v="4"/>
    <s v="RATIO"/>
    <s v="&lt;="/>
    <n v="16.3"/>
    <s v="RATIO"/>
    <s v="max"/>
    <m/>
    <m/>
    <m/>
    <m/>
    <m/>
    <x v="0"/>
    <m/>
    <m/>
    <m/>
    <m/>
    <m/>
    <m/>
    <m/>
    <m/>
    <m/>
    <m/>
    <m/>
    <m/>
    <m/>
    <m/>
    <m/>
    <m/>
    <m/>
    <m/>
    <m/>
    <m/>
    <m/>
    <m/>
    <m/>
    <m/>
  </r>
  <r>
    <s v="MT0000892"/>
    <s v="ICIS-NPDES"/>
    <x v="0"/>
    <x v="0"/>
    <n v="931"/>
    <s v="Sodium adsorption ratio"/>
    <x v="21"/>
    <n v="1"/>
    <s v="Effluent gross"/>
    <n v="1"/>
    <x v="24"/>
    <x v="24"/>
    <n v="40482"/>
    <x v="0"/>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2"/>
    <x v="2"/>
    <n v="40512"/>
    <x v="0"/>
    <m/>
    <m/>
    <m/>
    <m/>
    <m/>
    <m/>
    <m/>
    <m/>
    <m/>
    <m/>
    <m/>
    <m/>
    <n v="7.7"/>
    <s v="RATIO"/>
    <s v="&lt;="/>
    <n v="14"/>
    <s v="RATIO"/>
    <s v="avg"/>
    <m/>
    <m/>
    <m/>
    <m/>
    <m/>
    <n v="7.7"/>
    <s v="RATIO"/>
    <s v="&lt;="/>
    <n v="16.3"/>
    <s v="RATIO"/>
    <s v="max"/>
    <m/>
    <m/>
    <m/>
    <m/>
    <m/>
    <x v="0"/>
    <m/>
    <m/>
    <m/>
    <m/>
    <m/>
    <m/>
    <m/>
    <m/>
    <m/>
    <m/>
    <m/>
    <m/>
    <m/>
    <m/>
    <m/>
    <m/>
    <m/>
    <m/>
    <m/>
    <m/>
    <m/>
    <m/>
    <m/>
    <m/>
  </r>
  <r>
    <s v="MT0000892"/>
    <s v="ICIS-NPDES"/>
    <x v="0"/>
    <x v="0"/>
    <n v="931"/>
    <s v="Sodium adsorption ratio"/>
    <x v="21"/>
    <n v="1"/>
    <s v="Effluent gross"/>
    <n v="1"/>
    <x v="3"/>
    <x v="3"/>
    <n v="40543"/>
    <x v="0"/>
    <m/>
    <m/>
    <m/>
    <m/>
    <m/>
    <m/>
    <m/>
    <m/>
    <m/>
    <m/>
    <m/>
    <m/>
    <n v="11.8"/>
    <s v="RATIO"/>
    <s v="&lt;="/>
    <n v="14"/>
    <s v="RATIO"/>
    <s v="avg"/>
    <m/>
    <m/>
    <m/>
    <m/>
    <m/>
    <n v="11.8"/>
    <s v="RATIO"/>
    <s v="&lt;="/>
    <n v="16.3"/>
    <s v="RATIO"/>
    <s v="max"/>
    <m/>
    <m/>
    <m/>
    <m/>
    <m/>
    <x v="0"/>
    <m/>
    <m/>
    <m/>
    <m/>
    <m/>
    <m/>
    <m/>
    <m/>
    <m/>
    <m/>
    <m/>
    <m/>
    <m/>
    <m/>
    <m/>
    <m/>
    <m/>
    <m/>
    <m/>
    <m/>
    <m/>
    <m/>
    <m/>
    <m/>
  </r>
  <r>
    <s v="MT0000892"/>
    <s v="ICIS-NPDES"/>
    <x v="0"/>
    <x v="0"/>
    <n v="931"/>
    <s v="Sodium adsorption ratio"/>
    <x v="21"/>
    <n v="1"/>
    <s v="Effluent gross"/>
    <n v="1"/>
    <x v="25"/>
    <x v="25"/>
    <n v="40574"/>
    <x v="1"/>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26"/>
    <x v="26"/>
    <n v="40602"/>
    <x v="1"/>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27"/>
    <x v="27"/>
    <n v="40633"/>
    <x v="1"/>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28"/>
    <x v="28"/>
    <n v="40663"/>
    <x v="1"/>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4"/>
    <x v="4"/>
    <n v="40694"/>
    <x v="1"/>
    <m/>
    <m/>
    <m/>
    <m/>
    <m/>
    <m/>
    <m/>
    <m/>
    <m/>
    <m/>
    <m/>
    <m/>
    <n v="15.5"/>
    <s v="RATIO"/>
    <s v="&lt;="/>
    <n v="14"/>
    <s v="RATIO"/>
    <s v="avg"/>
    <s v="SNC"/>
    <s v="E90"/>
    <s v="Y"/>
    <n v="1"/>
    <m/>
    <n v="15.5"/>
    <s v="RATIO"/>
    <s v="&lt;="/>
    <n v="16.3"/>
    <s v="RATIO"/>
    <s v="max"/>
    <m/>
    <m/>
    <m/>
    <m/>
    <m/>
    <x v="0"/>
    <m/>
    <m/>
    <m/>
    <m/>
    <m/>
    <m/>
    <m/>
    <m/>
    <m/>
    <m/>
    <m/>
    <m/>
    <m/>
    <m/>
    <m/>
    <m/>
    <m/>
    <m/>
    <m/>
    <m/>
    <m/>
    <m/>
    <m/>
    <m/>
  </r>
  <r>
    <s v="MT0000892"/>
    <s v="ICIS-NPDES"/>
    <x v="0"/>
    <x v="0"/>
    <n v="931"/>
    <s v="Sodium adsorption ratio"/>
    <x v="21"/>
    <n v="1"/>
    <s v="Effluent gross"/>
    <n v="1"/>
    <x v="5"/>
    <x v="5"/>
    <n v="40724"/>
    <x v="1"/>
    <m/>
    <m/>
    <m/>
    <m/>
    <m/>
    <m/>
    <m/>
    <m/>
    <m/>
    <m/>
    <m/>
    <m/>
    <n v="10.6"/>
    <s v="RATIO"/>
    <s v="&lt;="/>
    <n v="14"/>
    <s v="RATIO"/>
    <s v="avg"/>
    <m/>
    <m/>
    <m/>
    <m/>
    <m/>
    <n v="10.6"/>
    <s v="RATIO"/>
    <s v="&lt;="/>
    <n v="16.3"/>
    <s v="RATIO"/>
    <s v="max"/>
    <m/>
    <m/>
    <m/>
    <m/>
    <m/>
    <x v="0"/>
    <m/>
    <m/>
    <m/>
    <m/>
    <m/>
    <m/>
    <m/>
    <m/>
    <m/>
    <m/>
    <m/>
    <m/>
    <m/>
    <m/>
    <m/>
    <m/>
    <m/>
    <m/>
    <m/>
    <m/>
    <m/>
    <m/>
    <m/>
    <m/>
  </r>
  <r>
    <s v="MT0000892"/>
    <s v="ICIS-NPDES"/>
    <x v="0"/>
    <x v="0"/>
    <n v="931"/>
    <s v="Sodium adsorption ratio"/>
    <x v="21"/>
    <n v="1"/>
    <s v="Effluent gross"/>
    <n v="1"/>
    <x v="6"/>
    <x v="6"/>
    <n v="40755"/>
    <x v="1"/>
    <m/>
    <m/>
    <m/>
    <m/>
    <m/>
    <m/>
    <m/>
    <m/>
    <m/>
    <m/>
    <m/>
    <m/>
    <n v="6.7"/>
    <s v="RATIO"/>
    <s v="&lt;="/>
    <n v="14"/>
    <s v="RATIO"/>
    <s v="avg"/>
    <m/>
    <m/>
    <m/>
    <m/>
    <m/>
    <n v="6.7"/>
    <s v="RATIO"/>
    <s v="&lt;="/>
    <n v="16.3"/>
    <s v="RATIO"/>
    <s v="max"/>
    <m/>
    <m/>
    <m/>
    <m/>
    <m/>
    <x v="0"/>
    <m/>
    <m/>
    <m/>
    <m/>
    <m/>
    <m/>
    <m/>
    <m/>
    <m/>
    <m/>
    <m/>
    <m/>
    <m/>
    <m/>
    <m/>
    <m/>
    <m/>
    <m/>
    <m/>
    <m/>
    <m/>
    <m/>
    <m/>
    <m/>
  </r>
  <r>
    <s v="MT0000892"/>
    <s v="ICIS-NPDES"/>
    <x v="0"/>
    <x v="0"/>
    <n v="931"/>
    <s v="Sodium adsorption ratio"/>
    <x v="21"/>
    <n v="1"/>
    <s v="Effluent gross"/>
    <n v="1"/>
    <x v="7"/>
    <x v="7"/>
    <n v="40786"/>
    <x v="1"/>
    <m/>
    <m/>
    <m/>
    <m/>
    <m/>
    <m/>
    <m/>
    <m/>
    <m/>
    <m/>
    <m/>
    <m/>
    <n v="4.8"/>
    <s v="RATIO"/>
    <s v="&lt;="/>
    <n v="14"/>
    <s v="RATIO"/>
    <s v="avg"/>
    <m/>
    <m/>
    <m/>
    <m/>
    <m/>
    <n v="4.8"/>
    <s v="RATIO"/>
    <s v="&lt;="/>
    <n v="16.3"/>
    <s v="RATIO"/>
    <s v="max"/>
    <m/>
    <m/>
    <m/>
    <m/>
    <m/>
    <x v="0"/>
    <m/>
    <m/>
    <m/>
    <m/>
    <m/>
    <m/>
    <m/>
    <m/>
    <m/>
    <m/>
    <m/>
    <m/>
    <m/>
    <m/>
    <m/>
    <m/>
    <m/>
    <m/>
    <m/>
    <m/>
    <m/>
    <m/>
    <m/>
    <m/>
  </r>
  <r>
    <s v="MT0000892"/>
    <s v="ICIS-NPDES"/>
    <x v="0"/>
    <x v="0"/>
    <n v="931"/>
    <s v="Sodium adsorption ratio"/>
    <x v="21"/>
    <n v="1"/>
    <s v="Effluent gross"/>
    <n v="1"/>
    <x v="29"/>
    <x v="29"/>
    <n v="40816"/>
    <x v="1"/>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30"/>
    <x v="30"/>
    <n v="40847"/>
    <x v="1"/>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31"/>
    <x v="31"/>
    <n v="40877"/>
    <x v="1"/>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32"/>
    <x v="32"/>
    <n v="40908"/>
    <x v="1"/>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33"/>
    <x v="33"/>
    <n v="40939"/>
    <x v="2"/>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34"/>
    <x v="34"/>
    <n v="40968"/>
    <x v="2"/>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8"/>
    <x v="8"/>
    <n v="40999"/>
    <x v="2"/>
    <m/>
    <m/>
    <m/>
    <m/>
    <m/>
    <m/>
    <m/>
    <m/>
    <m/>
    <m/>
    <m/>
    <m/>
    <n v="8.1"/>
    <s v="RATIO"/>
    <s v="&lt;="/>
    <n v="14"/>
    <s v="RATIO"/>
    <s v="avg"/>
    <m/>
    <m/>
    <m/>
    <m/>
    <m/>
    <n v="8.1"/>
    <s v="RATIO"/>
    <s v="&lt;="/>
    <n v="16.3"/>
    <s v="RATIO"/>
    <s v="max"/>
    <m/>
    <m/>
    <m/>
    <m/>
    <m/>
    <x v="0"/>
    <m/>
    <m/>
    <m/>
    <m/>
    <m/>
    <m/>
    <m/>
    <m/>
    <m/>
    <m/>
    <m/>
    <m/>
    <m/>
    <m/>
    <m/>
    <m/>
    <m/>
    <m/>
    <m/>
    <m/>
    <m/>
    <m/>
    <m/>
    <m/>
  </r>
  <r>
    <s v="MT0000892"/>
    <s v="ICIS-NPDES"/>
    <x v="0"/>
    <x v="0"/>
    <n v="931"/>
    <s v="Sodium adsorption ratio"/>
    <x v="21"/>
    <n v="1"/>
    <s v="Effluent gross"/>
    <n v="1"/>
    <x v="9"/>
    <x v="9"/>
    <n v="41029"/>
    <x v="2"/>
    <m/>
    <m/>
    <m/>
    <m/>
    <m/>
    <m/>
    <m/>
    <m/>
    <m/>
    <m/>
    <m/>
    <m/>
    <n v="6.6"/>
    <s v="RATIO"/>
    <s v="&lt;="/>
    <n v="14"/>
    <s v="RATIO"/>
    <s v="avg"/>
    <m/>
    <m/>
    <m/>
    <m/>
    <m/>
    <n v="6.6"/>
    <s v="RATIO"/>
    <s v="&lt;="/>
    <n v="16.3"/>
    <s v="RATIO"/>
    <s v="max"/>
    <m/>
    <m/>
    <m/>
    <m/>
    <m/>
    <x v="0"/>
    <m/>
    <m/>
    <m/>
    <m/>
    <m/>
    <m/>
    <m/>
    <m/>
    <m/>
    <m/>
    <m/>
    <m/>
    <m/>
    <m/>
    <m/>
    <m/>
    <m/>
    <m/>
    <m/>
    <m/>
    <m/>
    <m/>
    <m/>
    <m/>
  </r>
  <r>
    <s v="MT0000892"/>
    <s v="ICIS-NPDES"/>
    <x v="0"/>
    <x v="0"/>
    <n v="931"/>
    <s v="Sodium adsorption ratio"/>
    <x v="21"/>
    <n v="1"/>
    <s v="Effluent gross"/>
    <n v="1"/>
    <x v="35"/>
    <x v="35"/>
    <n v="41060"/>
    <x v="2"/>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10"/>
    <x v="10"/>
    <n v="41090"/>
    <x v="2"/>
    <m/>
    <m/>
    <m/>
    <m/>
    <m/>
    <m/>
    <m/>
    <m/>
    <m/>
    <m/>
    <m/>
    <m/>
    <n v="7.3"/>
    <s v="RATIO"/>
    <s v="&lt;="/>
    <n v="14"/>
    <s v="RATIO"/>
    <s v="avg"/>
    <m/>
    <m/>
    <m/>
    <m/>
    <m/>
    <m/>
    <s v="RATIO"/>
    <s v="&lt;="/>
    <n v="16.3"/>
    <s v="RATIO"/>
    <s v="max"/>
    <m/>
    <m/>
    <m/>
    <m/>
    <m/>
    <x v="0"/>
    <m/>
    <m/>
    <m/>
    <m/>
    <m/>
    <m/>
    <m/>
    <m/>
    <m/>
    <m/>
    <m/>
    <m/>
    <m/>
    <m/>
    <m/>
    <m/>
    <m/>
    <m/>
    <m/>
    <m/>
    <m/>
    <m/>
    <m/>
    <m/>
  </r>
  <r>
    <s v="MT0000892"/>
    <s v="ICIS-NPDES"/>
    <x v="0"/>
    <x v="0"/>
    <n v="931"/>
    <s v="Sodium adsorption ratio"/>
    <x v="21"/>
    <n v="1"/>
    <s v="Effluent gross"/>
    <n v="1"/>
    <x v="36"/>
    <x v="36"/>
    <n v="41121"/>
    <x v="2"/>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37"/>
    <x v="37"/>
    <n v="41152"/>
    <x v="2"/>
    <m/>
    <m/>
    <m/>
    <m/>
    <m/>
    <m/>
    <m/>
    <m/>
    <m/>
    <m/>
    <m/>
    <m/>
    <m/>
    <s v="RATIO"/>
    <s v="&lt;="/>
    <n v="14"/>
    <s v="RATIO"/>
    <s v="avg"/>
    <m/>
    <m/>
    <m/>
    <m/>
    <m/>
    <m/>
    <s v="RATIO"/>
    <s v="&lt;="/>
    <n v="16.3"/>
    <s v="RATIO"/>
    <s v="max"/>
    <m/>
    <m/>
    <m/>
    <m/>
    <m/>
    <x v="0"/>
    <m/>
    <m/>
    <m/>
    <m/>
    <m/>
    <m/>
    <m/>
    <m/>
    <m/>
    <m/>
    <m/>
    <m/>
    <m/>
    <m/>
    <m/>
    <m/>
    <m/>
    <m/>
    <m/>
    <m/>
    <m/>
    <m/>
    <m/>
    <m/>
  </r>
  <r>
    <s v="MT0000892"/>
    <s v="ICIS-NPDES"/>
    <x v="0"/>
    <x v="0"/>
    <n v="931"/>
    <s v="Sodium adsorption ratio"/>
    <x v="21"/>
    <n v="1"/>
    <s v="Effluent gross"/>
    <n v="1"/>
    <x v="38"/>
    <x v="38"/>
    <n v="41182"/>
    <x v="2"/>
    <m/>
    <m/>
    <m/>
    <m/>
    <m/>
    <m/>
    <m/>
    <m/>
    <m/>
    <m/>
    <m/>
    <m/>
    <m/>
    <s v="RATIO"/>
    <s v="&lt;="/>
    <n v="14"/>
    <s v="RATIO"/>
    <s v="avg"/>
    <m/>
    <m/>
    <m/>
    <m/>
    <m/>
    <m/>
    <s v="RATIO"/>
    <s v="&lt;="/>
    <n v="16.3"/>
    <s v="RATIO"/>
    <s v="max"/>
    <m/>
    <m/>
    <m/>
    <m/>
    <m/>
    <x v="0"/>
    <m/>
    <m/>
    <m/>
    <m/>
    <m/>
    <m/>
    <m/>
    <m/>
    <m/>
    <m/>
    <m/>
    <m/>
    <m/>
    <m/>
    <m/>
    <m/>
    <m/>
    <m/>
    <m/>
    <m/>
    <m/>
    <m/>
    <m/>
    <m/>
  </r>
  <r>
    <s v="MT0000892"/>
    <s v="ICIS-NPDES"/>
    <x v="0"/>
    <x v="0"/>
    <n v="945"/>
    <s v="Sulfate, total (as SO4)"/>
    <x v="22"/>
    <n v="1"/>
    <s v="Effluent gross"/>
    <n v="1"/>
    <x v="0"/>
    <x v="0"/>
    <n v="40421"/>
    <x v="0"/>
    <m/>
    <m/>
    <m/>
    <m/>
    <m/>
    <m/>
    <m/>
    <m/>
    <m/>
    <m/>
    <m/>
    <m/>
    <n v="380"/>
    <s v="MG/L"/>
    <m/>
    <m/>
    <s v="MG/L"/>
    <s v="avg"/>
    <m/>
    <m/>
    <m/>
    <m/>
    <m/>
    <m/>
    <m/>
    <m/>
    <m/>
    <m/>
    <m/>
    <m/>
    <m/>
    <m/>
    <m/>
    <m/>
    <x v="0"/>
    <m/>
    <m/>
    <m/>
    <m/>
    <m/>
    <m/>
    <m/>
    <m/>
    <m/>
    <m/>
    <m/>
    <m/>
    <m/>
    <m/>
    <m/>
    <m/>
    <m/>
    <m/>
    <m/>
    <m/>
    <m/>
    <m/>
    <m/>
    <m/>
  </r>
  <r>
    <s v="MT0000892"/>
    <s v="ICIS-NPDES"/>
    <x v="0"/>
    <x v="0"/>
    <n v="945"/>
    <s v="Sulfate, total (as SO4)"/>
    <x v="22"/>
    <n v="1"/>
    <s v="Effluent gross"/>
    <n v="1"/>
    <x v="1"/>
    <x v="1"/>
    <n v="40451"/>
    <x v="0"/>
    <m/>
    <m/>
    <m/>
    <m/>
    <m/>
    <m/>
    <m/>
    <m/>
    <m/>
    <m/>
    <m/>
    <m/>
    <n v="350"/>
    <s v="MG/L"/>
    <m/>
    <m/>
    <s v="MG/L"/>
    <s v="avg"/>
    <m/>
    <m/>
    <m/>
    <m/>
    <m/>
    <m/>
    <m/>
    <m/>
    <m/>
    <m/>
    <m/>
    <m/>
    <m/>
    <m/>
    <m/>
    <m/>
    <x v="0"/>
    <m/>
    <m/>
    <m/>
    <m/>
    <m/>
    <m/>
    <m/>
    <m/>
    <m/>
    <m/>
    <m/>
    <m/>
    <m/>
    <m/>
    <m/>
    <m/>
    <m/>
    <m/>
    <m/>
    <m/>
    <m/>
    <m/>
    <m/>
    <m/>
  </r>
  <r>
    <s v="MT0000892"/>
    <s v="ICIS-NPDES"/>
    <x v="0"/>
    <x v="0"/>
    <n v="945"/>
    <s v="Sulfate, total (as SO4)"/>
    <x v="22"/>
    <n v="1"/>
    <s v="Effluent gross"/>
    <n v="1"/>
    <x v="2"/>
    <x v="2"/>
    <n v="40512"/>
    <x v="0"/>
    <m/>
    <m/>
    <m/>
    <m/>
    <m/>
    <m/>
    <m/>
    <m/>
    <m/>
    <m/>
    <m/>
    <m/>
    <n v="440"/>
    <s v="MG/L"/>
    <m/>
    <m/>
    <s v="MG/L"/>
    <s v="avg"/>
    <m/>
    <m/>
    <m/>
    <m/>
    <m/>
    <m/>
    <m/>
    <m/>
    <m/>
    <m/>
    <m/>
    <m/>
    <m/>
    <m/>
    <m/>
    <m/>
    <x v="0"/>
    <m/>
    <m/>
    <m/>
    <m/>
    <m/>
    <m/>
    <m/>
    <m/>
    <m/>
    <m/>
    <m/>
    <m/>
    <m/>
    <m/>
    <m/>
    <m/>
    <m/>
    <m/>
    <m/>
    <m/>
    <m/>
    <m/>
    <m/>
    <m/>
  </r>
  <r>
    <s v="MT0000892"/>
    <s v="ICIS-NPDES"/>
    <x v="0"/>
    <x v="0"/>
    <n v="945"/>
    <s v="Sulfate, total (as SO4)"/>
    <x v="22"/>
    <n v="1"/>
    <s v="Effluent gross"/>
    <n v="1"/>
    <x v="3"/>
    <x v="3"/>
    <n v="40543"/>
    <x v="0"/>
    <m/>
    <m/>
    <m/>
    <m/>
    <m/>
    <m/>
    <m/>
    <m/>
    <m/>
    <m/>
    <m/>
    <m/>
    <n v="580"/>
    <s v="MG/L"/>
    <m/>
    <m/>
    <s v="MG/L"/>
    <s v="avg"/>
    <m/>
    <m/>
    <m/>
    <m/>
    <m/>
    <m/>
    <m/>
    <m/>
    <m/>
    <m/>
    <m/>
    <m/>
    <m/>
    <m/>
    <m/>
    <m/>
    <x v="0"/>
    <m/>
    <m/>
    <m/>
    <m/>
    <m/>
    <m/>
    <m/>
    <m/>
    <m/>
    <m/>
    <m/>
    <m/>
    <m/>
    <m/>
    <m/>
    <m/>
    <m/>
    <m/>
    <m/>
    <m/>
    <m/>
    <m/>
    <m/>
    <m/>
  </r>
  <r>
    <s v="MT0000892"/>
    <s v="ICIS-NPDES"/>
    <x v="0"/>
    <x v="0"/>
    <n v="945"/>
    <s v="Sulfate, total (as SO4)"/>
    <x v="22"/>
    <n v="1"/>
    <s v="Effluent gross"/>
    <n v="1"/>
    <x v="4"/>
    <x v="4"/>
    <n v="40694"/>
    <x v="1"/>
    <m/>
    <m/>
    <m/>
    <m/>
    <m/>
    <m/>
    <m/>
    <m/>
    <m/>
    <m/>
    <m/>
    <m/>
    <n v="410"/>
    <s v="MG/L"/>
    <m/>
    <m/>
    <s v="MG/L"/>
    <s v="avg"/>
    <m/>
    <m/>
    <m/>
    <m/>
    <m/>
    <m/>
    <m/>
    <m/>
    <m/>
    <m/>
    <m/>
    <m/>
    <m/>
    <m/>
    <m/>
    <m/>
    <x v="0"/>
    <m/>
    <m/>
    <m/>
    <m/>
    <m/>
    <m/>
    <m/>
    <m/>
    <m/>
    <m/>
    <m/>
    <m/>
    <m/>
    <m/>
    <m/>
    <m/>
    <m/>
    <m/>
    <m/>
    <m/>
    <m/>
    <m/>
    <m/>
    <m/>
  </r>
  <r>
    <s v="MT0000892"/>
    <s v="ICIS-NPDES"/>
    <x v="0"/>
    <x v="0"/>
    <n v="945"/>
    <s v="Sulfate, total (as SO4)"/>
    <x v="22"/>
    <n v="1"/>
    <s v="Effluent gross"/>
    <n v="1"/>
    <x v="5"/>
    <x v="5"/>
    <n v="40724"/>
    <x v="1"/>
    <m/>
    <m/>
    <m/>
    <m/>
    <m/>
    <m/>
    <m/>
    <m/>
    <m/>
    <m/>
    <m/>
    <m/>
    <n v="400"/>
    <s v="MG/L"/>
    <m/>
    <m/>
    <s v="MG/L"/>
    <s v="avg"/>
    <m/>
    <m/>
    <m/>
    <m/>
    <m/>
    <m/>
    <m/>
    <m/>
    <m/>
    <m/>
    <m/>
    <m/>
    <m/>
    <m/>
    <m/>
    <m/>
    <x v="0"/>
    <m/>
    <m/>
    <m/>
    <m/>
    <m/>
    <m/>
    <m/>
    <m/>
    <m/>
    <m/>
    <m/>
    <m/>
    <m/>
    <m/>
    <m/>
    <m/>
    <m/>
    <m/>
    <m/>
    <m/>
    <m/>
    <m/>
    <m/>
    <m/>
  </r>
  <r>
    <s v="MT0000892"/>
    <s v="ICIS-NPDES"/>
    <x v="0"/>
    <x v="0"/>
    <n v="945"/>
    <s v="Sulfate, total (as SO4)"/>
    <x v="22"/>
    <n v="1"/>
    <s v="Effluent gross"/>
    <n v="1"/>
    <x v="6"/>
    <x v="6"/>
    <n v="40755"/>
    <x v="1"/>
    <m/>
    <m/>
    <m/>
    <m/>
    <m/>
    <m/>
    <m/>
    <m/>
    <m/>
    <m/>
    <m/>
    <m/>
    <n v="460"/>
    <s v="MG/L"/>
    <m/>
    <m/>
    <s v="MG/L"/>
    <s v="avg"/>
    <m/>
    <m/>
    <m/>
    <m/>
    <m/>
    <m/>
    <m/>
    <m/>
    <m/>
    <m/>
    <m/>
    <m/>
    <m/>
    <m/>
    <m/>
    <m/>
    <x v="0"/>
    <m/>
    <m/>
    <m/>
    <m/>
    <m/>
    <m/>
    <m/>
    <m/>
    <m/>
    <m/>
    <m/>
    <m/>
    <m/>
    <m/>
    <m/>
    <m/>
    <m/>
    <m/>
    <m/>
    <m/>
    <m/>
    <m/>
    <m/>
    <m/>
  </r>
  <r>
    <s v="MT0000892"/>
    <s v="ICIS-NPDES"/>
    <x v="0"/>
    <x v="0"/>
    <n v="945"/>
    <s v="Sulfate, total (as SO4)"/>
    <x v="22"/>
    <n v="1"/>
    <s v="Effluent gross"/>
    <n v="1"/>
    <x v="7"/>
    <x v="7"/>
    <n v="40786"/>
    <x v="1"/>
    <m/>
    <m/>
    <m/>
    <m/>
    <m/>
    <m/>
    <m/>
    <m/>
    <m/>
    <m/>
    <m/>
    <m/>
    <n v="540"/>
    <s v="MG/L"/>
    <m/>
    <m/>
    <s v="MG/L"/>
    <s v="avg"/>
    <m/>
    <m/>
    <m/>
    <m/>
    <m/>
    <m/>
    <m/>
    <m/>
    <m/>
    <m/>
    <m/>
    <m/>
    <m/>
    <m/>
    <m/>
    <m/>
    <x v="0"/>
    <m/>
    <m/>
    <m/>
    <m/>
    <m/>
    <m/>
    <m/>
    <m/>
    <m/>
    <m/>
    <m/>
    <m/>
    <m/>
    <m/>
    <m/>
    <m/>
    <m/>
    <m/>
    <m/>
    <m/>
    <m/>
    <m/>
    <m/>
    <m/>
  </r>
  <r>
    <s v="MT0000892"/>
    <s v="ICIS-NPDES"/>
    <x v="0"/>
    <x v="0"/>
    <n v="945"/>
    <s v="Sulfate, total (as SO4)"/>
    <x v="22"/>
    <n v="1"/>
    <s v="Effluent gross"/>
    <n v="1"/>
    <x v="8"/>
    <x v="8"/>
    <n v="40999"/>
    <x v="2"/>
    <m/>
    <m/>
    <m/>
    <m/>
    <m/>
    <m/>
    <m/>
    <m/>
    <m/>
    <m/>
    <m/>
    <m/>
    <n v="440"/>
    <s v="MG/L"/>
    <m/>
    <m/>
    <s v="MG/L"/>
    <s v="avg"/>
    <m/>
    <m/>
    <m/>
    <m/>
    <m/>
    <m/>
    <m/>
    <m/>
    <m/>
    <m/>
    <m/>
    <m/>
    <m/>
    <m/>
    <m/>
    <m/>
    <x v="0"/>
    <m/>
    <m/>
    <m/>
    <m/>
    <m/>
    <m/>
    <m/>
    <m/>
    <m/>
    <m/>
    <m/>
    <m/>
    <m/>
    <m/>
    <m/>
    <m/>
    <m/>
    <m/>
    <m/>
    <m/>
    <m/>
    <m/>
    <m/>
    <m/>
  </r>
  <r>
    <s v="MT0000892"/>
    <s v="ICIS-NPDES"/>
    <x v="0"/>
    <x v="0"/>
    <n v="945"/>
    <s v="Sulfate, total (as SO4)"/>
    <x v="22"/>
    <n v="1"/>
    <s v="Effluent gross"/>
    <n v="1"/>
    <x v="9"/>
    <x v="9"/>
    <n v="41029"/>
    <x v="2"/>
    <m/>
    <m/>
    <m/>
    <m/>
    <m/>
    <m/>
    <m/>
    <m/>
    <m/>
    <m/>
    <m/>
    <m/>
    <n v="820"/>
    <s v="MG/L"/>
    <m/>
    <m/>
    <s v="MG/L"/>
    <s v="avg"/>
    <m/>
    <m/>
    <m/>
    <m/>
    <m/>
    <m/>
    <m/>
    <m/>
    <m/>
    <m/>
    <m/>
    <m/>
    <m/>
    <m/>
    <m/>
    <m/>
    <x v="0"/>
    <m/>
    <m/>
    <m/>
    <m/>
    <m/>
    <m/>
    <m/>
    <m/>
    <m/>
    <m/>
    <m/>
    <m/>
    <m/>
    <m/>
    <m/>
    <m/>
    <m/>
    <m/>
    <m/>
    <m/>
    <m/>
    <m/>
    <m/>
    <m/>
  </r>
  <r>
    <s v="MT0000892"/>
    <s v="ICIS-NPDES"/>
    <x v="0"/>
    <x v="0"/>
    <n v="951"/>
    <s v="Fluoride, total (as F)"/>
    <x v="23"/>
    <n v="1"/>
    <s v="Effluent gross"/>
    <n v="1"/>
    <x v="0"/>
    <x v="0"/>
    <n v="40421"/>
    <x v="0"/>
    <m/>
    <m/>
    <m/>
    <m/>
    <m/>
    <m/>
    <m/>
    <m/>
    <m/>
    <m/>
    <m/>
    <m/>
    <n v="0.89"/>
    <s v="MG/L"/>
    <m/>
    <m/>
    <s v="MG/L"/>
    <s v="avg"/>
    <m/>
    <m/>
    <m/>
    <m/>
    <m/>
    <m/>
    <m/>
    <m/>
    <m/>
    <m/>
    <m/>
    <m/>
    <m/>
    <m/>
    <m/>
    <m/>
    <x v="0"/>
    <m/>
    <m/>
    <m/>
    <m/>
    <m/>
    <m/>
    <m/>
    <m/>
    <m/>
    <m/>
    <m/>
    <m/>
    <m/>
    <m/>
    <m/>
    <m/>
    <m/>
    <m/>
    <m/>
    <m/>
    <m/>
    <m/>
    <m/>
    <m/>
  </r>
  <r>
    <s v="MT0000892"/>
    <s v="ICIS-NPDES"/>
    <x v="0"/>
    <x v="0"/>
    <n v="951"/>
    <s v="Fluoride, total (as F)"/>
    <x v="23"/>
    <n v="1"/>
    <s v="Effluent gross"/>
    <n v="1"/>
    <x v="1"/>
    <x v="1"/>
    <n v="40451"/>
    <x v="0"/>
    <m/>
    <m/>
    <m/>
    <m/>
    <m/>
    <m/>
    <m/>
    <m/>
    <m/>
    <m/>
    <m/>
    <m/>
    <n v="0.79"/>
    <s v="MG/L"/>
    <m/>
    <m/>
    <s v="MG/L"/>
    <s v="avg"/>
    <m/>
    <m/>
    <m/>
    <m/>
    <m/>
    <m/>
    <m/>
    <m/>
    <m/>
    <m/>
    <m/>
    <m/>
    <m/>
    <m/>
    <m/>
    <m/>
    <x v="0"/>
    <m/>
    <m/>
    <m/>
    <m/>
    <m/>
    <m/>
    <m/>
    <m/>
    <m/>
    <m/>
    <m/>
    <m/>
    <m/>
    <m/>
    <m/>
    <m/>
    <m/>
    <m/>
    <m/>
    <m/>
    <m/>
    <m/>
    <m/>
    <m/>
  </r>
  <r>
    <s v="MT0000892"/>
    <s v="ICIS-NPDES"/>
    <x v="0"/>
    <x v="0"/>
    <n v="951"/>
    <s v="Fluoride, total (as F)"/>
    <x v="23"/>
    <n v="1"/>
    <s v="Effluent gross"/>
    <n v="1"/>
    <x v="2"/>
    <x v="2"/>
    <n v="40512"/>
    <x v="0"/>
    <m/>
    <m/>
    <m/>
    <m/>
    <m/>
    <m/>
    <m/>
    <m/>
    <m/>
    <m/>
    <m/>
    <m/>
    <n v="0.93"/>
    <s v="MG/L"/>
    <m/>
    <m/>
    <s v="MG/L"/>
    <s v="avg"/>
    <m/>
    <m/>
    <m/>
    <m/>
    <m/>
    <m/>
    <m/>
    <m/>
    <m/>
    <m/>
    <m/>
    <m/>
    <m/>
    <m/>
    <m/>
    <m/>
    <x v="0"/>
    <m/>
    <m/>
    <m/>
    <m/>
    <m/>
    <m/>
    <m/>
    <m/>
    <m/>
    <m/>
    <m/>
    <m/>
    <m/>
    <m/>
    <m/>
    <m/>
    <m/>
    <m/>
    <m/>
    <m/>
    <m/>
    <m/>
    <m/>
    <m/>
  </r>
  <r>
    <s v="MT0000892"/>
    <s v="ICIS-NPDES"/>
    <x v="0"/>
    <x v="0"/>
    <n v="951"/>
    <s v="Fluoride, total (as F)"/>
    <x v="23"/>
    <n v="1"/>
    <s v="Effluent gross"/>
    <n v="1"/>
    <x v="3"/>
    <x v="3"/>
    <n v="40543"/>
    <x v="0"/>
    <m/>
    <m/>
    <m/>
    <m/>
    <m/>
    <m/>
    <m/>
    <m/>
    <m/>
    <m/>
    <m/>
    <m/>
    <n v="1.35"/>
    <s v="MG/L"/>
    <m/>
    <m/>
    <s v="MG/L"/>
    <s v="avg"/>
    <m/>
    <m/>
    <m/>
    <m/>
    <m/>
    <m/>
    <m/>
    <m/>
    <m/>
    <m/>
    <m/>
    <m/>
    <m/>
    <m/>
    <m/>
    <m/>
    <x v="0"/>
    <m/>
    <m/>
    <m/>
    <m/>
    <m/>
    <m/>
    <m/>
    <m/>
    <m/>
    <m/>
    <m/>
    <m/>
    <m/>
    <m/>
    <m/>
    <m/>
    <m/>
    <m/>
    <m/>
    <m/>
    <m/>
    <m/>
    <m/>
    <m/>
  </r>
  <r>
    <s v="MT0000892"/>
    <s v="ICIS-NPDES"/>
    <x v="0"/>
    <x v="0"/>
    <n v="951"/>
    <s v="Fluoride, total (as F)"/>
    <x v="23"/>
    <n v="1"/>
    <s v="Effluent gross"/>
    <n v="1"/>
    <x v="4"/>
    <x v="4"/>
    <n v="40694"/>
    <x v="1"/>
    <m/>
    <m/>
    <m/>
    <m/>
    <m/>
    <m/>
    <m/>
    <m/>
    <m/>
    <m/>
    <m/>
    <m/>
    <n v="1.3"/>
    <s v="MG/L"/>
    <m/>
    <m/>
    <s v="MG/L"/>
    <s v="avg"/>
    <m/>
    <m/>
    <m/>
    <m/>
    <m/>
    <m/>
    <m/>
    <m/>
    <m/>
    <m/>
    <m/>
    <m/>
    <m/>
    <m/>
    <m/>
    <m/>
    <x v="0"/>
    <m/>
    <m/>
    <m/>
    <m/>
    <m/>
    <m/>
    <m/>
    <m/>
    <m/>
    <m/>
    <m/>
    <m/>
    <m/>
    <m/>
    <m/>
    <m/>
    <m/>
    <m/>
    <m/>
    <m/>
    <m/>
    <m/>
    <m/>
    <m/>
  </r>
  <r>
    <s v="MT0000892"/>
    <s v="ICIS-NPDES"/>
    <x v="0"/>
    <x v="0"/>
    <n v="951"/>
    <s v="Fluoride, total (as F)"/>
    <x v="23"/>
    <n v="1"/>
    <s v="Effluent gross"/>
    <n v="1"/>
    <x v="5"/>
    <x v="5"/>
    <n v="40724"/>
    <x v="1"/>
    <m/>
    <m/>
    <m/>
    <m/>
    <m/>
    <m/>
    <m/>
    <m/>
    <m/>
    <m/>
    <m/>
    <m/>
    <n v="1.01"/>
    <s v="MG/L"/>
    <m/>
    <m/>
    <s v="MG/L"/>
    <s v="avg"/>
    <m/>
    <m/>
    <m/>
    <m/>
    <m/>
    <m/>
    <m/>
    <m/>
    <m/>
    <m/>
    <m/>
    <m/>
    <m/>
    <m/>
    <m/>
    <m/>
    <x v="0"/>
    <m/>
    <m/>
    <m/>
    <m/>
    <m/>
    <m/>
    <m/>
    <m/>
    <m/>
    <m/>
    <m/>
    <m/>
    <m/>
    <m/>
    <m/>
    <m/>
    <m/>
    <m/>
    <m/>
    <m/>
    <m/>
    <m/>
    <m/>
    <m/>
  </r>
  <r>
    <s v="MT0000892"/>
    <s v="ICIS-NPDES"/>
    <x v="0"/>
    <x v="0"/>
    <n v="951"/>
    <s v="Fluoride, total (as F)"/>
    <x v="23"/>
    <n v="1"/>
    <s v="Effluent gross"/>
    <n v="1"/>
    <x v="6"/>
    <x v="6"/>
    <n v="40755"/>
    <x v="1"/>
    <m/>
    <m/>
    <m/>
    <m/>
    <m/>
    <m/>
    <m/>
    <m/>
    <m/>
    <m/>
    <m/>
    <m/>
    <n v="0.79"/>
    <s v="MG/L"/>
    <m/>
    <m/>
    <s v="MG/L"/>
    <s v="avg"/>
    <m/>
    <m/>
    <m/>
    <m/>
    <m/>
    <m/>
    <m/>
    <m/>
    <m/>
    <m/>
    <m/>
    <m/>
    <m/>
    <m/>
    <m/>
    <m/>
    <x v="0"/>
    <m/>
    <m/>
    <m/>
    <m/>
    <m/>
    <m/>
    <m/>
    <m/>
    <m/>
    <m/>
    <m/>
    <m/>
    <m/>
    <m/>
    <m/>
    <m/>
    <m/>
    <m/>
    <m/>
    <m/>
    <m/>
    <m/>
    <m/>
    <m/>
  </r>
  <r>
    <s v="MT0000892"/>
    <s v="ICIS-NPDES"/>
    <x v="0"/>
    <x v="0"/>
    <n v="951"/>
    <s v="Fluoride, total (as F)"/>
    <x v="23"/>
    <n v="1"/>
    <s v="Effluent gross"/>
    <n v="1"/>
    <x v="7"/>
    <x v="7"/>
    <n v="40786"/>
    <x v="1"/>
    <m/>
    <m/>
    <m/>
    <m/>
    <m/>
    <m/>
    <m/>
    <m/>
    <m/>
    <m/>
    <m/>
    <m/>
    <n v="1.07"/>
    <s v="MG/L"/>
    <m/>
    <m/>
    <s v="MG/L"/>
    <s v="avg"/>
    <m/>
    <m/>
    <m/>
    <m/>
    <m/>
    <m/>
    <m/>
    <m/>
    <m/>
    <m/>
    <m/>
    <m/>
    <m/>
    <m/>
    <m/>
    <m/>
    <x v="0"/>
    <m/>
    <m/>
    <m/>
    <m/>
    <m/>
    <m/>
    <m/>
    <m/>
    <m/>
    <m/>
    <m/>
    <m/>
    <m/>
    <m/>
    <m/>
    <m/>
    <m/>
    <m/>
    <m/>
    <m/>
    <m/>
    <m/>
    <m/>
    <m/>
  </r>
  <r>
    <s v="MT0000892"/>
    <s v="ICIS-NPDES"/>
    <x v="0"/>
    <x v="0"/>
    <n v="951"/>
    <s v="Fluoride, total (as F)"/>
    <x v="23"/>
    <n v="1"/>
    <s v="Effluent gross"/>
    <n v="1"/>
    <x v="8"/>
    <x v="8"/>
    <n v="40999"/>
    <x v="2"/>
    <m/>
    <m/>
    <m/>
    <m/>
    <m/>
    <m/>
    <m/>
    <m/>
    <m/>
    <m/>
    <m/>
    <m/>
    <n v="0.78"/>
    <s v="MG/L"/>
    <m/>
    <m/>
    <s v="MG/L"/>
    <s v="avg"/>
    <m/>
    <m/>
    <m/>
    <m/>
    <m/>
    <m/>
    <m/>
    <m/>
    <m/>
    <m/>
    <m/>
    <m/>
    <m/>
    <m/>
    <m/>
    <m/>
    <x v="0"/>
    <m/>
    <m/>
    <m/>
    <m/>
    <m/>
    <m/>
    <m/>
    <m/>
    <m/>
    <m/>
    <m/>
    <m/>
    <m/>
    <m/>
    <m/>
    <m/>
    <m/>
    <m/>
    <m/>
    <m/>
    <m/>
    <m/>
    <m/>
    <m/>
  </r>
  <r>
    <s v="MT0000892"/>
    <s v="ICIS-NPDES"/>
    <x v="0"/>
    <x v="0"/>
    <n v="951"/>
    <s v="Fluoride, total (as F)"/>
    <x v="23"/>
    <n v="1"/>
    <s v="Effluent gross"/>
    <n v="1"/>
    <x v="9"/>
    <x v="9"/>
    <n v="41029"/>
    <x v="2"/>
    <m/>
    <m/>
    <m/>
    <m/>
    <m/>
    <m/>
    <m/>
    <m/>
    <m/>
    <m/>
    <m/>
    <m/>
    <n v="0.78"/>
    <s v="MG/L"/>
    <m/>
    <m/>
    <s v="MG/L"/>
    <s v="avg"/>
    <m/>
    <m/>
    <m/>
    <m/>
    <m/>
    <m/>
    <m/>
    <m/>
    <m/>
    <m/>
    <m/>
    <m/>
    <m/>
    <m/>
    <m/>
    <m/>
    <x v="0"/>
    <m/>
    <m/>
    <m/>
    <m/>
    <m/>
    <m/>
    <m/>
    <m/>
    <m/>
    <m/>
    <m/>
    <m/>
    <m/>
    <m/>
    <m/>
    <m/>
    <m/>
    <m/>
    <m/>
    <m/>
    <m/>
    <m/>
    <m/>
    <m/>
  </r>
  <r>
    <s v="MT0000892"/>
    <s v="ICIS-NPDES"/>
    <x v="0"/>
    <x v="0"/>
    <n v="981"/>
    <s v="Selenium, total recoverable"/>
    <x v="24"/>
    <n v="1"/>
    <s v="Effluent gross"/>
    <n v="1"/>
    <x v="11"/>
    <x v="11"/>
    <n v="40025"/>
    <x v="3"/>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12"/>
    <x v="12"/>
    <n v="40056"/>
    <x v="3"/>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13"/>
    <x v="13"/>
    <n v="40086"/>
    <x v="3"/>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14"/>
    <x v="14"/>
    <n v="40117"/>
    <x v="3"/>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15"/>
    <x v="15"/>
    <n v="40147"/>
    <x v="3"/>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16"/>
    <x v="16"/>
    <n v="40178"/>
    <x v="3"/>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17"/>
    <x v="17"/>
    <n v="40209"/>
    <x v="0"/>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18"/>
    <x v="18"/>
    <n v="40237"/>
    <x v="0"/>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19"/>
    <x v="19"/>
    <n v="40268"/>
    <x v="0"/>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20"/>
    <x v="20"/>
    <n v="40298"/>
    <x v="0"/>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21"/>
    <x v="21"/>
    <n v="40329"/>
    <x v="0"/>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22"/>
    <x v="22"/>
    <n v="40359"/>
    <x v="0"/>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23"/>
    <x v="23"/>
    <n v="40390"/>
    <x v="0"/>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0"/>
    <x v="0"/>
    <n v="40421"/>
    <x v="0"/>
    <m/>
    <m/>
    <m/>
    <m/>
    <m/>
    <m/>
    <m/>
    <m/>
    <m/>
    <m/>
    <m/>
    <m/>
    <n v="2E-3"/>
    <s v="MG/L"/>
    <s v="&lt;="/>
    <n v="0.01"/>
    <s v="MG/L"/>
    <s v="avg"/>
    <m/>
    <m/>
    <m/>
    <m/>
    <m/>
    <n v="2E-3"/>
    <s v="MG/L"/>
    <s v="&lt;="/>
    <n v="1.2999999999999999E-2"/>
    <s v="MG/L"/>
    <s v="max"/>
    <m/>
    <m/>
    <m/>
    <m/>
    <m/>
    <x v="0"/>
    <m/>
    <m/>
    <m/>
    <m/>
    <m/>
    <m/>
    <m/>
    <m/>
    <m/>
    <m/>
    <m/>
    <m/>
    <m/>
    <m/>
    <m/>
    <m/>
    <m/>
    <m/>
    <m/>
    <m/>
    <m/>
    <m/>
    <m/>
    <m/>
  </r>
  <r>
    <s v="MT0000892"/>
    <s v="ICIS-NPDES"/>
    <x v="0"/>
    <x v="0"/>
    <n v="981"/>
    <s v="Selenium, total recoverable"/>
    <x v="24"/>
    <n v="1"/>
    <s v="Effluent gross"/>
    <n v="1"/>
    <x v="1"/>
    <x v="1"/>
    <n v="40451"/>
    <x v="0"/>
    <m/>
    <m/>
    <m/>
    <m/>
    <m/>
    <m/>
    <m/>
    <m/>
    <m/>
    <m/>
    <m/>
    <m/>
    <n v="1E-3"/>
    <s v="MG/L"/>
    <s v="&lt;="/>
    <n v="0.01"/>
    <s v="MG/L"/>
    <s v="avg"/>
    <m/>
    <m/>
    <m/>
    <m/>
    <m/>
    <n v="1E-3"/>
    <s v="MG/L"/>
    <s v="&lt;="/>
    <n v="1.2999999999999999E-2"/>
    <s v="MG/L"/>
    <s v="max"/>
    <m/>
    <m/>
    <m/>
    <m/>
    <m/>
    <x v="0"/>
    <m/>
    <m/>
    <m/>
    <m/>
    <m/>
    <m/>
    <m/>
    <m/>
    <m/>
    <m/>
    <m/>
    <m/>
    <m/>
    <m/>
    <m/>
    <m/>
    <m/>
    <m/>
    <m/>
    <m/>
    <m/>
    <m/>
    <m/>
    <m/>
  </r>
  <r>
    <s v="MT0000892"/>
    <s v="ICIS-NPDES"/>
    <x v="0"/>
    <x v="0"/>
    <n v="981"/>
    <s v="Selenium, total recoverable"/>
    <x v="24"/>
    <n v="1"/>
    <s v="Effluent gross"/>
    <n v="1"/>
    <x v="24"/>
    <x v="24"/>
    <n v="40482"/>
    <x v="0"/>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2"/>
    <x v="2"/>
    <n v="40512"/>
    <x v="0"/>
    <m/>
    <m/>
    <m/>
    <m/>
    <m/>
    <m/>
    <m/>
    <m/>
    <m/>
    <m/>
    <m/>
    <m/>
    <n v="3.0000000000000001E-3"/>
    <s v="MG/L"/>
    <s v="&lt;="/>
    <n v="0.01"/>
    <s v="MG/L"/>
    <s v="avg"/>
    <m/>
    <m/>
    <m/>
    <m/>
    <m/>
    <n v="3.0000000000000001E-3"/>
    <s v="MG/L"/>
    <s v="&lt;="/>
    <n v="1.2999999999999999E-2"/>
    <s v="MG/L"/>
    <s v="max"/>
    <m/>
    <m/>
    <m/>
    <m/>
    <m/>
    <x v="0"/>
    <m/>
    <m/>
    <m/>
    <m/>
    <m/>
    <m/>
    <m/>
    <m/>
    <m/>
    <m/>
    <m/>
    <m/>
    <m/>
    <m/>
    <m/>
    <m/>
    <m/>
    <m/>
    <m/>
    <m/>
    <m/>
    <m/>
    <m/>
    <m/>
  </r>
  <r>
    <s v="MT0000892"/>
    <s v="ICIS-NPDES"/>
    <x v="0"/>
    <x v="0"/>
    <n v="981"/>
    <s v="Selenium, total recoverable"/>
    <x v="24"/>
    <n v="1"/>
    <s v="Effluent gross"/>
    <n v="1"/>
    <x v="3"/>
    <x v="3"/>
    <n v="40543"/>
    <x v="0"/>
    <m/>
    <m/>
    <m/>
    <m/>
    <m/>
    <m/>
    <m/>
    <m/>
    <m/>
    <m/>
    <m/>
    <m/>
    <n v="4.0000000000000001E-3"/>
    <s v="MG/L"/>
    <s v="&lt;="/>
    <n v="0.01"/>
    <s v="MG/L"/>
    <s v="avg"/>
    <m/>
    <m/>
    <m/>
    <m/>
    <m/>
    <n v="4.0000000000000001E-3"/>
    <s v="MG/L"/>
    <s v="&lt;="/>
    <n v="1.2999999999999999E-2"/>
    <s v="MG/L"/>
    <s v="max"/>
    <m/>
    <m/>
    <m/>
    <m/>
    <m/>
    <x v="0"/>
    <m/>
    <m/>
    <m/>
    <m/>
    <m/>
    <m/>
    <m/>
    <m/>
    <m/>
    <m/>
    <m/>
    <m/>
    <m/>
    <m/>
    <m/>
    <m/>
    <m/>
    <m/>
    <m/>
    <m/>
    <m/>
    <m/>
    <m/>
    <m/>
  </r>
  <r>
    <s v="MT0000892"/>
    <s v="ICIS-NPDES"/>
    <x v="0"/>
    <x v="0"/>
    <n v="981"/>
    <s v="Selenium, total recoverable"/>
    <x v="24"/>
    <n v="1"/>
    <s v="Effluent gross"/>
    <n v="1"/>
    <x v="25"/>
    <x v="25"/>
    <n v="40574"/>
    <x v="1"/>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26"/>
    <x v="26"/>
    <n v="40602"/>
    <x v="1"/>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27"/>
    <x v="27"/>
    <n v="40633"/>
    <x v="1"/>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28"/>
    <x v="28"/>
    <n v="40663"/>
    <x v="1"/>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4"/>
    <x v="4"/>
    <n v="40694"/>
    <x v="1"/>
    <m/>
    <m/>
    <m/>
    <m/>
    <m/>
    <m/>
    <m/>
    <m/>
    <m/>
    <m/>
    <m/>
    <s v="&lt;"/>
    <n v="1E-3"/>
    <s v="MG/L"/>
    <s v="&lt;="/>
    <n v="0.01"/>
    <s v="MG/L"/>
    <s v="avg"/>
    <m/>
    <m/>
    <m/>
    <m/>
    <s v="&lt;"/>
    <n v="1E-3"/>
    <s v="MG/L"/>
    <s v="&lt;="/>
    <n v="1.2999999999999999E-2"/>
    <s v="MG/L"/>
    <s v="max"/>
    <m/>
    <m/>
    <m/>
    <m/>
    <m/>
    <x v="0"/>
    <m/>
    <m/>
    <m/>
    <m/>
    <m/>
    <m/>
    <m/>
    <m/>
    <m/>
    <m/>
    <m/>
    <m/>
    <m/>
    <m/>
    <m/>
    <m/>
    <m/>
    <m/>
    <m/>
    <m/>
    <m/>
    <m/>
    <m/>
    <m/>
  </r>
  <r>
    <s v="MT0000892"/>
    <s v="ICIS-NPDES"/>
    <x v="0"/>
    <x v="0"/>
    <n v="981"/>
    <s v="Selenium, total recoverable"/>
    <x v="24"/>
    <n v="1"/>
    <s v="Effluent gross"/>
    <n v="1"/>
    <x v="5"/>
    <x v="5"/>
    <n v="40724"/>
    <x v="1"/>
    <m/>
    <m/>
    <m/>
    <m/>
    <m/>
    <m/>
    <m/>
    <m/>
    <m/>
    <m/>
    <m/>
    <m/>
    <n v="2E-3"/>
    <s v="MG/L"/>
    <s v="&lt;="/>
    <n v="0.01"/>
    <s v="MG/L"/>
    <s v="avg"/>
    <m/>
    <m/>
    <m/>
    <m/>
    <m/>
    <n v="2E-3"/>
    <s v="MG/L"/>
    <s v="&lt;="/>
    <n v="1.2999999999999999E-2"/>
    <s v="MG/L"/>
    <s v="max"/>
    <m/>
    <m/>
    <m/>
    <m/>
    <m/>
    <x v="0"/>
    <m/>
    <m/>
    <m/>
    <m/>
    <m/>
    <m/>
    <m/>
    <m/>
    <m/>
    <m/>
    <m/>
    <m/>
    <m/>
    <m/>
    <m/>
    <m/>
    <m/>
    <m/>
    <m/>
    <m/>
    <m/>
    <m/>
    <m/>
    <m/>
  </r>
  <r>
    <s v="MT0000892"/>
    <s v="ICIS-NPDES"/>
    <x v="0"/>
    <x v="0"/>
    <n v="981"/>
    <s v="Selenium, total recoverable"/>
    <x v="24"/>
    <n v="1"/>
    <s v="Effluent gross"/>
    <n v="1"/>
    <x v="6"/>
    <x v="6"/>
    <n v="40755"/>
    <x v="1"/>
    <m/>
    <m/>
    <m/>
    <m/>
    <m/>
    <m/>
    <m/>
    <m/>
    <m/>
    <m/>
    <m/>
    <m/>
    <n v="6.0000000000000001E-3"/>
    <s v="MG/L"/>
    <s v="&lt;="/>
    <n v="0.01"/>
    <s v="MG/L"/>
    <s v="avg"/>
    <m/>
    <m/>
    <m/>
    <m/>
    <m/>
    <n v="6.0000000000000001E-3"/>
    <s v="MG/L"/>
    <s v="&lt;="/>
    <n v="1.2999999999999999E-2"/>
    <s v="MG/L"/>
    <s v="max"/>
    <m/>
    <m/>
    <m/>
    <m/>
    <m/>
    <x v="0"/>
    <m/>
    <m/>
    <m/>
    <m/>
    <m/>
    <m/>
    <m/>
    <m/>
    <m/>
    <m/>
    <m/>
    <m/>
    <m/>
    <m/>
    <m/>
    <m/>
    <m/>
    <m/>
    <m/>
    <m/>
    <m/>
    <m/>
    <m/>
    <m/>
  </r>
  <r>
    <s v="MT0000892"/>
    <s v="ICIS-NPDES"/>
    <x v="0"/>
    <x v="0"/>
    <n v="981"/>
    <s v="Selenium, total recoverable"/>
    <x v="24"/>
    <n v="1"/>
    <s v="Effluent gross"/>
    <n v="1"/>
    <x v="7"/>
    <x v="7"/>
    <n v="40786"/>
    <x v="1"/>
    <m/>
    <m/>
    <m/>
    <m/>
    <m/>
    <m/>
    <m/>
    <m/>
    <m/>
    <m/>
    <m/>
    <m/>
    <n v="4.0000000000000001E-3"/>
    <s v="MG/L"/>
    <s v="&lt;="/>
    <n v="0.01"/>
    <s v="MG/L"/>
    <s v="avg"/>
    <m/>
    <m/>
    <m/>
    <m/>
    <m/>
    <n v="4.0000000000000001E-3"/>
    <s v="MG/L"/>
    <s v="&lt;="/>
    <n v="1.2999999999999999E-2"/>
    <s v="MG/L"/>
    <s v="max"/>
    <m/>
    <m/>
    <m/>
    <m/>
    <m/>
    <x v="0"/>
    <m/>
    <m/>
    <m/>
    <m/>
    <m/>
    <m/>
    <m/>
    <m/>
    <m/>
    <m/>
    <m/>
    <m/>
    <m/>
    <m/>
    <m/>
    <m/>
    <m/>
    <m/>
    <m/>
    <m/>
    <m/>
    <m/>
    <m/>
    <m/>
  </r>
  <r>
    <s v="MT0000892"/>
    <s v="ICIS-NPDES"/>
    <x v="0"/>
    <x v="0"/>
    <n v="981"/>
    <s v="Selenium, total recoverable"/>
    <x v="24"/>
    <n v="1"/>
    <s v="Effluent gross"/>
    <n v="1"/>
    <x v="29"/>
    <x v="29"/>
    <n v="40816"/>
    <x v="1"/>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30"/>
    <x v="30"/>
    <n v="40847"/>
    <x v="1"/>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31"/>
    <x v="31"/>
    <n v="40877"/>
    <x v="1"/>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32"/>
    <x v="32"/>
    <n v="40908"/>
    <x v="1"/>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33"/>
    <x v="33"/>
    <n v="40939"/>
    <x v="2"/>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34"/>
    <x v="34"/>
    <n v="40968"/>
    <x v="2"/>
    <m/>
    <m/>
    <m/>
    <m/>
    <m/>
    <m/>
    <m/>
    <m/>
    <m/>
    <m/>
    <m/>
    <m/>
    <m/>
    <s v="MG/L"/>
    <s v="&lt;="/>
    <n v="0.01"/>
    <s v="MG/L"/>
    <s v="avg"/>
    <m/>
    <m/>
    <m/>
    <m/>
    <m/>
    <m/>
    <s v="MG/L"/>
    <s v="&lt;="/>
    <n v="1.2999999999999999E-2"/>
    <s v="MG/L"/>
    <s v="max"/>
    <m/>
    <m/>
    <m/>
    <m/>
    <m/>
    <x v="0"/>
    <m/>
    <m/>
    <m/>
    <m/>
    <m/>
    <m/>
    <m/>
    <m/>
    <m/>
    <m/>
    <m/>
    <m/>
    <m/>
    <m/>
    <m/>
    <m/>
    <m/>
    <m/>
    <m/>
    <m/>
    <m/>
    <m/>
    <m/>
    <m/>
  </r>
  <r>
    <s v="MT0000892"/>
    <s v="ICIS-NPDES"/>
    <x v="0"/>
    <x v="0"/>
    <n v="981"/>
    <s v="Selenium, total recoverable"/>
    <x v="24"/>
    <n v="1"/>
    <s v="Effluent gross"/>
    <n v="1"/>
    <x v="8"/>
    <x v="8"/>
    <n v="40999"/>
    <x v="2"/>
    <m/>
    <m/>
    <m/>
    <m/>
    <m/>
    <m/>
    <m/>
    <m/>
    <m/>
    <m/>
    <m/>
    <m/>
    <n v="4.0000000000000001E-3"/>
    <s v="MG/L"/>
    <s v="&lt;="/>
    <n v="0.01"/>
    <s v="MG/L"/>
    <s v="avg"/>
    <m/>
    <m/>
    <m/>
    <m/>
    <m/>
    <n v="4.0000000000000001E-3"/>
    <s v="MG/L"/>
    <s v="&lt;="/>
    <n v="1.2999999999999999E-2"/>
    <s v="MG/L"/>
    <s v="max"/>
    <m/>
    <m/>
    <m/>
    <m/>
    <m/>
    <x v="0"/>
    <m/>
    <m/>
    <m/>
    <m/>
    <m/>
    <m/>
    <m/>
    <m/>
    <m/>
    <m/>
    <m/>
    <m/>
    <m/>
    <m/>
    <m/>
    <m/>
    <m/>
    <m/>
    <m/>
    <m/>
    <m/>
    <m/>
    <m/>
    <m/>
  </r>
  <r>
    <s v="MT0000892"/>
    <s v="ICIS-NPDES"/>
    <x v="0"/>
    <x v="0"/>
    <n v="981"/>
    <s v="Selenium, total recoverable"/>
    <x v="24"/>
    <n v="1"/>
    <s v="Effluent gross"/>
    <n v="1"/>
    <x v="9"/>
    <x v="9"/>
    <n v="41029"/>
    <x v="2"/>
    <m/>
    <m/>
    <m/>
    <m/>
    <m/>
    <m/>
    <m/>
    <m/>
    <m/>
    <m/>
    <m/>
    <m/>
    <n v="3.0000000000000001E-3"/>
    <s v="MG/L"/>
    <s v="&lt;="/>
    <n v="0.01"/>
    <s v="MG/L"/>
    <s v="avg"/>
    <m/>
    <m/>
    <m/>
    <m/>
    <m/>
    <n v="3.0000000000000001E-3"/>
    <s v="MG/L"/>
    <s v="&lt;="/>
    <n v="1.2999999999999999E-2"/>
    <s v="MG/L"/>
    <s v="max"/>
    <m/>
    <m/>
    <m/>
    <m/>
    <m/>
    <x v="0"/>
    <m/>
    <m/>
    <m/>
    <m/>
    <m/>
    <m/>
    <m/>
    <m/>
    <m/>
    <m/>
    <m/>
    <m/>
    <m/>
    <m/>
    <m/>
    <m/>
    <m/>
    <m/>
    <m/>
    <m/>
    <m/>
    <m/>
    <m/>
    <m/>
  </r>
  <r>
    <s v="MT0000892"/>
    <s v="ICIS-NPDES"/>
    <x v="0"/>
    <x v="0"/>
    <n v="1007"/>
    <s v="Barium, total (as Ba)"/>
    <x v="25"/>
    <n v="1"/>
    <s v="Effluent gross"/>
    <n v="1"/>
    <x v="10"/>
    <x v="10"/>
    <n v="41090"/>
    <x v="2"/>
    <m/>
    <m/>
    <m/>
    <m/>
    <m/>
    <m/>
    <m/>
    <m/>
    <m/>
    <m/>
    <m/>
    <m/>
    <n v="5.2999999999999999E-2"/>
    <s v="MG/L"/>
    <m/>
    <m/>
    <s v="MG/L"/>
    <s v="avg"/>
    <m/>
    <m/>
    <m/>
    <m/>
    <m/>
    <n v="5.2999999999999999E-2"/>
    <s v="MG/L"/>
    <m/>
    <m/>
    <s v="MG/L"/>
    <s v="max"/>
    <m/>
    <m/>
    <m/>
    <m/>
    <m/>
    <x v="0"/>
    <m/>
    <m/>
    <m/>
    <m/>
    <m/>
    <m/>
    <m/>
    <m/>
    <m/>
    <m/>
    <m/>
    <m/>
    <m/>
    <m/>
    <m/>
    <m/>
    <m/>
    <m/>
    <m/>
    <m/>
    <m/>
    <m/>
    <m/>
    <m/>
  </r>
  <r>
    <s v="MT0000892"/>
    <s v="ICIS-NPDES"/>
    <x v="0"/>
    <x v="0"/>
    <n v="1042"/>
    <s v="Copper, total (as Cu)"/>
    <x v="26"/>
    <n v="1"/>
    <s v="Effluent gross"/>
    <n v="1"/>
    <x v="35"/>
    <x v="35"/>
    <n v="41060"/>
    <x v="2"/>
    <m/>
    <m/>
    <m/>
    <m/>
    <m/>
    <m/>
    <m/>
    <m/>
    <m/>
    <m/>
    <m/>
    <m/>
    <m/>
    <s v="MG/L"/>
    <s v="&lt;="/>
    <n v="3.2000000000000001E-2"/>
    <s v="MG/L"/>
    <s v="avg"/>
    <m/>
    <m/>
    <m/>
    <m/>
    <m/>
    <m/>
    <s v="MG/L"/>
    <s v="&lt;="/>
    <n v="4.1000000000000002E-2"/>
    <s v="MG/L"/>
    <s v="max"/>
    <m/>
    <m/>
    <m/>
    <m/>
    <m/>
    <x v="0"/>
    <m/>
    <m/>
    <m/>
    <m/>
    <m/>
    <m/>
    <m/>
    <m/>
    <m/>
    <m/>
    <m/>
    <m/>
    <m/>
    <m/>
    <m/>
    <m/>
    <m/>
    <m/>
    <m/>
    <m/>
    <m/>
    <m/>
    <m/>
    <m/>
  </r>
  <r>
    <s v="MT0000892"/>
    <s v="ICIS-NPDES"/>
    <x v="0"/>
    <x v="0"/>
    <n v="1042"/>
    <s v="Copper, total (as Cu)"/>
    <x v="26"/>
    <n v="1"/>
    <s v="Effluent gross"/>
    <n v="1"/>
    <x v="10"/>
    <x v="10"/>
    <n v="41090"/>
    <x v="2"/>
    <m/>
    <m/>
    <m/>
    <m/>
    <m/>
    <m/>
    <m/>
    <m/>
    <m/>
    <m/>
    <m/>
    <m/>
    <n v="3.0000000000000001E-3"/>
    <s v="MG/L"/>
    <s v="&lt;="/>
    <n v="3.2000000000000001E-2"/>
    <s v="MG/L"/>
    <s v="avg"/>
    <m/>
    <m/>
    <m/>
    <m/>
    <m/>
    <m/>
    <s v="MG/L"/>
    <s v="&lt;="/>
    <n v="4.1000000000000002E-2"/>
    <s v="MG/L"/>
    <s v="max"/>
    <m/>
    <m/>
    <m/>
    <m/>
    <m/>
    <x v="0"/>
    <m/>
    <m/>
    <m/>
    <m/>
    <m/>
    <m/>
    <m/>
    <m/>
    <m/>
    <m/>
    <m/>
    <m/>
    <m/>
    <m/>
    <m/>
    <m/>
    <m/>
    <m/>
    <m/>
    <m/>
    <m/>
    <m/>
    <m/>
    <m/>
  </r>
  <r>
    <s v="MT0000892"/>
    <s v="ICIS-NPDES"/>
    <x v="0"/>
    <x v="0"/>
    <n v="1042"/>
    <s v="Copper, total (as Cu)"/>
    <x v="26"/>
    <n v="1"/>
    <s v="Effluent gross"/>
    <n v="1"/>
    <x v="36"/>
    <x v="36"/>
    <n v="41121"/>
    <x v="2"/>
    <m/>
    <m/>
    <m/>
    <m/>
    <m/>
    <m/>
    <m/>
    <m/>
    <m/>
    <m/>
    <m/>
    <m/>
    <m/>
    <s v="MG/L"/>
    <s v="&lt;="/>
    <n v="3.2000000000000001E-2"/>
    <s v="MG/L"/>
    <s v="avg"/>
    <m/>
    <m/>
    <m/>
    <m/>
    <m/>
    <m/>
    <s v="MG/L"/>
    <s v="&lt;="/>
    <n v="4.1000000000000002E-2"/>
    <s v="MG/L"/>
    <s v="max"/>
    <m/>
    <m/>
    <m/>
    <m/>
    <m/>
    <x v="0"/>
    <m/>
    <m/>
    <m/>
    <m/>
    <m/>
    <m/>
    <m/>
    <m/>
    <m/>
    <m/>
    <m/>
    <m/>
    <m/>
    <m/>
    <m/>
    <m/>
    <m/>
    <m/>
    <m/>
    <m/>
    <m/>
    <m/>
    <m/>
    <m/>
  </r>
  <r>
    <s v="MT0000892"/>
    <s v="ICIS-NPDES"/>
    <x v="0"/>
    <x v="0"/>
    <n v="1042"/>
    <s v="Copper, total (as Cu)"/>
    <x v="26"/>
    <n v="1"/>
    <s v="Effluent gross"/>
    <n v="1"/>
    <x v="37"/>
    <x v="37"/>
    <n v="41152"/>
    <x v="2"/>
    <m/>
    <m/>
    <m/>
    <m/>
    <m/>
    <m/>
    <m/>
    <m/>
    <m/>
    <m/>
    <m/>
    <m/>
    <m/>
    <s v="MG/L"/>
    <s v="&lt;="/>
    <n v="3.2000000000000001E-2"/>
    <s v="MG/L"/>
    <s v="avg"/>
    <m/>
    <m/>
    <m/>
    <m/>
    <m/>
    <m/>
    <s v="MG/L"/>
    <s v="&lt;="/>
    <n v="4.1000000000000002E-2"/>
    <s v="MG/L"/>
    <s v="max"/>
    <m/>
    <m/>
    <m/>
    <m/>
    <m/>
    <x v="0"/>
    <m/>
    <m/>
    <m/>
    <m/>
    <m/>
    <m/>
    <m/>
    <m/>
    <m/>
    <m/>
    <m/>
    <m/>
    <m/>
    <m/>
    <m/>
    <m/>
    <m/>
    <m/>
    <m/>
    <m/>
    <m/>
    <m/>
    <m/>
    <m/>
  </r>
  <r>
    <s v="MT0000892"/>
    <s v="ICIS-NPDES"/>
    <x v="0"/>
    <x v="0"/>
    <n v="1042"/>
    <s v="Copper, total (as Cu)"/>
    <x v="26"/>
    <n v="1"/>
    <s v="Effluent gross"/>
    <n v="1"/>
    <x v="38"/>
    <x v="38"/>
    <n v="41182"/>
    <x v="2"/>
    <m/>
    <m/>
    <m/>
    <m/>
    <m/>
    <m/>
    <m/>
    <m/>
    <m/>
    <m/>
    <m/>
    <m/>
    <m/>
    <s v="MG/L"/>
    <s v="&lt;="/>
    <n v="3.2000000000000001E-2"/>
    <s v="MG/L"/>
    <s v="avg"/>
    <m/>
    <m/>
    <m/>
    <m/>
    <m/>
    <m/>
    <s v="MG/L"/>
    <s v="&lt;="/>
    <n v="4.1000000000000002E-2"/>
    <s v="MG/L"/>
    <s v="max"/>
    <m/>
    <m/>
    <m/>
    <m/>
    <m/>
    <x v="0"/>
    <m/>
    <m/>
    <m/>
    <m/>
    <m/>
    <m/>
    <m/>
    <m/>
    <m/>
    <m/>
    <m/>
    <m/>
    <m/>
    <m/>
    <m/>
    <m/>
    <m/>
    <m/>
    <m/>
    <m/>
    <m/>
    <m/>
    <m/>
    <m/>
  </r>
  <r>
    <s v="MT0000892"/>
    <s v="ICIS-NPDES"/>
    <x v="0"/>
    <x v="0"/>
    <n v="1045"/>
    <s v="Iron, total (as Fe)"/>
    <x v="27"/>
    <n v="1"/>
    <s v="Effluent gross"/>
    <n v="1"/>
    <x v="11"/>
    <x v="11"/>
    <n v="40025"/>
    <x v="3"/>
    <m/>
    <m/>
    <m/>
    <m/>
    <m/>
    <m/>
    <m/>
    <m/>
    <m/>
    <m/>
    <m/>
    <m/>
    <m/>
    <s v="MG/L"/>
    <s v="&lt;="/>
    <n v="3.5"/>
    <s v="MG/L"/>
    <s v="avg"/>
    <m/>
    <m/>
    <m/>
    <m/>
    <m/>
    <m/>
    <s v="MG/L"/>
    <s v="&lt;="/>
    <n v="7"/>
    <s v="MG/L"/>
    <s v="max"/>
    <m/>
    <m/>
    <m/>
    <m/>
    <m/>
    <x v="0"/>
    <m/>
    <m/>
    <m/>
    <m/>
    <m/>
    <m/>
    <m/>
    <m/>
    <m/>
    <m/>
    <m/>
    <m/>
    <m/>
    <m/>
    <m/>
    <m/>
    <m/>
    <m/>
    <m/>
    <m/>
    <m/>
    <m/>
    <m/>
    <m/>
  </r>
  <r>
    <s v="MT0000892"/>
    <s v="ICIS-NPDES"/>
    <x v="0"/>
    <x v="0"/>
    <n v="1045"/>
    <s v="Iron, total (as Fe)"/>
    <x v="27"/>
    <n v="1"/>
    <s v="Effluent gross"/>
    <n v="1"/>
    <x v="12"/>
    <x v="12"/>
    <n v="40056"/>
    <x v="3"/>
    <m/>
    <m/>
    <m/>
    <m/>
    <m/>
    <m/>
    <m/>
    <m/>
    <m/>
    <m/>
    <m/>
    <m/>
    <m/>
    <s v="MG/L"/>
    <s v="&lt;="/>
    <n v="3.5"/>
    <s v="MG/L"/>
    <s v="avg"/>
    <m/>
    <m/>
    <m/>
    <m/>
    <m/>
    <m/>
    <s v="MG/L"/>
    <s v="&lt;="/>
    <n v="7"/>
    <s v="MG/L"/>
    <s v="max"/>
    <m/>
    <m/>
    <m/>
    <m/>
    <m/>
    <x v="0"/>
    <m/>
    <m/>
    <m/>
    <m/>
    <m/>
    <m/>
    <m/>
    <m/>
    <m/>
    <m/>
    <m/>
    <m/>
    <m/>
    <m/>
    <m/>
    <m/>
    <m/>
    <m/>
    <m/>
    <m/>
    <m/>
    <m/>
    <m/>
    <m/>
  </r>
  <r>
    <s v="MT0000892"/>
    <s v="ICIS-NPDES"/>
    <x v="0"/>
    <x v="0"/>
    <n v="1045"/>
    <s v="Iron, total (as Fe)"/>
    <x v="27"/>
    <n v="1"/>
    <s v="Effluent gross"/>
    <n v="1"/>
    <x v="13"/>
    <x v="13"/>
    <n v="40086"/>
    <x v="3"/>
    <m/>
    <m/>
    <m/>
    <m/>
    <m/>
    <m/>
    <m/>
    <m/>
    <m/>
    <m/>
    <m/>
    <m/>
    <m/>
    <s v="MG/L"/>
    <s v="&lt;="/>
    <n v="3.5"/>
    <s v="MG/L"/>
    <s v="avg"/>
    <m/>
    <m/>
    <m/>
    <m/>
    <m/>
    <m/>
    <s v="MG/L"/>
    <s v="&lt;="/>
    <n v="7"/>
    <s v="MG/L"/>
    <s v="max"/>
    <m/>
    <m/>
    <m/>
    <m/>
    <m/>
    <x v="0"/>
    <m/>
    <m/>
    <m/>
    <m/>
    <m/>
    <m/>
    <m/>
    <m/>
    <m/>
    <m/>
    <m/>
    <m/>
    <m/>
    <m/>
    <m/>
    <m/>
    <m/>
    <m/>
    <m/>
    <m/>
    <m/>
    <m/>
    <m/>
    <m/>
  </r>
  <r>
    <s v="MT0000892"/>
    <s v="ICIS-NPDES"/>
    <x v="0"/>
    <x v="0"/>
    <n v="1045"/>
    <s v="Iron, total (as Fe)"/>
    <x v="27"/>
    <n v="1"/>
    <s v="Effluent gross"/>
    <n v="1"/>
    <x v="14"/>
    <x v="14"/>
    <n v="40117"/>
    <x v="3"/>
    <m/>
    <m/>
    <m/>
    <m/>
    <m/>
    <m/>
    <m/>
    <m/>
    <m/>
    <m/>
    <m/>
    <m/>
    <m/>
    <s v="MG/L"/>
    <s v="&lt;="/>
    <n v="3.5"/>
    <s v="MG/L"/>
    <s v="avg"/>
    <m/>
    <m/>
    <m/>
    <m/>
    <m/>
    <m/>
    <s v="MG/L"/>
    <s v="&lt;="/>
    <n v="7"/>
    <s v="MG/L"/>
    <s v="max"/>
    <m/>
    <m/>
    <m/>
    <m/>
    <m/>
    <x v="0"/>
    <m/>
    <m/>
    <m/>
    <m/>
    <m/>
    <m/>
    <m/>
    <m/>
    <m/>
    <m/>
    <m/>
    <m/>
    <m/>
    <m/>
    <m/>
    <m/>
    <m/>
    <m/>
    <m/>
    <m/>
    <m/>
    <m/>
    <m/>
    <m/>
  </r>
  <r>
    <s v="MT0000892"/>
    <s v="ICIS-NPDES"/>
    <x v="0"/>
    <x v="0"/>
    <n v="1045"/>
    <s v="Iron, total (as Fe)"/>
    <x v="27"/>
    <n v="1"/>
    <s v="Effluent gross"/>
    <n v="1"/>
    <x v="15"/>
    <x v="15"/>
    <n v="40147"/>
    <x v="3"/>
    <m/>
    <m/>
    <m/>
    <m/>
    <m/>
    <m/>
    <m/>
    <m/>
    <m/>
    <m/>
    <m/>
    <m/>
    <m/>
    <s v="MG/L"/>
    <s v="&lt;="/>
    <n v="3.5"/>
    <s v="MG/L"/>
    <s v="avg"/>
    <m/>
    <m/>
    <m/>
    <m/>
    <m/>
    <m/>
    <s v="MG/L"/>
    <s v="&lt;="/>
    <n v="7"/>
    <s v="MG/L"/>
    <s v="max"/>
    <m/>
    <m/>
    <m/>
    <m/>
    <m/>
    <x v="0"/>
    <m/>
    <m/>
    <m/>
    <m/>
    <m/>
    <m/>
    <m/>
    <m/>
    <m/>
    <m/>
    <m/>
    <m/>
    <m/>
    <m/>
    <m/>
    <m/>
    <m/>
    <m/>
    <m/>
    <m/>
    <m/>
    <m/>
    <m/>
    <m/>
  </r>
  <r>
    <s v="MT0000892"/>
    <s v="ICIS-NPDES"/>
    <x v="0"/>
    <x v="0"/>
    <n v="1045"/>
    <s v="Iron, total (as Fe)"/>
    <x v="27"/>
    <n v="1"/>
    <s v="Effluent gross"/>
    <n v="1"/>
    <x v="16"/>
    <x v="16"/>
    <n v="40178"/>
    <x v="3"/>
    <m/>
    <m/>
    <m/>
    <m/>
    <m/>
    <m/>
    <m/>
    <m/>
    <m/>
    <m/>
    <m/>
    <m/>
    <m/>
    <s v="MG/L"/>
    <s v="&lt;="/>
    <n v="3.5"/>
    <s v="MG/L"/>
    <s v="avg"/>
    <m/>
    <m/>
    <m/>
    <m/>
    <m/>
    <m/>
    <s v="MG/L"/>
    <s v="&lt;="/>
    <n v="7"/>
    <s v="MG/L"/>
    <s v="max"/>
    <m/>
    <m/>
    <m/>
    <m/>
    <m/>
    <x v="0"/>
    <m/>
    <m/>
    <m/>
    <m/>
    <m/>
    <m/>
    <m/>
    <m/>
    <m/>
    <m/>
    <m/>
    <m/>
    <m/>
    <m/>
    <m/>
    <m/>
    <m/>
    <m/>
    <m/>
    <m/>
    <m/>
    <m/>
    <m/>
    <m/>
  </r>
  <r>
    <s v="MT0000892"/>
    <s v="ICIS-NPDES"/>
    <x v="0"/>
    <x v="0"/>
    <n v="1045"/>
    <s v="Iron, total (as Fe)"/>
    <x v="27"/>
    <n v="1"/>
    <s v="Effluent gross"/>
    <n v="1"/>
    <x v="17"/>
    <x v="17"/>
    <n v="40209"/>
    <x v="0"/>
    <m/>
    <m/>
    <m/>
    <m/>
    <m/>
    <m/>
    <m/>
    <m/>
    <m/>
    <m/>
    <m/>
    <m/>
    <m/>
    <s v="MG/L"/>
    <s v="&lt;="/>
    <n v="3.5"/>
    <s v="MG/L"/>
    <s v="avg"/>
    <m/>
    <m/>
    <m/>
    <m/>
    <m/>
    <m/>
    <s v="MG/L"/>
    <s v="&lt;="/>
    <n v="7"/>
    <s v="MG/L"/>
    <s v="max"/>
    <m/>
    <m/>
    <m/>
    <m/>
    <m/>
    <x v="0"/>
    <m/>
    <m/>
    <m/>
    <m/>
    <m/>
    <m/>
    <m/>
    <m/>
    <m/>
    <m/>
    <m/>
    <m/>
    <m/>
    <m/>
    <m/>
    <m/>
    <m/>
    <m/>
    <m/>
    <m/>
    <m/>
    <m/>
    <m/>
    <m/>
  </r>
  <r>
    <s v="MT0000892"/>
    <s v="ICIS-NPDES"/>
    <x v="0"/>
    <x v="0"/>
    <n v="1045"/>
    <s v="Iron, total (as Fe)"/>
    <x v="27"/>
    <n v="1"/>
    <s v="Effluent gross"/>
    <n v="1"/>
    <x v="18"/>
    <x v="18"/>
    <n v="40237"/>
    <x v="0"/>
    <m/>
    <m/>
    <m/>
    <m/>
    <m/>
    <m/>
    <m/>
    <m/>
    <m/>
    <m/>
    <m/>
    <m/>
    <m/>
    <s v="MG/L"/>
    <s v="&lt;="/>
    <n v="3.5"/>
    <s v="MG/L"/>
    <s v="avg"/>
    <m/>
    <m/>
    <m/>
    <m/>
    <m/>
    <m/>
    <s v="MG/L"/>
    <s v="&lt;="/>
    <n v="7"/>
    <s v="MG/L"/>
    <s v="max"/>
    <m/>
    <m/>
    <m/>
    <m/>
    <m/>
    <x v="0"/>
    <m/>
    <m/>
    <m/>
    <m/>
    <m/>
    <m/>
    <m/>
    <m/>
    <m/>
    <m/>
    <m/>
    <m/>
    <m/>
    <m/>
    <m/>
    <m/>
    <m/>
    <m/>
    <m/>
    <m/>
    <m/>
    <m/>
    <m/>
    <m/>
  </r>
  <r>
    <s v="MT0000892"/>
    <s v="ICIS-NPDES"/>
    <x v="0"/>
    <x v="0"/>
    <n v="1045"/>
    <s v="Iron, total (as Fe)"/>
    <x v="27"/>
    <n v="1"/>
    <s v="Effluent gross"/>
    <n v="1"/>
    <x v="19"/>
    <x v="19"/>
    <n v="40268"/>
    <x v="0"/>
    <m/>
    <m/>
    <m/>
    <m/>
    <m/>
    <m/>
    <m/>
    <m/>
    <m/>
    <m/>
    <m/>
    <m/>
    <m/>
    <s v="MG/L"/>
    <s v="&lt;="/>
    <n v="3.5"/>
    <s v="MG/L"/>
    <s v="avg"/>
    <m/>
    <m/>
    <m/>
    <m/>
    <m/>
    <m/>
    <s v="MG/L"/>
    <s v="&lt;="/>
    <n v="7"/>
    <s v="MG/L"/>
    <s v="max"/>
    <m/>
    <m/>
    <m/>
    <m/>
    <m/>
    <x v="0"/>
    <m/>
    <m/>
    <m/>
    <m/>
    <m/>
    <m/>
    <m/>
    <m/>
    <m/>
    <m/>
    <m/>
    <m/>
    <m/>
    <m/>
    <m/>
    <m/>
    <m/>
    <m/>
    <m/>
    <m/>
    <m/>
    <m/>
    <m/>
    <m/>
  </r>
  <r>
    <s v="MT0000892"/>
    <s v="ICIS-NPDES"/>
    <x v="0"/>
    <x v="0"/>
    <n v="1045"/>
    <s v="Iron, total (as Fe)"/>
    <x v="27"/>
    <n v="1"/>
    <s v="Effluent gross"/>
    <n v="1"/>
    <x v="20"/>
    <x v="20"/>
    <n v="40298"/>
    <x v="0"/>
    <m/>
    <m/>
    <m/>
    <m/>
    <m/>
    <m/>
    <m/>
    <m/>
    <m/>
    <m/>
    <m/>
    <m/>
    <m/>
    <s v="MG/L"/>
    <s v="&lt;="/>
    <n v="3.5"/>
    <s v="MG/L"/>
    <s v="avg"/>
    <m/>
    <m/>
    <m/>
    <m/>
    <m/>
    <m/>
    <s v="MG/L"/>
    <s v="&lt;="/>
    <n v="7"/>
    <s v="MG/L"/>
    <s v="max"/>
    <m/>
    <m/>
    <m/>
    <m/>
    <m/>
    <x v="0"/>
    <m/>
    <m/>
    <m/>
    <m/>
    <m/>
    <m/>
    <m/>
    <m/>
    <m/>
    <m/>
    <m/>
    <m/>
    <m/>
    <m/>
    <m/>
    <m/>
    <m/>
    <m/>
    <m/>
    <m/>
    <m/>
    <m/>
    <m/>
    <m/>
  </r>
  <r>
    <s v="MT0000892"/>
    <s v="ICIS-NPDES"/>
    <x v="0"/>
    <x v="0"/>
    <n v="1045"/>
    <s v="Iron, total (as Fe)"/>
    <x v="27"/>
    <n v="1"/>
    <s v="Effluent gross"/>
    <n v="1"/>
    <x v="21"/>
    <x v="21"/>
    <n v="40329"/>
    <x v="0"/>
    <m/>
    <m/>
    <m/>
    <m/>
    <m/>
    <m/>
    <m/>
    <m/>
    <m/>
    <m/>
    <m/>
    <m/>
    <m/>
    <s v="MG/L"/>
    <s v="&lt;="/>
    <n v="3.5"/>
    <s v="MG/L"/>
    <s v="avg"/>
    <m/>
    <m/>
    <m/>
    <m/>
    <m/>
    <m/>
    <s v="MG/L"/>
    <s v="&lt;="/>
    <n v="7"/>
    <s v="MG/L"/>
    <s v="max"/>
    <m/>
    <m/>
    <m/>
    <m/>
    <m/>
    <x v="0"/>
    <m/>
    <m/>
    <m/>
    <m/>
    <m/>
    <m/>
    <m/>
    <m/>
    <m/>
    <m/>
    <m/>
    <m/>
    <m/>
    <m/>
    <m/>
    <m/>
    <m/>
    <m/>
    <m/>
    <m/>
    <m/>
    <m/>
    <m/>
    <m/>
  </r>
  <r>
    <s v="MT0000892"/>
    <s v="ICIS-NPDES"/>
    <x v="0"/>
    <x v="0"/>
    <n v="1045"/>
    <s v="Iron, total (as Fe)"/>
    <x v="27"/>
    <n v="1"/>
    <s v="Effluent gross"/>
    <n v="1"/>
    <x v="22"/>
    <x v="22"/>
    <n v="40359"/>
    <x v="0"/>
    <m/>
    <m/>
    <m/>
    <m/>
    <m/>
    <m/>
    <m/>
    <m/>
    <m/>
    <m/>
    <m/>
    <m/>
    <m/>
    <s v="MG/L"/>
    <s v="&lt;="/>
    <n v="3.5"/>
    <s v="MG/L"/>
    <s v="avg"/>
    <m/>
    <m/>
    <m/>
    <m/>
    <m/>
    <m/>
    <s v="MG/L"/>
    <s v="&lt;="/>
    <n v="7"/>
    <s v="MG/L"/>
    <s v="max"/>
    <m/>
    <m/>
    <m/>
    <m/>
    <m/>
    <x v="0"/>
    <m/>
    <m/>
    <m/>
    <m/>
    <m/>
    <m/>
    <m/>
    <m/>
    <m/>
    <m/>
    <m/>
    <m/>
    <m/>
    <m/>
    <m/>
    <m/>
    <m/>
    <m/>
    <m/>
    <m/>
    <m/>
    <m/>
    <m/>
    <m/>
  </r>
  <r>
    <s v="MT0000892"/>
    <s v="ICIS-NPDES"/>
    <x v="0"/>
    <x v="0"/>
    <n v="1045"/>
    <s v="Iron, total (as Fe)"/>
    <x v="27"/>
    <n v="1"/>
    <s v="Effluent gross"/>
    <n v="1"/>
    <x v="23"/>
    <x v="23"/>
    <n v="40390"/>
    <x v="0"/>
    <m/>
    <m/>
    <m/>
    <m/>
    <m/>
    <m/>
    <m/>
    <m/>
    <m/>
    <m/>
    <m/>
    <m/>
    <m/>
    <s v="MG/L"/>
    <s v="&lt;="/>
    <n v="3.5"/>
    <s v="MG/L"/>
    <s v="avg"/>
    <m/>
    <m/>
    <m/>
    <m/>
    <m/>
    <m/>
    <s v="MG/L"/>
    <s v="&lt;="/>
    <n v="7"/>
    <s v="MG/L"/>
    <s v="max"/>
    <m/>
    <m/>
    <m/>
    <m/>
    <m/>
    <x v="0"/>
    <m/>
    <m/>
    <m/>
    <m/>
    <m/>
    <m/>
    <m/>
    <m/>
    <m/>
    <m/>
    <m/>
    <m/>
    <m/>
    <m/>
    <m/>
    <m/>
    <m/>
    <m/>
    <m/>
    <m/>
    <m/>
    <m/>
    <m/>
    <m/>
  </r>
  <r>
    <s v="MT0000892"/>
    <s v="ICIS-NPDES"/>
    <x v="0"/>
    <x v="0"/>
    <n v="1045"/>
    <s v="Iron, total (as Fe)"/>
    <x v="27"/>
    <n v="1"/>
    <s v="Effluent gross"/>
    <n v="1"/>
    <x v="0"/>
    <x v="0"/>
    <n v="40421"/>
    <x v="0"/>
    <m/>
    <m/>
    <m/>
    <m/>
    <m/>
    <m/>
    <m/>
    <m/>
    <m/>
    <m/>
    <m/>
    <m/>
    <n v="0.66"/>
    <s v="MG/L"/>
    <s v="&lt;="/>
    <n v="3.5"/>
    <s v="MG/L"/>
    <s v="avg"/>
    <m/>
    <m/>
    <m/>
    <m/>
    <m/>
    <n v="0.66"/>
    <s v="MG/L"/>
    <s v="&lt;="/>
    <n v="7"/>
    <s v="MG/L"/>
    <s v="max"/>
    <m/>
    <m/>
    <m/>
    <m/>
    <m/>
    <x v="0"/>
    <m/>
    <m/>
    <m/>
    <m/>
    <m/>
    <m/>
    <m/>
    <m/>
    <m/>
    <m/>
    <m/>
    <m/>
    <m/>
    <m/>
    <m/>
    <m/>
    <m/>
    <m/>
    <m/>
    <m/>
    <m/>
    <m/>
    <m/>
    <m/>
  </r>
  <r>
    <s v="MT0000892"/>
    <s v="ICIS-NPDES"/>
    <x v="0"/>
    <x v="0"/>
    <n v="1045"/>
    <s v="Iron, total (as Fe)"/>
    <x v="27"/>
    <n v="1"/>
    <s v="Effluent gross"/>
    <n v="1"/>
    <x v="1"/>
    <x v="1"/>
    <n v="40451"/>
    <x v="0"/>
    <m/>
    <m/>
    <m/>
    <m/>
    <m/>
    <m/>
    <m/>
    <m/>
    <m/>
    <m/>
    <m/>
    <m/>
    <n v="0.33"/>
    <s v="MG/L"/>
    <s v="&lt;="/>
    <n v="3.5"/>
    <s v="MG/L"/>
    <s v="avg"/>
    <m/>
    <m/>
    <m/>
    <m/>
    <m/>
    <n v="0.33"/>
    <s v="MG/L"/>
    <s v="&lt;="/>
    <n v="7"/>
    <s v="MG/L"/>
    <s v="max"/>
    <m/>
    <m/>
    <m/>
    <m/>
    <m/>
    <x v="0"/>
    <m/>
    <m/>
    <m/>
    <m/>
    <m/>
    <m/>
    <m/>
    <m/>
    <m/>
    <m/>
    <m/>
    <m/>
    <m/>
    <m/>
    <m/>
    <m/>
    <m/>
    <m/>
    <m/>
    <m/>
    <m/>
    <m/>
    <m/>
    <m/>
  </r>
  <r>
    <s v="MT0000892"/>
    <s v="ICIS-NPDES"/>
    <x v="0"/>
    <x v="0"/>
    <n v="1045"/>
    <s v="Iron, total (as Fe)"/>
    <x v="27"/>
    <n v="1"/>
    <s v="Effluent gross"/>
    <n v="1"/>
    <x v="24"/>
    <x v="24"/>
    <n v="40482"/>
    <x v="0"/>
    <m/>
    <m/>
    <m/>
    <m/>
    <m/>
    <m/>
    <m/>
    <m/>
    <m/>
    <m/>
    <m/>
    <m/>
    <m/>
    <s v="MG/L"/>
    <s v="&lt;="/>
    <n v="3.5"/>
    <s v="MG/L"/>
    <s v="avg"/>
    <m/>
    <m/>
    <m/>
    <m/>
    <m/>
    <m/>
    <s v="MG/L"/>
    <s v="&lt;="/>
    <n v="7"/>
    <s v="MG/L"/>
    <s v="max"/>
    <m/>
    <m/>
    <m/>
    <m/>
    <m/>
    <x v="0"/>
    <m/>
    <m/>
    <m/>
    <m/>
    <m/>
    <m/>
    <m/>
    <m/>
    <m/>
    <m/>
    <m/>
    <m/>
    <m/>
    <m/>
    <m/>
    <m/>
    <m/>
    <m/>
    <m/>
    <m/>
    <m/>
    <m/>
    <m/>
    <m/>
  </r>
  <r>
    <s v="MT0000892"/>
    <s v="ICIS-NPDES"/>
    <x v="0"/>
    <x v="0"/>
    <n v="1045"/>
    <s v="Iron, total (as Fe)"/>
    <x v="27"/>
    <n v="1"/>
    <s v="Effluent gross"/>
    <n v="1"/>
    <x v="2"/>
    <x v="2"/>
    <n v="40512"/>
    <x v="0"/>
    <m/>
    <m/>
    <m/>
    <m/>
    <m/>
    <m/>
    <m/>
    <m/>
    <m/>
    <m/>
    <m/>
    <m/>
    <n v="0.18"/>
    <s v="MG/L"/>
    <s v="&lt;="/>
    <n v="3.5"/>
    <s v="MG/L"/>
    <s v="avg"/>
    <m/>
    <m/>
    <m/>
    <m/>
    <m/>
    <n v="0.18"/>
    <s v="MG/L"/>
    <s v="&lt;="/>
    <n v="7"/>
    <s v="MG/L"/>
    <s v="max"/>
    <m/>
    <m/>
    <m/>
    <m/>
    <m/>
    <x v="0"/>
    <m/>
    <m/>
    <m/>
    <m/>
    <m/>
    <m/>
    <m/>
    <m/>
    <m/>
    <m/>
    <m/>
    <m/>
    <m/>
    <m/>
    <m/>
    <m/>
    <m/>
    <m/>
    <m/>
    <m/>
    <m/>
    <m/>
    <m/>
    <m/>
  </r>
  <r>
    <s v="MT0000892"/>
    <s v="ICIS-NPDES"/>
    <x v="0"/>
    <x v="0"/>
    <n v="1045"/>
    <s v="Iron, total (as Fe)"/>
    <x v="27"/>
    <n v="1"/>
    <s v="Effluent gross"/>
    <n v="1"/>
    <x v="3"/>
    <x v="3"/>
    <n v="40543"/>
    <x v="0"/>
    <m/>
    <m/>
    <m/>
    <m/>
    <m/>
    <m/>
    <m/>
    <m/>
    <m/>
    <m/>
    <m/>
    <m/>
    <n v="0.21"/>
    <s v="MG/L"/>
    <s v="&lt;="/>
    <n v="3.5"/>
    <s v="MG/L"/>
    <s v="avg"/>
    <m/>
    <m/>
    <m/>
    <m/>
    <m/>
    <n v="0.21"/>
    <s v="MG/L"/>
    <s v="&lt;="/>
    <n v="7"/>
    <s v="MG/L"/>
    <s v="max"/>
    <m/>
    <m/>
    <m/>
    <m/>
    <m/>
    <x v="0"/>
    <m/>
    <m/>
    <m/>
    <m/>
    <m/>
    <m/>
    <m/>
    <m/>
    <m/>
    <m/>
    <m/>
    <m/>
    <m/>
    <m/>
    <m/>
    <m/>
    <m/>
    <m/>
    <m/>
    <m/>
    <m/>
    <m/>
    <m/>
    <m/>
  </r>
  <r>
    <s v="MT0000892"/>
    <s v="ICIS-NPDES"/>
    <x v="0"/>
    <x v="0"/>
    <n v="1045"/>
    <s v="Iron, total (as Fe)"/>
    <x v="27"/>
    <n v="1"/>
    <s v="Effluent gross"/>
    <n v="1"/>
    <x v="25"/>
    <x v="25"/>
    <n v="40574"/>
    <x v="1"/>
    <m/>
    <m/>
    <m/>
    <m/>
    <m/>
    <m/>
    <m/>
    <m/>
    <m/>
    <m/>
    <m/>
    <m/>
    <m/>
    <s v="MG/L"/>
    <s v="&lt;="/>
    <n v="3.5"/>
    <s v="MG/L"/>
    <s v="avg"/>
    <m/>
    <m/>
    <m/>
    <m/>
    <m/>
    <m/>
    <s v="MG/L"/>
    <s v="&lt;="/>
    <n v="7"/>
    <s v="MG/L"/>
    <s v="max"/>
    <m/>
    <m/>
    <m/>
    <m/>
    <m/>
    <x v="0"/>
    <m/>
    <m/>
    <m/>
    <m/>
    <m/>
    <m/>
    <m/>
    <m/>
    <m/>
    <m/>
    <m/>
    <m/>
    <m/>
    <m/>
    <m/>
    <m/>
    <m/>
    <m/>
    <m/>
    <m/>
    <m/>
    <m/>
    <m/>
    <m/>
  </r>
  <r>
    <s v="MT0000892"/>
    <s v="ICIS-NPDES"/>
    <x v="0"/>
    <x v="0"/>
    <n v="1045"/>
    <s v="Iron, total (as Fe)"/>
    <x v="27"/>
    <n v="1"/>
    <s v="Effluent gross"/>
    <n v="1"/>
    <x v="26"/>
    <x v="26"/>
    <n v="40602"/>
    <x v="1"/>
    <m/>
    <m/>
    <m/>
    <m/>
    <m/>
    <m/>
    <m/>
    <m/>
    <m/>
    <m/>
    <m/>
    <m/>
    <m/>
    <s v="MG/L"/>
    <s v="&lt;="/>
    <n v="3.5"/>
    <s v="MG/L"/>
    <s v="avg"/>
    <m/>
    <m/>
    <m/>
    <m/>
    <m/>
    <m/>
    <s v="MG/L"/>
    <s v="&lt;="/>
    <n v="7"/>
    <s v="MG/L"/>
    <s v="max"/>
    <m/>
    <m/>
    <m/>
    <m/>
    <m/>
    <x v="0"/>
    <m/>
    <m/>
    <m/>
    <m/>
    <m/>
    <m/>
    <m/>
    <m/>
    <m/>
    <m/>
    <m/>
    <m/>
    <m/>
    <m/>
    <m/>
    <m/>
    <m/>
    <m/>
    <m/>
    <m/>
    <m/>
    <m/>
    <m/>
    <m/>
  </r>
  <r>
    <s v="MT0000892"/>
    <s v="ICIS-NPDES"/>
    <x v="0"/>
    <x v="0"/>
    <n v="1045"/>
    <s v="Iron, total (as Fe)"/>
    <x v="27"/>
    <n v="1"/>
    <s v="Effluent gross"/>
    <n v="1"/>
    <x v="27"/>
    <x v="27"/>
    <n v="40633"/>
    <x v="1"/>
    <m/>
    <m/>
    <m/>
    <m/>
    <m/>
    <m/>
    <m/>
    <m/>
    <m/>
    <m/>
    <m/>
    <m/>
    <m/>
    <s v="MG/L"/>
    <s v="&lt;="/>
    <n v="3.5"/>
    <s v="MG/L"/>
    <s v="avg"/>
    <m/>
    <m/>
    <m/>
    <m/>
    <m/>
    <m/>
    <s v="MG/L"/>
    <s v="&lt;="/>
    <n v="7"/>
    <s v="MG/L"/>
    <s v="max"/>
    <m/>
    <m/>
    <m/>
    <m/>
    <m/>
    <x v="0"/>
    <m/>
    <m/>
    <m/>
    <m/>
    <m/>
    <m/>
    <m/>
    <m/>
    <m/>
    <m/>
    <m/>
    <m/>
    <m/>
    <m/>
    <m/>
    <m/>
    <m/>
    <m/>
    <m/>
    <m/>
    <m/>
    <m/>
    <m/>
    <m/>
  </r>
  <r>
    <s v="MT0000892"/>
    <s v="ICIS-NPDES"/>
    <x v="0"/>
    <x v="0"/>
    <n v="1045"/>
    <s v="Iron, total (as Fe)"/>
    <x v="27"/>
    <n v="1"/>
    <s v="Effluent gross"/>
    <n v="1"/>
    <x v="28"/>
    <x v="28"/>
    <n v="40663"/>
    <x v="1"/>
    <m/>
    <m/>
    <m/>
    <m/>
    <m/>
    <m/>
    <m/>
    <m/>
    <m/>
    <m/>
    <m/>
    <m/>
    <m/>
    <s v="MG/L"/>
    <s v="&lt;="/>
    <n v="3.5"/>
    <s v="MG/L"/>
    <s v="avg"/>
    <m/>
    <m/>
    <m/>
    <m/>
    <m/>
    <m/>
    <s v="MG/L"/>
    <s v="&lt;="/>
    <n v="7"/>
    <s v="MG/L"/>
    <s v="max"/>
    <m/>
    <m/>
    <m/>
    <m/>
    <m/>
    <x v="0"/>
    <m/>
    <m/>
    <m/>
    <m/>
    <m/>
    <m/>
    <m/>
    <m/>
    <m/>
    <m/>
    <m/>
    <m/>
    <m/>
    <m/>
    <m/>
    <m/>
    <m/>
    <m/>
    <m/>
    <m/>
    <m/>
    <m/>
    <m/>
    <m/>
  </r>
  <r>
    <s v="MT0000892"/>
    <s v="ICIS-NPDES"/>
    <x v="0"/>
    <x v="0"/>
    <n v="1045"/>
    <s v="Iron, total (as Fe)"/>
    <x v="27"/>
    <n v="1"/>
    <s v="Effluent gross"/>
    <n v="1"/>
    <x v="4"/>
    <x v="4"/>
    <n v="40694"/>
    <x v="1"/>
    <m/>
    <m/>
    <m/>
    <m/>
    <m/>
    <m/>
    <m/>
    <m/>
    <m/>
    <m/>
    <m/>
    <m/>
    <n v="0.16"/>
    <s v="MG/L"/>
    <s v="&lt;="/>
    <n v="3.5"/>
    <s v="MG/L"/>
    <s v="avg"/>
    <m/>
    <m/>
    <m/>
    <m/>
    <m/>
    <n v="0.16"/>
    <s v="MG/L"/>
    <s v="&lt;="/>
    <n v="7"/>
    <s v="MG/L"/>
    <s v="max"/>
    <m/>
    <m/>
    <m/>
    <m/>
    <m/>
    <x v="0"/>
    <m/>
    <m/>
    <m/>
    <m/>
    <m/>
    <m/>
    <m/>
    <m/>
    <m/>
    <m/>
    <m/>
    <m/>
    <m/>
    <m/>
    <m/>
    <m/>
    <m/>
    <m/>
    <m/>
    <m/>
    <m/>
    <m/>
    <m/>
    <m/>
  </r>
  <r>
    <s v="MT0000892"/>
    <s v="ICIS-NPDES"/>
    <x v="0"/>
    <x v="0"/>
    <n v="1045"/>
    <s v="Iron, total (as Fe)"/>
    <x v="27"/>
    <n v="1"/>
    <s v="Effluent gross"/>
    <n v="1"/>
    <x v="5"/>
    <x v="5"/>
    <n v="40724"/>
    <x v="1"/>
    <m/>
    <m/>
    <m/>
    <m/>
    <m/>
    <m/>
    <m/>
    <m/>
    <m/>
    <m/>
    <m/>
    <m/>
    <n v="0.3"/>
    <s v="MG/L"/>
    <s v="&lt;="/>
    <n v="3.5"/>
    <s v="MG/L"/>
    <s v="avg"/>
    <m/>
    <m/>
    <m/>
    <m/>
    <m/>
    <n v="0.3"/>
    <s v="MG/L"/>
    <s v="&lt;="/>
    <n v="7"/>
    <s v="MG/L"/>
    <s v="max"/>
    <m/>
    <m/>
    <m/>
    <m/>
    <m/>
    <x v="0"/>
    <m/>
    <m/>
    <m/>
    <m/>
    <m/>
    <m/>
    <m/>
    <m/>
    <m/>
    <m/>
    <m/>
    <m/>
    <m/>
    <m/>
    <m/>
    <m/>
    <m/>
    <m/>
    <m/>
    <m/>
    <m/>
    <m/>
    <m/>
    <m/>
  </r>
  <r>
    <s v="MT0000892"/>
    <s v="ICIS-NPDES"/>
    <x v="0"/>
    <x v="0"/>
    <n v="1045"/>
    <s v="Iron, total (as Fe)"/>
    <x v="27"/>
    <n v="1"/>
    <s v="Effluent gross"/>
    <n v="1"/>
    <x v="6"/>
    <x v="6"/>
    <n v="40755"/>
    <x v="1"/>
    <m/>
    <m/>
    <m/>
    <m/>
    <m/>
    <m/>
    <m/>
    <m/>
    <m/>
    <m/>
    <m/>
    <m/>
    <n v="0.08"/>
    <s v="MG/L"/>
    <s v="&lt;="/>
    <n v="3.5"/>
    <s v="MG/L"/>
    <s v="avg"/>
    <m/>
    <m/>
    <m/>
    <m/>
    <m/>
    <n v="0.08"/>
    <s v="MG/L"/>
    <s v="&lt;="/>
    <n v="7"/>
    <s v="MG/L"/>
    <s v="max"/>
    <m/>
    <m/>
    <m/>
    <m/>
    <m/>
    <x v="0"/>
    <m/>
    <m/>
    <m/>
    <m/>
    <m/>
    <m/>
    <m/>
    <m/>
    <m/>
    <m/>
    <m/>
    <m/>
    <m/>
    <m/>
    <m/>
    <m/>
    <m/>
    <m/>
    <m/>
    <m/>
    <m/>
    <m/>
    <m/>
    <m/>
  </r>
  <r>
    <s v="MT0000892"/>
    <s v="ICIS-NPDES"/>
    <x v="0"/>
    <x v="0"/>
    <n v="1045"/>
    <s v="Iron, total (as Fe)"/>
    <x v="27"/>
    <n v="1"/>
    <s v="Effluent gross"/>
    <n v="1"/>
    <x v="7"/>
    <x v="7"/>
    <n v="40786"/>
    <x v="1"/>
    <m/>
    <m/>
    <m/>
    <m/>
    <m/>
    <m/>
    <m/>
    <m/>
    <m/>
    <m/>
    <m/>
    <m/>
    <n v="7.0000000000000007E-2"/>
    <s v="MG/L"/>
    <s v="&lt;="/>
    <n v="3.5"/>
    <s v="MG/L"/>
    <s v="avg"/>
    <m/>
    <m/>
    <m/>
    <m/>
    <m/>
    <n v="7.0000000000000007E-2"/>
    <s v="MG/L"/>
    <s v="&lt;="/>
    <n v="7"/>
    <s v="MG/L"/>
    <s v="max"/>
    <m/>
    <m/>
    <m/>
    <m/>
    <m/>
    <x v="0"/>
    <m/>
    <m/>
    <m/>
    <m/>
    <m/>
    <m/>
    <m/>
    <m/>
    <m/>
    <m/>
    <m/>
    <m/>
    <m/>
    <m/>
    <m/>
    <m/>
    <m/>
    <m/>
    <m/>
    <m/>
    <m/>
    <m/>
    <m/>
    <m/>
  </r>
  <r>
    <s v="MT0000892"/>
    <s v="ICIS-NPDES"/>
    <x v="0"/>
    <x v="0"/>
    <n v="1045"/>
    <s v="Iron, total (as Fe)"/>
    <x v="27"/>
    <n v="1"/>
    <s v="Effluent gross"/>
    <n v="1"/>
    <x v="29"/>
    <x v="29"/>
    <n v="40816"/>
    <x v="1"/>
    <m/>
    <m/>
    <m/>
    <m/>
    <m/>
    <m/>
    <m/>
    <m/>
    <m/>
    <m/>
    <m/>
    <m/>
    <m/>
    <s v="MG/L"/>
    <s v="&lt;="/>
    <n v="3.5"/>
    <s v="MG/L"/>
    <s v="avg"/>
    <m/>
    <m/>
    <m/>
    <m/>
    <m/>
    <m/>
    <s v="MG/L"/>
    <s v="&lt;="/>
    <n v="7"/>
    <s v="MG/L"/>
    <s v="max"/>
    <m/>
    <m/>
    <m/>
    <m/>
    <m/>
    <x v="0"/>
    <m/>
    <m/>
    <m/>
    <m/>
    <m/>
    <m/>
    <m/>
    <m/>
    <m/>
    <m/>
    <m/>
    <m/>
    <m/>
    <m/>
    <m/>
    <m/>
    <m/>
    <m/>
    <m/>
    <m/>
    <m/>
    <m/>
    <m/>
    <m/>
  </r>
  <r>
    <s v="MT0000892"/>
    <s v="ICIS-NPDES"/>
    <x v="0"/>
    <x v="0"/>
    <n v="1045"/>
    <s v="Iron, total (as Fe)"/>
    <x v="27"/>
    <n v="1"/>
    <s v="Effluent gross"/>
    <n v="1"/>
    <x v="30"/>
    <x v="30"/>
    <n v="40847"/>
    <x v="1"/>
    <m/>
    <m/>
    <m/>
    <m/>
    <m/>
    <m/>
    <m/>
    <m/>
    <m/>
    <m/>
    <m/>
    <m/>
    <m/>
    <s v="MG/L"/>
    <s v="&lt;="/>
    <n v="3.5"/>
    <s v="MG/L"/>
    <s v="avg"/>
    <m/>
    <m/>
    <m/>
    <m/>
    <m/>
    <m/>
    <s v="MG/L"/>
    <s v="&lt;="/>
    <n v="7"/>
    <s v="MG/L"/>
    <s v="max"/>
    <m/>
    <m/>
    <m/>
    <m/>
    <m/>
    <x v="0"/>
    <m/>
    <m/>
    <m/>
    <m/>
    <m/>
    <m/>
    <m/>
    <m/>
    <m/>
    <m/>
    <m/>
    <m/>
    <m/>
    <m/>
    <m/>
    <m/>
    <m/>
    <m/>
    <m/>
    <m/>
    <m/>
    <m/>
    <m/>
    <m/>
  </r>
  <r>
    <s v="MT0000892"/>
    <s v="ICIS-NPDES"/>
    <x v="0"/>
    <x v="0"/>
    <n v="1045"/>
    <s v="Iron, total (as Fe)"/>
    <x v="27"/>
    <n v="1"/>
    <s v="Effluent gross"/>
    <n v="1"/>
    <x v="31"/>
    <x v="31"/>
    <n v="40877"/>
    <x v="1"/>
    <m/>
    <m/>
    <m/>
    <m/>
    <m/>
    <m/>
    <m/>
    <m/>
    <m/>
    <m/>
    <m/>
    <m/>
    <m/>
    <s v="MG/L"/>
    <s v="&lt;="/>
    <n v="3.5"/>
    <s v="MG/L"/>
    <s v="avg"/>
    <m/>
    <m/>
    <m/>
    <m/>
    <m/>
    <m/>
    <s v="MG/L"/>
    <s v="&lt;="/>
    <n v="7"/>
    <s v="MG/L"/>
    <s v="max"/>
    <m/>
    <m/>
    <m/>
    <m/>
    <m/>
    <x v="0"/>
    <m/>
    <m/>
    <m/>
    <m/>
    <m/>
    <m/>
    <m/>
    <m/>
    <m/>
    <m/>
    <m/>
    <m/>
    <m/>
    <m/>
    <m/>
    <m/>
    <m/>
    <m/>
    <m/>
    <m/>
    <m/>
    <m/>
    <m/>
    <m/>
  </r>
  <r>
    <s v="MT0000892"/>
    <s v="ICIS-NPDES"/>
    <x v="0"/>
    <x v="0"/>
    <n v="1045"/>
    <s v="Iron, total (as Fe)"/>
    <x v="27"/>
    <n v="1"/>
    <s v="Effluent gross"/>
    <n v="1"/>
    <x v="32"/>
    <x v="32"/>
    <n v="40908"/>
    <x v="1"/>
    <m/>
    <m/>
    <m/>
    <m/>
    <m/>
    <m/>
    <m/>
    <m/>
    <m/>
    <m/>
    <m/>
    <m/>
    <m/>
    <s v="MG/L"/>
    <s v="&lt;="/>
    <n v="3.5"/>
    <s v="MG/L"/>
    <s v="avg"/>
    <m/>
    <m/>
    <m/>
    <m/>
    <m/>
    <m/>
    <s v="MG/L"/>
    <s v="&lt;="/>
    <n v="7"/>
    <s v="MG/L"/>
    <s v="max"/>
    <m/>
    <m/>
    <m/>
    <m/>
    <m/>
    <x v="0"/>
    <m/>
    <m/>
    <m/>
    <m/>
    <m/>
    <m/>
    <m/>
    <m/>
    <m/>
    <m/>
    <m/>
    <m/>
    <m/>
    <m/>
    <m/>
    <m/>
    <m/>
    <m/>
    <m/>
    <m/>
    <m/>
    <m/>
    <m/>
    <m/>
  </r>
  <r>
    <s v="MT0000892"/>
    <s v="ICIS-NPDES"/>
    <x v="0"/>
    <x v="0"/>
    <n v="1045"/>
    <s v="Iron, total (as Fe)"/>
    <x v="27"/>
    <n v="1"/>
    <s v="Effluent gross"/>
    <n v="1"/>
    <x v="33"/>
    <x v="33"/>
    <n v="40939"/>
    <x v="2"/>
    <m/>
    <m/>
    <m/>
    <m/>
    <m/>
    <m/>
    <m/>
    <m/>
    <m/>
    <m/>
    <m/>
    <m/>
    <m/>
    <s v="MG/L"/>
    <s v="&lt;="/>
    <n v="3.5"/>
    <s v="MG/L"/>
    <s v="avg"/>
    <m/>
    <m/>
    <m/>
    <m/>
    <m/>
    <m/>
    <s v="MG/L"/>
    <s v="&lt;="/>
    <n v="7"/>
    <s v="MG/L"/>
    <s v="max"/>
    <m/>
    <m/>
    <m/>
    <m/>
    <m/>
    <x v="0"/>
    <m/>
    <m/>
    <m/>
    <m/>
    <m/>
    <m/>
    <m/>
    <m/>
    <m/>
    <m/>
    <m/>
    <m/>
    <m/>
    <m/>
    <m/>
    <m/>
    <m/>
    <m/>
    <m/>
    <m/>
    <m/>
    <m/>
    <m/>
    <m/>
  </r>
  <r>
    <s v="MT0000892"/>
    <s v="ICIS-NPDES"/>
    <x v="0"/>
    <x v="0"/>
    <n v="1045"/>
    <s v="Iron, total (as Fe)"/>
    <x v="27"/>
    <n v="1"/>
    <s v="Effluent gross"/>
    <n v="1"/>
    <x v="34"/>
    <x v="34"/>
    <n v="40968"/>
    <x v="2"/>
    <m/>
    <m/>
    <m/>
    <m/>
    <m/>
    <m/>
    <m/>
    <m/>
    <m/>
    <m/>
    <m/>
    <m/>
    <m/>
    <s v="MG/L"/>
    <s v="&lt;="/>
    <n v="3.5"/>
    <s v="MG/L"/>
    <s v="avg"/>
    <m/>
    <m/>
    <m/>
    <m/>
    <m/>
    <m/>
    <s v="MG/L"/>
    <s v="&lt;="/>
    <n v="7"/>
    <s v="MG/L"/>
    <s v="max"/>
    <m/>
    <m/>
    <m/>
    <m/>
    <m/>
    <x v="0"/>
    <m/>
    <m/>
    <m/>
    <m/>
    <m/>
    <m/>
    <m/>
    <m/>
    <m/>
    <m/>
    <m/>
    <m/>
    <m/>
    <m/>
    <m/>
    <m/>
    <m/>
    <m/>
    <m/>
    <m/>
    <m/>
    <m/>
    <m/>
    <m/>
  </r>
  <r>
    <s v="MT0000892"/>
    <s v="ICIS-NPDES"/>
    <x v="0"/>
    <x v="0"/>
    <n v="1045"/>
    <s v="Iron, total (as Fe)"/>
    <x v="27"/>
    <n v="1"/>
    <s v="Effluent gross"/>
    <n v="1"/>
    <x v="8"/>
    <x v="8"/>
    <n v="40999"/>
    <x v="2"/>
    <m/>
    <m/>
    <m/>
    <m/>
    <m/>
    <m/>
    <m/>
    <m/>
    <m/>
    <m/>
    <m/>
    <m/>
    <n v="0.08"/>
    <s v="MG/L"/>
    <s v="&lt;="/>
    <n v="3.5"/>
    <s v="MG/L"/>
    <s v="avg"/>
    <m/>
    <m/>
    <m/>
    <m/>
    <m/>
    <n v="0.08"/>
    <s v="MG/L"/>
    <s v="&lt;="/>
    <n v="7"/>
    <s v="MG/L"/>
    <s v="max"/>
    <m/>
    <m/>
    <m/>
    <m/>
    <m/>
    <x v="0"/>
    <m/>
    <m/>
    <m/>
    <m/>
    <m/>
    <m/>
    <m/>
    <m/>
    <m/>
    <m/>
    <m/>
    <m/>
    <m/>
    <m/>
    <m/>
    <m/>
    <m/>
    <m/>
    <m/>
    <m/>
    <m/>
    <m/>
    <m/>
    <m/>
  </r>
  <r>
    <s v="MT0000892"/>
    <s v="ICIS-NPDES"/>
    <x v="0"/>
    <x v="0"/>
    <n v="1045"/>
    <s v="Iron, total (as Fe)"/>
    <x v="27"/>
    <n v="1"/>
    <s v="Effluent gross"/>
    <n v="1"/>
    <x v="9"/>
    <x v="9"/>
    <n v="41029"/>
    <x v="2"/>
    <m/>
    <m/>
    <m/>
    <m/>
    <m/>
    <m/>
    <m/>
    <m/>
    <m/>
    <m/>
    <m/>
    <m/>
    <n v="0.11"/>
    <s v="MG/L"/>
    <s v="&lt;="/>
    <n v="3.5"/>
    <s v="MG/L"/>
    <s v="avg"/>
    <m/>
    <m/>
    <m/>
    <m/>
    <m/>
    <n v="0.11"/>
    <s v="MG/L"/>
    <s v="&lt;="/>
    <n v="7"/>
    <s v="MG/L"/>
    <s v="max"/>
    <m/>
    <m/>
    <m/>
    <m/>
    <m/>
    <x v="0"/>
    <m/>
    <m/>
    <m/>
    <m/>
    <m/>
    <m/>
    <m/>
    <m/>
    <m/>
    <m/>
    <m/>
    <m/>
    <m/>
    <m/>
    <m/>
    <m/>
    <m/>
    <m/>
    <m/>
    <m/>
    <m/>
    <m/>
    <m/>
    <m/>
  </r>
  <r>
    <s v="MT0000892"/>
    <s v="ICIS-NPDES"/>
    <x v="0"/>
    <x v="0"/>
    <n v="1045"/>
    <s v="Iron, total (as Fe)"/>
    <x v="27"/>
    <n v="1"/>
    <s v="Effluent gross"/>
    <n v="1"/>
    <x v="35"/>
    <x v="35"/>
    <n v="41060"/>
    <x v="2"/>
    <m/>
    <m/>
    <m/>
    <m/>
    <m/>
    <m/>
    <m/>
    <m/>
    <m/>
    <m/>
    <m/>
    <m/>
    <m/>
    <s v="MG/L"/>
    <s v="&lt;="/>
    <n v="3.5"/>
    <s v="MG/L"/>
    <s v="avg"/>
    <m/>
    <m/>
    <m/>
    <m/>
    <m/>
    <m/>
    <s v="MG/L"/>
    <s v="&lt;="/>
    <n v="7"/>
    <s v="MG/L"/>
    <s v="max"/>
    <m/>
    <m/>
    <m/>
    <m/>
    <m/>
    <x v="0"/>
    <m/>
    <m/>
    <m/>
    <m/>
    <m/>
    <m/>
    <m/>
    <m/>
    <m/>
    <m/>
    <m/>
    <m/>
    <m/>
    <m/>
    <m/>
    <m/>
    <m/>
    <m/>
    <m/>
    <m/>
    <m/>
    <m/>
    <m/>
    <m/>
  </r>
  <r>
    <s v="MT0000892"/>
    <s v="ICIS-NPDES"/>
    <x v="0"/>
    <x v="0"/>
    <n v="1045"/>
    <s v="Iron, total (as Fe)"/>
    <x v="27"/>
    <n v="1"/>
    <s v="Effluent gross"/>
    <n v="1"/>
    <x v="10"/>
    <x v="10"/>
    <n v="41090"/>
    <x v="2"/>
    <m/>
    <m/>
    <m/>
    <m/>
    <m/>
    <m/>
    <m/>
    <m/>
    <m/>
    <m/>
    <m/>
    <m/>
    <m/>
    <s v="MG/L"/>
    <s v="&lt;="/>
    <n v="3.5"/>
    <s v="MG/L"/>
    <s v="avg"/>
    <m/>
    <m/>
    <m/>
    <m/>
    <m/>
    <m/>
    <s v="MG/L"/>
    <s v="&lt;="/>
    <n v="7"/>
    <s v="MG/L"/>
    <s v="max"/>
    <m/>
    <m/>
    <m/>
    <m/>
    <m/>
    <x v="0"/>
    <m/>
    <m/>
    <m/>
    <m/>
    <m/>
    <m/>
    <m/>
    <m/>
    <m/>
    <m/>
    <m/>
    <m/>
    <m/>
    <m/>
    <m/>
    <m/>
    <m/>
    <m/>
    <m/>
    <m/>
    <m/>
    <m/>
    <m/>
    <m/>
  </r>
  <r>
    <s v="MT0000892"/>
    <s v="ICIS-NPDES"/>
    <x v="0"/>
    <x v="0"/>
    <n v="1045"/>
    <s v="Iron, total (as Fe)"/>
    <x v="27"/>
    <n v="1"/>
    <s v="Effluent gross"/>
    <n v="1"/>
    <x v="36"/>
    <x v="36"/>
    <n v="41121"/>
    <x v="2"/>
    <m/>
    <m/>
    <m/>
    <m/>
    <m/>
    <m/>
    <m/>
    <m/>
    <m/>
    <m/>
    <m/>
    <m/>
    <m/>
    <s v="MG/L"/>
    <s v="&lt;="/>
    <n v="3.5"/>
    <s v="MG/L"/>
    <s v="avg"/>
    <m/>
    <m/>
    <m/>
    <m/>
    <m/>
    <m/>
    <s v="MG/L"/>
    <s v="&lt;="/>
    <n v="7"/>
    <s v="MG/L"/>
    <s v="max"/>
    <m/>
    <m/>
    <m/>
    <m/>
    <m/>
    <x v="0"/>
    <m/>
    <m/>
    <m/>
    <m/>
    <m/>
    <m/>
    <m/>
    <m/>
    <m/>
    <m/>
    <m/>
    <m/>
    <m/>
    <m/>
    <m/>
    <m/>
    <m/>
    <m/>
    <m/>
    <m/>
    <m/>
    <m/>
    <m/>
    <m/>
  </r>
  <r>
    <s v="MT0000892"/>
    <s v="ICIS-NPDES"/>
    <x v="0"/>
    <x v="0"/>
    <n v="1045"/>
    <s v="Iron, total (as Fe)"/>
    <x v="27"/>
    <n v="1"/>
    <s v="Effluent gross"/>
    <n v="1"/>
    <x v="37"/>
    <x v="37"/>
    <n v="41152"/>
    <x v="2"/>
    <m/>
    <m/>
    <m/>
    <m/>
    <m/>
    <m/>
    <m/>
    <m/>
    <m/>
    <m/>
    <m/>
    <m/>
    <m/>
    <s v="MG/L"/>
    <s v="&lt;="/>
    <n v="3.5"/>
    <s v="MG/L"/>
    <s v="avg"/>
    <m/>
    <m/>
    <m/>
    <m/>
    <m/>
    <m/>
    <s v="MG/L"/>
    <s v="&lt;="/>
    <n v="7"/>
    <s v="MG/L"/>
    <s v="max"/>
    <m/>
    <m/>
    <m/>
    <m/>
    <m/>
    <x v="0"/>
    <m/>
    <m/>
    <m/>
    <m/>
    <m/>
    <m/>
    <m/>
    <m/>
    <m/>
    <m/>
    <m/>
    <m/>
    <m/>
    <m/>
    <m/>
    <m/>
    <m/>
    <m/>
    <m/>
    <m/>
    <m/>
    <m/>
    <m/>
    <m/>
  </r>
  <r>
    <s v="MT0000892"/>
    <s v="ICIS-NPDES"/>
    <x v="0"/>
    <x v="0"/>
    <n v="1045"/>
    <s v="Iron, total (as Fe)"/>
    <x v="27"/>
    <n v="1"/>
    <s v="Effluent gross"/>
    <n v="1"/>
    <x v="38"/>
    <x v="38"/>
    <n v="41182"/>
    <x v="2"/>
    <m/>
    <m/>
    <m/>
    <m/>
    <m/>
    <m/>
    <m/>
    <m/>
    <m/>
    <m/>
    <m/>
    <m/>
    <m/>
    <s v="MG/L"/>
    <s v="&lt;="/>
    <n v="3.5"/>
    <s v="MG/L"/>
    <s v="avg"/>
    <m/>
    <m/>
    <m/>
    <m/>
    <m/>
    <m/>
    <s v="MG/L"/>
    <s v="&lt;="/>
    <n v="7"/>
    <s v="MG/L"/>
    <s v="max"/>
    <m/>
    <m/>
    <m/>
    <m/>
    <m/>
    <x v="0"/>
    <m/>
    <m/>
    <m/>
    <m/>
    <m/>
    <m/>
    <m/>
    <m/>
    <m/>
    <m/>
    <m/>
    <m/>
    <m/>
    <m/>
    <m/>
    <m/>
    <m/>
    <m/>
    <m/>
    <m/>
    <m/>
    <m/>
    <m/>
    <m/>
  </r>
  <r>
    <s v="MT0000892"/>
    <s v="ICIS-NPDES"/>
    <x v="0"/>
    <x v="0"/>
    <n v="1051"/>
    <s v="Lead, total (as Pb)"/>
    <x v="28"/>
    <n v="1"/>
    <s v="Effluent gross"/>
    <n v="1"/>
    <x v="35"/>
    <x v="35"/>
    <n v="41060"/>
    <x v="2"/>
    <m/>
    <m/>
    <m/>
    <m/>
    <m/>
    <m/>
    <m/>
    <m/>
    <m/>
    <m/>
    <m/>
    <m/>
    <m/>
    <s v="MG/L"/>
    <s v="&lt;="/>
    <n v="0.27300000000000002"/>
    <s v="MG/L"/>
    <s v="avg"/>
    <m/>
    <m/>
    <m/>
    <m/>
    <m/>
    <m/>
    <s v="MG/L"/>
    <s v="&lt;="/>
    <n v="0.29499999999999998"/>
    <s v="MG/L"/>
    <s v="max"/>
    <m/>
    <m/>
    <m/>
    <m/>
    <m/>
    <x v="0"/>
    <m/>
    <m/>
    <m/>
    <m/>
    <m/>
    <m/>
    <m/>
    <m/>
    <m/>
    <m/>
    <m/>
    <m/>
    <m/>
    <m/>
    <m/>
    <m/>
    <m/>
    <m/>
    <m/>
    <m/>
    <m/>
    <m/>
    <m/>
    <m/>
  </r>
  <r>
    <s v="MT0000892"/>
    <s v="ICIS-NPDES"/>
    <x v="0"/>
    <x v="0"/>
    <n v="1051"/>
    <s v="Lead, total (as Pb)"/>
    <x v="28"/>
    <n v="1"/>
    <s v="Effluent gross"/>
    <n v="1"/>
    <x v="10"/>
    <x v="10"/>
    <n v="41090"/>
    <x v="2"/>
    <m/>
    <m/>
    <m/>
    <m/>
    <m/>
    <m/>
    <m/>
    <m/>
    <m/>
    <m/>
    <m/>
    <s v="&lt;"/>
    <n v="5.0000000000000001E-4"/>
    <s v="MG/L"/>
    <s v="&lt;="/>
    <n v="0.27300000000000002"/>
    <s v="MG/L"/>
    <s v="avg"/>
    <m/>
    <m/>
    <m/>
    <m/>
    <m/>
    <m/>
    <s v="MG/L"/>
    <s v="&lt;="/>
    <n v="0.29499999999999998"/>
    <s v="MG/L"/>
    <s v="max"/>
    <m/>
    <m/>
    <m/>
    <m/>
    <m/>
    <x v="0"/>
    <m/>
    <m/>
    <m/>
    <m/>
    <m/>
    <m/>
    <m/>
    <m/>
    <m/>
    <m/>
    <m/>
    <m/>
    <m/>
    <m/>
    <m/>
    <m/>
    <m/>
    <m/>
    <m/>
    <m/>
    <m/>
    <m/>
    <m/>
    <m/>
  </r>
  <r>
    <s v="MT0000892"/>
    <s v="ICIS-NPDES"/>
    <x v="0"/>
    <x v="0"/>
    <n v="1051"/>
    <s v="Lead, total (as Pb)"/>
    <x v="28"/>
    <n v="1"/>
    <s v="Effluent gross"/>
    <n v="1"/>
    <x v="36"/>
    <x v="36"/>
    <n v="41121"/>
    <x v="2"/>
    <m/>
    <m/>
    <m/>
    <m/>
    <m/>
    <m/>
    <m/>
    <m/>
    <m/>
    <m/>
    <m/>
    <m/>
    <m/>
    <s v="MG/L"/>
    <s v="&lt;="/>
    <n v="0.27300000000000002"/>
    <s v="MG/L"/>
    <s v="avg"/>
    <m/>
    <m/>
    <m/>
    <m/>
    <m/>
    <m/>
    <s v="MG/L"/>
    <s v="&lt;="/>
    <n v="0.29499999999999998"/>
    <s v="MG/L"/>
    <s v="max"/>
    <m/>
    <m/>
    <m/>
    <m/>
    <m/>
    <x v="0"/>
    <m/>
    <m/>
    <m/>
    <m/>
    <m/>
    <m/>
    <m/>
    <m/>
    <m/>
    <m/>
    <m/>
    <m/>
    <m/>
    <m/>
    <m/>
    <m/>
    <m/>
    <m/>
    <m/>
    <m/>
    <m/>
    <m/>
    <m/>
    <m/>
  </r>
  <r>
    <s v="MT0000892"/>
    <s v="ICIS-NPDES"/>
    <x v="0"/>
    <x v="0"/>
    <n v="1051"/>
    <s v="Lead, total (as Pb)"/>
    <x v="28"/>
    <n v="1"/>
    <s v="Effluent gross"/>
    <n v="1"/>
    <x v="37"/>
    <x v="37"/>
    <n v="41152"/>
    <x v="2"/>
    <m/>
    <m/>
    <m/>
    <m/>
    <m/>
    <m/>
    <m/>
    <m/>
    <m/>
    <m/>
    <m/>
    <m/>
    <m/>
    <s v="MG/L"/>
    <s v="&lt;="/>
    <n v="0.27300000000000002"/>
    <s v="MG/L"/>
    <s v="avg"/>
    <m/>
    <m/>
    <m/>
    <m/>
    <m/>
    <m/>
    <s v="MG/L"/>
    <s v="&lt;="/>
    <n v="0.29499999999999998"/>
    <s v="MG/L"/>
    <s v="max"/>
    <m/>
    <m/>
    <m/>
    <m/>
    <m/>
    <x v="0"/>
    <m/>
    <m/>
    <m/>
    <m/>
    <m/>
    <m/>
    <m/>
    <m/>
    <m/>
    <m/>
    <m/>
    <m/>
    <m/>
    <m/>
    <m/>
    <m/>
    <m/>
    <m/>
    <m/>
    <m/>
    <m/>
    <m/>
    <m/>
    <m/>
  </r>
  <r>
    <s v="MT0000892"/>
    <s v="ICIS-NPDES"/>
    <x v="0"/>
    <x v="0"/>
    <n v="1051"/>
    <s v="Lead, total (as Pb)"/>
    <x v="28"/>
    <n v="1"/>
    <s v="Effluent gross"/>
    <n v="1"/>
    <x v="38"/>
    <x v="38"/>
    <n v="41182"/>
    <x v="2"/>
    <m/>
    <m/>
    <m/>
    <m/>
    <m/>
    <m/>
    <m/>
    <m/>
    <m/>
    <m/>
    <m/>
    <m/>
    <m/>
    <s v="MG/L"/>
    <s v="&lt;="/>
    <n v="0.27300000000000002"/>
    <s v="MG/L"/>
    <s v="avg"/>
    <m/>
    <m/>
    <m/>
    <m/>
    <m/>
    <m/>
    <s v="MG/L"/>
    <s v="&lt;="/>
    <n v="0.29499999999999998"/>
    <s v="MG/L"/>
    <s v="max"/>
    <m/>
    <m/>
    <m/>
    <m/>
    <m/>
    <x v="0"/>
    <m/>
    <m/>
    <m/>
    <m/>
    <m/>
    <m/>
    <m/>
    <m/>
    <m/>
    <m/>
    <m/>
    <m/>
    <m/>
    <m/>
    <m/>
    <m/>
    <m/>
    <m/>
    <m/>
    <m/>
    <m/>
    <m/>
    <m/>
    <m/>
  </r>
  <r>
    <s v="MT0000892"/>
    <s v="ICIS-NPDES"/>
    <x v="0"/>
    <x v="0"/>
    <n v="1055"/>
    <s v="Manganese, total (as Mn)"/>
    <x v="29"/>
    <n v="1"/>
    <s v="Effluent gross"/>
    <n v="1"/>
    <x v="10"/>
    <x v="10"/>
    <n v="41090"/>
    <x v="2"/>
    <m/>
    <m/>
    <m/>
    <m/>
    <m/>
    <m/>
    <m/>
    <m/>
    <m/>
    <m/>
    <m/>
    <s v="&lt;"/>
    <n v="5.0000000000000001E-3"/>
    <s v="MG/L"/>
    <m/>
    <m/>
    <s v="MG/L"/>
    <s v="avg"/>
    <m/>
    <m/>
    <m/>
    <m/>
    <s v="&lt;"/>
    <n v="5.0000000000000001E-3"/>
    <s v="MG/L"/>
    <m/>
    <m/>
    <s v="MG/L"/>
    <s v="max"/>
    <m/>
    <m/>
    <m/>
    <m/>
    <m/>
    <x v="0"/>
    <m/>
    <m/>
    <m/>
    <m/>
    <m/>
    <m/>
    <m/>
    <m/>
    <m/>
    <m/>
    <m/>
    <m/>
    <m/>
    <m/>
    <m/>
    <m/>
    <m/>
    <m/>
    <m/>
    <m/>
    <m/>
    <m/>
    <m/>
    <m/>
  </r>
  <r>
    <s v="MT0000892"/>
    <s v="ICIS-NPDES"/>
    <x v="0"/>
    <x v="0"/>
    <n v="1082"/>
    <s v="Strontium, total (as Sr)"/>
    <x v="30"/>
    <n v="1"/>
    <s v="Effluent gross"/>
    <n v="1"/>
    <x v="10"/>
    <x v="10"/>
    <n v="41090"/>
    <x v="2"/>
    <m/>
    <m/>
    <m/>
    <m/>
    <m/>
    <m/>
    <m/>
    <m/>
    <m/>
    <m/>
    <m/>
    <m/>
    <n v="0.92200000000000004"/>
    <s v="MG/L"/>
    <m/>
    <m/>
    <s v="MG/L"/>
    <s v="avg"/>
    <m/>
    <m/>
    <m/>
    <m/>
    <m/>
    <n v="0.92200000000000004"/>
    <s v="MG/L"/>
    <m/>
    <m/>
    <s v="MG/L"/>
    <s v="max"/>
    <m/>
    <m/>
    <m/>
    <m/>
    <m/>
    <x v="0"/>
    <m/>
    <m/>
    <m/>
    <m/>
    <m/>
    <m/>
    <m/>
    <m/>
    <m/>
    <m/>
    <m/>
    <m/>
    <m/>
    <m/>
    <m/>
    <m/>
    <m/>
    <m/>
    <m/>
    <m/>
    <m/>
    <m/>
    <m/>
    <m/>
  </r>
  <r>
    <s v="MT0000892"/>
    <s v="ICIS-NPDES"/>
    <x v="0"/>
    <x v="0"/>
    <n v="1105"/>
    <s v="Aluminum, total (as Al)"/>
    <x v="31"/>
    <n v="1"/>
    <s v="Effluent gross"/>
    <n v="1"/>
    <x v="10"/>
    <x v="10"/>
    <n v="41090"/>
    <x v="2"/>
    <m/>
    <m/>
    <m/>
    <m/>
    <m/>
    <m/>
    <m/>
    <m/>
    <m/>
    <m/>
    <m/>
    <m/>
    <n v="0.28999999999999998"/>
    <s v="MG/L"/>
    <m/>
    <m/>
    <s v="MG/L"/>
    <s v="avg"/>
    <m/>
    <m/>
    <m/>
    <m/>
    <m/>
    <n v="0.28999999999999998"/>
    <s v="MG/L"/>
    <m/>
    <m/>
    <s v="MG/L"/>
    <s v="max"/>
    <m/>
    <m/>
    <m/>
    <m/>
    <m/>
    <x v="0"/>
    <m/>
    <m/>
    <m/>
    <m/>
    <m/>
    <m/>
    <m/>
    <m/>
    <m/>
    <m/>
    <m/>
    <m/>
    <m/>
    <m/>
    <m/>
    <m/>
    <m/>
    <m/>
    <m/>
    <m/>
    <m/>
    <m/>
    <m/>
    <m/>
  </r>
  <r>
    <s v="MT0000892"/>
    <s v="ICIS-NPDES"/>
    <x v="0"/>
    <x v="0"/>
    <n v="1106"/>
    <s v="Aluminum, dissolved (as Al)"/>
    <x v="32"/>
    <n v="1"/>
    <s v="Effluent gross"/>
    <n v="1"/>
    <x v="10"/>
    <x v="10"/>
    <n v="41090"/>
    <x v="2"/>
    <m/>
    <m/>
    <m/>
    <m/>
    <m/>
    <m/>
    <m/>
    <m/>
    <m/>
    <m/>
    <m/>
    <s v="&lt;"/>
    <n v="0.03"/>
    <s v="MG/L"/>
    <m/>
    <m/>
    <s v="MG/L"/>
    <s v="avg"/>
    <m/>
    <m/>
    <m/>
    <m/>
    <s v="&lt;"/>
    <n v="0.03"/>
    <s v="MG/L"/>
    <m/>
    <m/>
    <s v="MG/L"/>
    <s v="max"/>
    <m/>
    <m/>
    <m/>
    <m/>
    <m/>
    <x v="0"/>
    <m/>
    <m/>
    <m/>
    <m/>
    <m/>
    <m/>
    <m/>
    <m/>
    <m/>
    <m/>
    <m/>
    <m/>
    <m/>
    <m/>
    <m/>
    <m/>
    <m/>
    <m/>
    <m/>
    <m/>
    <m/>
    <m/>
    <m/>
    <m/>
  </r>
  <r>
    <s v="MT0000892"/>
    <s v="ICIS-NPDES"/>
    <x v="0"/>
    <x v="0"/>
    <n v="1114"/>
    <s v="Lead, total recoverable"/>
    <x v="33"/>
    <n v="1"/>
    <s v="Effluent gross"/>
    <n v="1"/>
    <x v="11"/>
    <x v="11"/>
    <n v="40025"/>
    <x v="3"/>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12"/>
    <x v="12"/>
    <n v="40056"/>
    <x v="3"/>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13"/>
    <x v="13"/>
    <n v="40086"/>
    <x v="3"/>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14"/>
    <x v="14"/>
    <n v="40117"/>
    <x v="3"/>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15"/>
    <x v="15"/>
    <n v="40147"/>
    <x v="3"/>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16"/>
    <x v="16"/>
    <n v="40178"/>
    <x v="3"/>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17"/>
    <x v="17"/>
    <n v="40209"/>
    <x v="0"/>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18"/>
    <x v="18"/>
    <n v="40237"/>
    <x v="0"/>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19"/>
    <x v="19"/>
    <n v="40268"/>
    <x v="0"/>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20"/>
    <x v="20"/>
    <n v="40298"/>
    <x v="0"/>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21"/>
    <x v="21"/>
    <n v="40329"/>
    <x v="0"/>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22"/>
    <x v="22"/>
    <n v="40359"/>
    <x v="0"/>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23"/>
    <x v="23"/>
    <n v="40390"/>
    <x v="0"/>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0"/>
    <x v="0"/>
    <n v="40421"/>
    <x v="0"/>
    <m/>
    <m/>
    <m/>
    <m/>
    <m/>
    <m/>
    <m/>
    <m/>
    <m/>
    <m/>
    <m/>
    <s v="&lt;"/>
    <n v="1E-3"/>
    <s v="MG/L"/>
    <s v="&lt;="/>
    <n v="0.27300000000000002"/>
    <s v="MG/L"/>
    <s v="avg"/>
    <m/>
    <m/>
    <m/>
    <m/>
    <s v="&lt;"/>
    <n v="1E-3"/>
    <s v="MG/L"/>
    <s v="&lt;="/>
    <n v="0.29499999999999998"/>
    <s v="MG/L"/>
    <s v="max"/>
    <m/>
    <m/>
    <m/>
    <m/>
    <m/>
    <x v="0"/>
    <m/>
    <m/>
    <m/>
    <m/>
    <m/>
    <m/>
    <m/>
    <m/>
    <m/>
    <m/>
    <m/>
    <m/>
    <m/>
    <m/>
    <m/>
    <m/>
    <m/>
    <m/>
    <m/>
    <m/>
    <m/>
    <m/>
    <m/>
    <m/>
  </r>
  <r>
    <s v="MT0000892"/>
    <s v="ICIS-NPDES"/>
    <x v="0"/>
    <x v="0"/>
    <n v="1114"/>
    <s v="Lead, total recoverable"/>
    <x v="33"/>
    <n v="1"/>
    <s v="Effluent gross"/>
    <n v="1"/>
    <x v="1"/>
    <x v="1"/>
    <n v="40451"/>
    <x v="0"/>
    <m/>
    <m/>
    <m/>
    <m/>
    <m/>
    <m/>
    <m/>
    <m/>
    <m/>
    <m/>
    <m/>
    <s v="&lt;"/>
    <n v="1E-3"/>
    <s v="MG/L"/>
    <s v="&lt;="/>
    <n v="0.27300000000000002"/>
    <s v="MG/L"/>
    <s v="avg"/>
    <m/>
    <m/>
    <m/>
    <m/>
    <s v="&lt;"/>
    <n v="1E-3"/>
    <s v="MG/L"/>
    <s v="&lt;="/>
    <n v="0.29499999999999998"/>
    <s v="MG/L"/>
    <s v="max"/>
    <m/>
    <m/>
    <m/>
    <m/>
    <m/>
    <x v="0"/>
    <m/>
    <m/>
    <m/>
    <m/>
    <m/>
    <m/>
    <m/>
    <m/>
    <m/>
    <m/>
    <m/>
    <m/>
    <m/>
    <m/>
    <m/>
    <m/>
    <m/>
    <m/>
    <m/>
    <m/>
    <m/>
    <m/>
    <m/>
    <m/>
  </r>
  <r>
    <s v="MT0000892"/>
    <s v="ICIS-NPDES"/>
    <x v="0"/>
    <x v="0"/>
    <n v="1114"/>
    <s v="Lead, total recoverable"/>
    <x v="33"/>
    <n v="1"/>
    <s v="Effluent gross"/>
    <n v="1"/>
    <x v="24"/>
    <x v="24"/>
    <n v="40482"/>
    <x v="0"/>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2"/>
    <x v="2"/>
    <n v="40512"/>
    <x v="0"/>
    <m/>
    <m/>
    <m/>
    <m/>
    <m/>
    <m/>
    <m/>
    <m/>
    <m/>
    <m/>
    <m/>
    <s v="&lt;"/>
    <n v="1E-3"/>
    <s v="MG/L"/>
    <s v="&lt;="/>
    <n v="0.27300000000000002"/>
    <s v="MG/L"/>
    <s v="avg"/>
    <m/>
    <m/>
    <m/>
    <m/>
    <s v="&lt;"/>
    <n v="1E-3"/>
    <s v="MG/L"/>
    <s v="&lt;="/>
    <n v="0.29499999999999998"/>
    <s v="MG/L"/>
    <s v="max"/>
    <m/>
    <m/>
    <m/>
    <m/>
    <m/>
    <x v="0"/>
    <m/>
    <m/>
    <m/>
    <m/>
    <m/>
    <m/>
    <m/>
    <m/>
    <m/>
    <m/>
    <m/>
    <m/>
    <m/>
    <m/>
    <m/>
    <m/>
    <m/>
    <m/>
    <m/>
    <m/>
    <m/>
    <m/>
    <m/>
    <m/>
  </r>
  <r>
    <s v="MT0000892"/>
    <s v="ICIS-NPDES"/>
    <x v="0"/>
    <x v="0"/>
    <n v="1114"/>
    <s v="Lead, total recoverable"/>
    <x v="33"/>
    <n v="1"/>
    <s v="Effluent gross"/>
    <n v="1"/>
    <x v="3"/>
    <x v="3"/>
    <n v="40543"/>
    <x v="0"/>
    <m/>
    <m/>
    <m/>
    <m/>
    <m/>
    <m/>
    <m/>
    <m/>
    <m/>
    <m/>
    <m/>
    <m/>
    <n v="1E-3"/>
    <s v="MG/L"/>
    <s v="&lt;="/>
    <n v="0.27300000000000002"/>
    <s v="MG/L"/>
    <s v="avg"/>
    <m/>
    <m/>
    <m/>
    <m/>
    <m/>
    <n v="1E-3"/>
    <s v="MG/L"/>
    <s v="&lt;="/>
    <n v="0.29499999999999998"/>
    <s v="MG/L"/>
    <s v="max"/>
    <m/>
    <m/>
    <m/>
    <m/>
    <m/>
    <x v="0"/>
    <m/>
    <m/>
    <m/>
    <m/>
    <m/>
    <m/>
    <m/>
    <m/>
    <m/>
    <m/>
    <m/>
    <m/>
    <m/>
    <m/>
    <m/>
    <m/>
    <m/>
    <m/>
    <m/>
    <m/>
    <m/>
    <m/>
    <m/>
    <m/>
  </r>
  <r>
    <s v="MT0000892"/>
    <s v="ICIS-NPDES"/>
    <x v="0"/>
    <x v="0"/>
    <n v="1114"/>
    <s v="Lead, total recoverable"/>
    <x v="33"/>
    <n v="1"/>
    <s v="Effluent gross"/>
    <n v="1"/>
    <x v="25"/>
    <x v="25"/>
    <n v="40574"/>
    <x v="1"/>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26"/>
    <x v="26"/>
    <n v="40602"/>
    <x v="1"/>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27"/>
    <x v="27"/>
    <n v="40633"/>
    <x v="1"/>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28"/>
    <x v="28"/>
    <n v="40663"/>
    <x v="1"/>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4"/>
    <x v="4"/>
    <n v="40694"/>
    <x v="1"/>
    <m/>
    <m/>
    <m/>
    <m/>
    <m/>
    <m/>
    <m/>
    <m/>
    <m/>
    <m/>
    <m/>
    <m/>
    <n v="2E-3"/>
    <s v="MG/L"/>
    <s v="&lt;="/>
    <n v="0.27300000000000002"/>
    <s v="MG/L"/>
    <s v="avg"/>
    <m/>
    <m/>
    <m/>
    <m/>
    <m/>
    <n v="2E-3"/>
    <s v="MG/L"/>
    <s v="&lt;="/>
    <n v="0.29499999999999998"/>
    <s v="MG/L"/>
    <s v="max"/>
    <m/>
    <m/>
    <m/>
    <m/>
    <m/>
    <x v="0"/>
    <m/>
    <m/>
    <m/>
    <m/>
    <m/>
    <m/>
    <m/>
    <m/>
    <m/>
    <m/>
    <m/>
    <m/>
    <m/>
    <m/>
    <m/>
    <m/>
    <m/>
    <m/>
    <m/>
    <m/>
    <m/>
    <m/>
    <m/>
    <m/>
  </r>
  <r>
    <s v="MT0000892"/>
    <s v="ICIS-NPDES"/>
    <x v="0"/>
    <x v="0"/>
    <n v="1114"/>
    <s v="Lead, total recoverable"/>
    <x v="33"/>
    <n v="1"/>
    <s v="Effluent gross"/>
    <n v="1"/>
    <x v="5"/>
    <x v="5"/>
    <n v="40724"/>
    <x v="1"/>
    <m/>
    <m/>
    <m/>
    <m/>
    <m/>
    <m/>
    <m/>
    <m/>
    <m/>
    <m/>
    <m/>
    <s v="&lt;"/>
    <n v="1E-3"/>
    <s v="MG/L"/>
    <s v="&lt;="/>
    <n v="0.27300000000000002"/>
    <s v="MG/L"/>
    <s v="avg"/>
    <m/>
    <m/>
    <m/>
    <m/>
    <s v="&lt;"/>
    <n v="1E-3"/>
    <s v="MG/L"/>
    <s v="&lt;="/>
    <n v="0.29499999999999998"/>
    <s v="MG/L"/>
    <s v="max"/>
    <m/>
    <m/>
    <m/>
    <m/>
    <m/>
    <x v="0"/>
    <m/>
    <m/>
    <m/>
    <m/>
    <m/>
    <m/>
    <m/>
    <m/>
    <m/>
    <m/>
    <m/>
    <m/>
    <m/>
    <m/>
    <m/>
    <m/>
    <m/>
    <m/>
    <m/>
    <m/>
    <m/>
    <m/>
    <m/>
    <m/>
  </r>
  <r>
    <s v="MT0000892"/>
    <s v="ICIS-NPDES"/>
    <x v="0"/>
    <x v="0"/>
    <n v="1114"/>
    <s v="Lead, total recoverable"/>
    <x v="33"/>
    <n v="1"/>
    <s v="Effluent gross"/>
    <n v="1"/>
    <x v="6"/>
    <x v="6"/>
    <n v="40755"/>
    <x v="1"/>
    <m/>
    <m/>
    <m/>
    <m/>
    <m/>
    <m/>
    <m/>
    <m/>
    <m/>
    <m/>
    <m/>
    <s v="&lt;"/>
    <n v="1E-3"/>
    <s v="MG/L"/>
    <s v="&lt;="/>
    <n v="0.27300000000000002"/>
    <s v="MG/L"/>
    <s v="avg"/>
    <m/>
    <m/>
    <m/>
    <m/>
    <s v="&lt;"/>
    <n v="1E-3"/>
    <s v="MG/L"/>
    <s v="&lt;="/>
    <n v="0.29499999999999998"/>
    <s v="MG/L"/>
    <s v="max"/>
    <m/>
    <m/>
    <m/>
    <m/>
    <m/>
    <x v="0"/>
    <m/>
    <m/>
    <m/>
    <m/>
    <m/>
    <m/>
    <m/>
    <m/>
    <m/>
    <m/>
    <m/>
    <m/>
    <m/>
    <m/>
    <m/>
    <m/>
    <m/>
    <m/>
    <m/>
    <m/>
    <m/>
    <m/>
    <m/>
    <m/>
  </r>
  <r>
    <s v="MT0000892"/>
    <s v="ICIS-NPDES"/>
    <x v="0"/>
    <x v="0"/>
    <n v="1114"/>
    <s v="Lead, total recoverable"/>
    <x v="33"/>
    <n v="1"/>
    <s v="Effluent gross"/>
    <n v="1"/>
    <x v="7"/>
    <x v="7"/>
    <n v="40786"/>
    <x v="1"/>
    <m/>
    <m/>
    <m/>
    <m/>
    <m/>
    <m/>
    <m/>
    <m/>
    <m/>
    <m/>
    <m/>
    <s v="&lt;"/>
    <n v="1E-3"/>
    <s v="MG/L"/>
    <s v="&lt;="/>
    <n v="0.27300000000000002"/>
    <s v="MG/L"/>
    <s v="avg"/>
    <m/>
    <m/>
    <m/>
    <m/>
    <s v="&lt;"/>
    <n v="1E-3"/>
    <s v="MG/L"/>
    <s v="&lt;="/>
    <n v="0.29499999999999998"/>
    <s v="MG/L"/>
    <s v="max"/>
    <m/>
    <m/>
    <m/>
    <m/>
    <m/>
    <x v="0"/>
    <m/>
    <m/>
    <m/>
    <m/>
    <m/>
    <m/>
    <m/>
    <m/>
    <m/>
    <m/>
    <m/>
    <m/>
    <m/>
    <m/>
    <m/>
    <m/>
    <m/>
    <m/>
    <m/>
    <m/>
    <m/>
    <m/>
    <m/>
    <m/>
  </r>
  <r>
    <s v="MT0000892"/>
    <s v="ICIS-NPDES"/>
    <x v="0"/>
    <x v="0"/>
    <n v="1114"/>
    <s v="Lead, total recoverable"/>
    <x v="33"/>
    <n v="1"/>
    <s v="Effluent gross"/>
    <n v="1"/>
    <x v="29"/>
    <x v="29"/>
    <n v="40816"/>
    <x v="1"/>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30"/>
    <x v="30"/>
    <n v="40847"/>
    <x v="1"/>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31"/>
    <x v="31"/>
    <n v="40877"/>
    <x v="1"/>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32"/>
    <x v="32"/>
    <n v="40908"/>
    <x v="1"/>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33"/>
    <x v="33"/>
    <n v="40939"/>
    <x v="2"/>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34"/>
    <x v="34"/>
    <n v="40968"/>
    <x v="2"/>
    <m/>
    <m/>
    <m/>
    <m/>
    <m/>
    <m/>
    <m/>
    <m/>
    <m/>
    <m/>
    <m/>
    <m/>
    <m/>
    <s v="MG/L"/>
    <s v="&lt;="/>
    <n v="0.27300000000000002"/>
    <s v="MG/L"/>
    <s v="avg"/>
    <m/>
    <m/>
    <m/>
    <m/>
    <m/>
    <m/>
    <s v="MG/L"/>
    <s v="&lt;="/>
    <n v="0.29499999999999998"/>
    <s v="MG/L"/>
    <s v="max"/>
    <m/>
    <m/>
    <m/>
    <m/>
    <m/>
    <x v="0"/>
    <m/>
    <m/>
    <m/>
    <m/>
    <m/>
    <m/>
    <m/>
    <m/>
    <m/>
    <m/>
    <m/>
    <m/>
    <m/>
    <m/>
    <m/>
    <m/>
    <m/>
    <m/>
    <m/>
    <m/>
    <m/>
    <m/>
    <m/>
    <m/>
  </r>
  <r>
    <s v="MT0000892"/>
    <s v="ICIS-NPDES"/>
    <x v="0"/>
    <x v="0"/>
    <n v="1114"/>
    <s v="Lead, total recoverable"/>
    <x v="33"/>
    <n v="1"/>
    <s v="Effluent gross"/>
    <n v="1"/>
    <x v="8"/>
    <x v="8"/>
    <n v="40999"/>
    <x v="2"/>
    <m/>
    <m/>
    <m/>
    <m/>
    <m/>
    <m/>
    <m/>
    <m/>
    <m/>
    <m/>
    <m/>
    <s v="&lt;"/>
    <n v="1E-3"/>
    <s v="MG/L"/>
    <s v="&lt;="/>
    <n v="0.27300000000000002"/>
    <s v="MG/L"/>
    <s v="avg"/>
    <m/>
    <m/>
    <m/>
    <m/>
    <s v="&lt;"/>
    <n v="1E-3"/>
    <s v="MG/L"/>
    <s v="&lt;="/>
    <n v="0.29499999999999998"/>
    <s v="MG/L"/>
    <s v="max"/>
    <m/>
    <m/>
    <m/>
    <m/>
    <m/>
    <x v="0"/>
    <m/>
    <m/>
    <m/>
    <m/>
    <m/>
    <m/>
    <m/>
    <m/>
    <m/>
    <m/>
    <m/>
    <m/>
    <m/>
    <m/>
    <m/>
    <m/>
    <m/>
    <m/>
    <m/>
    <m/>
    <m/>
    <m/>
    <m/>
    <m/>
  </r>
  <r>
    <s v="MT0000892"/>
    <s v="ICIS-NPDES"/>
    <x v="0"/>
    <x v="0"/>
    <n v="1114"/>
    <s v="Lead, total recoverable"/>
    <x v="33"/>
    <n v="1"/>
    <s v="Effluent gross"/>
    <n v="1"/>
    <x v="9"/>
    <x v="9"/>
    <n v="41029"/>
    <x v="2"/>
    <m/>
    <m/>
    <m/>
    <m/>
    <m/>
    <m/>
    <m/>
    <m/>
    <m/>
    <m/>
    <m/>
    <s v="&lt;"/>
    <n v="1E-3"/>
    <s v="MG/L"/>
    <s v="&lt;="/>
    <n v="0.27300000000000002"/>
    <s v="MG/L"/>
    <s v="avg"/>
    <m/>
    <m/>
    <m/>
    <m/>
    <s v="&lt;"/>
    <n v="1E-3"/>
    <s v="MG/L"/>
    <s v="&lt;="/>
    <n v="0.29499999999999998"/>
    <s v="MG/L"/>
    <s v="max"/>
    <m/>
    <m/>
    <m/>
    <m/>
    <m/>
    <x v="0"/>
    <m/>
    <m/>
    <m/>
    <m/>
    <m/>
    <m/>
    <m/>
    <m/>
    <m/>
    <m/>
    <m/>
    <m/>
    <m/>
    <m/>
    <m/>
    <m/>
    <m/>
    <m/>
    <m/>
    <m/>
    <m/>
    <m/>
    <m/>
    <m/>
  </r>
  <r>
    <s v="MT0000892"/>
    <s v="ICIS-NPDES"/>
    <x v="0"/>
    <x v="0"/>
    <n v="1119"/>
    <s v="Copper, total recoverable"/>
    <x v="34"/>
    <n v="1"/>
    <s v="Effluent gross"/>
    <n v="1"/>
    <x v="11"/>
    <x v="11"/>
    <n v="40025"/>
    <x v="3"/>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12"/>
    <x v="12"/>
    <n v="40056"/>
    <x v="3"/>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13"/>
    <x v="13"/>
    <n v="40086"/>
    <x v="3"/>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14"/>
    <x v="14"/>
    <n v="40117"/>
    <x v="3"/>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15"/>
    <x v="15"/>
    <n v="40147"/>
    <x v="3"/>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16"/>
    <x v="16"/>
    <n v="40178"/>
    <x v="3"/>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17"/>
    <x v="17"/>
    <n v="40209"/>
    <x v="0"/>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18"/>
    <x v="18"/>
    <n v="40237"/>
    <x v="0"/>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19"/>
    <x v="19"/>
    <n v="40268"/>
    <x v="0"/>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20"/>
    <x v="20"/>
    <n v="40298"/>
    <x v="0"/>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21"/>
    <x v="21"/>
    <n v="40329"/>
    <x v="0"/>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22"/>
    <x v="22"/>
    <n v="40359"/>
    <x v="0"/>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23"/>
    <x v="23"/>
    <n v="40390"/>
    <x v="0"/>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0"/>
    <x v="0"/>
    <n v="40421"/>
    <x v="0"/>
    <m/>
    <m/>
    <m/>
    <m/>
    <m/>
    <m/>
    <m/>
    <m/>
    <m/>
    <m/>
    <m/>
    <m/>
    <n v="4.0000000000000001E-3"/>
    <s v="MG/L"/>
    <s v="&lt;="/>
    <n v="3.2000000000000001E-2"/>
    <s v="MG/L"/>
    <s v="avg"/>
    <m/>
    <m/>
    <m/>
    <m/>
    <m/>
    <n v="4.0000000000000001E-3"/>
    <s v="MG/L"/>
    <s v="&lt;="/>
    <n v="4.1000000000000002E-2"/>
    <s v="MG/L"/>
    <s v="max"/>
    <m/>
    <m/>
    <m/>
    <m/>
    <m/>
    <x v="0"/>
    <m/>
    <m/>
    <m/>
    <m/>
    <m/>
    <m/>
    <m/>
    <m/>
    <m/>
    <m/>
    <m/>
    <m/>
    <m/>
    <m/>
    <m/>
    <m/>
    <m/>
    <m/>
    <m/>
    <m/>
    <m/>
    <m/>
    <m/>
    <m/>
  </r>
  <r>
    <s v="MT0000892"/>
    <s v="ICIS-NPDES"/>
    <x v="0"/>
    <x v="0"/>
    <n v="1119"/>
    <s v="Copper, total recoverable"/>
    <x v="34"/>
    <n v="1"/>
    <s v="Effluent gross"/>
    <n v="1"/>
    <x v="1"/>
    <x v="1"/>
    <n v="40451"/>
    <x v="0"/>
    <m/>
    <m/>
    <m/>
    <m/>
    <m/>
    <m/>
    <m/>
    <m/>
    <m/>
    <m/>
    <m/>
    <m/>
    <n v="0.01"/>
    <s v="MG/L"/>
    <s v="&lt;="/>
    <n v="3.2000000000000001E-2"/>
    <s v="MG/L"/>
    <s v="avg"/>
    <m/>
    <m/>
    <m/>
    <m/>
    <m/>
    <n v="0.01"/>
    <s v="MG/L"/>
    <s v="&lt;="/>
    <n v="4.1000000000000002E-2"/>
    <s v="MG/L"/>
    <s v="max"/>
    <m/>
    <m/>
    <m/>
    <m/>
    <m/>
    <x v="0"/>
    <m/>
    <m/>
    <m/>
    <m/>
    <m/>
    <m/>
    <m/>
    <m/>
    <m/>
    <m/>
    <m/>
    <m/>
    <m/>
    <m/>
    <m/>
    <m/>
    <m/>
    <m/>
    <m/>
    <m/>
    <m/>
    <m/>
    <m/>
    <m/>
  </r>
  <r>
    <s v="MT0000892"/>
    <s v="ICIS-NPDES"/>
    <x v="0"/>
    <x v="0"/>
    <n v="1119"/>
    <s v="Copper, total recoverable"/>
    <x v="34"/>
    <n v="1"/>
    <s v="Effluent gross"/>
    <n v="1"/>
    <x v="24"/>
    <x v="24"/>
    <n v="40482"/>
    <x v="0"/>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2"/>
    <x v="2"/>
    <n v="40512"/>
    <x v="0"/>
    <m/>
    <m/>
    <m/>
    <m/>
    <m/>
    <m/>
    <m/>
    <m/>
    <m/>
    <m/>
    <m/>
    <m/>
    <n v="2.5999999999999999E-2"/>
    <s v="MG/L"/>
    <s v="&lt;="/>
    <n v="3.2000000000000001E-2"/>
    <s v="MG/L"/>
    <s v="avg"/>
    <m/>
    <m/>
    <m/>
    <m/>
    <m/>
    <n v="2.5999999999999999E-2"/>
    <s v="MG/L"/>
    <s v="&lt;="/>
    <n v="4.1000000000000002E-2"/>
    <s v="MG/L"/>
    <s v="max"/>
    <m/>
    <m/>
    <m/>
    <m/>
    <m/>
    <x v="0"/>
    <m/>
    <m/>
    <m/>
    <m/>
    <m/>
    <m/>
    <m/>
    <m/>
    <m/>
    <m/>
    <m/>
    <m/>
    <m/>
    <m/>
    <m/>
    <m/>
    <m/>
    <m/>
    <m/>
    <m/>
    <m/>
    <m/>
    <m/>
    <m/>
  </r>
  <r>
    <s v="MT0000892"/>
    <s v="ICIS-NPDES"/>
    <x v="0"/>
    <x v="0"/>
    <n v="1119"/>
    <s v="Copper, total recoverable"/>
    <x v="34"/>
    <n v="1"/>
    <s v="Effluent gross"/>
    <n v="1"/>
    <x v="3"/>
    <x v="3"/>
    <n v="40543"/>
    <x v="0"/>
    <m/>
    <m/>
    <m/>
    <m/>
    <m/>
    <m/>
    <m/>
    <m/>
    <m/>
    <m/>
    <m/>
    <m/>
    <n v="4.0000000000000001E-3"/>
    <s v="MG/L"/>
    <s v="&lt;="/>
    <n v="3.2000000000000001E-2"/>
    <s v="MG/L"/>
    <s v="avg"/>
    <m/>
    <m/>
    <m/>
    <m/>
    <m/>
    <n v="4.0000000000000001E-3"/>
    <s v="MG/L"/>
    <s v="&lt;="/>
    <n v="4.1000000000000002E-2"/>
    <s v="MG/L"/>
    <s v="max"/>
    <m/>
    <m/>
    <m/>
    <m/>
    <m/>
    <x v="0"/>
    <m/>
    <m/>
    <m/>
    <m/>
    <m/>
    <m/>
    <m/>
    <m/>
    <m/>
    <m/>
    <m/>
    <m/>
    <m/>
    <m/>
    <m/>
    <m/>
    <m/>
    <m/>
    <m/>
    <m/>
    <m/>
    <m/>
    <m/>
    <m/>
  </r>
  <r>
    <s v="MT0000892"/>
    <s v="ICIS-NPDES"/>
    <x v="0"/>
    <x v="0"/>
    <n v="1119"/>
    <s v="Copper, total recoverable"/>
    <x v="34"/>
    <n v="1"/>
    <s v="Effluent gross"/>
    <n v="1"/>
    <x v="25"/>
    <x v="25"/>
    <n v="40574"/>
    <x v="1"/>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26"/>
    <x v="26"/>
    <n v="40602"/>
    <x v="1"/>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27"/>
    <x v="27"/>
    <n v="40633"/>
    <x v="1"/>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28"/>
    <x v="28"/>
    <n v="40663"/>
    <x v="1"/>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4"/>
    <x v="4"/>
    <n v="40694"/>
    <x v="1"/>
    <m/>
    <m/>
    <m/>
    <m/>
    <m/>
    <m/>
    <m/>
    <m/>
    <m/>
    <m/>
    <m/>
    <m/>
    <n v="2E-3"/>
    <s v="MG/L"/>
    <s v="&lt;="/>
    <n v="3.2000000000000001E-2"/>
    <s v="MG/L"/>
    <s v="avg"/>
    <m/>
    <m/>
    <m/>
    <m/>
    <m/>
    <n v="2E-3"/>
    <s v="MG/L"/>
    <s v="&lt;="/>
    <n v="4.1000000000000002E-2"/>
    <s v="MG/L"/>
    <s v="max"/>
    <m/>
    <m/>
    <m/>
    <m/>
    <m/>
    <x v="0"/>
    <m/>
    <m/>
    <m/>
    <m/>
    <m/>
    <m/>
    <m/>
    <m/>
    <m/>
    <m/>
    <m/>
    <m/>
    <m/>
    <m/>
    <m/>
    <m/>
    <m/>
    <m/>
    <m/>
    <m/>
    <m/>
    <m/>
    <m/>
    <m/>
  </r>
  <r>
    <s v="MT0000892"/>
    <s v="ICIS-NPDES"/>
    <x v="0"/>
    <x v="0"/>
    <n v="1119"/>
    <s v="Copper, total recoverable"/>
    <x v="34"/>
    <n v="1"/>
    <s v="Effluent gross"/>
    <n v="1"/>
    <x v="5"/>
    <x v="5"/>
    <n v="40724"/>
    <x v="1"/>
    <m/>
    <m/>
    <m/>
    <m/>
    <m/>
    <m/>
    <m/>
    <m/>
    <m/>
    <m/>
    <m/>
    <m/>
    <n v="2.4E-2"/>
    <s v="MG/L"/>
    <s v="&lt;="/>
    <n v="3.2000000000000001E-2"/>
    <s v="MG/L"/>
    <s v="avg"/>
    <m/>
    <m/>
    <m/>
    <m/>
    <m/>
    <n v="2.4E-2"/>
    <s v="MG/L"/>
    <s v="&lt;="/>
    <n v="4.1000000000000002E-2"/>
    <s v="MG/L"/>
    <s v="max"/>
    <m/>
    <m/>
    <m/>
    <m/>
    <m/>
    <x v="0"/>
    <m/>
    <m/>
    <m/>
    <m/>
    <m/>
    <m/>
    <m/>
    <m/>
    <m/>
    <m/>
    <m/>
    <m/>
    <m/>
    <m/>
    <m/>
    <m/>
    <m/>
    <m/>
    <m/>
    <m/>
    <m/>
    <m/>
    <m/>
    <m/>
  </r>
  <r>
    <s v="MT0000892"/>
    <s v="ICIS-NPDES"/>
    <x v="0"/>
    <x v="0"/>
    <n v="1119"/>
    <s v="Copper, total recoverable"/>
    <x v="34"/>
    <n v="1"/>
    <s v="Effluent gross"/>
    <n v="1"/>
    <x v="6"/>
    <x v="6"/>
    <n v="40755"/>
    <x v="1"/>
    <m/>
    <m/>
    <m/>
    <m/>
    <m/>
    <m/>
    <m/>
    <m/>
    <m/>
    <m/>
    <m/>
    <m/>
    <n v="1.7999999999999999E-2"/>
    <s v="MG/L"/>
    <s v="&lt;="/>
    <n v="3.2000000000000001E-2"/>
    <s v="MG/L"/>
    <s v="avg"/>
    <m/>
    <m/>
    <m/>
    <m/>
    <m/>
    <n v="1.7999999999999999E-2"/>
    <s v="MG/L"/>
    <s v="&lt;="/>
    <n v="4.1000000000000002E-2"/>
    <s v="MG/L"/>
    <s v="max"/>
    <m/>
    <m/>
    <m/>
    <m/>
    <m/>
    <x v="0"/>
    <m/>
    <m/>
    <m/>
    <m/>
    <m/>
    <m/>
    <m/>
    <m/>
    <m/>
    <m/>
    <m/>
    <m/>
    <m/>
    <m/>
    <m/>
    <m/>
    <m/>
    <m/>
    <m/>
    <m/>
    <m/>
    <m/>
    <m/>
    <m/>
  </r>
  <r>
    <s v="MT0000892"/>
    <s v="ICIS-NPDES"/>
    <x v="0"/>
    <x v="0"/>
    <n v="1119"/>
    <s v="Copper, total recoverable"/>
    <x v="34"/>
    <n v="1"/>
    <s v="Effluent gross"/>
    <n v="1"/>
    <x v="7"/>
    <x v="7"/>
    <n v="40786"/>
    <x v="1"/>
    <m/>
    <m/>
    <m/>
    <m/>
    <m/>
    <m/>
    <m/>
    <m/>
    <m/>
    <m/>
    <m/>
    <m/>
    <n v="1.6E-2"/>
    <s v="MG/L"/>
    <s v="&lt;="/>
    <n v="3.2000000000000001E-2"/>
    <s v="MG/L"/>
    <s v="avg"/>
    <m/>
    <m/>
    <m/>
    <m/>
    <m/>
    <n v="1.6E-2"/>
    <s v="MG/L"/>
    <s v="&lt;="/>
    <n v="4.1000000000000002E-2"/>
    <s v="MG/L"/>
    <s v="max"/>
    <m/>
    <m/>
    <m/>
    <m/>
    <m/>
    <x v="0"/>
    <m/>
    <m/>
    <m/>
    <m/>
    <m/>
    <m/>
    <m/>
    <m/>
    <m/>
    <m/>
    <m/>
    <m/>
    <m/>
    <m/>
    <m/>
    <m/>
    <m/>
    <m/>
    <m/>
    <m/>
    <m/>
    <m/>
    <m/>
    <m/>
  </r>
  <r>
    <s v="MT0000892"/>
    <s v="ICIS-NPDES"/>
    <x v="0"/>
    <x v="0"/>
    <n v="1119"/>
    <s v="Copper, total recoverable"/>
    <x v="34"/>
    <n v="1"/>
    <s v="Effluent gross"/>
    <n v="1"/>
    <x v="29"/>
    <x v="29"/>
    <n v="40816"/>
    <x v="1"/>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30"/>
    <x v="30"/>
    <n v="40847"/>
    <x v="1"/>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31"/>
    <x v="31"/>
    <n v="40877"/>
    <x v="1"/>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32"/>
    <x v="32"/>
    <n v="40908"/>
    <x v="1"/>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33"/>
    <x v="33"/>
    <n v="40939"/>
    <x v="2"/>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34"/>
    <x v="34"/>
    <n v="40968"/>
    <x v="2"/>
    <m/>
    <m/>
    <m/>
    <m/>
    <m/>
    <m/>
    <m/>
    <m/>
    <m/>
    <m/>
    <m/>
    <m/>
    <m/>
    <s v="MG/L"/>
    <s v="&lt;="/>
    <n v="3.2000000000000001E-2"/>
    <s v="MG/L"/>
    <s v="avg"/>
    <m/>
    <m/>
    <m/>
    <m/>
    <m/>
    <m/>
    <s v="MG/L"/>
    <s v="&lt;="/>
    <n v="4.1000000000000002E-2"/>
    <s v="MG/L"/>
    <s v="max"/>
    <m/>
    <m/>
    <m/>
    <m/>
    <m/>
    <x v="0"/>
    <m/>
    <m/>
    <m/>
    <m/>
    <m/>
    <m/>
    <m/>
    <m/>
    <m/>
    <m/>
    <m/>
    <m/>
    <m/>
    <m/>
    <m/>
    <m/>
    <m/>
    <m/>
    <m/>
    <m/>
    <m/>
    <m/>
    <m/>
    <m/>
  </r>
  <r>
    <s v="MT0000892"/>
    <s v="ICIS-NPDES"/>
    <x v="0"/>
    <x v="0"/>
    <n v="1119"/>
    <s v="Copper, total recoverable"/>
    <x v="34"/>
    <n v="1"/>
    <s v="Effluent gross"/>
    <n v="1"/>
    <x v="8"/>
    <x v="8"/>
    <n v="40999"/>
    <x v="2"/>
    <m/>
    <m/>
    <m/>
    <m/>
    <m/>
    <m/>
    <m/>
    <m/>
    <m/>
    <m/>
    <m/>
    <m/>
    <n v="1E-3"/>
    <s v="MG/L"/>
    <s v="&lt;="/>
    <n v="3.2000000000000001E-2"/>
    <s v="MG/L"/>
    <s v="avg"/>
    <m/>
    <m/>
    <m/>
    <m/>
    <m/>
    <n v="1E-3"/>
    <s v="MG/L"/>
    <s v="&lt;="/>
    <n v="4.1000000000000002E-2"/>
    <s v="MG/L"/>
    <s v="max"/>
    <m/>
    <m/>
    <m/>
    <m/>
    <m/>
    <x v="0"/>
    <m/>
    <m/>
    <m/>
    <m/>
    <m/>
    <m/>
    <m/>
    <m/>
    <m/>
    <m/>
    <m/>
    <m/>
    <m/>
    <m/>
    <m/>
    <m/>
    <m/>
    <m/>
    <m/>
    <m/>
    <m/>
    <m/>
    <m/>
    <m/>
  </r>
  <r>
    <s v="MT0000892"/>
    <s v="ICIS-NPDES"/>
    <x v="0"/>
    <x v="0"/>
    <n v="1119"/>
    <s v="Copper, total recoverable"/>
    <x v="34"/>
    <n v="1"/>
    <s v="Effluent gross"/>
    <n v="1"/>
    <x v="9"/>
    <x v="9"/>
    <n v="41029"/>
    <x v="2"/>
    <m/>
    <m/>
    <m/>
    <m/>
    <m/>
    <m/>
    <m/>
    <m/>
    <m/>
    <m/>
    <m/>
    <m/>
    <n v="3.0000000000000001E-3"/>
    <s v="MG/L"/>
    <s v="&lt;="/>
    <n v="3.2000000000000001E-2"/>
    <s v="MG/L"/>
    <s v="avg"/>
    <m/>
    <m/>
    <m/>
    <m/>
    <m/>
    <n v="3.0000000000000001E-3"/>
    <s v="MG/L"/>
    <s v="&lt;="/>
    <n v="4.1000000000000002E-2"/>
    <s v="MG/L"/>
    <s v="max"/>
    <m/>
    <m/>
    <m/>
    <m/>
    <m/>
    <x v="0"/>
    <m/>
    <m/>
    <m/>
    <m/>
    <m/>
    <m/>
    <m/>
    <m/>
    <m/>
    <m/>
    <m/>
    <m/>
    <m/>
    <m/>
    <m/>
    <m/>
    <m/>
    <m/>
    <m/>
    <m/>
    <m/>
    <m/>
    <m/>
    <m/>
  </r>
  <r>
    <s v="MT0000892"/>
    <s v="ICIS-NPDES"/>
    <x v="0"/>
    <x v="0"/>
    <n v="1147"/>
    <s v="Selenium, total (as Se)"/>
    <x v="35"/>
    <n v="1"/>
    <s v="Effluent gross"/>
    <n v="1"/>
    <x v="35"/>
    <x v="35"/>
    <n v="41060"/>
    <x v="2"/>
    <m/>
    <m/>
    <m/>
    <m/>
    <m/>
    <m/>
    <m/>
    <m/>
    <m/>
    <m/>
    <m/>
    <m/>
    <m/>
    <s v="MG/L"/>
    <s v="&lt;="/>
    <n v="0.01"/>
    <s v="MG/L"/>
    <s v="avg"/>
    <m/>
    <m/>
    <m/>
    <m/>
    <m/>
    <m/>
    <s v="MG/L"/>
    <s v="&lt;="/>
    <n v="1.2999999999999999E-2"/>
    <s v="MG/L"/>
    <s v="max"/>
    <m/>
    <m/>
    <m/>
    <m/>
    <m/>
    <x v="0"/>
    <m/>
    <m/>
    <m/>
    <m/>
    <m/>
    <m/>
    <m/>
    <m/>
    <m/>
    <m/>
    <m/>
    <m/>
    <m/>
    <m/>
    <m/>
    <m/>
    <m/>
    <m/>
    <m/>
    <m/>
    <m/>
    <m/>
    <m/>
    <m/>
  </r>
  <r>
    <s v="MT0000892"/>
    <s v="ICIS-NPDES"/>
    <x v="0"/>
    <x v="0"/>
    <n v="1147"/>
    <s v="Selenium, total (as Se)"/>
    <x v="35"/>
    <n v="1"/>
    <s v="Effluent gross"/>
    <n v="1"/>
    <x v="10"/>
    <x v="10"/>
    <n v="41090"/>
    <x v="2"/>
    <m/>
    <m/>
    <m/>
    <m/>
    <m/>
    <m/>
    <m/>
    <m/>
    <m/>
    <m/>
    <m/>
    <m/>
    <n v="2E-3"/>
    <s v="MG/L"/>
    <s v="&lt;="/>
    <n v="0.01"/>
    <s v="MG/L"/>
    <s v="avg"/>
    <m/>
    <m/>
    <m/>
    <m/>
    <m/>
    <m/>
    <s v="MG/L"/>
    <s v="&lt;="/>
    <n v="1.2999999999999999E-2"/>
    <s v="MG/L"/>
    <s v="max"/>
    <m/>
    <m/>
    <m/>
    <m/>
    <m/>
    <x v="0"/>
    <m/>
    <m/>
    <m/>
    <m/>
    <m/>
    <m/>
    <m/>
    <m/>
    <m/>
    <m/>
    <m/>
    <m/>
    <m/>
    <m/>
    <m/>
    <m/>
    <m/>
    <m/>
    <m/>
    <m/>
    <m/>
    <m/>
    <m/>
    <m/>
  </r>
  <r>
    <s v="MT0000892"/>
    <s v="ICIS-NPDES"/>
    <x v="0"/>
    <x v="0"/>
    <n v="1147"/>
    <s v="Selenium, total (as Se)"/>
    <x v="35"/>
    <n v="1"/>
    <s v="Effluent gross"/>
    <n v="1"/>
    <x v="36"/>
    <x v="36"/>
    <n v="41121"/>
    <x v="2"/>
    <m/>
    <m/>
    <m/>
    <m/>
    <m/>
    <m/>
    <m/>
    <m/>
    <m/>
    <m/>
    <m/>
    <m/>
    <m/>
    <s v="MG/L"/>
    <s v="&lt;="/>
    <n v="0.01"/>
    <s v="MG/L"/>
    <s v="avg"/>
    <m/>
    <m/>
    <m/>
    <m/>
    <m/>
    <m/>
    <s v="MG/L"/>
    <s v="&lt;="/>
    <n v="1.2999999999999999E-2"/>
    <s v="MG/L"/>
    <s v="max"/>
    <m/>
    <m/>
    <m/>
    <m/>
    <m/>
    <x v="0"/>
    <m/>
    <m/>
    <m/>
    <m/>
    <m/>
    <m/>
    <m/>
    <m/>
    <m/>
    <m/>
    <m/>
    <m/>
    <m/>
    <m/>
    <m/>
    <m/>
    <m/>
    <m/>
    <m/>
    <m/>
    <m/>
    <m/>
    <m/>
    <m/>
  </r>
  <r>
    <s v="MT0000892"/>
    <s v="ICIS-NPDES"/>
    <x v="0"/>
    <x v="0"/>
    <n v="1147"/>
    <s v="Selenium, total (as Se)"/>
    <x v="35"/>
    <n v="1"/>
    <s v="Effluent gross"/>
    <n v="1"/>
    <x v="37"/>
    <x v="37"/>
    <n v="41152"/>
    <x v="2"/>
    <m/>
    <m/>
    <m/>
    <m/>
    <m/>
    <m/>
    <m/>
    <m/>
    <m/>
    <m/>
    <m/>
    <m/>
    <m/>
    <s v="MG/L"/>
    <s v="&lt;="/>
    <n v="0.01"/>
    <s v="MG/L"/>
    <s v="avg"/>
    <m/>
    <m/>
    <m/>
    <m/>
    <m/>
    <m/>
    <s v="MG/L"/>
    <s v="&lt;="/>
    <n v="1.2999999999999999E-2"/>
    <s v="MG/L"/>
    <s v="max"/>
    <m/>
    <m/>
    <m/>
    <m/>
    <m/>
    <x v="0"/>
    <m/>
    <m/>
    <m/>
    <m/>
    <m/>
    <m/>
    <m/>
    <m/>
    <m/>
    <m/>
    <m/>
    <m/>
    <m/>
    <m/>
    <m/>
    <m/>
    <m/>
    <m/>
    <m/>
    <m/>
    <m/>
    <m/>
    <m/>
    <m/>
  </r>
  <r>
    <s v="MT0000892"/>
    <s v="ICIS-NPDES"/>
    <x v="0"/>
    <x v="0"/>
    <n v="1147"/>
    <s v="Selenium, total (as Se)"/>
    <x v="35"/>
    <n v="1"/>
    <s v="Effluent gross"/>
    <n v="1"/>
    <x v="38"/>
    <x v="38"/>
    <n v="41182"/>
    <x v="2"/>
    <m/>
    <m/>
    <m/>
    <m/>
    <m/>
    <m/>
    <m/>
    <m/>
    <m/>
    <m/>
    <m/>
    <m/>
    <m/>
    <s v="MG/L"/>
    <s v="&lt;="/>
    <n v="0.01"/>
    <s v="MG/L"/>
    <s v="avg"/>
    <m/>
    <m/>
    <m/>
    <m/>
    <m/>
    <m/>
    <s v="MG/L"/>
    <s v="&lt;="/>
    <n v="1.2999999999999999E-2"/>
    <s v="MG/L"/>
    <s v="max"/>
    <m/>
    <m/>
    <m/>
    <m/>
    <m/>
    <x v="0"/>
    <m/>
    <m/>
    <m/>
    <m/>
    <m/>
    <m/>
    <m/>
    <m/>
    <m/>
    <m/>
    <m/>
    <m/>
    <m/>
    <m/>
    <m/>
    <m/>
    <m/>
    <m/>
    <m/>
    <m/>
    <m/>
    <m/>
    <m/>
    <m/>
  </r>
  <r>
    <s v="MT0000892"/>
    <s v="ICIS-NPDES"/>
    <x v="0"/>
    <x v="0"/>
    <n v="70295"/>
    <s v="Solids, total dissolved"/>
    <x v="36"/>
    <n v="1"/>
    <s v="Effluent gross"/>
    <n v="1"/>
    <x v="0"/>
    <x v="0"/>
    <n v="40421"/>
    <x v="0"/>
    <m/>
    <m/>
    <m/>
    <m/>
    <m/>
    <m/>
    <m/>
    <m/>
    <m/>
    <m/>
    <m/>
    <m/>
    <n v="1110"/>
    <s v="MG/L"/>
    <m/>
    <m/>
    <s v="MG/L"/>
    <s v="avg"/>
    <m/>
    <m/>
    <m/>
    <m/>
    <m/>
    <m/>
    <m/>
    <m/>
    <m/>
    <m/>
    <m/>
    <m/>
    <m/>
    <m/>
    <m/>
    <m/>
    <x v="0"/>
    <m/>
    <m/>
    <m/>
    <m/>
    <m/>
    <m/>
    <m/>
    <m/>
    <m/>
    <m/>
    <m/>
    <m/>
    <m/>
    <m/>
    <m/>
    <m/>
    <m/>
    <m/>
    <m/>
    <m/>
    <m/>
    <m/>
    <m/>
    <m/>
  </r>
  <r>
    <s v="MT0000892"/>
    <s v="ICIS-NPDES"/>
    <x v="0"/>
    <x v="0"/>
    <n v="70295"/>
    <s v="Solids, total dissolved"/>
    <x v="36"/>
    <n v="1"/>
    <s v="Effluent gross"/>
    <n v="1"/>
    <x v="1"/>
    <x v="1"/>
    <n v="40451"/>
    <x v="0"/>
    <m/>
    <m/>
    <m/>
    <m/>
    <m/>
    <m/>
    <m/>
    <m/>
    <m/>
    <m/>
    <m/>
    <m/>
    <n v="900"/>
    <s v="MG/L"/>
    <m/>
    <m/>
    <s v="MG/L"/>
    <s v="avg"/>
    <m/>
    <m/>
    <m/>
    <m/>
    <m/>
    <m/>
    <m/>
    <m/>
    <m/>
    <m/>
    <m/>
    <m/>
    <m/>
    <m/>
    <m/>
    <m/>
    <x v="0"/>
    <m/>
    <m/>
    <m/>
    <m/>
    <m/>
    <m/>
    <m/>
    <m/>
    <m/>
    <m/>
    <m/>
    <m/>
    <m/>
    <m/>
    <m/>
    <m/>
    <m/>
    <m/>
    <m/>
    <m/>
    <m/>
    <m/>
    <m/>
    <m/>
  </r>
  <r>
    <s v="MT0000892"/>
    <s v="ICIS-NPDES"/>
    <x v="0"/>
    <x v="0"/>
    <n v="70295"/>
    <s v="Solids, total dissolved"/>
    <x v="36"/>
    <n v="1"/>
    <s v="Effluent gross"/>
    <n v="1"/>
    <x v="2"/>
    <x v="2"/>
    <n v="40512"/>
    <x v="0"/>
    <m/>
    <m/>
    <m/>
    <m/>
    <m/>
    <m/>
    <m/>
    <m/>
    <m/>
    <m/>
    <m/>
    <m/>
    <n v="1190"/>
    <s v="MG/L"/>
    <m/>
    <m/>
    <s v="MG/L"/>
    <s v="avg"/>
    <m/>
    <m/>
    <m/>
    <m/>
    <m/>
    <m/>
    <m/>
    <m/>
    <m/>
    <m/>
    <m/>
    <m/>
    <m/>
    <m/>
    <m/>
    <m/>
    <x v="0"/>
    <m/>
    <m/>
    <m/>
    <m/>
    <m/>
    <m/>
    <m/>
    <m/>
    <m/>
    <m/>
    <m/>
    <m/>
    <m/>
    <m/>
    <m/>
    <m/>
    <m/>
    <m/>
    <m/>
    <m/>
    <m/>
    <m/>
    <m/>
    <m/>
  </r>
  <r>
    <s v="MT0000892"/>
    <s v="ICIS-NPDES"/>
    <x v="0"/>
    <x v="0"/>
    <n v="70295"/>
    <s v="Solids, total dissolved"/>
    <x v="36"/>
    <n v="1"/>
    <s v="Effluent gross"/>
    <n v="1"/>
    <x v="3"/>
    <x v="3"/>
    <n v="40543"/>
    <x v="0"/>
    <m/>
    <m/>
    <m/>
    <m/>
    <m/>
    <m/>
    <m/>
    <m/>
    <m/>
    <m/>
    <m/>
    <m/>
    <n v="1470"/>
    <s v="MG/L"/>
    <m/>
    <m/>
    <s v="MG/L"/>
    <s v="avg"/>
    <m/>
    <m/>
    <m/>
    <m/>
    <m/>
    <m/>
    <m/>
    <m/>
    <m/>
    <m/>
    <m/>
    <m/>
    <m/>
    <m/>
    <m/>
    <m/>
    <x v="0"/>
    <m/>
    <m/>
    <m/>
    <m/>
    <m/>
    <m/>
    <m/>
    <m/>
    <m/>
    <m/>
    <m/>
    <m/>
    <m/>
    <m/>
    <m/>
    <m/>
    <m/>
    <m/>
    <m/>
    <m/>
    <m/>
    <m/>
    <m/>
    <m/>
  </r>
  <r>
    <s v="MT0000892"/>
    <s v="ICIS-NPDES"/>
    <x v="0"/>
    <x v="0"/>
    <n v="70295"/>
    <s v="Solids, total dissolved"/>
    <x v="36"/>
    <n v="1"/>
    <s v="Effluent gross"/>
    <n v="1"/>
    <x v="4"/>
    <x v="4"/>
    <n v="40694"/>
    <x v="1"/>
    <m/>
    <m/>
    <m/>
    <m/>
    <m/>
    <m/>
    <m/>
    <m/>
    <m/>
    <m/>
    <m/>
    <m/>
    <n v="1260"/>
    <s v="MG/L"/>
    <m/>
    <m/>
    <s v="MG/L"/>
    <s v="avg"/>
    <m/>
    <m/>
    <m/>
    <m/>
    <m/>
    <m/>
    <m/>
    <m/>
    <m/>
    <m/>
    <m/>
    <m/>
    <m/>
    <m/>
    <m/>
    <m/>
    <x v="0"/>
    <m/>
    <m/>
    <m/>
    <m/>
    <m/>
    <m/>
    <m/>
    <m/>
    <m/>
    <m/>
    <m/>
    <m/>
    <m/>
    <m/>
    <m/>
    <m/>
    <m/>
    <m/>
    <m/>
    <m/>
    <m/>
    <m/>
    <m/>
    <m/>
  </r>
  <r>
    <s v="MT0000892"/>
    <s v="ICIS-NPDES"/>
    <x v="0"/>
    <x v="0"/>
    <n v="70295"/>
    <s v="Solids, total dissolved"/>
    <x v="36"/>
    <n v="1"/>
    <s v="Effluent gross"/>
    <n v="1"/>
    <x v="5"/>
    <x v="5"/>
    <n v="40724"/>
    <x v="1"/>
    <m/>
    <m/>
    <m/>
    <m/>
    <m/>
    <m/>
    <m/>
    <m/>
    <m/>
    <m/>
    <m/>
    <m/>
    <n v="1050"/>
    <s v="MG/L"/>
    <m/>
    <m/>
    <s v="MG/L"/>
    <s v="avg"/>
    <m/>
    <m/>
    <m/>
    <m/>
    <m/>
    <m/>
    <m/>
    <m/>
    <m/>
    <m/>
    <m/>
    <m/>
    <m/>
    <m/>
    <m/>
    <m/>
    <x v="0"/>
    <m/>
    <m/>
    <m/>
    <m/>
    <m/>
    <m/>
    <m/>
    <m/>
    <m/>
    <m/>
    <m/>
    <m/>
    <m/>
    <m/>
    <m/>
    <m/>
    <m/>
    <m/>
    <m/>
    <m/>
    <m/>
    <m/>
    <m/>
    <m/>
  </r>
  <r>
    <s v="MT0000892"/>
    <s v="ICIS-NPDES"/>
    <x v="0"/>
    <x v="0"/>
    <n v="70295"/>
    <s v="Solids, total dissolved"/>
    <x v="36"/>
    <n v="1"/>
    <s v="Effluent gross"/>
    <n v="1"/>
    <x v="6"/>
    <x v="6"/>
    <n v="40755"/>
    <x v="1"/>
    <m/>
    <m/>
    <m/>
    <m/>
    <m/>
    <m/>
    <m/>
    <m/>
    <m/>
    <m/>
    <m/>
    <m/>
    <n v="1120"/>
    <s v="MG/L"/>
    <m/>
    <m/>
    <s v="MG/L"/>
    <s v="avg"/>
    <m/>
    <m/>
    <m/>
    <m/>
    <m/>
    <m/>
    <m/>
    <m/>
    <m/>
    <m/>
    <m/>
    <m/>
    <m/>
    <m/>
    <m/>
    <m/>
    <x v="0"/>
    <m/>
    <m/>
    <m/>
    <m/>
    <m/>
    <m/>
    <m/>
    <m/>
    <m/>
    <m/>
    <m/>
    <m/>
    <m/>
    <m/>
    <m/>
    <m/>
    <m/>
    <m/>
    <m/>
    <m/>
    <m/>
    <m/>
    <m/>
    <m/>
  </r>
  <r>
    <s v="MT0000892"/>
    <s v="ICIS-NPDES"/>
    <x v="0"/>
    <x v="0"/>
    <n v="70295"/>
    <s v="Solids, total dissolved"/>
    <x v="36"/>
    <n v="1"/>
    <s v="Effluent gross"/>
    <n v="1"/>
    <x v="7"/>
    <x v="7"/>
    <n v="40786"/>
    <x v="1"/>
    <m/>
    <m/>
    <m/>
    <m/>
    <m/>
    <m/>
    <m/>
    <m/>
    <m/>
    <m/>
    <m/>
    <m/>
    <n v="1230"/>
    <s v="MG/L"/>
    <m/>
    <m/>
    <s v="MG/L"/>
    <s v="avg"/>
    <m/>
    <m/>
    <m/>
    <m/>
    <m/>
    <m/>
    <m/>
    <m/>
    <m/>
    <m/>
    <m/>
    <m/>
    <m/>
    <m/>
    <m/>
    <m/>
    <x v="0"/>
    <m/>
    <m/>
    <m/>
    <m/>
    <m/>
    <m/>
    <m/>
    <m/>
    <m/>
    <m/>
    <m/>
    <m/>
    <m/>
    <m/>
    <m/>
    <m/>
    <m/>
    <m/>
    <m/>
    <m/>
    <m/>
    <m/>
    <m/>
    <m/>
  </r>
  <r>
    <s v="MT0000892"/>
    <s v="ICIS-NPDES"/>
    <x v="0"/>
    <x v="0"/>
    <n v="70295"/>
    <s v="Solids, total dissolved"/>
    <x v="36"/>
    <n v="1"/>
    <s v="Effluent gross"/>
    <n v="1"/>
    <x v="8"/>
    <x v="8"/>
    <n v="40999"/>
    <x v="2"/>
    <m/>
    <m/>
    <m/>
    <m/>
    <m/>
    <m/>
    <m/>
    <m/>
    <m/>
    <m/>
    <m/>
    <m/>
    <n v="1030"/>
    <s v="MG/L"/>
    <m/>
    <m/>
    <s v="MG/L"/>
    <s v="avg"/>
    <m/>
    <m/>
    <m/>
    <m/>
    <m/>
    <m/>
    <m/>
    <m/>
    <m/>
    <m/>
    <m/>
    <m/>
    <m/>
    <m/>
    <m/>
    <m/>
    <x v="0"/>
    <m/>
    <m/>
    <m/>
    <m/>
    <m/>
    <m/>
    <m/>
    <m/>
    <m/>
    <m/>
    <m/>
    <m/>
    <m/>
    <m/>
    <m/>
    <m/>
    <m/>
    <m/>
    <m/>
    <m/>
    <m/>
    <m/>
    <m/>
    <m/>
  </r>
  <r>
    <s v="MT0000892"/>
    <s v="ICIS-NPDES"/>
    <x v="0"/>
    <x v="0"/>
    <n v="70295"/>
    <s v="Solids, total dissolved"/>
    <x v="36"/>
    <n v="1"/>
    <s v="Effluent gross"/>
    <n v="1"/>
    <x v="9"/>
    <x v="9"/>
    <n v="41029"/>
    <x v="2"/>
    <m/>
    <m/>
    <m/>
    <m/>
    <m/>
    <m/>
    <m/>
    <m/>
    <m/>
    <m/>
    <m/>
    <m/>
    <n v="940"/>
    <s v="MG/L"/>
    <m/>
    <m/>
    <s v="MG/L"/>
    <s v="avg"/>
    <m/>
    <m/>
    <m/>
    <m/>
    <m/>
    <m/>
    <m/>
    <m/>
    <m/>
    <m/>
    <m/>
    <m/>
    <m/>
    <m/>
    <m/>
    <m/>
    <x v="0"/>
    <m/>
    <m/>
    <m/>
    <m/>
    <m/>
    <m/>
    <m/>
    <m/>
    <m/>
    <m/>
    <m/>
    <m/>
    <m/>
    <m/>
    <m/>
    <m/>
    <m/>
    <m/>
    <m/>
    <m/>
    <m/>
    <m/>
    <m/>
    <m/>
  </r>
  <r>
    <s v="MT0000892"/>
    <s v="ICIS-NPDES"/>
    <x v="0"/>
    <x v="0"/>
    <n v="70296"/>
    <s v="Solids, total dissolved (TDS)"/>
    <x v="37"/>
    <n v="1"/>
    <s v="Effluent gross"/>
    <n v="1"/>
    <x v="10"/>
    <x v="10"/>
    <n v="41090"/>
    <x v="2"/>
    <m/>
    <m/>
    <m/>
    <m/>
    <m/>
    <m/>
    <m/>
    <m/>
    <m/>
    <m/>
    <m/>
    <m/>
    <n v="920"/>
    <s v="MG/L"/>
    <m/>
    <m/>
    <s v="MG/L"/>
    <s v="avg"/>
    <m/>
    <m/>
    <m/>
    <m/>
    <m/>
    <n v="920"/>
    <s v="MG/L"/>
    <m/>
    <m/>
    <s v="MG/L"/>
    <s v="max"/>
    <m/>
    <m/>
    <m/>
    <m/>
    <m/>
    <x v="0"/>
    <m/>
    <m/>
    <m/>
    <m/>
    <m/>
    <m/>
    <m/>
    <m/>
    <m/>
    <m/>
    <m/>
    <m/>
    <m/>
    <m/>
    <m/>
    <m/>
    <m/>
    <m/>
    <m/>
    <m/>
    <m/>
    <m/>
    <m/>
    <m/>
  </r>
  <r>
    <s v="MT0000892"/>
    <s v="ICIS-NPDES"/>
    <x v="0"/>
    <x v="0"/>
    <n v="84066"/>
    <s v="Oil and grease visual"/>
    <x v="38"/>
    <n v="1"/>
    <s v="Effluent gross"/>
    <n v="1"/>
    <x v="1"/>
    <x v="1"/>
    <n v="40451"/>
    <x v="0"/>
    <m/>
    <m/>
    <m/>
    <m/>
    <m/>
    <m/>
    <m/>
    <m/>
    <m/>
    <m/>
    <m/>
    <m/>
    <m/>
    <m/>
    <m/>
    <m/>
    <m/>
    <m/>
    <m/>
    <m/>
    <m/>
    <m/>
    <m/>
    <m/>
    <m/>
    <m/>
    <m/>
    <m/>
    <m/>
    <m/>
    <m/>
    <m/>
    <m/>
    <m/>
    <x v="0"/>
    <m/>
    <m/>
    <m/>
    <m/>
    <m/>
    <m/>
    <m/>
    <m/>
    <m/>
    <m/>
    <n v="0"/>
    <s v="YES=0NO=1"/>
    <m/>
    <m/>
    <s v="YES=0NO=1"/>
    <s v="max"/>
    <m/>
    <m/>
    <m/>
    <m/>
    <m/>
    <m/>
    <m/>
    <m/>
  </r>
  <r>
    <s v="MT0000892"/>
    <s v="ICIS-NPDES"/>
    <x v="0"/>
    <x v="0"/>
    <n v="84066"/>
    <s v="Oil and grease visual"/>
    <x v="38"/>
    <n v="1"/>
    <s v="Effluent gross"/>
    <n v="1"/>
    <x v="2"/>
    <x v="2"/>
    <n v="40512"/>
    <x v="0"/>
    <m/>
    <m/>
    <m/>
    <m/>
    <m/>
    <m/>
    <m/>
    <m/>
    <m/>
    <m/>
    <m/>
    <m/>
    <m/>
    <m/>
    <m/>
    <m/>
    <m/>
    <m/>
    <m/>
    <m/>
    <m/>
    <m/>
    <m/>
    <m/>
    <m/>
    <m/>
    <m/>
    <m/>
    <m/>
    <m/>
    <m/>
    <m/>
    <m/>
    <m/>
    <x v="0"/>
    <m/>
    <m/>
    <m/>
    <m/>
    <m/>
    <m/>
    <m/>
    <m/>
    <m/>
    <m/>
    <n v="0"/>
    <s v="YES=0NO=1"/>
    <m/>
    <m/>
    <s v="YES=0NO=1"/>
    <s v="max"/>
    <m/>
    <m/>
    <m/>
    <m/>
    <m/>
    <m/>
    <m/>
    <m/>
  </r>
  <r>
    <s v="MT0000892"/>
    <s v="ICIS-NPDES"/>
    <x v="0"/>
    <x v="0"/>
    <n v="84066"/>
    <s v="Oil and grease visual"/>
    <x v="38"/>
    <n v="1"/>
    <s v="Effluent gross"/>
    <n v="1"/>
    <x v="3"/>
    <x v="3"/>
    <n v="40543"/>
    <x v="0"/>
    <m/>
    <m/>
    <m/>
    <m/>
    <m/>
    <m/>
    <m/>
    <m/>
    <m/>
    <m/>
    <m/>
    <m/>
    <m/>
    <m/>
    <m/>
    <m/>
    <m/>
    <m/>
    <m/>
    <m/>
    <m/>
    <m/>
    <m/>
    <m/>
    <m/>
    <m/>
    <m/>
    <m/>
    <m/>
    <m/>
    <m/>
    <m/>
    <m/>
    <m/>
    <x v="0"/>
    <m/>
    <m/>
    <m/>
    <m/>
    <m/>
    <m/>
    <m/>
    <m/>
    <m/>
    <m/>
    <n v="0"/>
    <s v="YES=0NO=1"/>
    <m/>
    <m/>
    <s v="YES=0NO=1"/>
    <s v="max"/>
    <m/>
    <m/>
    <m/>
    <m/>
    <m/>
    <m/>
    <m/>
    <m/>
  </r>
  <r>
    <s v="MT0000892"/>
    <s v="ICIS-NPDES"/>
    <x v="0"/>
    <x v="0"/>
    <n v="84066"/>
    <s v="Oil and grease visual"/>
    <x v="38"/>
    <n v="1"/>
    <s v="Effluent gross"/>
    <n v="1"/>
    <x v="4"/>
    <x v="4"/>
    <n v="40694"/>
    <x v="1"/>
    <m/>
    <m/>
    <m/>
    <m/>
    <m/>
    <m/>
    <m/>
    <m/>
    <m/>
    <m/>
    <m/>
    <m/>
    <m/>
    <m/>
    <m/>
    <m/>
    <m/>
    <m/>
    <m/>
    <m/>
    <m/>
    <m/>
    <m/>
    <m/>
    <m/>
    <m/>
    <m/>
    <m/>
    <m/>
    <m/>
    <m/>
    <m/>
    <m/>
    <m/>
    <x v="0"/>
    <m/>
    <m/>
    <m/>
    <m/>
    <m/>
    <m/>
    <m/>
    <m/>
    <m/>
    <m/>
    <n v="0"/>
    <s v="YES=0NO=1"/>
    <m/>
    <m/>
    <s v="YES=0NO=1"/>
    <s v="max"/>
    <m/>
    <m/>
    <m/>
    <m/>
    <m/>
    <m/>
    <m/>
    <m/>
  </r>
  <r>
    <s v="MT0000892"/>
    <s v="ICIS-NPDES"/>
    <x v="0"/>
    <x v="0"/>
    <n v="84066"/>
    <s v="Oil and grease visual"/>
    <x v="38"/>
    <n v="1"/>
    <s v="Effluent gross"/>
    <n v="1"/>
    <x v="5"/>
    <x v="5"/>
    <n v="40724"/>
    <x v="1"/>
    <m/>
    <m/>
    <m/>
    <m/>
    <m/>
    <m/>
    <m/>
    <m/>
    <m/>
    <m/>
    <m/>
    <m/>
    <m/>
    <m/>
    <m/>
    <m/>
    <m/>
    <m/>
    <m/>
    <m/>
    <m/>
    <m/>
    <m/>
    <m/>
    <m/>
    <m/>
    <m/>
    <m/>
    <m/>
    <m/>
    <m/>
    <m/>
    <m/>
    <m/>
    <x v="0"/>
    <m/>
    <m/>
    <m/>
    <m/>
    <m/>
    <m/>
    <m/>
    <m/>
    <m/>
    <m/>
    <n v="0"/>
    <s v="YES=0NO=1"/>
    <m/>
    <m/>
    <s v="YES=0NO=1"/>
    <s v="max"/>
    <m/>
    <m/>
    <m/>
    <m/>
    <m/>
    <m/>
    <m/>
    <m/>
  </r>
  <r>
    <s v="MT0000892"/>
    <s v="ICIS-NPDES"/>
    <x v="0"/>
    <x v="0"/>
    <n v="84066"/>
    <s v="Oil and grease visual"/>
    <x v="38"/>
    <n v="1"/>
    <s v="Effluent gross"/>
    <n v="1"/>
    <x v="6"/>
    <x v="6"/>
    <n v="40755"/>
    <x v="1"/>
    <m/>
    <m/>
    <m/>
    <m/>
    <m/>
    <m/>
    <m/>
    <m/>
    <m/>
    <m/>
    <m/>
    <m/>
    <m/>
    <m/>
    <m/>
    <m/>
    <m/>
    <m/>
    <m/>
    <m/>
    <m/>
    <m/>
    <m/>
    <m/>
    <m/>
    <m/>
    <m/>
    <m/>
    <m/>
    <m/>
    <m/>
    <m/>
    <m/>
    <m/>
    <x v="0"/>
    <m/>
    <m/>
    <m/>
    <m/>
    <m/>
    <m/>
    <m/>
    <m/>
    <m/>
    <m/>
    <n v="0"/>
    <s v="YES=0NO=1"/>
    <m/>
    <m/>
    <s v="YES=0NO=1"/>
    <s v="max"/>
    <m/>
    <m/>
    <m/>
    <m/>
    <m/>
    <m/>
    <m/>
    <m/>
  </r>
  <r>
    <s v="MT0000892"/>
    <s v="ICIS-NPDES"/>
    <x v="0"/>
    <x v="0"/>
    <n v="84066"/>
    <s v="Oil and grease visual"/>
    <x v="38"/>
    <n v="1"/>
    <s v="Effluent gross"/>
    <n v="1"/>
    <x v="7"/>
    <x v="7"/>
    <n v="40786"/>
    <x v="1"/>
    <m/>
    <m/>
    <m/>
    <m/>
    <m/>
    <m/>
    <m/>
    <m/>
    <m/>
    <m/>
    <m/>
    <m/>
    <m/>
    <m/>
    <m/>
    <m/>
    <m/>
    <m/>
    <m/>
    <m/>
    <m/>
    <m/>
    <m/>
    <m/>
    <m/>
    <m/>
    <m/>
    <m/>
    <m/>
    <m/>
    <m/>
    <m/>
    <m/>
    <m/>
    <x v="0"/>
    <m/>
    <m/>
    <m/>
    <m/>
    <m/>
    <m/>
    <m/>
    <m/>
    <m/>
    <m/>
    <n v="0"/>
    <s v="YES=0NO=1"/>
    <m/>
    <m/>
    <s v="YES=0NO=1"/>
    <s v="max"/>
    <m/>
    <m/>
    <m/>
    <m/>
    <m/>
    <m/>
    <m/>
    <m/>
  </r>
  <r>
    <s v="MT0000892"/>
    <s v="ICIS-NPDES"/>
    <x v="0"/>
    <x v="0"/>
    <n v="84066"/>
    <s v="Oil and grease visual"/>
    <x v="38"/>
    <n v="1"/>
    <s v="Effluent gross"/>
    <n v="1"/>
    <x v="8"/>
    <x v="8"/>
    <n v="40999"/>
    <x v="2"/>
    <m/>
    <m/>
    <m/>
    <m/>
    <m/>
    <m/>
    <m/>
    <m/>
    <m/>
    <m/>
    <m/>
    <m/>
    <m/>
    <m/>
    <m/>
    <m/>
    <m/>
    <m/>
    <m/>
    <m/>
    <m/>
    <m/>
    <m/>
    <m/>
    <m/>
    <m/>
    <m/>
    <m/>
    <m/>
    <m/>
    <m/>
    <m/>
    <m/>
    <m/>
    <x v="0"/>
    <m/>
    <m/>
    <m/>
    <m/>
    <m/>
    <m/>
    <m/>
    <m/>
    <m/>
    <m/>
    <n v="0"/>
    <s v="YES=0NO=1"/>
    <m/>
    <m/>
    <s v="YES=0NO=1"/>
    <s v="max"/>
    <m/>
    <m/>
    <m/>
    <m/>
    <m/>
    <m/>
    <m/>
    <m/>
  </r>
  <r>
    <s v="MT0000892"/>
    <s v="ICIS-NPDES"/>
    <x v="0"/>
    <x v="0"/>
    <n v="84066"/>
    <s v="Oil and grease visual"/>
    <x v="38"/>
    <n v="1"/>
    <s v="Effluent gross"/>
    <n v="1"/>
    <x v="9"/>
    <x v="9"/>
    <n v="41029"/>
    <x v="2"/>
    <m/>
    <m/>
    <m/>
    <m/>
    <m/>
    <m/>
    <m/>
    <m/>
    <m/>
    <m/>
    <m/>
    <m/>
    <m/>
    <m/>
    <m/>
    <m/>
    <m/>
    <m/>
    <m/>
    <m/>
    <m/>
    <m/>
    <m/>
    <m/>
    <m/>
    <m/>
    <m/>
    <m/>
    <m/>
    <m/>
    <m/>
    <m/>
    <m/>
    <m/>
    <x v="0"/>
    <m/>
    <m/>
    <m/>
    <m/>
    <m/>
    <m/>
    <m/>
    <m/>
    <m/>
    <m/>
    <n v="0"/>
    <s v="YES=0NO=1"/>
    <m/>
    <m/>
    <s v="YES=0NO=1"/>
    <s v="max"/>
    <m/>
    <m/>
    <m/>
    <m/>
    <m/>
    <m/>
    <m/>
    <m/>
  </r>
  <r>
    <s v="MT0000892"/>
    <s v="ICIS-NPDES"/>
    <x v="0"/>
    <x v="1"/>
    <n v="95"/>
    <s v="Specific conductance"/>
    <x v="3"/>
    <n v="1"/>
    <s v="Effluent gross"/>
    <n v="1"/>
    <x v="11"/>
    <x v="11"/>
    <n v="40025"/>
    <x v="3"/>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12"/>
    <x v="12"/>
    <n v="40056"/>
    <x v="3"/>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13"/>
    <x v="13"/>
    <n v="40086"/>
    <x v="3"/>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14"/>
    <x v="14"/>
    <n v="40117"/>
    <x v="3"/>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15"/>
    <x v="15"/>
    <n v="40147"/>
    <x v="3"/>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16"/>
    <x v="16"/>
    <n v="40178"/>
    <x v="3"/>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17"/>
    <x v="17"/>
    <n v="40209"/>
    <x v="0"/>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18"/>
    <x v="18"/>
    <n v="40237"/>
    <x v="0"/>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19"/>
    <x v="19"/>
    <n v="40268"/>
    <x v="0"/>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20"/>
    <x v="20"/>
    <n v="40298"/>
    <x v="0"/>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21"/>
    <x v="21"/>
    <n v="40329"/>
    <x v="0"/>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22"/>
    <x v="22"/>
    <n v="40359"/>
    <x v="0"/>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23"/>
    <x v="23"/>
    <n v="40390"/>
    <x v="0"/>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0"/>
    <x v="0"/>
    <n v="40421"/>
    <x v="0"/>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1"/>
    <x v="1"/>
    <n v="40451"/>
    <x v="0"/>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24"/>
    <x v="24"/>
    <n v="40482"/>
    <x v="0"/>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2"/>
    <x v="2"/>
    <n v="40512"/>
    <x v="0"/>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3"/>
    <x v="3"/>
    <n v="40543"/>
    <x v="0"/>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25"/>
    <x v="25"/>
    <n v="40574"/>
    <x v="1"/>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26"/>
    <x v="26"/>
    <n v="40602"/>
    <x v="1"/>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27"/>
    <x v="27"/>
    <n v="40633"/>
    <x v="1"/>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28"/>
    <x v="28"/>
    <n v="40663"/>
    <x v="1"/>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4"/>
    <x v="4"/>
    <n v="40694"/>
    <x v="1"/>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5"/>
    <x v="5"/>
    <n v="40724"/>
    <x v="1"/>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6"/>
    <x v="6"/>
    <n v="40755"/>
    <x v="1"/>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7"/>
    <x v="7"/>
    <n v="40786"/>
    <x v="1"/>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29"/>
    <x v="29"/>
    <n v="40816"/>
    <x v="1"/>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30"/>
    <x v="30"/>
    <n v="40847"/>
    <x v="1"/>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31"/>
    <x v="31"/>
    <n v="40877"/>
    <x v="1"/>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32"/>
    <x v="32"/>
    <n v="40908"/>
    <x v="1"/>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33"/>
    <x v="33"/>
    <n v="40939"/>
    <x v="2"/>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34"/>
    <x v="34"/>
    <n v="40968"/>
    <x v="2"/>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8"/>
    <x v="8"/>
    <n v="40999"/>
    <x v="2"/>
    <m/>
    <m/>
    <m/>
    <m/>
    <m/>
    <m/>
    <m/>
    <m/>
    <m/>
    <m/>
    <m/>
    <m/>
    <m/>
    <s v="UMHO/CM"/>
    <s v="&lt;="/>
    <n v="3000"/>
    <s v="UMHO/CM"/>
    <s v="avg"/>
    <m/>
    <m/>
    <m/>
    <m/>
    <m/>
    <m/>
    <s v="UMHO/CM"/>
    <s v="&lt;="/>
    <n v="3488"/>
    <s v="UMHO/CM"/>
    <s v="max"/>
    <m/>
    <m/>
    <m/>
    <m/>
    <m/>
    <x v="0"/>
    <m/>
    <m/>
    <m/>
    <m/>
    <m/>
    <m/>
    <m/>
    <m/>
    <m/>
    <m/>
    <m/>
    <m/>
    <m/>
    <m/>
    <m/>
    <m/>
    <m/>
    <m/>
    <m/>
    <m/>
    <m/>
    <m/>
    <m/>
    <m/>
  </r>
  <r>
    <s v="MT0000892"/>
    <s v="ICIS-NPDES"/>
    <x v="0"/>
    <x v="1"/>
    <n v="95"/>
    <s v="Specific conductance"/>
    <x v="3"/>
    <n v="1"/>
    <s v="Effluent gross"/>
    <n v="1"/>
    <x v="9"/>
    <x v="9"/>
    <n v="41029"/>
    <x v="2"/>
    <m/>
    <m/>
    <m/>
    <m/>
    <m/>
    <m/>
    <m/>
    <m/>
    <m/>
    <m/>
    <m/>
    <m/>
    <m/>
    <s v="UMHO/CM"/>
    <s v="&lt;="/>
    <n v="3000"/>
    <s v="UMHO/CM"/>
    <s v="avg"/>
    <m/>
    <m/>
    <m/>
    <m/>
    <m/>
    <m/>
    <s v="UMHO/CM"/>
    <s v="&lt;="/>
    <n v="3488"/>
    <s v="UMHO/CM"/>
    <s v="max"/>
    <m/>
    <m/>
    <m/>
    <m/>
    <m/>
    <x v="0"/>
    <m/>
    <m/>
    <m/>
    <m/>
    <m/>
    <m/>
    <m/>
    <m/>
    <m/>
    <m/>
    <m/>
    <m/>
    <m/>
    <m/>
    <m/>
    <m/>
    <m/>
    <m/>
    <m/>
    <m/>
    <m/>
    <m/>
    <m/>
    <m/>
  </r>
  <r>
    <s v="MT0000892"/>
    <s v="ICIS-NPDES"/>
    <x v="0"/>
    <x v="1"/>
    <n v="95"/>
    <s v="Specific conductance"/>
    <x v="4"/>
    <n v="1"/>
    <s v="Effluent gross"/>
    <n v="1"/>
    <x v="35"/>
    <x v="35"/>
    <n v="41060"/>
    <x v="2"/>
    <m/>
    <m/>
    <m/>
    <m/>
    <m/>
    <m/>
    <m/>
    <m/>
    <m/>
    <m/>
    <m/>
    <m/>
    <m/>
    <s v="US/CM"/>
    <s v="&lt;="/>
    <n v="1000"/>
    <s v="US/CM"/>
    <s v="avg"/>
    <m/>
    <m/>
    <m/>
    <m/>
    <m/>
    <m/>
    <s v="US/CM"/>
    <s v="&lt;="/>
    <n v="1500"/>
    <s v="US/CM"/>
    <s v="max"/>
    <m/>
    <m/>
    <m/>
    <m/>
    <m/>
    <x v="0"/>
    <m/>
    <m/>
    <m/>
    <m/>
    <m/>
    <m/>
    <m/>
    <m/>
    <m/>
    <m/>
    <m/>
    <m/>
    <m/>
    <m/>
    <m/>
    <m/>
    <m/>
    <m/>
    <m/>
    <m/>
    <m/>
    <m/>
    <m/>
    <m/>
  </r>
  <r>
    <s v="MT0000892"/>
    <s v="ICIS-NPDES"/>
    <x v="0"/>
    <x v="1"/>
    <n v="95"/>
    <s v="Specific conductance"/>
    <x v="4"/>
    <n v="1"/>
    <s v="Effluent gross"/>
    <n v="1"/>
    <x v="10"/>
    <x v="10"/>
    <n v="41090"/>
    <x v="2"/>
    <m/>
    <m/>
    <m/>
    <m/>
    <m/>
    <m/>
    <m/>
    <m/>
    <m/>
    <m/>
    <m/>
    <m/>
    <m/>
    <s v="US/CM"/>
    <s v="&lt;="/>
    <n v="1000"/>
    <s v="US/CM"/>
    <s v="avg"/>
    <m/>
    <m/>
    <m/>
    <m/>
    <m/>
    <m/>
    <s v="US/CM"/>
    <s v="&lt;="/>
    <n v="1500"/>
    <s v="US/CM"/>
    <s v="max"/>
    <m/>
    <m/>
    <m/>
    <m/>
    <m/>
    <x v="0"/>
    <m/>
    <m/>
    <m/>
    <m/>
    <m/>
    <m/>
    <m/>
    <m/>
    <m/>
    <m/>
    <m/>
    <m/>
    <m/>
    <m/>
    <m/>
    <m/>
    <m/>
    <m/>
    <m/>
    <m/>
    <m/>
    <m/>
    <m/>
    <m/>
  </r>
  <r>
    <s v="MT0000892"/>
    <s v="ICIS-NPDES"/>
    <x v="0"/>
    <x v="1"/>
    <n v="95"/>
    <s v="Specific conductance"/>
    <x v="4"/>
    <n v="1"/>
    <s v="Effluent gross"/>
    <n v="1"/>
    <x v="36"/>
    <x v="36"/>
    <n v="41121"/>
    <x v="2"/>
    <m/>
    <m/>
    <m/>
    <m/>
    <m/>
    <m/>
    <m/>
    <m/>
    <m/>
    <m/>
    <m/>
    <m/>
    <m/>
    <s v="US/CM"/>
    <s v="&lt;="/>
    <n v="1000"/>
    <s v="US/CM"/>
    <s v="avg"/>
    <m/>
    <m/>
    <m/>
    <m/>
    <m/>
    <m/>
    <s v="US/CM"/>
    <s v="&lt;="/>
    <n v="1500"/>
    <s v="US/CM"/>
    <s v="max"/>
    <m/>
    <m/>
    <m/>
    <m/>
    <m/>
    <x v="0"/>
    <m/>
    <m/>
    <m/>
    <m/>
    <m/>
    <m/>
    <m/>
    <m/>
    <m/>
    <m/>
    <m/>
    <m/>
    <m/>
    <m/>
    <m/>
    <m/>
    <m/>
    <m/>
    <m/>
    <m/>
    <m/>
    <m/>
    <m/>
    <m/>
  </r>
  <r>
    <s v="MT0000892"/>
    <s v="ICIS-NPDES"/>
    <x v="0"/>
    <x v="1"/>
    <n v="95"/>
    <s v="Specific conductance"/>
    <x v="4"/>
    <n v="1"/>
    <s v="Effluent gross"/>
    <n v="1"/>
    <x v="37"/>
    <x v="37"/>
    <n v="41152"/>
    <x v="2"/>
    <m/>
    <m/>
    <m/>
    <m/>
    <m/>
    <m/>
    <m/>
    <m/>
    <m/>
    <m/>
    <m/>
    <m/>
    <m/>
    <s v="US/CM"/>
    <s v="&lt;="/>
    <n v="1000"/>
    <s v="US/CM"/>
    <s v="avg"/>
    <m/>
    <m/>
    <m/>
    <m/>
    <m/>
    <m/>
    <s v="US/CM"/>
    <s v="&lt;="/>
    <n v="1500"/>
    <s v="US/CM"/>
    <s v="max"/>
    <m/>
    <m/>
    <m/>
    <m/>
    <m/>
    <x v="0"/>
    <m/>
    <m/>
    <m/>
    <m/>
    <m/>
    <m/>
    <m/>
    <m/>
    <m/>
    <m/>
    <m/>
    <m/>
    <m/>
    <m/>
    <m/>
    <m/>
    <m/>
    <m/>
    <m/>
    <m/>
    <m/>
    <m/>
    <m/>
    <m/>
  </r>
  <r>
    <s v="MT0000892"/>
    <s v="ICIS-NPDES"/>
    <x v="0"/>
    <x v="1"/>
    <n v="95"/>
    <s v="Specific conductance"/>
    <x v="4"/>
    <n v="1"/>
    <s v="Effluent gross"/>
    <n v="1"/>
    <x v="38"/>
    <x v="38"/>
    <n v="41182"/>
    <x v="2"/>
    <m/>
    <m/>
    <m/>
    <m/>
    <m/>
    <m/>
    <m/>
    <m/>
    <m/>
    <m/>
    <m/>
    <m/>
    <m/>
    <s v="US/CM"/>
    <s v="&lt;="/>
    <n v="1000"/>
    <s v="US/CM"/>
    <s v="avg"/>
    <m/>
    <m/>
    <m/>
    <m/>
    <m/>
    <m/>
    <s v="US/CM"/>
    <s v="&lt;="/>
    <n v="1500"/>
    <s v="US/CM"/>
    <s v="max"/>
    <m/>
    <m/>
    <m/>
    <m/>
    <m/>
    <x v="0"/>
    <m/>
    <m/>
    <m/>
    <m/>
    <m/>
    <m/>
    <m/>
    <m/>
    <m/>
    <m/>
    <m/>
    <m/>
    <m/>
    <m/>
    <m/>
    <m/>
    <m/>
    <m/>
    <m/>
    <m/>
    <m/>
    <m/>
    <m/>
    <m/>
  </r>
  <r>
    <s v="MT0000892"/>
    <s v="ICIS-NPDES"/>
    <x v="0"/>
    <x v="1"/>
    <n v="400"/>
    <s v="pH"/>
    <x v="6"/>
    <n v="1"/>
    <s v="Effluent gross"/>
    <n v="1"/>
    <x v="11"/>
    <x v="11"/>
    <n v="40025"/>
    <x v="3"/>
    <m/>
    <m/>
    <s v="SU"/>
    <s v="&gt;="/>
    <n v="6.5"/>
    <s v="SU"/>
    <s v="min"/>
    <m/>
    <m/>
    <m/>
    <m/>
    <m/>
    <m/>
    <m/>
    <m/>
    <m/>
    <m/>
    <m/>
    <m/>
    <m/>
    <m/>
    <m/>
    <m/>
    <m/>
    <s v="SU"/>
    <s v="&lt;="/>
    <n v="9"/>
    <s v="SU"/>
    <s v="max"/>
    <m/>
    <m/>
    <m/>
    <m/>
    <m/>
    <x v="0"/>
    <m/>
    <m/>
    <m/>
    <m/>
    <m/>
    <m/>
    <m/>
    <m/>
    <m/>
    <m/>
    <m/>
    <m/>
    <m/>
    <m/>
    <m/>
    <m/>
    <m/>
    <m/>
    <m/>
    <m/>
    <m/>
    <m/>
    <m/>
    <m/>
  </r>
  <r>
    <s v="MT0000892"/>
    <s v="ICIS-NPDES"/>
    <x v="0"/>
    <x v="1"/>
    <n v="400"/>
    <s v="pH"/>
    <x v="6"/>
    <n v="1"/>
    <s v="Effluent gross"/>
    <n v="1"/>
    <x v="12"/>
    <x v="12"/>
    <n v="40056"/>
    <x v="3"/>
    <m/>
    <m/>
    <s v="SU"/>
    <s v="&gt;="/>
    <n v="6.5"/>
    <s v="SU"/>
    <s v="min"/>
    <m/>
    <m/>
    <m/>
    <m/>
    <m/>
    <m/>
    <m/>
    <m/>
    <m/>
    <m/>
    <m/>
    <m/>
    <m/>
    <m/>
    <m/>
    <m/>
    <m/>
    <s v="SU"/>
    <s v="&lt;="/>
    <n v="9"/>
    <s v="SU"/>
    <s v="max"/>
    <m/>
    <m/>
    <m/>
    <m/>
    <m/>
    <x v="0"/>
    <m/>
    <m/>
    <m/>
    <m/>
    <m/>
    <m/>
    <m/>
    <m/>
    <m/>
    <m/>
    <m/>
    <m/>
    <m/>
    <m/>
    <m/>
    <m/>
    <m/>
    <m/>
    <m/>
    <m/>
    <m/>
    <m/>
    <m/>
    <m/>
  </r>
  <r>
    <s v="MT0000892"/>
    <s v="ICIS-NPDES"/>
    <x v="0"/>
    <x v="1"/>
    <n v="400"/>
    <s v="pH"/>
    <x v="6"/>
    <n v="1"/>
    <s v="Effluent gross"/>
    <n v="1"/>
    <x v="13"/>
    <x v="13"/>
    <n v="40086"/>
    <x v="3"/>
    <m/>
    <m/>
    <s v="SU"/>
    <s v="&gt;="/>
    <n v="6.5"/>
    <s v="SU"/>
    <s v="min"/>
    <m/>
    <m/>
    <m/>
    <m/>
    <m/>
    <m/>
    <m/>
    <m/>
    <m/>
    <m/>
    <m/>
    <m/>
    <m/>
    <m/>
    <m/>
    <m/>
    <m/>
    <s v="SU"/>
    <s v="&lt;="/>
    <n v="9"/>
    <s v="SU"/>
    <s v="max"/>
    <m/>
    <m/>
    <m/>
    <m/>
    <m/>
    <x v="0"/>
    <m/>
    <m/>
    <m/>
    <m/>
    <m/>
    <m/>
    <m/>
    <m/>
    <m/>
    <m/>
    <m/>
    <m/>
    <m/>
    <m/>
    <m/>
    <m/>
    <m/>
    <m/>
    <m/>
    <m/>
    <m/>
    <m/>
    <m/>
    <m/>
  </r>
  <r>
    <s v="MT0000892"/>
    <s v="ICIS-NPDES"/>
    <x v="0"/>
    <x v="1"/>
    <n v="400"/>
    <s v="pH"/>
    <x v="6"/>
    <n v="1"/>
    <s v="Effluent gross"/>
    <n v="1"/>
    <x v="14"/>
    <x v="14"/>
    <n v="40117"/>
    <x v="3"/>
    <m/>
    <m/>
    <s v="SU"/>
    <s v="&gt;="/>
    <n v="6.5"/>
    <s v="SU"/>
    <s v="min"/>
    <m/>
    <m/>
    <m/>
    <m/>
    <m/>
    <m/>
    <m/>
    <m/>
    <m/>
    <m/>
    <m/>
    <m/>
    <m/>
    <m/>
    <m/>
    <m/>
    <m/>
    <s v="SU"/>
    <s v="&lt;="/>
    <n v="9"/>
    <s v="SU"/>
    <s v="max"/>
    <m/>
    <m/>
    <m/>
    <m/>
    <m/>
    <x v="0"/>
    <m/>
    <m/>
    <m/>
    <m/>
    <m/>
    <m/>
    <m/>
    <m/>
    <m/>
    <m/>
    <m/>
    <m/>
    <m/>
    <m/>
    <m/>
    <m/>
    <m/>
    <m/>
    <m/>
    <m/>
    <m/>
    <m/>
    <m/>
    <m/>
  </r>
  <r>
    <s v="MT0000892"/>
    <s v="ICIS-NPDES"/>
    <x v="0"/>
    <x v="1"/>
    <n v="400"/>
    <s v="pH"/>
    <x v="6"/>
    <n v="1"/>
    <s v="Effluent gross"/>
    <n v="1"/>
    <x v="15"/>
    <x v="15"/>
    <n v="40147"/>
    <x v="3"/>
    <m/>
    <m/>
    <s v="SU"/>
    <s v="&gt;="/>
    <n v="6.5"/>
    <s v="SU"/>
    <s v="min"/>
    <m/>
    <m/>
    <m/>
    <m/>
    <m/>
    <m/>
    <m/>
    <m/>
    <m/>
    <m/>
    <m/>
    <m/>
    <m/>
    <m/>
    <m/>
    <m/>
    <m/>
    <s v="SU"/>
    <s v="&lt;="/>
    <n v="9"/>
    <s v="SU"/>
    <s v="max"/>
    <m/>
    <m/>
    <m/>
    <m/>
    <m/>
    <x v="0"/>
    <m/>
    <m/>
    <m/>
    <m/>
    <m/>
    <m/>
    <m/>
    <m/>
    <m/>
    <m/>
    <m/>
    <m/>
    <m/>
    <m/>
    <m/>
    <m/>
    <m/>
    <m/>
    <m/>
    <m/>
    <m/>
    <m/>
    <m/>
    <m/>
  </r>
  <r>
    <s v="MT0000892"/>
    <s v="ICIS-NPDES"/>
    <x v="0"/>
    <x v="1"/>
    <n v="400"/>
    <s v="pH"/>
    <x v="6"/>
    <n v="1"/>
    <s v="Effluent gross"/>
    <n v="1"/>
    <x v="16"/>
    <x v="16"/>
    <n v="40178"/>
    <x v="3"/>
    <m/>
    <m/>
    <s v="SU"/>
    <s v="&gt;="/>
    <n v="6.5"/>
    <s v="SU"/>
    <s v="min"/>
    <m/>
    <m/>
    <m/>
    <m/>
    <m/>
    <m/>
    <m/>
    <m/>
    <m/>
    <m/>
    <m/>
    <m/>
    <m/>
    <m/>
    <m/>
    <m/>
    <m/>
    <s v="SU"/>
    <s v="&lt;="/>
    <n v="9"/>
    <s v="SU"/>
    <s v="max"/>
    <m/>
    <m/>
    <m/>
    <m/>
    <m/>
    <x v="0"/>
    <m/>
    <m/>
    <m/>
    <m/>
    <m/>
    <m/>
    <m/>
    <m/>
    <m/>
    <m/>
    <m/>
    <m/>
    <m/>
    <m/>
    <m/>
    <m/>
    <m/>
    <m/>
    <m/>
    <m/>
    <m/>
    <m/>
    <m/>
    <m/>
  </r>
  <r>
    <s v="MT0000892"/>
    <s v="ICIS-NPDES"/>
    <x v="0"/>
    <x v="1"/>
    <n v="400"/>
    <s v="pH"/>
    <x v="6"/>
    <n v="1"/>
    <s v="Effluent gross"/>
    <n v="1"/>
    <x v="17"/>
    <x v="17"/>
    <n v="40209"/>
    <x v="0"/>
    <m/>
    <m/>
    <s v="SU"/>
    <s v="&gt;="/>
    <n v="6.5"/>
    <s v="SU"/>
    <s v="min"/>
    <m/>
    <m/>
    <m/>
    <m/>
    <m/>
    <m/>
    <m/>
    <m/>
    <m/>
    <m/>
    <m/>
    <m/>
    <m/>
    <m/>
    <m/>
    <m/>
    <m/>
    <s v="SU"/>
    <s v="&lt;="/>
    <n v="9"/>
    <s v="SU"/>
    <s v="max"/>
    <m/>
    <m/>
    <m/>
    <m/>
    <m/>
    <x v="0"/>
    <m/>
    <m/>
    <m/>
    <m/>
    <m/>
    <m/>
    <m/>
    <m/>
    <m/>
    <m/>
    <m/>
    <m/>
    <m/>
    <m/>
    <m/>
    <m/>
    <m/>
    <m/>
    <m/>
    <m/>
    <m/>
    <m/>
    <m/>
    <m/>
  </r>
  <r>
    <s v="MT0000892"/>
    <s v="ICIS-NPDES"/>
    <x v="0"/>
    <x v="1"/>
    <n v="400"/>
    <s v="pH"/>
    <x v="6"/>
    <n v="1"/>
    <s v="Effluent gross"/>
    <n v="1"/>
    <x v="18"/>
    <x v="18"/>
    <n v="40237"/>
    <x v="0"/>
    <m/>
    <m/>
    <s v="SU"/>
    <s v="&gt;="/>
    <n v="6.5"/>
    <s v="SU"/>
    <s v="min"/>
    <m/>
    <m/>
    <m/>
    <m/>
    <m/>
    <m/>
    <m/>
    <m/>
    <m/>
    <m/>
    <m/>
    <m/>
    <m/>
    <m/>
    <m/>
    <m/>
    <m/>
    <s v="SU"/>
    <s v="&lt;="/>
    <n v="9"/>
    <s v="SU"/>
    <s v="max"/>
    <m/>
    <m/>
    <m/>
    <m/>
    <m/>
    <x v="0"/>
    <m/>
    <m/>
    <m/>
    <m/>
    <m/>
    <m/>
    <m/>
    <m/>
    <m/>
    <m/>
    <m/>
    <m/>
    <m/>
    <m/>
    <m/>
    <m/>
    <m/>
    <m/>
    <m/>
    <m/>
    <m/>
    <m/>
    <m/>
    <m/>
  </r>
  <r>
    <s v="MT0000892"/>
    <s v="ICIS-NPDES"/>
    <x v="0"/>
    <x v="1"/>
    <n v="400"/>
    <s v="pH"/>
    <x v="6"/>
    <n v="1"/>
    <s v="Effluent gross"/>
    <n v="1"/>
    <x v="19"/>
    <x v="19"/>
    <n v="40268"/>
    <x v="0"/>
    <m/>
    <m/>
    <s v="SU"/>
    <s v="&gt;="/>
    <n v="6.5"/>
    <s v="SU"/>
    <s v="min"/>
    <m/>
    <m/>
    <m/>
    <m/>
    <m/>
    <m/>
    <m/>
    <m/>
    <m/>
    <m/>
    <m/>
    <m/>
    <m/>
    <m/>
    <m/>
    <m/>
    <m/>
    <s v="SU"/>
    <s v="&lt;="/>
    <n v="9"/>
    <s v="SU"/>
    <s v="max"/>
    <m/>
    <m/>
    <m/>
    <m/>
    <m/>
    <x v="0"/>
    <m/>
    <m/>
    <m/>
    <m/>
    <m/>
    <m/>
    <m/>
    <m/>
    <m/>
    <m/>
    <m/>
    <m/>
    <m/>
    <m/>
    <m/>
    <m/>
    <m/>
    <m/>
    <m/>
    <m/>
    <m/>
    <m/>
    <m/>
    <m/>
  </r>
  <r>
    <s v="MT0000892"/>
    <s v="ICIS-NPDES"/>
    <x v="0"/>
    <x v="1"/>
    <n v="400"/>
    <s v="pH"/>
    <x v="6"/>
    <n v="1"/>
    <s v="Effluent gross"/>
    <n v="1"/>
    <x v="20"/>
    <x v="20"/>
    <n v="40298"/>
    <x v="0"/>
    <m/>
    <m/>
    <s v="SU"/>
    <s v="&gt;="/>
    <n v="6.5"/>
    <s v="SU"/>
    <s v="min"/>
    <m/>
    <m/>
    <m/>
    <m/>
    <m/>
    <m/>
    <m/>
    <m/>
    <m/>
    <m/>
    <m/>
    <m/>
    <m/>
    <m/>
    <m/>
    <m/>
    <m/>
    <s v="SU"/>
    <s v="&lt;="/>
    <n v="9"/>
    <s v="SU"/>
    <s v="max"/>
    <m/>
    <m/>
    <m/>
    <m/>
    <m/>
    <x v="0"/>
    <m/>
    <m/>
    <m/>
    <m/>
    <m/>
    <m/>
    <m/>
    <m/>
    <m/>
    <m/>
    <m/>
    <m/>
    <m/>
    <m/>
    <m/>
    <m/>
    <m/>
    <m/>
    <m/>
    <m/>
    <m/>
    <m/>
    <m/>
    <m/>
  </r>
  <r>
    <s v="MT0000892"/>
    <s v="ICIS-NPDES"/>
    <x v="0"/>
    <x v="1"/>
    <n v="400"/>
    <s v="pH"/>
    <x v="6"/>
    <n v="1"/>
    <s v="Effluent gross"/>
    <n v="1"/>
    <x v="21"/>
    <x v="21"/>
    <n v="40329"/>
    <x v="0"/>
    <m/>
    <m/>
    <s v="SU"/>
    <s v="&gt;="/>
    <n v="6.5"/>
    <s v="SU"/>
    <s v="min"/>
    <m/>
    <m/>
    <m/>
    <m/>
    <m/>
    <m/>
    <m/>
    <m/>
    <m/>
    <m/>
    <m/>
    <m/>
    <m/>
    <m/>
    <m/>
    <m/>
    <m/>
    <s v="SU"/>
    <s v="&lt;="/>
    <n v="9"/>
    <s v="SU"/>
    <s v="max"/>
    <m/>
    <m/>
    <m/>
    <m/>
    <m/>
    <x v="0"/>
    <m/>
    <m/>
    <m/>
    <m/>
    <m/>
    <m/>
    <m/>
    <m/>
    <m/>
    <m/>
    <m/>
    <m/>
    <m/>
    <m/>
    <m/>
    <m/>
    <m/>
    <m/>
    <m/>
    <m/>
    <m/>
    <m/>
    <m/>
    <m/>
  </r>
  <r>
    <s v="MT0000892"/>
    <s v="ICIS-NPDES"/>
    <x v="0"/>
    <x v="1"/>
    <n v="400"/>
    <s v="pH"/>
    <x v="6"/>
    <n v="1"/>
    <s v="Effluent gross"/>
    <n v="1"/>
    <x v="22"/>
    <x v="22"/>
    <n v="40359"/>
    <x v="0"/>
    <m/>
    <m/>
    <s v="SU"/>
    <s v="&gt;="/>
    <n v="6.5"/>
    <s v="SU"/>
    <s v="min"/>
    <m/>
    <m/>
    <m/>
    <m/>
    <m/>
    <m/>
    <m/>
    <m/>
    <m/>
    <m/>
    <m/>
    <m/>
    <m/>
    <m/>
    <m/>
    <m/>
    <m/>
    <s v="SU"/>
    <s v="&lt;="/>
    <n v="9"/>
    <s v="SU"/>
    <s v="max"/>
    <m/>
    <m/>
    <m/>
    <m/>
    <m/>
    <x v="0"/>
    <m/>
    <m/>
    <m/>
    <m/>
    <m/>
    <m/>
    <m/>
    <m/>
    <m/>
    <m/>
    <m/>
    <m/>
    <m/>
    <m/>
    <m/>
    <m/>
    <m/>
    <m/>
    <m/>
    <m/>
    <m/>
    <m/>
    <m/>
    <m/>
  </r>
  <r>
    <s v="MT0000892"/>
    <s v="ICIS-NPDES"/>
    <x v="0"/>
    <x v="1"/>
    <n v="400"/>
    <s v="pH"/>
    <x v="6"/>
    <n v="1"/>
    <s v="Effluent gross"/>
    <n v="1"/>
    <x v="23"/>
    <x v="23"/>
    <n v="40390"/>
    <x v="0"/>
    <m/>
    <m/>
    <s v="SU"/>
    <s v="&gt;="/>
    <n v="6.5"/>
    <s v="SU"/>
    <s v="min"/>
    <m/>
    <m/>
    <m/>
    <m/>
    <m/>
    <m/>
    <m/>
    <m/>
    <m/>
    <m/>
    <m/>
    <m/>
    <m/>
    <m/>
    <m/>
    <m/>
    <m/>
    <s v="SU"/>
    <s v="&lt;="/>
    <n v="9"/>
    <s v="SU"/>
    <s v="max"/>
    <m/>
    <m/>
    <m/>
    <m/>
    <m/>
    <x v="0"/>
    <m/>
    <m/>
    <m/>
    <m/>
    <m/>
    <m/>
    <m/>
    <m/>
    <m/>
    <m/>
    <m/>
    <m/>
    <m/>
    <m/>
    <m/>
    <m/>
    <m/>
    <m/>
    <m/>
    <m/>
    <m/>
    <m/>
    <m/>
    <m/>
  </r>
  <r>
    <s v="MT0000892"/>
    <s v="ICIS-NPDES"/>
    <x v="0"/>
    <x v="1"/>
    <n v="400"/>
    <s v="pH"/>
    <x v="6"/>
    <n v="1"/>
    <s v="Effluent gross"/>
    <n v="1"/>
    <x v="0"/>
    <x v="0"/>
    <n v="40421"/>
    <x v="0"/>
    <m/>
    <m/>
    <s v="SU"/>
    <s v="&gt;="/>
    <n v="6.5"/>
    <s v="SU"/>
    <s v="min"/>
    <m/>
    <m/>
    <m/>
    <m/>
    <m/>
    <m/>
    <m/>
    <m/>
    <m/>
    <m/>
    <m/>
    <m/>
    <m/>
    <m/>
    <m/>
    <m/>
    <m/>
    <s v="SU"/>
    <s v="&lt;="/>
    <n v="9"/>
    <s v="SU"/>
    <s v="max"/>
    <m/>
    <m/>
    <m/>
    <m/>
    <m/>
    <x v="0"/>
    <m/>
    <m/>
    <m/>
    <m/>
    <m/>
    <m/>
    <m/>
    <m/>
    <m/>
    <m/>
    <m/>
    <m/>
    <m/>
    <m/>
    <m/>
    <m/>
    <m/>
    <m/>
    <m/>
    <m/>
    <m/>
    <m/>
    <m/>
    <m/>
  </r>
  <r>
    <s v="MT0000892"/>
    <s v="ICIS-NPDES"/>
    <x v="0"/>
    <x v="1"/>
    <n v="400"/>
    <s v="pH"/>
    <x v="6"/>
    <n v="1"/>
    <s v="Effluent gross"/>
    <n v="1"/>
    <x v="1"/>
    <x v="1"/>
    <n v="40451"/>
    <x v="0"/>
    <m/>
    <m/>
    <s v="SU"/>
    <s v="&gt;="/>
    <n v="6.5"/>
    <s v="SU"/>
    <s v="min"/>
    <m/>
    <m/>
    <m/>
    <m/>
    <m/>
    <m/>
    <m/>
    <m/>
    <m/>
    <m/>
    <m/>
    <m/>
    <m/>
    <m/>
    <m/>
    <m/>
    <m/>
    <s v="SU"/>
    <s v="&lt;="/>
    <n v="9"/>
    <s v="SU"/>
    <s v="max"/>
    <m/>
    <m/>
    <m/>
    <m/>
    <m/>
    <x v="0"/>
    <m/>
    <m/>
    <m/>
    <m/>
    <m/>
    <m/>
    <m/>
    <m/>
    <m/>
    <m/>
    <m/>
    <m/>
    <m/>
    <m/>
    <m/>
    <m/>
    <m/>
    <m/>
    <m/>
    <m/>
    <m/>
    <m/>
    <m/>
    <m/>
  </r>
  <r>
    <s v="MT0000892"/>
    <s v="ICIS-NPDES"/>
    <x v="0"/>
    <x v="1"/>
    <n v="400"/>
    <s v="pH"/>
    <x v="6"/>
    <n v="1"/>
    <s v="Effluent gross"/>
    <n v="1"/>
    <x v="24"/>
    <x v="24"/>
    <n v="40482"/>
    <x v="0"/>
    <m/>
    <m/>
    <s v="SU"/>
    <s v="&gt;="/>
    <n v="6.5"/>
    <s v="SU"/>
    <s v="min"/>
    <m/>
    <m/>
    <m/>
    <m/>
    <m/>
    <m/>
    <m/>
    <m/>
    <m/>
    <m/>
    <m/>
    <m/>
    <m/>
    <m/>
    <m/>
    <m/>
    <m/>
    <s v="SU"/>
    <s v="&lt;="/>
    <n v="9"/>
    <s v="SU"/>
    <s v="max"/>
    <m/>
    <m/>
    <m/>
    <m/>
    <m/>
    <x v="0"/>
    <m/>
    <m/>
    <m/>
    <m/>
    <m/>
    <m/>
    <m/>
    <m/>
    <m/>
    <m/>
    <m/>
    <m/>
    <m/>
    <m/>
    <m/>
    <m/>
    <m/>
    <m/>
    <m/>
    <m/>
    <m/>
    <m/>
    <m/>
    <m/>
  </r>
  <r>
    <s v="MT0000892"/>
    <s v="ICIS-NPDES"/>
    <x v="0"/>
    <x v="1"/>
    <n v="400"/>
    <s v="pH"/>
    <x v="6"/>
    <n v="1"/>
    <s v="Effluent gross"/>
    <n v="1"/>
    <x v="2"/>
    <x v="2"/>
    <n v="40512"/>
    <x v="0"/>
    <m/>
    <m/>
    <s v="SU"/>
    <s v="&gt;="/>
    <n v="6.5"/>
    <s v="SU"/>
    <s v="min"/>
    <m/>
    <m/>
    <m/>
    <m/>
    <m/>
    <m/>
    <m/>
    <m/>
    <m/>
    <m/>
    <m/>
    <m/>
    <m/>
    <m/>
    <m/>
    <m/>
    <m/>
    <s v="SU"/>
    <s v="&lt;="/>
    <n v="9"/>
    <s v="SU"/>
    <s v="max"/>
    <m/>
    <m/>
    <m/>
    <m/>
    <m/>
    <x v="0"/>
    <m/>
    <m/>
    <m/>
    <m/>
    <m/>
    <m/>
    <m/>
    <m/>
    <m/>
    <m/>
    <m/>
    <m/>
    <m/>
    <m/>
    <m/>
    <m/>
    <m/>
    <m/>
    <m/>
    <m/>
    <m/>
    <m/>
    <m/>
    <m/>
  </r>
  <r>
    <s v="MT0000892"/>
    <s v="ICIS-NPDES"/>
    <x v="0"/>
    <x v="1"/>
    <n v="400"/>
    <s v="pH"/>
    <x v="6"/>
    <n v="1"/>
    <s v="Effluent gross"/>
    <n v="1"/>
    <x v="3"/>
    <x v="3"/>
    <n v="40543"/>
    <x v="0"/>
    <m/>
    <m/>
    <s v="SU"/>
    <s v="&gt;="/>
    <n v="6.5"/>
    <s v="SU"/>
    <s v="min"/>
    <m/>
    <m/>
    <m/>
    <m/>
    <m/>
    <m/>
    <m/>
    <m/>
    <m/>
    <m/>
    <m/>
    <m/>
    <m/>
    <m/>
    <m/>
    <m/>
    <m/>
    <s v="SU"/>
    <s v="&lt;="/>
    <n v="9"/>
    <s v="SU"/>
    <s v="max"/>
    <m/>
    <m/>
    <m/>
    <m/>
    <m/>
    <x v="0"/>
    <m/>
    <m/>
    <m/>
    <m/>
    <m/>
    <m/>
    <m/>
    <m/>
    <m/>
    <m/>
    <m/>
    <m/>
    <m/>
    <m/>
    <m/>
    <m/>
    <m/>
    <m/>
    <m/>
    <m/>
    <m/>
    <m/>
    <m/>
    <m/>
  </r>
  <r>
    <s v="MT0000892"/>
    <s v="ICIS-NPDES"/>
    <x v="0"/>
    <x v="1"/>
    <n v="400"/>
    <s v="pH"/>
    <x v="6"/>
    <n v="1"/>
    <s v="Effluent gross"/>
    <n v="1"/>
    <x v="25"/>
    <x v="25"/>
    <n v="40574"/>
    <x v="1"/>
    <m/>
    <m/>
    <s v="SU"/>
    <s v="&gt;="/>
    <n v="6.5"/>
    <s v="SU"/>
    <s v="min"/>
    <m/>
    <m/>
    <m/>
    <m/>
    <m/>
    <m/>
    <m/>
    <m/>
    <m/>
    <m/>
    <m/>
    <m/>
    <m/>
    <m/>
    <m/>
    <m/>
    <m/>
    <s v="SU"/>
    <s v="&lt;="/>
    <n v="9"/>
    <s v="SU"/>
    <s v="max"/>
    <m/>
    <m/>
    <m/>
    <m/>
    <m/>
    <x v="0"/>
    <m/>
    <m/>
    <m/>
    <m/>
    <m/>
    <m/>
    <m/>
    <m/>
    <m/>
    <m/>
    <m/>
    <m/>
    <m/>
    <m/>
    <m/>
    <m/>
    <m/>
    <m/>
    <m/>
    <m/>
    <m/>
    <m/>
    <m/>
    <m/>
  </r>
  <r>
    <s v="MT0000892"/>
    <s v="ICIS-NPDES"/>
    <x v="0"/>
    <x v="1"/>
    <n v="400"/>
    <s v="pH"/>
    <x v="6"/>
    <n v="1"/>
    <s v="Effluent gross"/>
    <n v="1"/>
    <x v="26"/>
    <x v="26"/>
    <n v="40602"/>
    <x v="1"/>
    <m/>
    <m/>
    <s v="SU"/>
    <s v="&gt;="/>
    <n v="6.5"/>
    <s v="SU"/>
    <s v="min"/>
    <m/>
    <m/>
    <m/>
    <m/>
    <m/>
    <m/>
    <m/>
    <m/>
    <m/>
    <m/>
    <m/>
    <m/>
    <m/>
    <m/>
    <m/>
    <m/>
    <m/>
    <s v="SU"/>
    <s v="&lt;="/>
    <n v="9"/>
    <s v="SU"/>
    <s v="max"/>
    <m/>
    <m/>
    <m/>
    <m/>
    <m/>
    <x v="0"/>
    <m/>
    <m/>
    <m/>
    <m/>
    <m/>
    <m/>
    <m/>
    <m/>
    <m/>
    <m/>
    <m/>
    <m/>
    <m/>
    <m/>
    <m/>
    <m/>
    <m/>
    <m/>
    <m/>
    <m/>
    <m/>
    <m/>
    <m/>
    <m/>
  </r>
  <r>
    <s v="MT0000892"/>
    <s v="ICIS-NPDES"/>
    <x v="0"/>
    <x v="1"/>
    <n v="400"/>
    <s v="pH"/>
    <x v="6"/>
    <n v="1"/>
    <s v="Effluent gross"/>
    <n v="1"/>
    <x v="27"/>
    <x v="27"/>
    <n v="40633"/>
    <x v="1"/>
    <m/>
    <m/>
    <s v="SU"/>
    <s v="&gt;="/>
    <n v="6.5"/>
    <s v="SU"/>
    <s v="min"/>
    <m/>
    <m/>
    <m/>
    <m/>
    <m/>
    <m/>
    <m/>
    <m/>
    <m/>
    <m/>
    <m/>
    <m/>
    <m/>
    <m/>
    <m/>
    <m/>
    <m/>
    <s v="SU"/>
    <s v="&lt;="/>
    <n v="9"/>
    <s v="SU"/>
    <s v="max"/>
    <m/>
    <m/>
    <m/>
    <m/>
    <m/>
    <x v="0"/>
    <m/>
    <m/>
    <m/>
    <m/>
    <m/>
    <m/>
    <m/>
    <m/>
    <m/>
    <m/>
    <m/>
    <m/>
    <m/>
    <m/>
    <m/>
    <m/>
    <m/>
    <m/>
    <m/>
    <m/>
    <m/>
    <m/>
    <m/>
    <m/>
  </r>
  <r>
    <s v="MT0000892"/>
    <s v="ICIS-NPDES"/>
    <x v="0"/>
    <x v="1"/>
    <n v="400"/>
    <s v="pH"/>
    <x v="6"/>
    <n v="1"/>
    <s v="Effluent gross"/>
    <n v="1"/>
    <x v="28"/>
    <x v="28"/>
    <n v="40663"/>
    <x v="1"/>
    <m/>
    <m/>
    <s v="SU"/>
    <s v="&gt;="/>
    <n v="6.5"/>
    <s v="SU"/>
    <s v="min"/>
    <m/>
    <m/>
    <m/>
    <m/>
    <m/>
    <m/>
    <m/>
    <m/>
    <m/>
    <m/>
    <m/>
    <m/>
    <m/>
    <m/>
    <m/>
    <m/>
    <m/>
    <s v="SU"/>
    <s v="&lt;="/>
    <n v="9"/>
    <s v="SU"/>
    <s v="max"/>
    <m/>
    <m/>
    <m/>
    <m/>
    <m/>
    <x v="0"/>
    <m/>
    <m/>
    <m/>
    <m/>
    <m/>
    <m/>
    <m/>
    <m/>
    <m/>
    <m/>
    <m/>
    <m/>
    <m/>
    <m/>
    <m/>
    <m/>
    <m/>
    <m/>
    <m/>
    <m/>
    <m/>
    <m/>
    <m/>
    <m/>
  </r>
  <r>
    <s v="MT0000892"/>
    <s v="ICIS-NPDES"/>
    <x v="0"/>
    <x v="1"/>
    <n v="400"/>
    <s v="pH"/>
    <x v="6"/>
    <n v="1"/>
    <s v="Effluent gross"/>
    <n v="1"/>
    <x v="4"/>
    <x v="4"/>
    <n v="40694"/>
    <x v="1"/>
    <m/>
    <m/>
    <s v="SU"/>
    <s v="&gt;="/>
    <n v="6.5"/>
    <s v="SU"/>
    <s v="min"/>
    <m/>
    <m/>
    <m/>
    <m/>
    <m/>
    <m/>
    <m/>
    <m/>
    <m/>
    <m/>
    <m/>
    <m/>
    <m/>
    <m/>
    <m/>
    <m/>
    <m/>
    <s v="SU"/>
    <s v="&lt;="/>
    <n v="9"/>
    <s v="SU"/>
    <s v="max"/>
    <m/>
    <m/>
    <m/>
    <m/>
    <m/>
    <x v="0"/>
    <m/>
    <m/>
    <m/>
    <m/>
    <m/>
    <m/>
    <m/>
    <m/>
    <m/>
    <m/>
    <m/>
    <m/>
    <m/>
    <m/>
    <m/>
    <m/>
    <m/>
    <m/>
    <m/>
    <m/>
    <m/>
    <m/>
    <m/>
    <m/>
  </r>
  <r>
    <s v="MT0000892"/>
    <s v="ICIS-NPDES"/>
    <x v="0"/>
    <x v="1"/>
    <n v="400"/>
    <s v="pH"/>
    <x v="6"/>
    <n v="1"/>
    <s v="Effluent gross"/>
    <n v="1"/>
    <x v="5"/>
    <x v="5"/>
    <n v="40724"/>
    <x v="1"/>
    <m/>
    <m/>
    <s v="SU"/>
    <s v="&gt;="/>
    <n v="6.5"/>
    <s v="SU"/>
    <s v="min"/>
    <m/>
    <m/>
    <m/>
    <m/>
    <m/>
    <m/>
    <m/>
    <m/>
    <m/>
    <m/>
    <m/>
    <m/>
    <m/>
    <m/>
    <m/>
    <m/>
    <m/>
    <s v="SU"/>
    <s v="&lt;="/>
    <n v="9"/>
    <s v="SU"/>
    <s v="max"/>
    <m/>
    <m/>
    <m/>
    <m/>
    <m/>
    <x v="0"/>
    <m/>
    <m/>
    <m/>
    <m/>
    <m/>
    <m/>
    <m/>
    <m/>
    <m/>
    <m/>
    <m/>
    <m/>
    <m/>
    <m/>
    <m/>
    <m/>
    <m/>
    <m/>
    <m/>
    <m/>
    <m/>
    <m/>
    <m/>
    <m/>
  </r>
  <r>
    <s v="MT0000892"/>
    <s v="ICIS-NPDES"/>
    <x v="0"/>
    <x v="1"/>
    <n v="400"/>
    <s v="pH"/>
    <x v="6"/>
    <n v="1"/>
    <s v="Effluent gross"/>
    <n v="1"/>
    <x v="6"/>
    <x v="6"/>
    <n v="40755"/>
    <x v="1"/>
    <m/>
    <m/>
    <s v="SU"/>
    <s v="&gt;="/>
    <n v="6.5"/>
    <s v="SU"/>
    <s v="min"/>
    <m/>
    <m/>
    <m/>
    <m/>
    <m/>
    <m/>
    <m/>
    <m/>
    <m/>
    <m/>
    <m/>
    <m/>
    <m/>
    <m/>
    <m/>
    <m/>
    <m/>
    <s v="SU"/>
    <s v="&lt;="/>
    <n v="9"/>
    <s v="SU"/>
    <s v="max"/>
    <m/>
    <m/>
    <m/>
    <m/>
    <m/>
    <x v="0"/>
    <m/>
    <m/>
    <m/>
    <m/>
    <m/>
    <m/>
    <m/>
    <m/>
    <m/>
    <m/>
    <m/>
    <m/>
    <m/>
    <m/>
    <m/>
    <m/>
    <m/>
    <m/>
    <m/>
    <m/>
    <m/>
    <m/>
    <m/>
    <m/>
  </r>
  <r>
    <s v="MT0000892"/>
    <s v="ICIS-NPDES"/>
    <x v="0"/>
    <x v="1"/>
    <n v="400"/>
    <s v="pH"/>
    <x v="6"/>
    <n v="1"/>
    <s v="Effluent gross"/>
    <n v="1"/>
    <x v="7"/>
    <x v="7"/>
    <n v="40786"/>
    <x v="1"/>
    <m/>
    <m/>
    <s v="SU"/>
    <s v="&gt;="/>
    <n v="6.5"/>
    <s v="SU"/>
    <s v="min"/>
    <m/>
    <m/>
    <m/>
    <m/>
    <m/>
    <m/>
    <m/>
    <m/>
    <m/>
    <m/>
    <m/>
    <m/>
    <m/>
    <m/>
    <m/>
    <m/>
    <m/>
    <s v="SU"/>
    <s v="&lt;="/>
    <n v="9"/>
    <s v="SU"/>
    <s v="max"/>
    <m/>
    <m/>
    <m/>
    <m/>
    <m/>
    <x v="0"/>
    <m/>
    <m/>
    <m/>
    <m/>
    <m/>
    <m/>
    <m/>
    <m/>
    <m/>
    <m/>
    <m/>
    <m/>
    <m/>
    <m/>
    <m/>
    <m/>
    <m/>
    <m/>
    <m/>
    <m/>
    <m/>
    <m/>
    <m/>
    <m/>
  </r>
  <r>
    <s v="MT0000892"/>
    <s v="ICIS-NPDES"/>
    <x v="0"/>
    <x v="1"/>
    <n v="400"/>
    <s v="pH"/>
    <x v="6"/>
    <n v="1"/>
    <s v="Effluent gross"/>
    <n v="1"/>
    <x v="29"/>
    <x v="29"/>
    <n v="40816"/>
    <x v="1"/>
    <m/>
    <m/>
    <s v="SU"/>
    <s v="&gt;="/>
    <n v="6.5"/>
    <s v="SU"/>
    <s v="min"/>
    <m/>
    <m/>
    <m/>
    <m/>
    <m/>
    <m/>
    <m/>
    <m/>
    <m/>
    <m/>
    <m/>
    <m/>
    <m/>
    <m/>
    <m/>
    <m/>
    <m/>
    <s v="SU"/>
    <s v="&lt;="/>
    <n v="9"/>
    <s v="SU"/>
    <s v="max"/>
    <m/>
    <m/>
    <m/>
    <m/>
    <m/>
    <x v="0"/>
    <m/>
    <m/>
    <m/>
    <m/>
    <m/>
    <m/>
    <m/>
    <m/>
    <m/>
    <m/>
    <m/>
    <m/>
    <m/>
    <m/>
    <m/>
    <m/>
    <m/>
    <m/>
    <m/>
    <m/>
    <m/>
    <m/>
    <m/>
    <m/>
  </r>
  <r>
    <s v="MT0000892"/>
    <s v="ICIS-NPDES"/>
    <x v="0"/>
    <x v="1"/>
    <n v="400"/>
    <s v="pH"/>
    <x v="6"/>
    <n v="1"/>
    <s v="Effluent gross"/>
    <n v="1"/>
    <x v="30"/>
    <x v="30"/>
    <n v="40847"/>
    <x v="1"/>
    <m/>
    <m/>
    <s v="SU"/>
    <s v="&gt;="/>
    <n v="6.5"/>
    <s v="SU"/>
    <s v="min"/>
    <m/>
    <m/>
    <m/>
    <m/>
    <m/>
    <m/>
    <m/>
    <m/>
    <m/>
    <m/>
    <m/>
    <m/>
    <m/>
    <m/>
    <m/>
    <m/>
    <m/>
    <s v="SU"/>
    <s v="&lt;="/>
    <n v="9"/>
    <s v="SU"/>
    <s v="max"/>
    <m/>
    <m/>
    <m/>
    <m/>
    <m/>
    <x v="0"/>
    <m/>
    <m/>
    <m/>
    <m/>
    <m/>
    <m/>
    <m/>
    <m/>
    <m/>
    <m/>
    <m/>
    <m/>
    <m/>
    <m/>
    <m/>
    <m/>
    <m/>
    <m/>
    <m/>
    <m/>
    <m/>
    <m/>
    <m/>
    <m/>
  </r>
  <r>
    <s v="MT0000892"/>
    <s v="ICIS-NPDES"/>
    <x v="0"/>
    <x v="1"/>
    <n v="400"/>
    <s v="pH"/>
    <x v="6"/>
    <n v="1"/>
    <s v="Effluent gross"/>
    <n v="1"/>
    <x v="31"/>
    <x v="31"/>
    <n v="40877"/>
    <x v="1"/>
    <m/>
    <m/>
    <s v="SU"/>
    <s v="&gt;="/>
    <n v="6.5"/>
    <s v="SU"/>
    <s v="min"/>
    <m/>
    <m/>
    <m/>
    <m/>
    <m/>
    <m/>
    <m/>
    <m/>
    <m/>
    <m/>
    <m/>
    <m/>
    <m/>
    <m/>
    <m/>
    <m/>
    <m/>
    <s v="SU"/>
    <s v="&lt;="/>
    <n v="9"/>
    <s v="SU"/>
    <s v="max"/>
    <m/>
    <m/>
    <m/>
    <m/>
    <m/>
    <x v="0"/>
    <m/>
    <m/>
    <m/>
    <m/>
    <m/>
    <m/>
    <m/>
    <m/>
    <m/>
    <m/>
    <m/>
    <m/>
    <m/>
    <m/>
    <m/>
    <m/>
    <m/>
    <m/>
    <m/>
    <m/>
    <m/>
    <m/>
    <m/>
    <m/>
  </r>
  <r>
    <s v="MT0000892"/>
    <s v="ICIS-NPDES"/>
    <x v="0"/>
    <x v="1"/>
    <n v="400"/>
    <s v="pH"/>
    <x v="6"/>
    <n v="1"/>
    <s v="Effluent gross"/>
    <n v="1"/>
    <x v="32"/>
    <x v="32"/>
    <n v="40908"/>
    <x v="1"/>
    <m/>
    <m/>
    <s v="SU"/>
    <s v="&gt;="/>
    <n v="6.5"/>
    <s v="SU"/>
    <s v="min"/>
    <m/>
    <m/>
    <m/>
    <m/>
    <m/>
    <m/>
    <m/>
    <m/>
    <m/>
    <m/>
    <m/>
    <m/>
    <m/>
    <m/>
    <m/>
    <m/>
    <m/>
    <s v="SU"/>
    <s v="&lt;="/>
    <n v="9"/>
    <s v="SU"/>
    <s v="max"/>
    <m/>
    <m/>
    <m/>
    <m/>
    <m/>
    <x v="0"/>
    <m/>
    <m/>
    <m/>
    <m/>
    <m/>
    <m/>
    <m/>
    <m/>
    <m/>
    <m/>
    <m/>
    <m/>
    <m/>
    <m/>
    <m/>
    <m/>
    <m/>
    <m/>
    <m/>
    <m/>
    <m/>
    <m/>
    <m/>
    <m/>
  </r>
  <r>
    <s v="MT0000892"/>
    <s v="ICIS-NPDES"/>
    <x v="0"/>
    <x v="1"/>
    <n v="400"/>
    <s v="pH"/>
    <x v="6"/>
    <n v="1"/>
    <s v="Effluent gross"/>
    <n v="1"/>
    <x v="33"/>
    <x v="33"/>
    <n v="40939"/>
    <x v="2"/>
    <m/>
    <m/>
    <s v="SU"/>
    <s v="&gt;="/>
    <n v="6.5"/>
    <s v="SU"/>
    <s v="min"/>
    <m/>
    <m/>
    <m/>
    <m/>
    <m/>
    <m/>
    <m/>
    <m/>
    <m/>
    <m/>
    <m/>
    <m/>
    <m/>
    <m/>
    <m/>
    <m/>
    <m/>
    <s v="SU"/>
    <s v="&lt;="/>
    <n v="9"/>
    <s v="SU"/>
    <s v="max"/>
    <m/>
    <m/>
    <m/>
    <m/>
    <m/>
    <x v="0"/>
    <m/>
    <m/>
    <m/>
    <m/>
    <m/>
    <m/>
    <m/>
    <m/>
    <m/>
    <m/>
    <m/>
    <m/>
    <m/>
    <m/>
    <m/>
    <m/>
    <m/>
    <m/>
    <m/>
    <m/>
    <m/>
    <m/>
    <m/>
    <m/>
  </r>
  <r>
    <s v="MT0000892"/>
    <s v="ICIS-NPDES"/>
    <x v="0"/>
    <x v="1"/>
    <n v="400"/>
    <s v="pH"/>
    <x v="6"/>
    <n v="1"/>
    <s v="Effluent gross"/>
    <n v="1"/>
    <x v="34"/>
    <x v="34"/>
    <n v="40968"/>
    <x v="2"/>
    <m/>
    <m/>
    <s v="SU"/>
    <s v="&gt;="/>
    <n v="6.5"/>
    <s v="SU"/>
    <s v="min"/>
    <m/>
    <m/>
    <m/>
    <m/>
    <m/>
    <m/>
    <m/>
    <m/>
    <m/>
    <m/>
    <m/>
    <m/>
    <m/>
    <m/>
    <m/>
    <m/>
    <m/>
    <s v="SU"/>
    <s v="&lt;="/>
    <n v="9"/>
    <s v="SU"/>
    <s v="max"/>
    <m/>
    <m/>
    <m/>
    <m/>
    <m/>
    <x v="0"/>
    <m/>
    <m/>
    <m/>
    <m/>
    <m/>
    <m/>
    <m/>
    <m/>
    <m/>
    <m/>
    <m/>
    <m/>
    <m/>
    <m/>
    <m/>
    <m/>
    <m/>
    <m/>
    <m/>
    <m/>
    <m/>
    <m/>
    <m/>
    <m/>
  </r>
  <r>
    <s v="MT0000892"/>
    <s v="ICIS-NPDES"/>
    <x v="0"/>
    <x v="1"/>
    <n v="400"/>
    <s v="pH"/>
    <x v="6"/>
    <n v="1"/>
    <s v="Effluent gross"/>
    <n v="1"/>
    <x v="8"/>
    <x v="8"/>
    <n v="40999"/>
    <x v="2"/>
    <m/>
    <m/>
    <s v="SU"/>
    <s v="&gt;="/>
    <n v="6.5"/>
    <s v="SU"/>
    <s v="min"/>
    <m/>
    <m/>
    <m/>
    <m/>
    <m/>
    <m/>
    <m/>
    <m/>
    <m/>
    <m/>
    <m/>
    <m/>
    <m/>
    <m/>
    <m/>
    <m/>
    <m/>
    <s v="SU"/>
    <s v="&lt;="/>
    <n v="9"/>
    <s v="SU"/>
    <s v="max"/>
    <m/>
    <m/>
    <m/>
    <m/>
    <m/>
    <x v="0"/>
    <m/>
    <m/>
    <m/>
    <m/>
    <m/>
    <m/>
    <m/>
    <m/>
    <m/>
    <m/>
    <m/>
    <m/>
    <m/>
    <m/>
    <m/>
    <m/>
    <m/>
    <m/>
    <m/>
    <m/>
    <m/>
    <m/>
    <m/>
    <m/>
  </r>
  <r>
    <s v="MT0000892"/>
    <s v="ICIS-NPDES"/>
    <x v="0"/>
    <x v="1"/>
    <n v="400"/>
    <s v="pH"/>
    <x v="6"/>
    <n v="1"/>
    <s v="Effluent gross"/>
    <n v="1"/>
    <x v="9"/>
    <x v="9"/>
    <n v="41029"/>
    <x v="2"/>
    <m/>
    <m/>
    <s v="SU"/>
    <s v="&gt;="/>
    <n v="6.5"/>
    <s v="SU"/>
    <s v="min"/>
    <m/>
    <m/>
    <m/>
    <m/>
    <m/>
    <m/>
    <m/>
    <m/>
    <m/>
    <m/>
    <m/>
    <m/>
    <m/>
    <m/>
    <m/>
    <m/>
    <m/>
    <s v="SU"/>
    <s v="&lt;="/>
    <n v="9"/>
    <s v="SU"/>
    <s v="max"/>
    <m/>
    <m/>
    <m/>
    <m/>
    <m/>
    <x v="0"/>
    <m/>
    <m/>
    <m/>
    <m/>
    <m/>
    <m/>
    <m/>
    <m/>
    <m/>
    <m/>
    <m/>
    <m/>
    <m/>
    <m/>
    <m/>
    <m/>
    <m/>
    <m/>
    <m/>
    <m/>
    <m/>
    <m/>
    <m/>
    <m/>
  </r>
  <r>
    <s v="MT0000892"/>
    <s v="ICIS-NPDES"/>
    <x v="0"/>
    <x v="1"/>
    <n v="400"/>
    <s v="pH"/>
    <x v="6"/>
    <n v="1"/>
    <s v="Effluent gross"/>
    <n v="1"/>
    <x v="35"/>
    <x v="35"/>
    <n v="41060"/>
    <x v="2"/>
    <m/>
    <m/>
    <m/>
    <m/>
    <m/>
    <m/>
    <m/>
    <m/>
    <m/>
    <m/>
    <m/>
    <m/>
    <m/>
    <s v="SU"/>
    <s v="&gt;="/>
    <n v="6"/>
    <s v="SU"/>
    <s v="min"/>
    <m/>
    <m/>
    <m/>
    <m/>
    <m/>
    <m/>
    <s v="SU"/>
    <s v="&lt;="/>
    <n v="9"/>
    <s v="SU"/>
    <s v="max"/>
    <m/>
    <m/>
    <m/>
    <m/>
    <m/>
    <x v="0"/>
    <m/>
    <m/>
    <m/>
    <m/>
    <m/>
    <m/>
    <m/>
    <m/>
    <m/>
    <m/>
    <m/>
    <m/>
    <m/>
    <m/>
    <m/>
    <m/>
    <m/>
    <m/>
    <m/>
    <m/>
    <m/>
    <m/>
    <m/>
    <m/>
  </r>
  <r>
    <s v="MT0000892"/>
    <s v="ICIS-NPDES"/>
    <x v="0"/>
    <x v="1"/>
    <n v="400"/>
    <s v="pH"/>
    <x v="6"/>
    <n v="1"/>
    <s v="Effluent gross"/>
    <n v="1"/>
    <x v="10"/>
    <x v="10"/>
    <n v="41090"/>
    <x v="2"/>
    <m/>
    <m/>
    <m/>
    <m/>
    <m/>
    <m/>
    <m/>
    <m/>
    <m/>
    <m/>
    <m/>
    <m/>
    <m/>
    <s v="SU"/>
    <s v="&gt;="/>
    <n v="6"/>
    <s v="SU"/>
    <s v="min"/>
    <m/>
    <m/>
    <m/>
    <m/>
    <m/>
    <m/>
    <s v="SU"/>
    <s v="&lt;="/>
    <n v="9"/>
    <s v="SU"/>
    <s v="max"/>
    <m/>
    <m/>
    <m/>
    <m/>
    <m/>
    <x v="0"/>
    <m/>
    <m/>
    <m/>
    <m/>
    <m/>
    <m/>
    <m/>
    <m/>
    <m/>
    <m/>
    <m/>
    <m/>
    <m/>
    <m/>
    <m/>
    <m/>
    <m/>
    <m/>
    <m/>
    <m/>
    <m/>
    <m/>
    <m/>
    <m/>
  </r>
  <r>
    <s v="MT0000892"/>
    <s v="ICIS-NPDES"/>
    <x v="0"/>
    <x v="1"/>
    <n v="400"/>
    <s v="pH"/>
    <x v="6"/>
    <n v="1"/>
    <s v="Effluent gross"/>
    <n v="1"/>
    <x v="36"/>
    <x v="36"/>
    <n v="41121"/>
    <x v="2"/>
    <m/>
    <m/>
    <m/>
    <m/>
    <m/>
    <m/>
    <m/>
    <m/>
    <m/>
    <m/>
    <m/>
    <m/>
    <m/>
    <s v="SU"/>
    <s v="&gt;="/>
    <n v="6"/>
    <s v="SU"/>
    <s v="min"/>
    <m/>
    <m/>
    <m/>
    <m/>
    <m/>
    <m/>
    <s v="SU"/>
    <s v="&lt;="/>
    <n v="9"/>
    <s v="SU"/>
    <s v="max"/>
    <m/>
    <m/>
    <m/>
    <m/>
    <m/>
    <x v="0"/>
    <m/>
    <m/>
    <m/>
    <m/>
    <m/>
    <m/>
    <m/>
    <m/>
    <m/>
    <m/>
    <m/>
    <m/>
    <m/>
    <m/>
    <m/>
    <m/>
    <m/>
    <m/>
    <m/>
    <m/>
    <m/>
    <m/>
    <m/>
    <m/>
  </r>
  <r>
    <s v="MT0000892"/>
    <s v="ICIS-NPDES"/>
    <x v="0"/>
    <x v="1"/>
    <n v="400"/>
    <s v="pH"/>
    <x v="6"/>
    <n v="1"/>
    <s v="Effluent gross"/>
    <n v="1"/>
    <x v="37"/>
    <x v="37"/>
    <n v="41152"/>
    <x v="2"/>
    <m/>
    <m/>
    <m/>
    <m/>
    <m/>
    <m/>
    <m/>
    <m/>
    <m/>
    <m/>
    <m/>
    <m/>
    <m/>
    <s v="SU"/>
    <s v="&gt;="/>
    <n v="6"/>
    <s v="SU"/>
    <s v="min"/>
    <m/>
    <m/>
    <m/>
    <m/>
    <m/>
    <m/>
    <s v="SU"/>
    <s v="&lt;="/>
    <n v="9"/>
    <s v="SU"/>
    <s v="max"/>
    <m/>
    <m/>
    <m/>
    <m/>
    <m/>
    <x v="0"/>
    <m/>
    <m/>
    <m/>
    <m/>
    <m/>
    <m/>
    <m/>
    <m/>
    <m/>
    <m/>
    <m/>
    <m/>
    <m/>
    <m/>
    <m/>
    <m/>
    <m/>
    <m/>
    <m/>
    <m/>
    <m/>
    <m/>
    <m/>
    <m/>
  </r>
  <r>
    <s v="MT0000892"/>
    <s v="ICIS-NPDES"/>
    <x v="0"/>
    <x v="1"/>
    <n v="400"/>
    <s v="pH"/>
    <x v="6"/>
    <n v="1"/>
    <s v="Effluent gross"/>
    <n v="1"/>
    <x v="38"/>
    <x v="38"/>
    <n v="41182"/>
    <x v="2"/>
    <m/>
    <m/>
    <m/>
    <m/>
    <m/>
    <m/>
    <m/>
    <m/>
    <m/>
    <m/>
    <m/>
    <m/>
    <m/>
    <s v="SU"/>
    <s v="&gt;="/>
    <n v="6"/>
    <s v="SU"/>
    <s v="min"/>
    <m/>
    <m/>
    <m/>
    <m/>
    <m/>
    <m/>
    <s v="SU"/>
    <s v="&lt;="/>
    <n v="9"/>
    <s v="SU"/>
    <s v="max"/>
    <m/>
    <m/>
    <m/>
    <m/>
    <m/>
    <x v="0"/>
    <m/>
    <m/>
    <m/>
    <m/>
    <m/>
    <m/>
    <m/>
    <m/>
    <m/>
    <m/>
    <m/>
    <m/>
    <m/>
    <m/>
    <m/>
    <m/>
    <m/>
    <m/>
    <m/>
    <m/>
    <m/>
    <m/>
    <m/>
    <m/>
  </r>
  <r>
    <s v="MT0000892"/>
    <s v="ICIS-NPDES"/>
    <x v="0"/>
    <x v="1"/>
    <n v="530"/>
    <s v="Solids, total suspended"/>
    <x v="7"/>
    <n v="1"/>
    <s v="Effluent gross"/>
    <n v="1"/>
    <x v="11"/>
    <x v="11"/>
    <n v="40025"/>
    <x v="3"/>
    <m/>
    <m/>
    <m/>
    <m/>
    <m/>
    <m/>
    <m/>
    <m/>
    <m/>
    <m/>
    <m/>
    <m/>
    <m/>
    <s v="MG/L"/>
    <s v="&lt;="/>
    <n v="35"/>
    <s v="MG/L"/>
    <s v="avg"/>
    <m/>
    <m/>
    <m/>
    <m/>
    <m/>
    <m/>
    <s v="MG/L"/>
    <s v="&lt;="/>
    <n v="70"/>
    <s v="MG/L"/>
    <s v="max"/>
    <m/>
    <m/>
    <m/>
    <m/>
    <m/>
    <x v="0"/>
    <m/>
    <m/>
    <m/>
    <m/>
    <m/>
    <m/>
    <m/>
    <m/>
    <m/>
    <m/>
    <m/>
    <m/>
    <m/>
    <m/>
    <m/>
    <m/>
    <m/>
    <m/>
    <m/>
    <m/>
    <m/>
    <m/>
    <m/>
    <m/>
  </r>
  <r>
    <s v="MT0000892"/>
    <s v="ICIS-NPDES"/>
    <x v="0"/>
    <x v="1"/>
    <n v="530"/>
    <s v="Solids, total suspended"/>
    <x v="7"/>
    <n v="1"/>
    <s v="Effluent gross"/>
    <n v="1"/>
    <x v="12"/>
    <x v="12"/>
    <n v="40056"/>
    <x v="3"/>
    <m/>
    <m/>
    <m/>
    <m/>
    <m/>
    <m/>
    <m/>
    <m/>
    <m/>
    <m/>
    <m/>
    <m/>
    <m/>
    <s v="MG/L"/>
    <s v="&lt;="/>
    <n v="35"/>
    <s v="MG/L"/>
    <s v="avg"/>
    <m/>
    <m/>
    <m/>
    <m/>
    <m/>
    <m/>
    <s v="MG/L"/>
    <s v="&lt;="/>
    <n v="70"/>
    <s v="MG/L"/>
    <s v="max"/>
    <m/>
    <m/>
    <m/>
    <m/>
    <m/>
    <x v="0"/>
    <m/>
    <m/>
    <m/>
    <m/>
    <m/>
    <m/>
    <m/>
    <m/>
    <m/>
    <m/>
    <m/>
    <m/>
    <m/>
    <m/>
    <m/>
    <m/>
    <m/>
    <m/>
    <m/>
    <m/>
    <m/>
    <m/>
    <m/>
    <m/>
  </r>
  <r>
    <s v="MT0000892"/>
    <s v="ICIS-NPDES"/>
    <x v="0"/>
    <x v="1"/>
    <n v="530"/>
    <s v="Solids, total suspended"/>
    <x v="7"/>
    <n v="1"/>
    <s v="Effluent gross"/>
    <n v="1"/>
    <x v="13"/>
    <x v="13"/>
    <n v="40086"/>
    <x v="3"/>
    <m/>
    <m/>
    <m/>
    <m/>
    <m/>
    <m/>
    <m/>
    <m/>
    <m/>
    <m/>
    <m/>
    <m/>
    <m/>
    <s v="MG/L"/>
    <s v="&lt;="/>
    <n v="35"/>
    <s v="MG/L"/>
    <s v="avg"/>
    <m/>
    <m/>
    <m/>
    <m/>
    <m/>
    <m/>
    <s v="MG/L"/>
    <s v="&lt;="/>
    <n v="70"/>
    <s v="MG/L"/>
    <s v="max"/>
    <m/>
    <m/>
    <m/>
    <m/>
    <m/>
    <x v="0"/>
    <m/>
    <m/>
    <m/>
    <m/>
    <m/>
    <m/>
    <m/>
    <m/>
    <m/>
    <m/>
    <m/>
    <m/>
    <m/>
    <m/>
    <m/>
    <m/>
    <m/>
    <m/>
    <m/>
    <m/>
    <m/>
    <m/>
    <m/>
    <m/>
  </r>
  <r>
    <s v="MT0000892"/>
    <s v="ICIS-NPDES"/>
    <x v="0"/>
    <x v="1"/>
    <n v="530"/>
    <s v="Solids, total suspended"/>
    <x v="7"/>
    <n v="1"/>
    <s v="Effluent gross"/>
    <n v="1"/>
    <x v="14"/>
    <x v="14"/>
    <n v="40117"/>
    <x v="3"/>
    <m/>
    <m/>
    <m/>
    <m/>
    <m/>
    <m/>
    <m/>
    <m/>
    <m/>
    <m/>
    <m/>
    <m/>
    <m/>
    <s v="MG/L"/>
    <s v="&lt;="/>
    <n v="35"/>
    <s v="MG/L"/>
    <s v="avg"/>
    <m/>
    <m/>
    <m/>
    <m/>
    <m/>
    <m/>
    <s v="MG/L"/>
    <s v="&lt;="/>
    <n v="70"/>
    <s v="MG/L"/>
    <s v="max"/>
    <m/>
    <m/>
    <m/>
    <m/>
    <m/>
    <x v="0"/>
    <m/>
    <m/>
    <m/>
    <m/>
    <m/>
    <m/>
    <m/>
    <m/>
    <m/>
    <m/>
    <m/>
    <m/>
    <m/>
    <m/>
    <m/>
    <m/>
    <m/>
    <m/>
    <m/>
    <m/>
    <m/>
    <m/>
    <m/>
    <m/>
  </r>
  <r>
    <s v="MT0000892"/>
    <s v="ICIS-NPDES"/>
    <x v="0"/>
    <x v="1"/>
    <n v="530"/>
    <s v="Solids, total suspended"/>
    <x v="7"/>
    <n v="1"/>
    <s v="Effluent gross"/>
    <n v="1"/>
    <x v="15"/>
    <x v="15"/>
    <n v="40147"/>
    <x v="3"/>
    <m/>
    <m/>
    <m/>
    <m/>
    <m/>
    <m/>
    <m/>
    <m/>
    <m/>
    <m/>
    <m/>
    <m/>
    <m/>
    <s v="MG/L"/>
    <s v="&lt;="/>
    <n v="35"/>
    <s v="MG/L"/>
    <s v="avg"/>
    <m/>
    <m/>
    <m/>
    <m/>
    <m/>
    <m/>
    <s v="MG/L"/>
    <s v="&lt;="/>
    <n v="70"/>
    <s v="MG/L"/>
    <s v="max"/>
    <m/>
    <m/>
    <m/>
    <m/>
    <m/>
    <x v="0"/>
    <m/>
    <m/>
    <m/>
    <m/>
    <m/>
    <m/>
    <m/>
    <m/>
    <m/>
    <m/>
    <m/>
    <m/>
    <m/>
    <m/>
    <m/>
    <m/>
    <m/>
    <m/>
    <m/>
    <m/>
    <m/>
    <m/>
    <m/>
    <m/>
  </r>
  <r>
    <s v="MT0000892"/>
    <s v="ICIS-NPDES"/>
    <x v="0"/>
    <x v="1"/>
    <n v="530"/>
    <s v="Solids, total suspended"/>
    <x v="7"/>
    <n v="1"/>
    <s v="Effluent gross"/>
    <n v="1"/>
    <x v="16"/>
    <x v="16"/>
    <n v="40178"/>
    <x v="3"/>
    <m/>
    <m/>
    <m/>
    <m/>
    <m/>
    <m/>
    <m/>
    <m/>
    <m/>
    <m/>
    <m/>
    <m/>
    <m/>
    <s v="MG/L"/>
    <s v="&lt;="/>
    <n v="35"/>
    <s v="MG/L"/>
    <s v="avg"/>
    <m/>
    <m/>
    <m/>
    <m/>
    <m/>
    <m/>
    <s v="MG/L"/>
    <s v="&lt;="/>
    <n v="70"/>
    <s v="MG/L"/>
    <s v="max"/>
    <m/>
    <m/>
    <m/>
    <m/>
    <m/>
    <x v="0"/>
    <m/>
    <m/>
    <m/>
    <m/>
    <m/>
    <m/>
    <m/>
    <m/>
    <m/>
    <m/>
    <m/>
    <m/>
    <m/>
    <m/>
    <m/>
    <m/>
    <m/>
    <m/>
    <m/>
    <m/>
    <m/>
    <m/>
    <m/>
    <m/>
  </r>
  <r>
    <s v="MT0000892"/>
    <s v="ICIS-NPDES"/>
    <x v="0"/>
    <x v="1"/>
    <n v="530"/>
    <s v="Solids, total suspended"/>
    <x v="7"/>
    <n v="1"/>
    <s v="Effluent gross"/>
    <n v="1"/>
    <x v="17"/>
    <x v="17"/>
    <n v="40209"/>
    <x v="0"/>
    <m/>
    <m/>
    <m/>
    <m/>
    <m/>
    <m/>
    <m/>
    <m/>
    <m/>
    <m/>
    <m/>
    <m/>
    <m/>
    <s v="MG/L"/>
    <s v="&lt;="/>
    <n v="35"/>
    <s v="MG/L"/>
    <s v="avg"/>
    <m/>
    <m/>
    <m/>
    <m/>
    <m/>
    <m/>
    <s v="MG/L"/>
    <s v="&lt;="/>
    <n v="70"/>
    <s v="MG/L"/>
    <s v="max"/>
    <m/>
    <m/>
    <m/>
    <m/>
    <m/>
    <x v="0"/>
    <m/>
    <m/>
    <m/>
    <m/>
    <m/>
    <m/>
    <m/>
    <m/>
    <m/>
    <m/>
    <m/>
    <m/>
    <m/>
    <m/>
    <m/>
    <m/>
    <m/>
    <m/>
    <m/>
    <m/>
    <m/>
    <m/>
    <m/>
    <m/>
  </r>
  <r>
    <s v="MT0000892"/>
    <s v="ICIS-NPDES"/>
    <x v="0"/>
    <x v="1"/>
    <n v="530"/>
    <s v="Solids, total suspended"/>
    <x v="7"/>
    <n v="1"/>
    <s v="Effluent gross"/>
    <n v="1"/>
    <x v="18"/>
    <x v="18"/>
    <n v="40237"/>
    <x v="0"/>
    <m/>
    <m/>
    <m/>
    <m/>
    <m/>
    <m/>
    <m/>
    <m/>
    <m/>
    <m/>
    <m/>
    <m/>
    <m/>
    <s v="MG/L"/>
    <s v="&lt;="/>
    <n v="35"/>
    <s v="MG/L"/>
    <s v="avg"/>
    <m/>
    <m/>
    <m/>
    <m/>
    <m/>
    <m/>
    <s v="MG/L"/>
    <s v="&lt;="/>
    <n v="70"/>
    <s v="MG/L"/>
    <s v="max"/>
    <m/>
    <m/>
    <m/>
    <m/>
    <m/>
    <x v="0"/>
    <m/>
    <m/>
    <m/>
    <m/>
    <m/>
    <m/>
    <m/>
    <m/>
    <m/>
    <m/>
    <m/>
    <m/>
    <m/>
    <m/>
    <m/>
    <m/>
    <m/>
    <m/>
    <m/>
    <m/>
    <m/>
    <m/>
    <m/>
    <m/>
  </r>
  <r>
    <s v="MT0000892"/>
    <s v="ICIS-NPDES"/>
    <x v="0"/>
    <x v="1"/>
    <n v="530"/>
    <s v="Solids, total suspended"/>
    <x v="7"/>
    <n v="1"/>
    <s v="Effluent gross"/>
    <n v="1"/>
    <x v="19"/>
    <x v="19"/>
    <n v="40268"/>
    <x v="0"/>
    <m/>
    <m/>
    <m/>
    <m/>
    <m/>
    <m/>
    <m/>
    <m/>
    <m/>
    <m/>
    <m/>
    <m/>
    <m/>
    <s v="MG/L"/>
    <s v="&lt;="/>
    <n v="35"/>
    <s v="MG/L"/>
    <s v="avg"/>
    <m/>
    <m/>
    <m/>
    <m/>
    <m/>
    <m/>
    <s v="MG/L"/>
    <s v="&lt;="/>
    <n v="70"/>
    <s v="MG/L"/>
    <s v="max"/>
    <m/>
    <m/>
    <m/>
    <m/>
    <m/>
    <x v="0"/>
    <m/>
    <m/>
    <m/>
    <m/>
    <m/>
    <m/>
    <m/>
    <m/>
    <m/>
    <m/>
    <m/>
    <m/>
    <m/>
    <m/>
    <m/>
    <m/>
    <m/>
    <m/>
    <m/>
    <m/>
    <m/>
    <m/>
    <m/>
    <m/>
  </r>
  <r>
    <s v="MT0000892"/>
    <s v="ICIS-NPDES"/>
    <x v="0"/>
    <x v="1"/>
    <n v="530"/>
    <s v="Solids, total suspended"/>
    <x v="7"/>
    <n v="1"/>
    <s v="Effluent gross"/>
    <n v="1"/>
    <x v="20"/>
    <x v="20"/>
    <n v="40298"/>
    <x v="0"/>
    <m/>
    <m/>
    <m/>
    <m/>
    <m/>
    <m/>
    <m/>
    <m/>
    <m/>
    <m/>
    <m/>
    <m/>
    <m/>
    <s v="MG/L"/>
    <s v="&lt;="/>
    <n v="35"/>
    <s v="MG/L"/>
    <s v="avg"/>
    <m/>
    <m/>
    <m/>
    <m/>
    <m/>
    <m/>
    <s v="MG/L"/>
    <s v="&lt;="/>
    <n v="70"/>
    <s v="MG/L"/>
    <s v="max"/>
    <m/>
    <m/>
    <m/>
    <m/>
    <m/>
    <x v="0"/>
    <m/>
    <m/>
    <m/>
    <m/>
    <m/>
    <m/>
    <m/>
    <m/>
    <m/>
    <m/>
    <m/>
    <m/>
    <m/>
    <m/>
    <m/>
    <m/>
    <m/>
    <m/>
    <m/>
    <m/>
    <m/>
    <m/>
    <m/>
    <m/>
  </r>
  <r>
    <s v="MT0000892"/>
    <s v="ICIS-NPDES"/>
    <x v="0"/>
    <x v="1"/>
    <n v="530"/>
    <s v="Solids, total suspended"/>
    <x v="7"/>
    <n v="1"/>
    <s v="Effluent gross"/>
    <n v="1"/>
    <x v="21"/>
    <x v="21"/>
    <n v="40329"/>
    <x v="0"/>
    <m/>
    <m/>
    <m/>
    <m/>
    <m/>
    <m/>
    <m/>
    <m/>
    <m/>
    <m/>
    <m/>
    <m/>
    <m/>
    <s v="MG/L"/>
    <s v="&lt;="/>
    <n v="35"/>
    <s v="MG/L"/>
    <s v="avg"/>
    <m/>
    <m/>
    <m/>
    <m/>
    <m/>
    <m/>
    <s v="MG/L"/>
    <s v="&lt;="/>
    <n v="70"/>
    <s v="MG/L"/>
    <s v="max"/>
    <m/>
    <m/>
    <m/>
    <m/>
    <m/>
    <x v="0"/>
    <m/>
    <m/>
    <m/>
    <m/>
    <m/>
    <m/>
    <m/>
    <m/>
    <m/>
    <m/>
    <m/>
    <m/>
    <m/>
    <m/>
    <m/>
    <m/>
    <m/>
    <m/>
    <m/>
    <m/>
    <m/>
    <m/>
    <m/>
    <m/>
  </r>
  <r>
    <s v="MT0000892"/>
    <s v="ICIS-NPDES"/>
    <x v="0"/>
    <x v="1"/>
    <n v="530"/>
    <s v="Solids, total suspended"/>
    <x v="7"/>
    <n v="1"/>
    <s v="Effluent gross"/>
    <n v="1"/>
    <x v="22"/>
    <x v="22"/>
    <n v="40359"/>
    <x v="0"/>
    <m/>
    <m/>
    <m/>
    <m/>
    <m/>
    <m/>
    <m/>
    <m/>
    <m/>
    <m/>
    <m/>
    <m/>
    <m/>
    <s v="MG/L"/>
    <s v="&lt;="/>
    <n v="35"/>
    <s v="MG/L"/>
    <s v="avg"/>
    <m/>
    <m/>
    <m/>
    <m/>
    <m/>
    <m/>
    <s v="MG/L"/>
    <s v="&lt;="/>
    <n v="70"/>
    <s v="MG/L"/>
    <s v="max"/>
    <m/>
    <m/>
    <m/>
    <m/>
    <m/>
    <x v="0"/>
    <m/>
    <m/>
    <m/>
    <m/>
    <m/>
    <m/>
    <m/>
    <m/>
    <m/>
    <m/>
    <m/>
    <m/>
    <m/>
    <m/>
    <m/>
    <m/>
    <m/>
    <m/>
    <m/>
    <m/>
    <m/>
    <m/>
    <m/>
    <m/>
  </r>
  <r>
    <s v="MT0000892"/>
    <s v="ICIS-NPDES"/>
    <x v="0"/>
    <x v="1"/>
    <n v="530"/>
    <s v="Solids, total suspended"/>
    <x v="7"/>
    <n v="1"/>
    <s v="Effluent gross"/>
    <n v="1"/>
    <x v="23"/>
    <x v="23"/>
    <n v="40390"/>
    <x v="0"/>
    <m/>
    <m/>
    <m/>
    <m/>
    <m/>
    <m/>
    <m/>
    <m/>
    <m/>
    <m/>
    <m/>
    <m/>
    <m/>
    <s v="MG/L"/>
    <s v="&lt;="/>
    <n v="35"/>
    <s v="MG/L"/>
    <s v="avg"/>
    <m/>
    <m/>
    <m/>
    <m/>
    <m/>
    <m/>
    <s v="MG/L"/>
    <s v="&lt;="/>
    <n v="70"/>
    <s v="MG/L"/>
    <s v="max"/>
    <m/>
    <m/>
    <m/>
    <m/>
    <m/>
    <x v="0"/>
    <m/>
    <m/>
    <m/>
    <m/>
    <m/>
    <m/>
    <m/>
    <m/>
    <m/>
    <m/>
    <m/>
    <m/>
    <m/>
    <m/>
    <m/>
    <m/>
    <m/>
    <m/>
    <m/>
    <m/>
    <m/>
    <m/>
    <m/>
    <m/>
  </r>
  <r>
    <s v="MT0000892"/>
    <s v="ICIS-NPDES"/>
    <x v="0"/>
    <x v="1"/>
    <n v="530"/>
    <s v="Solids, total suspended"/>
    <x v="7"/>
    <n v="1"/>
    <s v="Effluent gross"/>
    <n v="1"/>
    <x v="0"/>
    <x v="0"/>
    <n v="40421"/>
    <x v="0"/>
    <m/>
    <m/>
    <m/>
    <m/>
    <m/>
    <m/>
    <m/>
    <m/>
    <m/>
    <m/>
    <m/>
    <m/>
    <m/>
    <s v="MG/L"/>
    <s v="&lt;="/>
    <n v="35"/>
    <s v="MG/L"/>
    <s v="avg"/>
    <m/>
    <m/>
    <m/>
    <m/>
    <m/>
    <m/>
    <s v="MG/L"/>
    <s v="&lt;="/>
    <n v="70"/>
    <s v="MG/L"/>
    <s v="max"/>
    <m/>
    <m/>
    <m/>
    <m/>
    <m/>
    <x v="0"/>
    <m/>
    <m/>
    <m/>
    <m/>
    <m/>
    <m/>
    <m/>
    <m/>
    <m/>
    <m/>
    <m/>
    <m/>
    <m/>
    <m/>
    <m/>
    <m/>
    <m/>
    <m/>
    <m/>
    <m/>
    <m/>
    <m/>
    <m/>
    <m/>
  </r>
  <r>
    <s v="MT0000892"/>
    <s v="ICIS-NPDES"/>
    <x v="0"/>
    <x v="1"/>
    <n v="530"/>
    <s v="Solids, total suspended"/>
    <x v="7"/>
    <n v="1"/>
    <s v="Effluent gross"/>
    <n v="1"/>
    <x v="1"/>
    <x v="1"/>
    <n v="40451"/>
    <x v="0"/>
    <m/>
    <m/>
    <m/>
    <m/>
    <m/>
    <m/>
    <m/>
    <m/>
    <m/>
    <m/>
    <m/>
    <m/>
    <m/>
    <s v="MG/L"/>
    <s v="&lt;="/>
    <n v="35"/>
    <s v="MG/L"/>
    <s v="avg"/>
    <m/>
    <m/>
    <m/>
    <m/>
    <m/>
    <m/>
    <s v="MG/L"/>
    <s v="&lt;="/>
    <n v="70"/>
    <s v="MG/L"/>
    <s v="max"/>
    <m/>
    <m/>
    <m/>
    <m/>
    <m/>
    <x v="0"/>
    <m/>
    <m/>
    <m/>
    <m/>
    <m/>
    <m/>
    <m/>
    <m/>
    <m/>
    <m/>
    <m/>
    <m/>
    <m/>
    <m/>
    <m/>
    <m/>
    <m/>
    <m/>
    <m/>
    <m/>
    <m/>
    <m/>
    <m/>
    <m/>
  </r>
  <r>
    <s v="MT0000892"/>
    <s v="ICIS-NPDES"/>
    <x v="0"/>
    <x v="1"/>
    <n v="530"/>
    <s v="Solids, total suspended"/>
    <x v="7"/>
    <n v="1"/>
    <s v="Effluent gross"/>
    <n v="1"/>
    <x v="24"/>
    <x v="24"/>
    <n v="40482"/>
    <x v="0"/>
    <m/>
    <m/>
    <m/>
    <m/>
    <m/>
    <m/>
    <m/>
    <m/>
    <m/>
    <m/>
    <m/>
    <m/>
    <m/>
    <s v="MG/L"/>
    <s v="&lt;="/>
    <n v="35"/>
    <s v="MG/L"/>
    <s v="avg"/>
    <m/>
    <m/>
    <m/>
    <m/>
    <m/>
    <m/>
    <s v="MG/L"/>
    <s v="&lt;="/>
    <n v="70"/>
    <s v="MG/L"/>
    <s v="max"/>
    <m/>
    <m/>
    <m/>
    <m/>
    <m/>
    <x v="0"/>
    <m/>
    <m/>
    <m/>
    <m/>
    <m/>
    <m/>
    <m/>
    <m/>
    <m/>
    <m/>
    <m/>
    <m/>
    <m/>
    <m/>
    <m/>
    <m/>
    <m/>
    <m/>
    <m/>
    <m/>
    <m/>
    <m/>
    <m/>
    <m/>
  </r>
  <r>
    <s v="MT0000892"/>
    <s v="ICIS-NPDES"/>
    <x v="0"/>
    <x v="1"/>
    <n v="530"/>
    <s v="Solids, total suspended"/>
    <x v="7"/>
    <n v="1"/>
    <s v="Effluent gross"/>
    <n v="1"/>
    <x v="2"/>
    <x v="2"/>
    <n v="40512"/>
    <x v="0"/>
    <m/>
    <m/>
    <m/>
    <m/>
    <m/>
    <m/>
    <m/>
    <m/>
    <m/>
    <m/>
    <m/>
    <m/>
    <m/>
    <s v="MG/L"/>
    <s v="&lt;="/>
    <n v="35"/>
    <s v="MG/L"/>
    <s v="avg"/>
    <m/>
    <m/>
    <m/>
    <m/>
    <m/>
    <m/>
    <s v="MG/L"/>
    <s v="&lt;="/>
    <n v="70"/>
    <s v="MG/L"/>
    <s v="max"/>
    <m/>
    <m/>
    <m/>
    <m/>
    <m/>
    <x v="0"/>
    <m/>
    <m/>
    <m/>
    <m/>
    <m/>
    <m/>
    <m/>
    <m/>
    <m/>
    <m/>
    <m/>
    <m/>
    <m/>
    <m/>
    <m/>
    <m/>
    <m/>
    <m/>
    <m/>
    <m/>
    <m/>
    <m/>
    <m/>
    <m/>
  </r>
  <r>
    <s v="MT0000892"/>
    <s v="ICIS-NPDES"/>
    <x v="0"/>
    <x v="1"/>
    <n v="530"/>
    <s v="Solids, total suspended"/>
    <x v="7"/>
    <n v="1"/>
    <s v="Effluent gross"/>
    <n v="1"/>
    <x v="3"/>
    <x v="3"/>
    <n v="40543"/>
    <x v="0"/>
    <m/>
    <m/>
    <m/>
    <m/>
    <m/>
    <m/>
    <m/>
    <m/>
    <m/>
    <m/>
    <m/>
    <m/>
    <m/>
    <s v="MG/L"/>
    <s v="&lt;="/>
    <n v="35"/>
    <s v="MG/L"/>
    <s v="avg"/>
    <m/>
    <m/>
    <m/>
    <m/>
    <m/>
    <m/>
    <s v="MG/L"/>
    <s v="&lt;="/>
    <n v="70"/>
    <s v="MG/L"/>
    <s v="max"/>
    <m/>
    <m/>
    <m/>
    <m/>
    <m/>
    <x v="0"/>
    <m/>
    <m/>
    <m/>
    <m/>
    <m/>
    <m/>
    <m/>
    <m/>
    <m/>
    <m/>
    <m/>
    <m/>
    <m/>
    <m/>
    <m/>
    <m/>
    <m/>
    <m/>
    <m/>
    <m/>
    <m/>
    <m/>
    <m/>
    <m/>
  </r>
  <r>
    <s v="MT0000892"/>
    <s v="ICIS-NPDES"/>
    <x v="0"/>
    <x v="1"/>
    <n v="530"/>
    <s v="Solids, total suspended"/>
    <x v="7"/>
    <n v="1"/>
    <s v="Effluent gross"/>
    <n v="1"/>
    <x v="25"/>
    <x v="25"/>
    <n v="40574"/>
    <x v="1"/>
    <m/>
    <m/>
    <m/>
    <m/>
    <m/>
    <m/>
    <m/>
    <m/>
    <m/>
    <m/>
    <m/>
    <m/>
    <m/>
    <s v="MG/L"/>
    <s v="&lt;="/>
    <n v="35"/>
    <s v="MG/L"/>
    <s v="avg"/>
    <m/>
    <m/>
    <m/>
    <m/>
    <m/>
    <m/>
    <s v="MG/L"/>
    <s v="&lt;="/>
    <n v="70"/>
    <s v="MG/L"/>
    <s v="max"/>
    <m/>
    <m/>
    <m/>
    <m/>
    <m/>
    <x v="0"/>
    <m/>
    <m/>
    <m/>
    <m/>
    <m/>
    <m/>
    <m/>
    <m/>
    <m/>
    <m/>
    <m/>
    <m/>
    <m/>
    <m/>
    <m/>
    <m/>
    <m/>
    <m/>
    <m/>
    <m/>
    <m/>
    <m/>
    <m/>
    <m/>
  </r>
  <r>
    <s v="MT0000892"/>
    <s v="ICIS-NPDES"/>
    <x v="0"/>
    <x v="1"/>
    <n v="530"/>
    <s v="Solids, total suspended"/>
    <x v="7"/>
    <n v="1"/>
    <s v="Effluent gross"/>
    <n v="1"/>
    <x v="26"/>
    <x v="26"/>
    <n v="40602"/>
    <x v="1"/>
    <m/>
    <m/>
    <m/>
    <m/>
    <m/>
    <m/>
    <m/>
    <m/>
    <m/>
    <m/>
    <m/>
    <m/>
    <m/>
    <s v="MG/L"/>
    <s v="&lt;="/>
    <n v="35"/>
    <s v="MG/L"/>
    <s v="avg"/>
    <m/>
    <m/>
    <m/>
    <m/>
    <m/>
    <m/>
    <s v="MG/L"/>
    <s v="&lt;="/>
    <n v="70"/>
    <s v="MG/L"/>
    <s v="max"/>
    <m/>
    <m/>
    <m/>
    <m/>
    <m/>
    <x v="0"/>
    <m/>
    <m/>
    <m/>
    <m/>
    <m/>
    <m/>
    <m/>
    <m/>
    <m/>
    <m/>
    <m/>
    <m/>
    <m/>
    <m/>
    <m/>
    <m/>
    <m/>
    <m/>
    <m/>
    <m/>
    <m/>
    <m/>
    <m/>
    <m/>
  </r>
  <r>
    <s v="MT0000892"/>
    <s v="ICIS-NPDES"/>
    <x v="0"/>
    <x v="1"/>
    <n v="530"/>
    <s v="Solids, total suspended"/>
    <x v="7"/>
    <n v="1"/>
    <s v="Effluent gross"/>
    <n v="1"/>
    <x v="27"/>
    <x v="27"/>
    <n v="40633"/>
    <x v="1"/>
    <m/>
    <m/>
    <m/>
    <m/>
    <m/>
    <m/>
    <m/>
    <m/>
    <m/>
    <m/>
    <m/>
    <m/>
    <m/>
    <s v="MG/L"/>
    <s v="&lt;="/>
    <n v="35"/>
    <s v="MG/L"/>
    <s v="avg"/>
    <m/>
    <m/>
    <m/>
    <m/>
    <m/>
    <m/>
    <s v="MG/L"/>
    <s v="&lt;="/>
    <n v="70"/>
    <s v="MG/L"/>
    <s v="max"/>
    <m/>
    <m/>
    <m/>
    <m/>
    <m/>
    <x v="0"/>
    <m/>
    <m/>
    <m/>
    <m/>
    <m/>
    <m/>
    <m/>
    <m/>
    <m/>
    <m/>
    <m/>
    <m/>
    <m/>
    <m/>
    <m/>
    <m/>
    <m/>
    <m/>
    <m/>
    <m/>
    <m/>
    <m/>
    <m/>
    <m/>
  </r>
  <r>
    <s v="MT0000892"/>
    <s v="ICIS-NPDES"/>
    <x v="0"/>
    <x v="1"/>
    <n v="530"/>
    <s v="Solids, total suspended"/>
    <x v="7"/>
    <n v="1"/>
    <s v="Effluent gross"/>
    <n v="1"/>
    <x v="28"/>
    <x v="28"/>
    <n v="40663"/>
    <x v="1"/>
    <m/>
    <m/>
    <m/>
    <m/>
    <m/>
    <m/>
    <m/>
    <m/>
    <m/>
    <m/>
    <m/>
    <m/>
    <m/>
    <s v="MG/L"/>
    <s v="&lt;="/>
    <n v="35"/>
    <s v="MG/L"/>
    <s v="avg"/>
    <m/>
    <m/>
    <m/>
    <m/>
    <m/>
    <m/>
    <s v="MG/L"/>
    <s v="&lt;="/>
    <n v="70"/>
    <s v="MG/L"/>
    <s v="max"/>
    <m/>
    <m/>
    <m/>
    <m/>
    <m/>
    <x v="0"/>
    <m/>
    <m/>
    <m/>
    <m/>
    <m/>
    <m/>
    <m/>
    <m/>
    <m/>
    <m/>
    <m/>
    <m/>
    <m/>
    <m/>
    <m/>
    <m/>
    <m/>
    <m/>
    <m/>
    <m/>
    <m/>
    <m/>
    <m/>
    <m/>
  </r>
  <r>
    <s v="MT0000892"/>
    <s v="ICIS-NPDES"/>
    <x v="0"/>
    <x v="1"/>
    <n v="530"/>
    <s v="Solids, total suspended"/>
    <x v="7"/>
    <n v="1"/>
    <s v="Effluent gross"/>
    <n v="1"/>
    <x v="4"/>
    <x v="4"/>
    <n v="40694"/>
    <x v="1"/>
    <m/>
    <m/>
    <m/>
    <m/>
    <m/>
    <m/>
    <m/>
    <m/>
    <m/>
    <m/>
    <m/>
    <m/>
    <m/>
    <s v="MG/L"/>
    <s v="&lt;="/>
    <n v="35"/>
    <s v="MG/L"/>
    <s v="avg"/>
    <m/>
    <m/>
    <m/>
    <m/>
    <m/>
    <m/>
    <s v="MG/L"/>
    <s v="&lt;="/>
    <n v="70"/>
    <s v="MG/L"/>
    <s v="max"/>
    <m/>
    <m/>
    <m/>
    <m/>
    <m/>
    <x v="0"/>
    <m/>
    <m/>
    <m/>
    <m/>
    <m/>
    <m/>
    <m/>
    <m/>
    <m/>
    <m/>
    <m/>
    <m/>
    <m/>
    <m/>
    <m/>
    <m/>
    <m/>
    <m/>
    <m/>
    <m/>
    <m/>
    <m/>
    <m/>
    <m/>
  </r>
  <r>
    <s v="MT0000892"/>
    <s v="ICIS-NPDES"/>
    <x v="0"/>
    <x v="1"/>
    <n v="530"/>
    <s v="Solids, total suspended"/>
    <x v="7"/>
    <n v="1"/>
    <s v="Effluent gross"/>
    <n v="1"/>
    <x v="5"/>
    <x v="5"/>
    <n v="40724"/>
    <x v="1"/>
    <m/>
    <m/>
    <m/>
    <m/>
    <m/>
    <m/>
    <m/>
    <m/>
    <m/>
    <m/>
    <m/>
    <m/>
    <m/>
    <s v="MG/L"/>
    <s v="&lt;="/>
    <n v="35"/>
    <s v="MG/L"/>
    <s v="avg"/>
    <m/>
    <m/>
    <m/>
    <m/>
    <m/>
    <m/>
    <s v="MG/L"/>
    <s v="&lt;="/>
    <n v="70"/>
    <s v="MG/L"/>
    <s v="max"/>
    <m/>
    <m/>
    <m/>
    <m/>
    <m/>
    <x v="0"/>
    <m/>
    <m/>
    <m/>
    <m/>
    <m/>
    <m/>
    <m/>
    <m/>
    <m/>
    <m/>
    <m/>
    <m/>
    <m/>
    <m/>
    <m/>
    <m/>
    <m/>
    <m/>
    <m/>
    <m/>
    <m/>
    <m/>
    <m/>
    <m/>
  </r>
  <r>
    <s v="MT0000892"/>
    <s v="ICIS-NPDES"/>
    <x v="0"/>
    <x v="1"/>
    <n v="530"/>
    <s v="Solids, total suspended"/>
    <x v="7"/>
    <n v="1"/>
    <s v="Effluent gross"/>
    <n v="1"/>
    <x v="6"/>
    <x v="6"/>
    <n v="40755"/>
    <x v="1"/>
    <m/>
    <m/>
    <m/>
    <m/>
    <m/>
    <m/>
    <m/>
    <m/>
    <m/>
    <m/>
    <m/>
    <m/>
    <m/>
    <s v="MG/L"/>
    <s v="&lt;="/>
    <n v="35"/>
    <s v="MG/L"/>
    <s v="avg"/>
    <m/>
    <m/>
    <m/>
    <m/>
    <m/>
    <m/>
    <s v="MG/L"/>
    <s v="&lt;="/>
    <n v="70"/>
    <s v="MG/L"/>
    <s v="max"/>
    <m/>
    <m/>
    <m/>
    <m/>
    <m/>
    <x v="0"/>
    <m/>
    <m/>
    <m/>
    <m/>
    <m/>
    <m/>
    <m/>
    <m/>
    <m/>
    <m/>
    <m/>
    <m/>
    <m/>
    <m/>
    <m/>
    <m/>
    <m/>
    <m/>
    <m/>
    <m/>
    <m/>
    <m/>
    <m/>
    <m/>
  </r>
  <r>
    <s v="MT0000892"/>
    <s v="ICIS-NPDES"/>
    <x v="0"/>
    <x v="1"/>
    <n v="530"/>
    <s v="Solids, total suspended"/>
    <x v="7"/>
    <n v="1"/>
    <s v="Effluent gross"/>
    <n v="1"/>
    <x v="7"/>
    <x v="7"/>
    <n v="40786"/>
    <x v="1"/>
    <m/>
    <m/>
    <m/>
    <m/>
    <m/>
    <m/>
    <m/>
    <m/>
    <m/>
    <m/>
    <m/>
    <m/>
    <m/>
    <s v="MG/L"/>
    <s v="&lt;="/>
    <n v="35"/>
    <s v="MG/L"/>
    <s v="avg"/>
    <m/>
    <m/>
    <m/>
    <m/>
    <m/>
    <m/>
    <s v="MG/L"/>
    <s v="&lt;="/>
    <n v="70"/>
    <s v="MG/L"/>
    <s v="max"/>
    <m/>
    <m/>
    <m/>
    <m/>
    <m/>
    <x v="0"/>
    <m/>
    <m/>
    <m/>
    <m/>
    <m/>
    <m/>
    <m/>
    <m/>
    <m/>
    <m/>
    <m/>
    <m/>
    <m/>
    <m/>
    <m/>
    <m/>
    <m/>
    <m/>
    <m/>
    <m/>
    <m/>
    <m/>
    <m/>
    <m/>
  </r>
  <r>
    <s v="MT0000892"/>
    <s v="ICIS-NPDES"/>
    <x v="0"/>
    <x v="1"/>
    <n v="530"/>
    <s v="Solids, total suspended"/>
    <x v="7"/>
    <n v="1"/>
    <s v="Effluent gross"/>
    <n v="1"/>
    <x v="29"/>
    <x v="29"/>
    <n v="40816"/>
    <x v="1"/>
    <m/>
    <m/>
    <m/>
    <m/>
    <m/>
    <m/>
    <m/>
    <m/>
    <m/>
    <m/>
    <m/>
    <m/>
    <m/>
    <s v="MG/L"/>
    <s v="&lt;="/>
    <n v="35"/>
    <s v="MG/L"/>
    <s v="avg"/>
    <m/>
    <m/>
    <m/>
    <m/>
    <m/>
    <m/>
    <s v="MG/L"/>
    <s v="&lt;="/>
    <n v="70"/>
    <s v="MG/L"/>
    <s v="max"/>
    <m/>
    <m/>
    <m/>
    <m/>
    <m/>
    <x v="0"/>
    <m/>
    <m/>
    <m/>
    <m/>
    <m/>
    <m/>
    <m/>
    <m/>
    <m/>
    <m/>
    <m/>
    <m/>
    <m/>
    <m/>
    <m/>
    <m/>
    <m/>
    <m/>
    <m/>
    <m/>
    <m/>
    <m/>
    <m/>
    <m/>
  </r>
  <r>
    <s v="MT0000892"/>
    <s v="ICIS-NPDES"/>
    <x v="0"/>
    <x v="1"/>
    <n v="530"/>
    <s v="Solids, total suspended"/>
    <x v="7"/>
    <n v="1"/>
    <s v="Effluent gross"/>
    <n v="1"/>
    <x v="30"/>
    <x v="30"/>
    <n v="40847"/>
    <x v="1"/>
    <m/>
    <m/>
    <m/>
    <m/>
    <m/>
    <m/>
    <m/>
    <m/>
    <m/>
    <m/>
    <m/>
    <m/>
    <m/>
    <s v="MG/L"/>
    <s v="&lt;="/>
    <n v="35"/>
    <s v="MG/L"/>
    <s v="avg"/>
    <m/>
    <m/>
    <m/>
    <m/>
    <m/>
    <m/>
    <s v="MG/L"/>
    <s v="&lt;="/>
    <n v="70"/>
    <s v="MG/L"/>
    <s v="max"/>
    <m/>
    <m/>
    <m/>
    <m/>
    <m/>
    <x v="0"/>
    <m/>
    <m/>
    <m/>
    <m/>
    <m/>
    <m/>
    <m/>
    <m/>
    <m/>
    <m/>
    <m/>
    <m/>
    <m/>
    <m/>
    <m/>
    <m/>
    <m/>
    <m/>
    <m/>
    <m/>
    <m/>
    <m/>
    <m/>
    <m/>
  </r>
  <r>
    <s v="MT0000892"/>
    <s v="ICIS-NPDES"/>
    <x v="0"/>
    <x v="1"/>
    <n v="530"/>
    <s v="Solids, total suspended"/>
    <x v="7"/>
    <n v="1"/>
    <s v="Effluent gross"/>
    <n v="1"/>
    <x v="31"/>
    <x v="31"/>
    <n v="40877"/>
    <x v="1"/>
    <m/>
    <m/>
    <m/>
    <m/>
    <m/>
    <m/>
    <m/>
    <m/>
    <m/>
    <m/>
    <m/>
    <m/>
    <m/>
    <s v="MG/L"/>
    <s v="&lt;="/>
    <n v="35"/>
    <s v="MG/L"/>
    <s v="avg"/>
    <m/>
    <m/>
    <m/>
    <m/>
    <m/>
    <m/>
    <s v="MG/L"/>
    <s v="&lt;="/>
    <n v="70"/>
    <s v="MG/L"/>
    <s v="max"/>
    <m/>
    <m/>
    <m/>
    <m/>
    <m/>
    <x v="0"/>
    <m/>
    <m/>
    <m/>
    <m/>
    <m/>
    <m/>
    <m/>
    <m/>
    <m/>
    <m/>
    <m/>
    <m/>
    <m/>
    <m/>
    <m/>
    <m/>
    <m/>
    <m/>
    <m/>
    <m/>
    <m/>
    <m/>
    <m/>
    <m/>
  </r>
  <r>
    <s v="MT0000892"/>
    <s v="ICIS-NPDES"/>
    <x v="0"/>
    <x v="1"/>
    <n v="530"/>
    <s v="Solids, total suspended"/>
    <x v="7"/>
    <n v="1"/>
    <s v="Effluent gross"/>
    <n v="1"/>
    <x v="32"/>
    <x v="32"/>
    <n v="40908"/>
    <x v="1"/>
    <m/>
    <m/>
    <m/>
    <m/>
    <m/>
    <m/>
    <m/>
    <m/>
    <m/>
    <m/>
    <m/>
    <m/>
    <m/>
    <s v="MG/L"/>
    <s v="&lt;="/>
    <n v="35"/>
    <s v="MG/L"/>
    <s v="avg"/>
    <m/>
    <m/>
    <m/>
    <m/>
    <m/>
    <m/>
    <s v="MG/L"/>
    <s v="&lt;="/>
    <n v="70"/>
    <s v="MG/L"/>
    <s v="max"/>
    <m/>
    <m/>
    <m/>
    <m/>
    <m/>
    <x v="0"/>
    <m/>
    <m/>
    <m/>
    <m/>
    <m/>
    <m/>
    <m/>
    <m/>
    <m/>
    <m/>
    <m/>
    <m/>
    <m/>
    <m/>
    <m/>
    <m/>
    <m/>
    <m/>
    <m/>
    <m/>
    <m/>
    <m/>
    <m/>
    <m/>
  </r>
  <r>
    <s v="MT0000892"/>
    <s v="ICIS-NPDES"/>
    <x v="0"/>
    <x v="1"/>
    <n v="530"/>
    <s v="Solids, total suspended"/>
    <x v="7"/>
    <n v="1"/>
    <s v="Effluent gross"/>
    <n v="1"/>
    <x v="33"/>
    <x v="33"/>
    <n v="40939"/>
    <x v="2"/>
    <m/>
    <m/>
    <m/>
    <m/>
    <m/>
    <m/>
    <m/>
    <m/>
    <m/>
    <m/>
    <m/>
    <m/>
    <m/>
    <s v="MG/L"/>
    <s v="&lt;="/>
    <n v="35"/>
    <s v="MG/L"/>
    <s v="avg"/>
    <m/>
    <m/>
    <m/>
    <m/>
    <m/>
    <m/>
    <s v="MG/L"/>
    <s v="&lt;="/>
    <n v="70"/>
    <s v="MG/L"/>
    <s v="max"/>
    <m/>
    <m/>
    <m/>
    <m/>
    <m/>
    <x v="0"/>
    <m/>
    <m/>
    <m/>
    <m/>
    <m/>
    <m/>
    <m/>
    <m/>
    <m/>
    <m/>
    <m/>
    <m/>
    <m/>
    <m/>
    <m/>
    <m/>
    <m/>
    <m/>
    <m/>
    <m/>
    <m/>
    <m/>
    <m/>
    <m/>
  </r>
  <r>
    <s v="MT0000892"/>
    <s v="ICIS-NPDES"/>
    <x v="0"/>
    <x v="1"/>
    <n v="530"/>
    <s v="Solids, total suspended"/>
    <x v="7"/>
    <n v="1"/>
    <s v="Effluent gross"/>
    <n v="1"/>
    <x v="34"/>
    <x v="34"/>
    <n v="40968"/>
    <x v="2"/>
    <m/>
    <m/>
    <m/>
    <m/>
    <m/>
    <m/>
    <m/>
    <m/>
    <m/>
    <m/>
    <m/>
    <m/>
    <m/>
    <s v="MG/L"/>
    <s v="&lt;="/>
    <n v="35"/>
    <s v="MG/L"/>
    <s v="avg"/>
    <m/>
    <m/>
    <m/>
    <m/>
    <m/>
    <m/>
    <s v="MG/L"/>
    <s v="&lt;="/>
    <n v="70"/>
    <s v="MG/L"/>
    <s v="max"/>
    <m/>
    <m/>
    <m/>
    <m/>
    <m/>
    <x v="0"/>
    <m/>
    <m/>
    <m/>
    <m/>
    <m/>
    <m/>
    <m/>
    <m/>
    <m/>
    <m/>
    <m/>
    <m/>
    <m/>
    <m/>
    <m/>
    <m/>
    <m/>
    <m/>
    <m/>
    <m/>
    <m/>
    <m/>
    <m/>
    <m/>
  </r>
  <r>
    <s v="MT0000892"/>
    <s v="ICIS-NPDES"/>
    <x v="0"/>
    <x v="1"/>
    <n v="530"/>
    <s v="Solids, total suspended"/>
    <x v="7"/>
    <n v="1"/>
    <s v="Effluent gross"/>
    <n v="1"/>
    <x v="8"/>
    <x v="8"/>
    <n v="40999"/>
    <x v="2"/>
    <m/>
    <m/>
    <m/>
    <m/>
    <m/>
    <m/>
    <m/>
    <m/>
    <m/>
    <m/>
    <m/>
    <m/>
    <m/>
    <s v="MG/L"/>
    <s v="&lt;="/>
    <n v="35"/>
    <s v="MG/L"/>
    <s v="avg"/>
    <m/>
    <m/>
    <m/>
    <m/>
    <m/>
    <m/>
    <s v="MG/L"/>
    <s v="&lt;="/>
    <n v="70"/>
    <s v="MG/L"/>
    <s v="max"/>
    <m/>
    <m/>
    <m/>
    <m/>
    <m/>
    <x v="0"/>
    <m/>
    <m/>
    <m/>
    <m/>
    <m/>
    <m/>
    <m/>
    <m/>
    <m/>
    <m/>
    <m/>
    <m/>
    <m/>
    <m/>
    <m/>
    <m/>
    <m/>
    <m/>
    <m/>
    <m/>
    <m/>
    <m/>
    <m/>
    <m/>
  </r>
  <r>
    <s v="MT0000892"/>
    <s v="ICIS-NPDES"/>
    <x v="0"/>
    <x v="1"/>
    <n v="530"/>
    <s v="Solids, total suspended"/>
    <x v="7"/>
    <n v="1"/>
    <s v="Effluent gross"/>
    <n v="1"/>
    <x v="9"/>
    <x v="9"/>
    <n v="41029"/>
    <x v="2"/>
    <m/>
    <m/>
    <m/>
    <m/>
    <m/>
    <m/>
    <m/>
    <m/>
    <m/>
    <m/>
    <m/>
    <m/>
    <m/>
    <s v="MG/L"/>
    <s v="&lt;="/>
    <n v="35"/>
    <s v="MG/L"/>
    <s v="avg"/>
    <m/>
    <m/>
    <m/>
    <m/>
    <m/>
    <m/>
    <s v="MG/L"/>
    <s v="&lt;="/>
    <n v="70"/>
    <s v="MG/L"/>
    <s v="max"/>
    <m/>
    <m/>
    <m/>
    <m/>
    <m/>
    <x v="0"/>
    <m/>
    <m/>
    <m/>
    <m/>
    <m/>
    <m/>
    <m/>
    <m/>
    <m/>
    <m/>
    <m/>
    <m/>
    <m/>
    <m/>
    <m/>
    <m/>
    <m/>
    <m/>
    <m/>
    <m/>
    <m/>
    <m/>
    <m/>
    <m/>
  </r>
  <r>
    <s v="MT0000892"/>
    <s v="ICIS-NPDES"/>
    <x v="0"/>
    <x v="1"/>
    <n v="530"/>
    <s v="Solids, total suspended"/>
    <x v="7"/>
    <n v="1"/>
    <s v="Effluent gross"/>
    <n v="1"/>
    <x v="35"/>
    <x v="35"/>
    <n v="41060"/>
    <x v="2"/>
    <m/>
    <m/>
    <m/>
    <m/>
    <m/>
    <m/>
    <m/>
    <m/>
    <m/>
    <m/>
    <m/>
    <m/>
    <m/>
    <s v="MG/L"/>
    <s v="&lt;="/>
    <n v="35"/>
    <s v="MG/L"/>
    <s v="avg"/>
    <m/>
    <m/>
    <m/>
    <m/>
    <m/>
    <m/>
    <s v="MG/L"/>
    <s v="&lt;="/>
    <n v="70"/>
    <s v="MG/L"/>
    <s v="max"/>
    <m/>
    <m/>
    <m/>
    <m/>
    <m/>
    <x v="0"/>
    <m/>
    <m/>
    <m/>
    <m/>
    <m/>
    <m/>
    <m/>
    <m/>
    <m/>
    <m/>
    <m/>
    <m/>
    <m/>
    <m/>
    <m/>
    <m/>
    <m/>
    <m/>
    <m/>
    <m/>
    <m/>
    <m/>
    <m/>
    <m/>
  </r>
  <r>
    <s v="MT0000892"/>
    <s v="ICIS-NPDES"/>
    <x v="0"/>
    <x v="1"/>
    <n v="530"/>
    <s v="Solids, total suspended"/>
    <x v="7"/>
    <n v="1"/>
    <s v="Effluent gross"/>
    <n v="1"/>
    <x v="10"/>
    <x v="10"/>
    <n v="41090"/>
    <x v="2"/>
    <m/>
    <m/>
    <m/>
    <m/>
    <m/>
    <m/>
    <m/>
    <m/>
    <m/>
    <m/>
    <m/>
    <m/>
    <m/>
    <s v="MG/L"/>
    <s v="&lt;="/>
    <n v="35"/>
    <s v="MG/L"/>
    <s v="avg"/>
    <m/>
    <m/>
    <m/>
    <m/>
    <m/>
    <m/>
    <s v="MG/L"/>
    <s v="&lt;="/>
    <n v="70"/>
    <s v="MG/L"/>
    <s v="max"/>
    <m/>
    <m/>
    <m/>
    <m/>
    <m/>
    <x v="0"/>
    <m/>
    <m/>
    <m/>
    <m/>
    <m/>
    <m/>
    <m/>
    <m/>
    <m/>
    <m/>
    <m/>
    <m/>
    <m/>
    <m/>
    <m/>
    <m/>
    <m/>
    <m/>
    <m/>
    <m/>
    <m/>
    <m/>
    <m/>
    <m/>
  </r>
  <r>
    <s v="MT0000892"/>
    <s v="ICIS-NPDES"/>
    <x v="0"/>
    <x v="1"/>
    <n v="530"/>
    <s v="Solids, total suspended"/>
    <x v="7"/>
    <n v="1"/>
    <s v="Effluent gross"/>
    <n v="1"/>
    <x v="36"/>
    <x v="36"/>
    <n v="41121"/>
    <x v="2"/>
    <m/>
    <m/>
    <m/>
    <m/>
    <m/>
    <m/>
    <m/>
    <m/>
    <m/>
    <m/>
    <m/>
    <m/>
    <m/>
    <s v="MG/L"/>
    <s v="&lt;="/>
    <n v="35"/>
    <s v="MG/L"/>
    <s v="avg"/>
    <m/>
    <m/>
    <m/>
    <m/>
    <m/>
    <m/>
    <s v="MG/L"/>
    <s v="&lt;="/>
    <n v="70"/>
    <s v="MG/L"/>
    <s v="max"/>
    <m/>
    <m/>
    <m/>
    <m/>
    <m/>
    <x v="0"/>
    <m/>
    <m/>
    <m/>
    <m/>
    <m/>
    <m/>
    <m/>
    <m/>
    <m/>
    <m/>
    <m/>
    <m/>
    <m/>
    <m/>
    <m/>
    <m/>
    <m/>
    <m/>
    <m/>
    <m/>
    <m/>
    <m/>
    <m/>
    <m/>
  </r>
  <r>
    <s v="MT0000892"/>
    <s v="ICIS-NPDES"/>
    <x v="0"/>
    <x v="1"/>
    <n v="530"/>
    <s v="Solids, total suspended"/>
    <x v="7"/>
    <n v="1"/>
    <s v="Effluent gross"/>
    <n v="1"/>
    <x v="37"/>
    <x v="37"/>
    <n v="41152"/>
    <x v="2"/>
    <m/>
    <m/>
    <m/>
    <m/>
    <m/>
    <m/>
    <m/>
    <m/>
    <m/>
    <m/>
    <m/>
    <m/>
    <m/>
    <s v="MG/L"/>
    <s v="&lt;="/>
    <n v="35"/>
    <s v="MG/L"/>
    <s v="avg"/>
    <m/>
    <m/>
    <m/>
    <m/>
    <m/>
    <m/>
    <s v="MG/L"/>
    <s v="&lt;="/>
    <n v="70"/>
    <s v="MG/L"/>
    <s v="max"/>
    <m/>
    <m/>
    <m/>
    <m/>
    <m/>
    <x v="0"/>
    <m/>
    <m/>
    <m/>
    <m/>
    <m/>
    <m/>
    <m/>
    <m/>
    <m/>
    <m/>
    <m/>
    <m/>
    <m/>
    <m/>
    <m/>
    <m/>
    <m/>
    <m/>
    <m/>
    <m/>
    <m/>
    <m/>
    <m/>
    <m/>
  </r>
  <r>
    <s v="MT0000892"/>
    <s v="ICIS-NPDES"/>
    <x v="0"/>
    <x v="1"/>
    <n v="530"/>
    <s v="Solids, total suspended"/>
    <x v="7"/>
    <n v="1"/>
    <s v="Effluent gross"/>
    <n v="1"/>
    <x v="38"/>
    <x v="38"/>
    <n v="41182"/>
    <x v="2"/>
    <m/>
    <m/>
    <m/>
    <m/>
    <m/>
    <m/>
    <m/>
    <m/>
    <m/>
    <m/>
    <m/>
    <m/>
    <m/>
    <s v="MG/L"/>
    <s v="&lt;="/>
    <n v="35"/>
    <s v="MG/L"/>
    <s v="avg"/>
    <m/>
    <m/>
    <m/>
    <m/>
    <m/>
    <m/>
    <s v="MG/L"/>
    <s v="&lt;="/>
    <n v="70"/>
    <s v="MG/L"/>
    <s v="max"/>
    <m/>
    <m/>
    <m/>
    <m/>
    <m/>
    <x v="0"/>
    <m/>
    <m/>
    <m/>
    <m/>
    <m/>
    <m/>
    <m/>
    <m/>
    <m/>
    <m/>
    <m/>
    <m/>
    <m/>
    <m/>
    <m/>
    <m/>
    <m/>
    <m/>
    <m/>
    <m/>
    <m/>
    <m/>
    <m/>
    <m/>
  </r>
  <r>
    <s v="MT0000892"/>
    <s v="ICIS-NPDES"/>
    <x v="0"/>
    <x v="1"/>
    <n v="545"/>
    <s v="Solids, settleable"/>
    <x v="8"/>
    <n v="1"/>
    <s v="Effluent gross"/>
    <n v="1"/>
    <x v="35"/>
    <x v="35"/>
    <n v="41060"/>
    <x v="2"/>
    <m/>
    <m/>
    <m/>
    <m/>
    <m/>
    <m/>
    <m/>
    <m/>
    <m/>
    <m/>
    <m/>
    <m/>
    <m/>
    <m/>
    <m/>
    <m/>
    <m/>
    <m/>
    <m/>
    <m/>
    <m/>
    <m/>
    <m/>
    <m/>
    <s v="ML/L"/>
    <s v="&lt;="/>
    <n v="0.5"/>
    <s v="ML/L"/>
    <s v="max"/>
    <m/>
    <m/>
    <m/>
    <m/>
    <m/>
    <x v="0"/>
    <m/>
    <m/>
    <m/>
    <m/>
    <m/>
    <m/>
    <m/>
    <m/>
    <m/>
    <m/>
    <m/>
    <m/>
    <m/>
    <m/>
    <m/>
    <m/>
    <m/>
    <m/>
    <m/>
    <m/>
    <m/>
    <m/>
    <m/>
    <m/>
  </r>
  <r>
    <s v="MT0000892"/>
    <s v="ICIS-NPDES"/>
    <x v="0"/>
    <x v="1"/>
    <n v="545"/>
    <s v="Solids, settleable"/>
    <x v="8"/>
    <n v="1"/>
    <s v="Effluent gross"/>
    <n v="1"/>
    <x v="10"/>
    <x v="10"/>
    <n v="41090"/>
    <x v="2"/>
    <m/>
    <m/>
    <m/>
    <m/>
    <m/>
    <m/>
    <m/>
    <m/>
    <m/>
    <m/>
    <m/>
    <m/>
    <m/>
    <m/>
    <m/>
    <m/>
    <m/>
    <m/>
    <m/>
    <m/>
    <m/>
    <m/>
    <m/>
    <m/>
    <s v="ML/L"/>
    <s v="&lt;="/>
    <n v="0.5"/>
    <s v="ML/L"/>
    <s v="max"/>
    <m/>
    <m/>
    <m/>
    <m/>
    <m/>
    <x v="0"/>
    <m/>
    <m/>
    <m/>
    <m/>
    <m/>
    <m/>
    <m/>
    <m/>
    <m/>
    <m/>
    <m/>
    <m/>
    <m/>
    <m/>
    <m/>
    <m/>
    <m/>
    <m/>
    <m/>
    <m/>
    <m/>
    <m/>
    <m/>
    <m/>
  </r>
  <r>
    <s v="MT0000892"/>
    <s v="ICIS-NPDES"/>
    <x v="0"/>
    <x v="1"/>
    <n v="545"/>
    <s v="Solids, settleable"/>
    <x v="8"/>
    <n v="1"/>
    <s v="Effluent gross"/>
    <n v="1"/>
    <x v="36"/>
    <x v="36"/>
    <n v="41121"/>
    <x v="2"/>
    <m/>
    <m/>
    <m/>
    <m/>
    <m/>
    <m/>
    <m/>
    <m/>
    <m/>
    <m/>
    <m/>
    <m/>
    <m/>
    <m/>
    <m/>
    <m/>
    <m/>
    <m/>
    <m/>
    <m/>
    <m/>
    <m/>
    <m/>
    <m/>
    <s v="ML/L"/>
    <s v="&lt;="/>
    <n v="0.5"/>
    <s v="ML/L"/>
    <s v="max"/>
    <m/>
    <m/>
    <m/>
    <m/>
    <m/>
    <x v="0"/>
    <m/>
    <m/>
    <m/>
    <m/>
    <m/>
    <m/>
    <m/>
    <m/>
    <m/>
    <m/>
    <m/>
    <m/>
    <m/>
    <m/>
    <m/>
    <m/>
    <m/>
    <m/>
    <m/>
    <m/>
    <m/>
    <m/>
    <m/>
    <m/>
  </r>
  <r>
    <s v="MT0000892"/>
    <s v="ICIS-NPDES"/>
    <x v="0"/>
    <x v="1"/>
    <n v="545"/>
    <s v="Solids, settleable"/>
    <x v="8"/>
    <n v="1"/>
    <s v="Effluent gross"/>
    <n v="1"/>
    <x v="37"/>
    <x v="37"/>
    <n v="41152"/>
    <x v="2"/>
    <m/>
    <m/>
    <m/>
    <m/>
    <m/>
    <m/>
    <m/>
    <m/>
    <m/>
    <m/>
    <m/>
    <m/>
    <m/>
    <m/>
    <m/>
    <m/>
    <m/>
    <m/>
    <m/>
    <m/>
    <m/>
    <m/>
    <m/>
    <m/>
    <s v="ML/L"/>
    <s v="&lt;="/>
    <n v="0.5"/>
    <s v="ML/L"/>
    <s v="max"/>
    <m/>
    <m/>
    <m/>
    <m/>
    <m/>
    <x v="0"/>
    <m/>
    <m/>
    <m/>
    <m/>
    <m/>
    <m/>
    <m/>
    <m/>
    <m/>
    <m/>
    <m/>
    <m/>
    <m/>
    <m/>
    <m/>
    <m/>
    <m/>
    <m/>
    <m/>
    <m/>
    <m/>
    <m/>
    <m/>
    <m/>
  </r>
  <r>
    <s v="MT0000892"/>
    <s v="ICIS-NPDES"/>
    <x v="0"/>
    <x v="1"/>
    <n v="545"/>
    <s v="Solids, settleable"/>
    <x v="8"/>
    <n v="1"/>
    <s v="Effluent gross"/>
    <n v="1"/>
    <x v="38"/>
    <x v="38"/>
    <n v="41182"/>
    <x v="2"/>
    <m/>
    <m/>
    <m/>
    <m/>
    <m/>
    <m/>
    <m/>
    <m/>
    <m/>
    <m/>
    <m/>
    <m/>
    <m/>
    <m/>
    <m/>
    <m/>
    <m/>
    <m/>
    <m/>
    <m/>
    <m/>
    <m/>
    <m/>
    <m/>
    <s v="ML/L"/>
    <s v="&lt;="/>
    <n v="0.5"/>
    <s v="ML/L"/>
    <s v="max"/>
    <m/>
    <m/>
    <m/>
    <m/>
    <m/>
    <x v="0"/>
    <m/>
    <m/>
    <m/>
    <m/>
    <m/>
    <m/>
    <m/>
    <m/>
    <m/>
    <m/>
    <m/>
    <m/>
    <m/>
    <m/>
    <m/>
    <m/>
    <m/>
    <m/>
    <m/>
    <m/>
    <m/>
    <m/>
    <m/>
    <m/>
  </r>
  <r>
    <s v="MT0000892"/>
    <s v="ICIS-NPDES"/>
    <x v="0"/>
    <x v="1"/>
    <n v="552"/>
    <s v="Oil and grease, hexane extr method"/>
    <x v="9"/>
    <n v="1"/>
    <s v="Effluent gross"/>
    <n v="1"/>
    <x v="11"/>
    <x v="11"/>
    <n v="40025"/>
    <x v="3"/>
    <m/>
    <m/>
    <m/>
    <m/>
    <m/>
    <m/>
    <m/>
    <m/>
    <m/>
    <m/>
    <m/>
    <m/>
    <m/>
    <m/>
    <m/>
    <m/>
    <m/>
    <m/>
    <m/>
    <m/>
    <m/>
    <m/>
    <m/>
    <m/>
    <s v="MG/L"/>
    <s v="&lt;="/>
    <n v="10"/>
    <s v="MG/L"/>
    <s v="max"/>
    <m/>
    <m/>
    <m/>
    <m/>
    <m/>
    <x v="0"/>
    <m/>
    <m/>
    <m/>
    <m/>
    <m/>
    <m/>
    <m/>
    <m/>
    <m/>
    <m/>
    <m/>
    <m/>
    <m/>
    <m/>
    <m/>
    <m/>
    <m/>
    <m/>
    <m/>
    <m/>
    <m/>
    <m/>
    <m/>
    <m/>
  </r>
  <r>
    <s v="MT0000892"/>
    <s v="ICIS-NPDES"/>
    <x v="0"/>
    <x v="1"/>
    <n v="552"/>
    <s v="Oil and grease, hexane extr method"/>
    <x v="9"/>
    <n v="1"/>
    <s v="Effluent gross"/>
    <n v="1"/>
    <x v="12"/>
    <x v="12"/>
    <n v="40056"/>
    <x v="3"/>
    <m/>
    <m/>
    <m/>
    <m/>
    <m/>
    <m/>
    <m/>
    <m/>
    <m/>
    <m/>
    <m/>
    <m/>
    <m/>
    <m/>
    <m/>
    <m/>
    <m/>
    <m/>
    <m/>
    <m/>
    <m/>
    <m/>
    <m/>
    <m/>
    <s v="MG/L"/>
    <s v="&lt;="/>
    <n v="10"/>
    <s v="MG/L"/>
    <s v="max"/>
    <m/>
    <m/>
    <m/>
    <m/>
    <m/>
    <x v="0"/>
    <m/>
    <m/>
    <m/>
    <m/>
    <m/>
    <m/>
    <m/>
    <m/>
    <m/>
    <m/>
    <m/>
    <m/>
    <m/>
    <m/>
    <m/>
    <m/>
    <m/>
    <m/>
    <m/>
    <m/>
    <m/>
    <m/>
    <m/>
    <m/>
  </r>
  <r>
    <s v="MT0000892"/>
    <s v="ICIS-NPDES"/>
    <x v="0"/>
    <x v="1"/>
    <n v="552"/>
    <s v="Oil and grease, hexane extr method"/>
    <x v="9"/>
    <n v="1"/>
    <s v="Effluent gross"/>
    <n v="1"/>
    <x v="13"/>
    <x v="13"/>
    <n v="40086"/>
    <x v="3"/>
    <m/>
    <m/>
    <m/>
    <m/>
    <m/>
    <m/>
    <m/>
    <m/>
    <m/>
    <m/>
    <m/>
    <m/>
    <m/>
    <m/>
    <m/>
    <m/>
    <m/>
    <m/>
    <m/>
    <m/>
    <m/>
    <m/>
    <m/>
    <m/>
    <s v="MG/L"/>
    <s v="&lt;="/>
    <n v="10"/>
    <s v="MG/L"/>
    <s v="max"/>
    <m/>
    <m/>
    <m/>
    <m/>
    <m/>
    <x v="0"/>
    <m/>
    <m/>
    <m/>
    <m/>
    <m/>
    <m/>
    <m/>
    <m/>
    <m/>
    <m/>
    <m/>
    <m/>
    <m/>
    <m/>
    <m/>
    <m/>
    <m/>
    <m/>
    <m/>
    <m/>
    <m/>
    <m/>
    <m/>
    <m/>
  </r>
  <r>
    <s v="MT0000892"/>
    <s v="ICIS-NPDES"/>
    <x v="0"/>
    <x v="1"/>
    <n v="552"/>
    <s v="Oil and grease, hexane extr method"/>
    <x v="9"/>
    <n v="1"/>
    <s v="Effluent gross"/>
    <n v="1"/>
    <x v="14"/>
    <x v="14"/>
    <n v="40117"/>
    <x v="3"/>
    <m/>
    <m/>
    <m/>
    <m/>
    <m/>
    <m/>
    <m/>
    <m/>
    <m/>
    <m/>
    <m/>
    <m/>
    <m/>
    <m/>
    <m/>
    <m/>
    <m/>
    <m/>
    <m/>
    <m/>
    <m/>
    <m/>
    <m/>
    <m/>
    <s v="MG/L"/>
    <s v="&lt;="/>
    <n v="10"/>
    <s v="MG/L"/>
    <s v="max"/>
    <m/>
    <m/>
    <m/>
    <m/>
    <m/>
    <x v="0"/>
    <m/>
    <m/>
    <m/>
    <m/>
    <m/>
    <m/>
    <m/>
    <m/>
    <m/>
    <m/>
    <m/>
    <m/>
    <m/>
    <m/>
    <m/>
    <m/>
    <m/>
    <m/>
    <m/>
    <m/>
    <m/>
    <m/>
    <m/>
    <m/>
  </r>
  <r>
    <s v="MT0000892"/>
    <s v="ICIS-NPDES"/>
    <x v="0"/>
    <x v="1"/>
    <n v="552"/>
    <s v="Oil and grease, hexane extr method"/>
    <x v="9"/>
    <n v="1"/>
    <s v="Effluent gross"/>
    <n v="1"/>
    <x v="15"/>
    <x v="15"/>
    <n v="40147"/>
    <x v="3"/>
    <m/>
    <m/>
    <m/>
    <m/>
    <m/>
    <m/>
    <m/>
    <m/>
    <m/>
    <m/>
    <m/>
    <m/>
    <m/>
    <m/>
    <m/>
    <m/>
    <m/>
    <m/>
    <m/>
    <m/>
    <m/>
    <m/>
    <m/>
    <m/>
    <s v="MG/L"/>
    <s v="&lt;="/>
    <n v="10"/>
    <s v="MG/L"/>
    <s v="max"/>
    <m/>
    <m/>
    <m/>
    <m/>
    <m/>
    <x v="0"/>
    <m/>
    <m/>
    <m/>
    <m/>
    <m/>
    <m/>
    <m/>
    <m/>
    <m/>
    <m/>
    <m/>
    <m/>
    <m/>
    <m/>
    <m/>
    <m/>
    <m/>
    <m/>
    <m/>
    <m/>
    <m/>
    <m/>
    <m/>
    <m/>
  </r>
  <r>
    <s v="MT0000892"/>
    <s v="ICIS-NPDES"/>
    <x v="0"/>
    <x v="1"/>
    <n v="552"/>
    <s v="Oil and grease, hexane extr method"/>
    <x v="9"/>
    <n v="1"/>
    <s v="Effluent gross"/>
    <n v="1"/>
    <x v="16"/>
    <x v="16"/>
    <n v="40178"/>
    <x v="3"/>
    <m/>
    <m/>
    <m/>
    <m/>
    <m/>
    <m/>
    <m/>
    <m/>
    <m/>
    <m/>
    <m/>
    <m/>
    <m/>
    <m/>
    <m/>
    <m/>
    <m/>
    <m/>
    <m/>
    <m/>
    <m/>
    <m/>
    <m/>
    <m/>
    <s v="MG/L"/>
    <s v="&lt;="/>
    <n v="10"/>
    <s v="MG/L"/>
    <s v="max"/>
    <m/>
    <m/>
    <m/>
    <m/>
    <m/>
    <x v="0"/>
    <m/>
    <m/>
    <m/>
    <m/>
    <m/>
    <m/>
    <m/>
    <m/>
    <m/>
    <m/>
    <m/>
    <m/>
    <m/>
    <m/>
    <m/>
    <m/>
    <m/>
    <m/>
    <m/>
    <m/>
    <m/>
    <m/>
    <m/>
    <m/>
  </r>
  <r>
    <s v="MT0000892"/>
    <s v="ICIS-NPDES"/>
    <x v="0"/>
    <x v="1"/>
    <n v="552"/>
    <s v="Oil and grease, hexane extr method"/>
    <x v="9"/>
    <n v="1"/>
    <s v="Effluent gross"/>
    <n v="1"/>
    <x v="17"/>
    <x v="17"/>
    <n v="40209"/>
    <x v="0"/>
    <m/>
    <m/>
    <m/>
    <m/>
    <m/>
    <m/>
    <m/>
    <m/>
    <m/>
    <m/>
    <m/>
    <m/>
    <m/>
    <m/>
    <m/>
    <m/>
    <m/>
    <m/>
    <m/>
    <m/>
    <m/>
    <m/>
    <m/>
    <m/>
    <s v="MG/L"/>
    <s v="&lt;="/>
    <n v="10"/>
    <s v="MG/L"/>
    <s v="max"/>
    <m/>
    <m/>
    <m/>
    <m/>
    <m/>
    <x v="0"/>
    <m/>
    <m/>
    <m/>
    <m/>
    <m/>
    <m/>
    <m/>
    <m/>
    <m/>
    <m/>
    <m/>
    <m/>
    <m/>
    <m/>
    <m/>
    <m/>
    <m/>
    <m/>
    <m/>
    <m/>
    <m/>
    <m/>
    <m/>
    <m/>
  </r>
  <r>
    <s v="MT0000892"/>
    <s v="ICIS-NPDES"/>
    <x v="0"/>
    <x v="1"/>
    <n v="552"/>
    <s v="Oil and grease, hexane extr method"/>
    <x v="9"/>
    <n v="1"/>
    <s v="Effluent gross"/>
    <n v="1"/>
    <x v="18"/>
    <x v="18"/>
    <n v="40237"/>
    <x v="0"/>
    <m/>
    <m/>
    <m/>
    <m/>
    <m/>
    <m/>
    <m/>
    <m/>
    <m/>
    <m/>
    <m/>
    <m/>
    <m/>
    <m/>
    <m/>
    <m/>
    <m/>
    <m/>
    <m/>
    <m/>
    <m/>
    <m/>
    <m/>
    <m/>
    <s v="MG/L"/>
    <s v="&lt;="/>
    <n v="10"/>
    <s v="MG/L"/>
    <s v="max"/>
    <m/>
    <m/>
    <m/>
    <m/>
    <m/>
    <x v="0"/>
    <m/>
    <m/>
    <m/>
    <m/>
    <m/>
    <m/>
    <m/>
    <m/>
    <m/>
    <m/>
    <m/>
    <m/>
    <m/>
    <m/>
    <m/>
    <m/>
    <m/>
    <m/>
    <m/>
    <m/>
    <m/>
    <m/>
    <m/>
    <m/>
  </r>
  <r>
    <s v="MT0000892"/>
    <s v="ICIS-NPDES"/>
    <x v="0"/>
    <x v="1"/>
    <n v="552"/>
    <s v="Oil and grease, hexane extr method"/>
    <x v="9"/>
    <n v="1"/>
    <s v="Effluent gross"/>
    <n v="1"/>
    <x v="19"/>
    <x v="19"/>
    <n v="40268"/>
    <x v="0"/>
    <m/>
    <m/>
    <m/>
    <m/>
    <m/>
    <m/>
    <m/>
    <m/>
    <m/>
    <m/>
    <m/>
    <m/>
    <m/>
    <m/>
    <m/>
    <m/>
    <m/>
    <m/>
    <m/>
    <m/>
    <m/>
    <m/>
    <m/>
    <m/>
    <s v="MG/L"/>
    <s v="&lt;="/>
    <n v="10"/>
    <s v="MG/L"/>
    <s v="max"/>
    <m/>
    <m/>
    <m/>
    <m/>
    <m/>
    <x v="0"/>
    <m/>
    <m/>
    <m/>
    <m/>
    <m/>
    <m/>
    <m/>
    <m/>
    <m/>
    <m/>
    <m/>
    <m/>
    <m/>
    <m/>
    <m/>
    <m/>
    <m/>
    <m/>
    <m/>
    <m/>
    <m/>
    <m/>
    <m/>
    <m/>
  </r>
  <r>
    <s v="MT0000892"/>
    <s v="ICIS-NPDES"/>
    <x v="0"/>
    <x v="1"/>
    <n v="552"/>
    <s v="Oil and grease, hexane extr method"/>
    <x v="9"/>
    <n v="1"/>
    <s v="Effluent gross"/>
    <n v="1"/>
    <x v="20"/>
    <x v="20"/>
    <n v="40298"/>
    <x v="0"/>
    <m/>
    <m/>
    <m/>
    <m/>
    <m/>
    <m/>
    <m/>
    <m/>
    <m/>
    <m/>
    <m/>
    <m/>
    <m/>
    <m/>
    <m/>
    <m/>
    <m/>
    <m/>
    <m/>
    <m/>
    <m/>
    <m/>
    <m/>
    <m/>
    <s v="MG/L"/>
    <s v="&lt;="/>
    <n v="10"/>
    <s v="MG/L"/>
    <s v="max"/>
    <m/>
    <m/>
    <m/>
    <m/>
    <m/>
    <x v="0"/>
    <m/>
    <m/>
    <m/>
    <m/>
    <m/>
    <m/>
    <m/>
    <m/>
    <m/>
    <m/>
    <m/>
    <m/>
    <m/>
    <m/>
    <m/>
    <m/>
    <m/>
    <m/>
    <m/>
    <m/>
    <m/>
    <m/>
    <m/>
    <m/>
  </r>
  <r>
    <s v="MT0000892"/>
    <s v="ICIS-NPDES"/>
    <x v="0"/>
    <x v="1"/>
    <n v="552"/>
    <s v="Oil and grease, hexane extr method"/>
    <x v="9"/>
    <n v="1"/>
    <s v="Effluent gross"/>
    <n v="1"/>
    <x v="21"/>
    <x v="21"/>
    <n v="40329"/>
    <x v="0"/>
    <m/>
    <m/>
    <m/>
    <m/>
    <m/>
    <m/>
    <m/>
    <m/>
    <m/>
    <m/>
    <m/>
    <m/>
    <m/>
    <m/>
    <m/>
    <m/>
    <m/>
    <m/>
    <m/>
    <m/>
    <m/>
    <m/>
    <m/>
    <m/>
    <s v="MG/L"/>
    <s v="&lt;="/>
    <n v="10"/>
    <s v="MG/L"/>
    <s v="max"/>
    <m/>
    <m/>
    <m/>
    <m/>
    <m/>
    <x v="0"/>
    <m/>
    <m/>
    <m/>
    <m/>
    <m/>
    <m/>
    <m/>
    <m/>
    <m/>
    <m/>
    <m/>
    <m/>
    <m/>
    <m/>
    <m/>
    <m/>
    <m/>
    <m/>
    <m/>
    <m/>
    <m/>
    <m/>
    <m/>
    <m/>
  </r>
  <r>
    <s v="MT0000892"/>
    <s v="ICIS-NPDES"/>
    <x v="0"/>
    <x v="1"/>
    <n v="552"/>
    <s v="Oil and grease, hexane extr method"/>
    <x v="9"/>
    <n v="1"/>
    <s v="Effluent gross"/>
    <n v="1"/>
    <x v="22"/>
    <x v="22"/>
    <n v="40359"/>
    <x v="0"/>
    <m/>
    <m/>
    <m/>
    <m/>
    <m/>
    <m/>
    <m/>
    <m/>
    <m/>
    <m/>
    <m/>
    <m/>
    <m/>
    <m/>
    <m/>
    <m/>
    <m/>
    <m/>
    <m/>
    <m/>
    <m/>
    <m/>
    <m/>
    <m/>
    <s v="MG/L"/>
    <s v="&lt;="/>
    <n v="10"/>
    <s v="MG/L"/>
    <s v="max"/>
    <m/>
    <m/>
    <m/>
    <m/>
    <m/>
    <x v="0"/>
    <m/>
    <m/>
    <m/>
    <m/>
    <m/>
    <m/>
    <m/>
    <m/>
    <m/>
    <m/>
    <m/>
    <m/>
    <m/>
    <m/>
    <m/>
    <m/>
    <m/>
    <m/>
    <m/>
    <m/>
    <m/>
    <m/>
    <m/>
    <m/>
  </r>
  <r>
    <s v="MT0000892"/>
    <s v="ICIS-NPDES"/>
    <x v="0"/>
    <x v="1"/>
    <n v="552"/>
    <s v="Oil and grease, hexane extr method"/>
    <x v="9"/>
    <n v="1"/>
    <s v="Effluent gross"/>
    <n v="1"/>
    <x v="23"/>
    <x v="23"/>
    <n v="40390"/>
    <x v="0"/>
    <m/>
    <m/>
    <m/>
    <m/>
    <m/>
    <m/>
    <m/>
    <m/>
    <m/>
    <m/>
    <m/>
    <m/>
    <m/>
    <m/>
    <m/>
    <m/>
    <m/>
    <m/>
    <m/>
    <m/>
    <m/>
    <m/>
    <m/>
    <m/>
    <s v="MG/L"/>
    <s v="&lt;="/>
    <n v="10"/>
    <s v="MG/L"/>
    <s v="max"/>
    <m/>
    <m/>
    <m/>
    <m/>
    <m/>
    <x v="0"/>
    <m/>
    <m/>
    <m/>
    <m/>
    <m/>
    <m/>
    <m/>
    <m/>
    <m/>
    <m/>
    <m/>
    <m/>
    <m/>
    <m/>
    <m/>
    <m/>
    <m/>
    <m/>
    <m/>
    <m/>
    <m/>
    <m/>
    <m/>
    <m/>
  </r>
  <r>
    <s v="MT0000892"/>
    <s v="ICIS-NPDES"/>
    <x v="0"/>
    <x v="1"/>
    <n v="552"/>
    <s v="Oil and grease, hexane extr method"/>
    <x v="9"/>
    <n v="1"/>
    <s v="Effluent gross"/>
    <n v="1"/>
    <x v="0"/>
    <x v="0"/>
    <n v="40421"/>
    <x v="0"/>
    <m/>
    <m/>
    <m/>
    <m/>
    <m/>
    <m/>
    <m/>
    <m/>
    <m/>
    <m/>
    <m/>
    <m/>
    <m/>
    <m/>
    <m/>
    <m/>
    <m/>
    <m/>
    <m/>
    <m/>
    <m/>
    <m/>
    <m/>
    <m/>
    <s v="MG/L"/>
    <s v="&lt;="/>
    <n v="10"/>
    <s v="MG/L"/>
    <s v="max"/>
    <m/>
    <m/>
    <m/>
    <m/>
    <m/>
    <x v="0"/>
    <m/>
    <m/>
    <m/>
    <m/>
    <m/>
    <m/>
    <m/>
    <m/>
    <m/>
    <m/>
    <m/>
    <m/>
    <m/>
    <m/>
    <m/>
    <m/>
    <m/>
    <m/>
    <m/>
    <m/>
    <m/>
    <m/>
    <m/>
    <m/>
  </r>
  <r>
    <s v="MT0000892"/>
    <s v="ICIS-NPDES"/>
    <x v="0"/>
    <x v="1"/>
    <n v="552"/>
    <s v="Oil and grease, hexane extr method"/>
    <x v="9"/>
    <n v="1"/>
    <s v="Effluent gross"/>
    <n v="1"/>
    <x v="1"/>
    <x v="1"/>
    <n v="40451"/>
    <x v="0"/>
    <m/>
    <m/>
    <m/>
    <m/>
    <m/>
    <m/>
    <m/>
    <m/>
    <m/>
    <m/>
    <m/>
    <m/>
    <m/>
    <m/>
    <m/>
    <m/>
    <m/>
    <m/>
    <m/>
    <m/>
    <m/>
    <m/>
    <m/>
    <m/>
    <s v="MG/L"/>
    <s v="&lt;="/>
    <n v="10"/>
    <s v="MG/L"/>
    <s v="max"/>
    <m/>
    <m/>
    <m/>
    <m/>
    <m/>
    <x v="0"/>
    <m/>
    <m/>
    <m/>
    <m/>
    <m/>
    <m/>
    <m/>
    <m/>
    <m/>
    <m/>
    <m/>
    <m/>
    <m/>
    <m/>
    <m/>
    <m/>
    <m/>
    <m/>
    <m/>
    <m/>
    <m/>
    <m/>
    <m/>
    <m/>
  </r>
  <r>
    <s v="MT0000892"/>
    <s v="ICIS-NPDES"/>
    <x v="0"/>
    <x v="1"/>
    <n v="552"/>
    <s v="Oil and grease, hexane extr method"/>
    <x v="9"/>
    <n v="1"/>
    <s v="Effluent gross"/>
    <n v="1"/>
    <x v="24"/>
    <x v="24"/>
    <n v="40482"/>
    <x v="0"/>
    <m/>
    <m/>
    <m/>
    <m/>
    <m/>
    <m/>
    <m/>
    <m/>
    <m/>
    <m/>
    <m/>
    <m/>
    <m/>
    <m/>
    <m/>
    <m/>
    <m/>
    <m/>
    <m/>
    <m/>
    <m/>
    <m/>
    <m/>
    <m/>
    <s v="MG/L"/>
    <s v="&lt;="/>
    <n v="10"/>
    <s v="MG/L"/>
    <s v="max"/>
    <m/>
    <m/>
    <m/>
    <m/>
    <m/>
    <x v="0"/>
    <m/>
    <m/>
    <m/>
    <m/>
    <m/>
    <m/>
    <m/>
    <m/>
    <m/>
    <m/>
    <m/>
    <m/>
    <m/>
    <m/>
    <m/>
    <m/>
    <m/>
    <m/>
    <m/>
    <m/>
    <m/>
    <m/>
    <m/>
    <m/>
  </r>
  <r>
    <s v="MT0000892"/>
    <s v="ICIS-NPDES"/>
    <x v="0"/>
    <x v="1"/>
    <n v="552"/>
    <s v="Oil and grease, hexane extr method"/>
    <x v="9"/>
    <n v="1"/>
    <s v="Effluent gross"/>
    <n v="1"/>
    <x v="2"/>
    <x v="2"/>
    <n v="40512"/>
    <x v="0"/>
    <m/>
    <m/>
    <m/>
    <m/>
    <m/>
    <m/>
    <m/>
    <m/>
    <m/>
    <m/>
    <m/>
    <m/>
    <m/>
    <m/>
    <m/>
    <m/>
    <m/>
    <m/>
    <m/>
    <m/>
    <m/>
    <m/>
    <m/>
    <m/>
    <s v="MG/L"/>
    <s v="&lt;="/>
    <n v="10"/>
    <s v="MG/L"/>
    <s v="max"/>
    <m/>
    <m/>
    <m/>
    <m/>
    <m/>
    <x v="0"/>
    <m/>
    <m/>
    <m/>
    <m/>
    <m/>
    <m/>
    <m/>
    <m/>
    <m/>
    <m/>
    <m/>
    <m/>
    <m/>
    <m/>
    <m/>
    <m/>
    <m/>
    <m/>
    <m/>
    <m/>
    <m/>
    <m/>
    <m/>
    <m/>
  </r>
  <r>
    <s v="MT0000892"/>
    <s v="ICIS-NPDES"/>
    <x v="0"/>
    <x v="1"/>
    <n v="552"/>
    <s v="Oil and grease, hexane extr method"/>
    <x v="9"/>
    <n v="1"/>
    <s v="Effluent gross"/>
    <n v="1"/>
    <x v="3"/>
    <x v="3"/>
    <n v="40543"/>
    <x v="0"/>
    <m/>
    <m/>
    <m/>
    <m/>
    <m/>
    <m/>
    <m/>
    <m/>
    <m/>
    <m/>
    <m/>
    <m/>
    <m/>
    <m/>
    <m/>
    <m/>
    <m/>
    <m/>
    <m/>
    <m/>
    <m/>
    <m/>
    <m/>
    <m/>
    <s v="MG/L"/>
    <s v="&lt;="/>
    <n v="10"/>
    <s v="MG/L"/>
    <s v="max"/>
    <m/>
    <m/>
    <m/>
    <m/>
    <m/>
    <x v="0"/>
    <m/>
    <m/>
    <m/>
    <m/>
    <m/>
    <m/>
    <m/>
    <m/>
    <m/>
    <m/>
    <m/>
    <m/>
    <m/>
    <m/>
    <m/>
    <m/>
    <m/>
    <m/>
    <m/>
    <m/>
    <m/>
    <m/>
    <m/>
    <m/>
  </r>
  <r>
    <s v="MT0000892"/>
    <s v="ICIS-NPDES"/>
    <x v="0"/>
    <x v="1"/>
    <n v="552"/>
    <s v="Oil and grease, hexane extr method"/>
    <x v="9"/>
    <n v="1"/>
    <s v="Effluent gross"/>
    <n v="1"/>
    <x v="25"/>
    <x v="25"/>
    <n v="40574"/>
    <x v="1"/>
    <m/>
    <m/>
    <m/>
    <m/>
    <m/>
    <m/>
    <m/>
    <m/>
    <m/>
    <m/>
    <m/>
    <m/>
    <m/>
    <m/>
    <m/>
    <m/>
    <m/>
    <m/>
    <m/>
    <m/>
    <m/>
    <m/>
    <m/>
    <m/>
    <s v="MG/L"/>
    <s v="&lt;="/>
    <n v="10"/>
    <s v="MG/L"/>
    <s v="max"/>
    <m/>
    <m/>
    <m/>
    <m/>
    <m/>
    <x v="0"/>
    <m/>
    <m/>
    <m/>
    <m/>
    <m/>
    <m/>
    <m/>
    <m/>
    <m/>
    <m/>
    <m/>
    <m/>
    <m/>
    <m/>
    <m/>
    <m/>
    <m/>
    <m/>
    <m/>
    <m/>
    <m/>
    <m/>
    <m/>
    <m/>
  </r>
  <r>
    <s v="MT0000892"/>
    <s v="ICIS-NPDES"/>
    <x v="0"/>
    <x v="1"/>
    <n v="552"/>
    <s v="Oil and grease, hexane extr method"/>
    <x v="9"/>
    <n v="1"/>
    <s v="Effluent gross"/>
    <n v="1"/>
    <x v="26"/>
    <x v="26"/>
    <n v="40602"/>
    <x v="1"/>
    <m/>
    <m/>
    <m/>
    <m/>
    <m/>
    <m/>
    <m/>
    <m/>
    <m/>
    <m/>
    <m/>
    <m/>
    <m/>
    <m/>
    <m/>
    <m/>
    <m/>
    <m/>
    <m/>
    <m/>
    <m/>
    <m/>
    <m/>
    <m/>
    <s v="MG/L"/>
    <s v="&lt;="/>
    <n v="10"/>
    <s v="MG/L"/>
    <s v="max"/>
    <m/>
    <m/>
    <m/>
    <m/>
    <m/>
    <x v="0"/>
    <m/>
    <m/>
    <m/>
    <m/>
    <m/>
    <m/>
    <m/>
    <m/>
    <m/>
    <m/>
    <m/>
    <m/>
    <m/>
    <m/>
    <m/>
    <m/>
    <m/>
    <m/>
    <m/>
    <m/>
    <m/>
    <m/>
    <m/>
    <m/>
  </r>
  <r>
    <s v="MT0000892"/>
    <s v="ICIS-NPDES"/>
    <x v="0"/>
    <x v="1"/>
    <n v="552"/>
    <s v="Oil and grease, hexane extr method"/>
    <x v="9"/>
    <n v="1"/>
    <s v="Effluent gross"/>
    <n v="1"/>
    <x v="27"/>
    <x v="27"/>
    <n v="40633"/>
    <x v="1"/>
    <m/>
    <m/>
    <m/>
    <m/>
    <m/>
    <m/>
    <m/>
    <m/>
    <m/>
    <m/>
    <m/>
    <m/>
    <m/>
    <m/>
    <m/>
    <m/>
    <m/>
    <m/>
    <m/>
    <m/>
    <m/>
    <m/>
    <m/>
    <m/>
    <s v="MG/L"/>
    <s v="&lt;="/>
    <n v="10"/>
    <s v="MG/L"/>
    <s v="max"/>
    <m/>
    <m/>
    <m/>
    <m/>
    <m/>
    <x v="0"/>
    <m/>
    <m/>
    <m/>
    <m/>
    <m/>
    <m/>
    <m/>
    <m/>
    <m/>
    <m/>
    <m/>
    <m/>
    <m/>
    <m/>
    <m/>
    <m/>
    <m/>
    <m/>
    <m/>
    <m/>
    <m/>
    <m/>
    <m/>
    <m/>
  </r>
  <r>
    <s v="MT0000892"/>
    <s v="ICIS-NPDES"/>
    <x v="0"/>
    <x v="1"/>
    <n v="552"/>
    <s v="Oil and grease, hexane extr method"/>
    <x v="9"/>
    <n v="1"/>
    <s v="Effluent gross"/>
    <n v="1"/>
    <x v="28"/>
    <x v="28"/>
    <n v="40663"/>
    <x v="1"/>
    <m/>
    <m/>
    <m/>
    <m/>
    <m/>
    <m/>
    <m/>
    <m/>
    <m/>
    <m/>
    <m/>
    <m/>
    <m/>
    <m/>
    <m/>
    <m/>
    <m/>
    <m/>
    <m/>
    <m/>
    <m/>
    <m/>
    <m/>
    <m/>
    <s v="MG/L"/>
    <s v="&lt;="/>
    <n v="10"/>
    <s v="MG/L"/>
    <s v="max"/>
    <m/>
    <m/>
    <m/>
    <m/>
    <m/>
    <x v="0"/>
    <m/>
    <m/>
    <m/>
    <m/>
    <m/>
    <m/>
    <m/>
    <m/>
    <m/>
    <m/>
    <m/>
    <m/>
    <m/>
    <m/>
    <m/>
    <m/>
    <m/>
    <m/>
    <m/>
    <m/>
    <m/>
    <m/>
    <m/>
    <m/>
  </r>
  <r>
    <s v="MT0000892"/>
    <s v="ICIS-NPDES"/>
    <x v="0"/>
    <x v="1"/>
    <n v="552"/>
    <s v="Oil and grease, hexane extr method"/>
    <x v="9"/>
    <n v="1"/>
    <s v="Effluent gross"/>
    <n v="1"/>
    <x v="4"/>
    <x v="4"/>
    <n v="40694"/>
    <x v="1"/>
    <m/>
    <m/>
    <m/>
    <m/>
    <m/>
    <m/>
    <m/>
    <m/>
    <m/>
    <m/>
    <m/>
    <m/>
    <m/>
    <m/>
    <m/>
    <m/>
    <m/>
    <m/>
    <m/>
    <m/>
    <m/>
    <m/>
    <m/>
    <m/>
    <s v="MG/L"/>
    <s v="&lt;="/>
    <n v="10"/>
    <s v="MG/L"/>
    <s v="max"/>
    <m/>
    <m/>
    <m/>
    <m/>
    <m/>
    <x v="0"/>
    <m/>
    <m/>
    <m/>
    <m/>
    <m/>
    <m/>
    <m/>
    <m/>
    <m/>
    <m/>
    <m/>
    <m/>
    <m/>
    <m/>
    <m/>
    <m/>
    <m/>
    <m/>
    <m/>
    <m/>
    <m/>
    <m/>
    <m/>
    <m/>
  </r>
  <r>
    <s v="MT0000892"/>
    <s v="ICIS-NPDES"/>
    <x v="0"/>
    <x v="1"/>
    <n v="552"/>
    <s v="Oil and grease, hexane extr method"/>
    <x v="9"/>
    <n v="1"/>
    <s v="Effluent gross"/>
    <n v="1"/>
    <x v="5"/>
    <x v="5"/>
    <n v="40724"/>
    <x v="1"/>
    <m/>
    <m/>
    <m/>
    <m/>
    <m/>
    <m/>
    <m/>
    <m/>
    <m/>
    <m/>
    <m/>
    <m/>
    <m/>
    <m/>
    <m/>
    <m/>
    <m/>
    <m/>
    <m/>
    <m/>
    <m/>
    <m/>
    <m/>
    <m/>
    <s v="MG/L"/>
    <s v="&lt;="/>
    <n v="10"/>
    <s v="MG/L"/>
    <s v="max"/>
    <m/>
    <m/>
    <m/>
    <m/>
    <m/>
    <x v="0"/>
    <m/>
    <m/>
    <m/>
    <m/>
    <m/>
    <m/>
    <m/>
    <m/>
    <m/>
    <m/>
    <m/>
    <m/>
    <m/>
    <m/>
    <m/>
    <m/>
    <m/>
    <m/>
    <m/>
    <m/>
    <m/>
    <m/>
    <m/>
    <m/>
  </r>
  <r>
    <s v="MT0000892"/>
    <s v="ICIS-NPDES"/>
    <x v="0"/>
    <x v="1"/>
    <n v="552"/>
    <s v="Oil and grease, hexane extr method"/>
    <x v="9"/>
    <n v="1"/>
    <s v="Effluent gross"/>
    <n v="1"/>
    <x v="6"/>
    <x v="6"/>
    <n v="40755"/>
    <x v="1"/>
    <m/>
    <m/>
    <m/>
    <m/>
    <m/>
    <m/>
    <m/>
    <m/>
    <m/>
    <m/>
    <m/>
    <m/>
    <m/>
    <m/>
    <m/>
    <m/>
    <m/>
    <m/>
    <m/>
    <m/>
    <m/>
    <m/>
    <m/>
    <m/>
    <s v="MG/L"/>
    <s v="&lt;="/>
    <n v="10"/>
    <s v="MG/L"/>
    <s v="max"/>
    <m/>
    <m/>
    <m/>
    <m/>
    <m/>
    <x v="0"/>
    <m/>
    <m/>
    <m/>
    <m/>
    <m/>
    <m/>
    <m/>
    <m/>
    <m/>
    <m/>
    <m/>
    <m/>
    <m/>
    <m/>
    <m/>
    <m/>
    <m/>
    <m/>
    <m/>
    <m/>
    <m/>
    <m/>
    <m/>
    <m/>
  </r>
  <r>
    <s v="MT0000892"/>
    <s v="ICIS-NPDES"/>
    <x v="0"/>
    <x v="1"/>
    <n v="552"/>
    <s v="Oil and grease, hexane extr method"/>
    <x v="9"/>
    <n v="1"/>
    <s v="Effluent gross"/>
    <n v="1"/>
    <x v="7"/>
    <x v="7"/>
    <n v="40786"/>
    <x v="1"/>
    <m/>
    <m/>
    <m/>
    <m/>
    <m/>
    <m/>
    <m/>
    <m/>
    <m/>
    <m/>
    <m/>
    <m/>
    <m/>
    <m/>
    <m/>
    <m/>
    <m/>
    <m/>
    <m/>
    <m/>
    <m/>
    <m/>
    <m/>
    <m/>
    <s v="MG/L"/>
    <s v="&lt;="/>
    <n v="10"/>
    <s v="MG/L"/>
    <s v="max"/>
    <m/>
    <m/>
    <m/>
    <m/>
    <m/>
    <x v="0"/>
    <m/>
    <m/>
    <m/>
    <m/>
    <m/>
    <m/>
    <m/>
    <m/>
    <m/>
    <m/>
    <m/>
    <m/>
    <m/>
    <m/>
    <m/>
    <m/>
    <m/>
    <m/>
    <m/>
    <m/>
    <m/>
    <m/>
    <m/>
    <m/>
  </r>
  <r>
    <s v="MT0000892"/>
    <s v="ICIS-NPDES"/>
    <x v="0"/>
    <x v="1"/>
    <n v="552"/>
    <s v="Oil and grease, hexane extr method"/>
    <x v="9"/>
    <n v="1"/>
    <s v="Effluent gross"/>
    <n v="1"/>
    <x v="29"/>
    <x v="29"/>
    <n v="40816"/>
    <x v="1"/>
    <m/>
    <m/>
    <m/>
    <m/>
    <m/>
    <m/>
    <m/>
    <m/>
    <m/>
    <m/>
    <m/>
    <m/>
    <m/>
    <m/>
    <m/>
    <m/>
    <m/>
    <m/>
    <m/>
    <m/>
    <m/>
    <m/>
    <m/>
    <m/>
    <s v="MG/L"/>
    <s v="&lt;="/>
    <n v="10"/>
    <s v="MG/L"/>
    <s v="max"/>
    <m/>
    <m/>
    <m/>
    <m/>
    <m/>
    <x v="0"/>
    <m/>
    <m/>
    <m/>
    <m/>
    <m/>
    <m/>
    <m/>
    <m/>
    <m/>
    <m/>
    <m/>
    <m/>
    <m/>
    <m/>
    <m/>
    <m/>
    <m/>
    <m/>
    <m/>
    <m/>
    <m/>
    <m/>
    <m/>
    <m/>
  </r>
  <r>
    <s v="MT0000892"/>
    <s v="ICIS-NPDES"/>
    <x v="0"/>
    <x v="1"/>
    <n v="552"/>
    <s v="Oil and grease, hexane extr method"/>
    <x v="9"/>
    <n v="1"/>
    <s v="Effluent gross"/>
    <n v="1"/>
    <x v="30"/>
    <x v="30"/>
    <n v="40847"/>
    <x v="1"/>
    <m/>
    <m/>
    <m/>
    <m/>
    <m/>
    <m/>
    <m/>
    <m/>
    <m/>
    <m/>
    <m/>
    <m/>
    <m/>
    <m/>
    <m/>
    <m/>
    <m/>
    <m/>
    <m/>
    <m/>
    <m/>
    <m/>
    <m/>
    <m/>
    <s v="MG/L"/>
    <s v="&lt;="/>
    <n v="10"/>
    <s v="MG/L"/>
    <s v="max"/>
    <m/>
    <m/>
    <m/>
    <m/>
    <m/>
    <x v="0"/>
    <m/>
    <m/>
    <m/>
    <m/>
    <m/>
    <m/>
    <m/>
    <m/>
    <m/>
    <m/>
    <m/>
    <m/>
    <m/>
    <m/>
    <m/>
    <m/>
    <m/>
    <m/>
    <m/>
    <m/>
    <m/>
    <m/>
    <m/>
    <m/>
  </r>
  <r>
    <s v="MT0000892"/>
    <s v="ICIS-NPDES"/>
    <x v="0"/>
    <x v="1"/>
    <n v="552"/>
    <s v="Oil and grease, hexane extr method"/>
    <x v="9"/>
    <n v="1"/>
    <s v="Effluent gross"/>
    <n v="1"/>
    <x v="31"/>
    <x v="31"/>
    <n v="40877"/>
    <x v="1"/>
    <m/>
    <m/>
    <m/>
    <m/>
    <m/>
    <m/>
    <m/>
    <m/>
    <m/>
    <m/>
    <m/>
    <m/>
    <m/>
    <m/>
    <m/>
    <m/>
    <m/>
    <m/>
    <m/>
    <m/>
    <m/>
    <m/>
    <m/>
    <m/>
    <s v="MG/L"/>
    <s v="&lt;="/>
    <n v="10"/>
    <s v="MG/L"/>
    <s v="max"/>
    <m/>
    <m/>
    <m/>
    <m/>
    <m/>
    <x v="0"/>
    <m/>
    <m/>
    <m/>
    <m/>
    <m/>
    <m/>
    <m/>
    <m/>
    <m/>
    <m/>
    <m/>
    <m/>
    <m/>
    <m/>
    <m/>
    <m/>
    <m/>
    <m/>
    <m/>
    <m/>
    <m/>
    <m/>
    <m/>
    <m/>
  </r>
  <r>
    <s v="MT0000892"/>
    <s v="ICIS-NPDES"/>
    <x v="0"/>
    <x v="1"/>
    <n v="552"/>
    <s v="Oil and grease, hexane extr method"/>
    <x v="9"/>
    <n v="1"/>
    <s v="Effluent gross"/>
    <n v="1"/>
    <x v="32"/>
    <x v="32"/>
    <n v="40908"/>
    <x v="1"/>
    <m/>
    <m/>
    <m/>
    <m/>
    <m/>
    <m/>
    <m/>
    <m/>
    <m/>
    <m/>
    <m/>
    <m/>
    <m/>
    <m/>
    <m/>
    <m/>
    <m/>
    <m/>
    <m/>
    <m/>
    <m/>
    <m/>
    <m/>
    <m/>
    <s v="MG/L"/>
    <s v="&lt;="/>
    <n v="10"/>
    <s v="MG/L"/>
    <s v="max"/>
    <m/>
    <m/>
    <m/>
    <m/>
    <m/>
    <x v="0"/>
    <m/>
    <m/>
    <m/>
    <m/>
    <m/>
    <m/>
    <m/>
    <m/>
    <m/>
    <m/>
    <m/>
    <m/>
    <m/>
    <m/>
    <m/>
    <m/>
    <m/>
    <m/>
    <m/>
    <m/>
    <m/>
    <m/>
    <m/>
    <m/>
  </r>
  <r>
    <s v="MT0000892"/>
    <s v="ICIS-NPDES"/>
    <x v="0"/>
    <x v="1"/>
    <n v="552"/>
    <s v="Oil and grease, hexane extr method"/>
    <x v="9"/>
    <n v="1"/>
    <s v="Effluent gross"/>
    <n v="1"/>
    <x v="33"/>
    <x v="33"/>
    <n v="40939"/>
    <x v="2"/>
    <m/>
    <m/>
    <m/>
    <m/>
    <m/>
    <m/>
    <m/>
    <m/>
    <m/>
    <m/>
    <m/>
    <m/>
    <m/>
    <m/>
    <m/>
    <m/>
    <m/>
    <m/>
    <m/>
    <m/>
    <m/>
    <m/>
    <m/>
    <m/>
    <s v="MG/L"/>
    <s v="&lt;="/>
    <n v="10"/>
    <s v="MG/L"/>
    <s v="max"/>
    <m/>
    <m/>
    <m/>
    <m/>
    <m/>
    <x v="0"/>
    <m/>
    <m/>
    <m/>
    <m/>
    <m/>
    <m/>
    <m/>
    <m/>
    <m/>
    <m/>
    <m/>
    <m/>
    <m/>
    <m/>
    <m/>
    <m/>
    <m/>
    <m/>
    <m/>
    <m/>
    <m/>
    <m/>
    <m/>
    <m/>
  </r>
  <r>
    <s v="MT0000892"/>
    <s v="ICIS-NPDES"/>
    <x v="0"/>
    <x v="1"/>
    <n v="552"/>
    <s v="Oil and grease, hexane extr method"/>
    <x v="9"/>
    <n v="1"/>
    <s v="Effluent gross"/>
    <n v="1"/>
    <x v="34"/>
    <x v="34"/>
    <n v="40968"/>
    <x v="2"/>
    <m/>
    <m/>
    <m/>
    <m/>
    <m/>
    <m/>
    <m/>
    <m/>
    <m/>
    <m/>
    <m/>
    <m/>
    <m/>
    <m/>
    <m/>
    <m/>
    <m/>
    <m/>
    <m/>
    <m/>
    <m/>
    <m/>
    <m/>
    <m/>
    <s v="MG/L"/>
    <s v="&lt;="/>
    <n v="10"/>
    <s v="MG/L"/>
    <s v="max"/>
    <m/>
    <m/>
    <m/>
    <m/>
    <m/>
    <x v="0"/>
    <m/>
    <m/>
    <m/>
    <m/>
    <m/>
    <m/>
    <m/>
    <m/>
    <m/>
    <m/>
    <m/>
    <m/>
    <m/>
    <m/>
    <m/>
    <m/>
    <m/>
    <m/>
    <m/>
    <m/>
    <m/>
    <m/>
    <m/>
    <m/>
  </r>
  <r>
    <s v="MT0000892"/>
    <s v="ICIS-NPDES"/>
    <x v="0"/>
    <x v="1"/>
    <n v="552"/>
    <s v="Oil and grease, hexane extr method"/>
    <x v="9"/>
    <n v="1"/>
    <s v="Effluent gross"/>
    <n v="1"/>
    <x v="8"/>
    <x v="8"/>
    <n v="40999"/>
    <x v="2"/>
    <m/>
    <m/>
    <m/>
    <m/>
    <m/>
    <m/>
    <m/>
    <m/>
    <m/>
    <m/>
    <m/>
    <m/>
    <m/>
    <m/>
    <m/>
    <m/>
    <m/>
    <m/>
    <m/>
    <m/>
    <m/>
    <m/>
    <m/>
    <m/>
    <s v="MG/L"/>
    <s v="&lt;="/>
    <n v="10"/>
    <s v="MG/L"/>
    <s v="max"/>
    <m/>
    <m/>
    <m/>
    <m/>
    <m/>
    <x v="0"/>
    <m/>
    <m/>
    <m/>
    <m/>
    <m/>
    <m/>
    <m/>
    <m/>
    <m/>
    <m/>
    <m/>
    <m/>
    <m/>
    <m/>
    <m/>
    <m/>
    <m/>
    <m/>
    <m/>
    <m/>
    <m/>
    <m/>
    <m/>
    <m/>
  </r>
  <r>
    <s v="MT0000892"/>
    <s v="ICIS-NPDES"/>
    <x v="0"/>
    <x v="1"/>
    <n v="552"/>
    <s v="Oil and grease, hexane extr method"/>
    <x v="9"/>
    <n v="1"/>
    <s v="Effluent gross"/>
    <n v="1"/>
    <x v="9"/>
    <x v="9"/>
    <n v="41029"/>
    <x v="2"/>
    <m/>
    <m/>
    <m/>
    <m/>
    <m/>
    <m/>
    <m/>
    <m/>
    <m/>
    <m/>
    <m/>
    <m/>
    <m/>
    <m/>
    <m/>
    <m/>
    <m/>
    <m/>
    <m/>
    <m/>
    <m/>
    <m/>
    <m/>
    <m/>
    <s v="MG/L"/>
    <s v="&lt;="/>
    <n v="10"/>
    <s v="MG/L"/>
    <s v="max"/>
    <m/>
    <m/>
    <m/>
    <m/>
    <m/>
    <x v="0"/>
    <m/>
    <m/>
    <m/>
    <m/>
    <m/>
    <m/>
    <m/>
    <m/>
    <m/>
    <m/>
    <m/>
    <m/>
    <m/>
    <m/>
    <m/>
    <m/>
    <m/>
    <m/>
    <m/>
    <m/>
    <m/>
    <m/>
    <m/>
    <m/>
  </r>
  <r>
    <s v="MT0000892"/>
    <s v="ICIS-NPDES"/>
    <x v="0"/>
    <x v="1"/>
    <n v="556"/>
    <s v="Oil &amp; Grease"/>
    <x v="10"/>
    <n v="1"/>
    <s v="Effluent gross"/>
    <n v="1"/>
    <x v="35"/>
    <x v="35"/>
    <n v="41060"/>
    <x v="2"/>
    <m/>
    <m/>
    <m/>
    <m/>
    <m/>
    <m/>
    <m/>
    <m/>
    <m/>
    <m/>
    <m/>
    <m/>
    <m/>
    <m/>
    <m/>
    <m/>
    <m/>
    <m/>
    <m/>
    <m/>
    <m/>
    <m/>
    <m/>
    <m/>
    <s v="MG/L"/>
    <s v="&lt;="/>
    <n v="10"/>
    <s v="MG/L"/>
    <s v="max"/>
    <m/>
    <m/>
    <m/>
    <m/>
    <m/>
    <x v="0"/>
    <m/>
    <m/>
    <m/>
    <m/>
    <m/>
    <m/>
    <m/>
    <m/>
    <m/>
    <m/>
    <m/>
    <m/>
    <m/>
    <m/>
    <m/>
    <m/>
    <m/>
    <m/>
    <m/>
    <m/>
    <m/>
    <m/>
    <m/>
    <m/>
  </r>
  <r>
    <s v="MT0000892"/>
    <s v="ICIS-NPDES"/>
    <x v="0"/>
    <x v="1"/>
    <n v="556"/>
    <s v="Oil &amp; Grease"/>
    <x v="10"/>
    <n v="1"/>
    <s v="Effluent gross"/>
    <n v="1"/>
    <x v="10"/>
    <x v="10"/>
    <n v="41090"/>
    <x v="2"/>
    <m/>
    <m/>
    <m/>
    <m/>
    <m/>
    <m/>
    <m/>
    <m/>
    <m/>
    <m/>
    <m/>
    <m/>
    <m/>
    <m/>
    <m/>
    <m/>
    <m/>
    <m/>
    <m/>
    <m/>
    <m/>
    <m/>
    <m/>
    <m/>
    <s v="MG/L"/>
    <s v="&lt;="/>
    <n v="10"/>
    <s v="MG/L"/>
    <s v="max"/>
    <m/>
    <m/>
    <m/>
    <m/>
    <m/>
    <x v="0"/>
    <m/>
    <m/>
    <m/>
    <m/>
    <m/>
    <m/>
    <m/>
    <m/>
    <m/>
    <m/>
    <m/>
    <m/>
    <m/>
    <m/>
    <m/>
    <m/>
    <m/>
    <m/>
    <m/>
    <m/>
    <m/>
    <m/>
    <m/>
    <m/>
  </r>
  <r>
    <s v="MT0000892"/>
    <s v="ICIS-NPDES"/>
    <x v="0"/>
    <x v="1"/>
    <n v="556"/>
    <s v="Oil &amp; Grease"/>
    <x v="10"/>
    <n v="1"/>
    <s v="Effluent gross"/>
    <n v="1"/>
    <x v="36"/>
    <x v="36"/>
    <n v="41121"/>
    <x v="2"/>
    <m/>
    <m/>
    <m/>
    <m/>
    <m/>
    <m/>
    <m/>
    <m/>
    <m/>
    <m/>
    <m/>
    <m/>
    <m/>
    <m/>
    <m/>
    <m/>
    <m/>
    <m/>
    <m/>
    <m/>
    <m/>
    <m/>
    <m/>
    <m/>
    <s v="MG/L"/>
    <s v="&lt;="/>
    <n v="10"/>
    <s v="MG/L"/>
    <s v="max"/>
    <m/>
    <m/>
    <m/>
    <m/>
    <m/>
    <x v="0"/>
    <m/>
    <m/>
    <m/>
    <m/>
    <m/>
    <m/>
    <m/>
    <m/>
    <m/>
    <m/>
    <m/>
    <m/>
    <m/>
    <m/>
    <m/>
    <m/>
    <m/>
    <m/>
    <m/>
    <m/>
    <m/>
    <m/>
    <m/>
    <m/>
  </r>
  <r>
    <s v="MT0000892"/>
    <s v="ICIS-NPDES"/>
    <x v="0"/>
    <x v="1"/>
    <n v="556"/>
    <s v="Oil &amp; Grease"/>
    <x v="10"/>
    <n v="1"/>
    <s v="Effluent gross"/>
    <n v="1"/>
    <x v="37"/>
    <x v="37"/>
    <n v="41152"/>
    <x v="2"/>
    <m/>
    <m/>
    <m/>
    <m/>
    <m/>
    <m/>
    <m/>
    <m/>
    <m/>
    <m/>
    <m/>
    <m/>
    <m/>
    <m/>
    <m/>
    <m/>
    <m/>
    <m/>
    <m/>
    <m/>
    <m/>
    <m/>
    <m/>
    <m/>
    <s v="MG/L"/>
    <s v="&lt;="/>
    <n v="10"/>
    <s v="MG/L"/>
    <s v="max"/>
    <m/>
    <m/>
    <m/>
    <m/>
    <m/>
    <x v="0"/>
    <m/>
    <m/>
    <m/>
    <m/>
    <m/>
    <m/>
    <m/>
    <m/>
    <m/>
    <m/>
    <m/>
    <m/>
    <m/>
    <m/>
    <m/>
    <m/>
    <m/>
    <m/>
    <m/>
    <m/>
    <m/>
    <m/>
    <m/>
    <m/>
  </r>
  <r>
    <s v="MT0000892"/>
    <s v="ICIS-NPDES"/>
    <x v="0"/>
    <x v="1"/>
    <n v="556"/>
    <s v="Oil &amp; Grease"/>
    <x v="10"/>
    <n v="1"/>
    <s v="Effluent gross"/>
    <n v="1"/>
    <x v="38"/>
    <x v="38"/>
    <n v="41182"/>
    <x v="2"/>
    <m/>
    <m/>
    <m/>
    <m/>
    <m/>
    <m/>
    <m/>
    <m/>
    <m/>
    <m/>
    <m/>
    <m/>
    <m/>
    <m/>
    <m/>
    <m/>
    <m/>
    <m/>
    <m/>
    <m/>
    <m/>
    <m/>
    <m/>
    <m/>
    <s v="MG/L"/>
    <s v="&lt;="/>
    <n v="10"/>
    <s v="MG/L"/>
    <s v="max"/>
    <m/>
    <m/>
    <m/>
    <m/>
    <m/>
    <x v="0"/>
    <m/>
    <m/>
    <m/>
    <m/>
    <m/>
    <m/>
    <m/>
    <m/>
    <m/>
    <m/>
    <m/>
    <m/>
    <m/>
    <m/>
    <m/>
    <m/>
    <m/>
    <m/>
    <m/>
    <m/>
    <m/>
    <m/>
    <m/>
    <m/>
  </r>
  <r>
    <s v="MT0000892"/>
    <s v="ICIS-NPDES"/>
    <x v="0"/>
    <x v="1"/>
    <n v="600"/>
    <s v="Nitrogen, total"/>
    <x v="12"/>
    <n v="1"/>
    <s v="Effluent gross"/>
    <n v="1"/>
    <x v="35"/>
    <x v="35"/>
    <n v="41060"/>
    <x v="2"/>
    <m/>
    <m/>
    <m/>
    <m/>
    <m/>
    <m/>
    <m/>
    <m/>
    <m/>
    <m/>
    <m/>
    <m/>
    <m/>
    <m/>
    <m/>
    <m/>
    <m/>
    <m/>
    <m/>
    <m/>
    <m/>
    <m/>
    <m/>
    <m/>
    <m/>
    <m/>
    <m/>
    <m/>
    <m/>
    <m/>
    <m/>
    <m/>
    <m/>
    <m/>
    <x v="0"/>
    <s v="LBS/DAY"/>
    <s v="&lt;="/>
    <n v="151"/>
    <s v="LBS/DAY"/>
    <s v="avg"/>
    <m/>
    <m/>
    <m/>
    <m/>
    <m/>
    <m/>
    <s v="LBS/DAY"/>
    <s v="&lt;="/>
    <n v="279"/>
    <s v="LBS/DAY"/>
    <s v="max"/>
    <m/>
    <m/>
    <m/>
    <m/>
    <m/>
    <m/>
    <m/>
    <m/>
  </r>
  <r>
    <s v="MT0000892"/>
    <s v="ICIS-NPDES"/>
    <x v="0"/>
    <x v="1"/>
    <n v="600"/>
    <s v="Nitrogen, total"/>
    <x v="12"/>
    <n v="1"/>
    <s v="Effluent gross"/>
    <n v="1"/>
    <x v="10"/>
    <x v="10"/>
    <n v="41090"/>
    <x v="2"/>
    <m/>
    <m/>
    <m/>
    <m/>
    <m/>
    <m/>
    <m/>
    <m/>
    <m/>
    <m/>
    <m/>
    <m/>
    <m/>
    <m/>
    <m/>
    <m/>
    <m/>
    <m/>
    <m/>
    <m/>
    <m/>
    <m/>
    <m/>
    <m/>
    <m/>
    <m/>
    <m/>
    <m/>
    <m/>
    <m/>
    <m/>
    <m/>
    <m/>
    <m/>
    <x v="0"/>
    <s v="LBS/DAY"/>
    <s v="&lt;="/>
    <n v="151"/>
    <s v="LBS/DAY"/>
    <s v="avg"/>
    <m/>
    <m/>
    <m/>
    <m/>
    <m/>
    <m/>
    <s v="LBS/DAY"/>
    <s v="&lt;="/>
    <n v="279"/>
    <s v="LBS/DAY"/>
    <s v="max"/>
    <m/>
    <m/>
    <m/>
    <m/>
    <m/>
    <m/>
    <m/>
    <m/>
  </r>
  <r>
    <s v="MT0000892"/>
    <s v="ICIS-NPDES"/>
    <x v="0"/>
    <x v="1"/>
    <n v="600"/>
    <s v="Nitrogen, total"/>
    <x v="12"/>
    <n v="1"/>
    <s v="Effluent gross"/>
    <n v="1"/>
    <x v="36"/>
    <x v="36"/>
    <n v="41121"/>
    <x v="2"/>
    <m/>
    <m/>
    <m/>
    <m/>
    <m/>
    <m/>
    <m/>
    <m/>
    <m/>
    <m/>
    <m/>
    <m/>
    <m/>
    <m/>
    <m/>
    <m/>
    <m/>
    <m/>
    <m/>
    <m/>
    <m/>
    <m/>
    <m/>
    <m/>
    <m/>
    <m/>
    <m/>
    <m/>
    <m/>
    <m/>
    <m/>
    <m/>
    <m/>
    <m/>
    <x v="0"/>
    <s v="LBS/DAY"/>
    <s v="&lt;="/>
    <n v="151"/>
    <s v="LBS/DAY"/>
    <s v="avg"/>
    <m/>
    <m/>
    <m/>
    <m/>
    <m/>
    <m/>
    <s v="LBS/DAY"/>
    <s v="&lt;="/>
    <n v="279"/>
    <s v="LBS/DAY"/>
    <s v="max"/>
    <m/>
    <m/>
    <m/>
    <m/>
    <m/>
    <m/>
    <m/>
    <m/>
  </r>
  <r>
    <s v="MT0000892"/>
    <s v="ICIS-NPDES"/>
    <x v="0"/>
    <x v="1"/>
    <n v="600"/>
    <s v="Nitrogen, total"/>
    <x v="12"/>
    <n v="1"/>
    <s v="Effluent gross"/>
    <n v="1"/>
    <x v="37"/>
    <x v="37"/>
    <n v="41152"/>
    <x v="2"/>
    <m/>
    <m/>
    <m/>
    <m/>
    <m/>
    <m/>
    <m/>
    <m/>
    <m/>
    <m/>
    <m/>
    <m/>
    <m/>
    <m/>
    <m/>
    <m/>
    <m/>
    <m/>
    <m/>
    <m/>
    <m/>
    <m/>
    <m/>
    <m/>
    <m/>
    <m/>
    <m/>
    <m/>
    <m/>
    <m/>
    <m/>
    <m/>
    <m/>
    <m/>
    <x v="0"/>
    <s v="LBS/DAY"/>
    <s v="&lt;="/>
    <n v="151"/>
    <s v="LBS/DAY"/>
    <s v="avg"/>
    <m/>
    <m/>
    <m/>
    <m/>
    <m/>
    <m/>
    <s v="LBS/DAY"/>
    <s v="&lt;="/>
    <n v="279"/>
    <s v="LBS/DAY"/>
    <s v="max"/>
    <m/>
    <m/>
    <m/>
    <m/>
    <m/>
    <m/>
    <m/>
    <m/>
  </r>
  <r>
    <s v="MT0000892"/>
    <s v="ICIS-NPDES"/>
    <x v="0"/>
    <x v="1"/>
    <n v="600"/>
    <s v="Nitrogen, total"/>
    <x v="12"/>
    <n v="1"/>
    <s v="Effluent gross"/>
    <n v="1"/>
    <x v="38"/>
    <x v="38"/>
    <n v="41182"/>
    <x v="2"/>
    <m/>
    <m/>
    <m/>
    <m/>
    <m/>
    <m/>
    <m/>
    <m/>
    <m/>
    <m/>
    <m/>
    <m/>
    <m/>
    <m/>
    <m/>
    <m/>
    <m/>
    <m/>
    <m/>
    <m/>
    <m/>
    <m/>
    <m/>
    <m/>
    <m/>
    <m/>
    <m/>
    <m/>
    <m/>
    <m/>
    <m/>
    <m/>
    <m/>
    <m/>
    <x v="0"/>
    <s v="LBS/DAY"/>
    <s v="&lt;="/>
    <n v="151"/>
    <s v="LBS/DAY"/>
    <s v="avg"/>
    <m/>
    <m/>
    <m/>
    <m/>
    <m/>
    <m/>
    <s v="LBS/DAY"/>
    <s v="&lt;="/>
    <n v="279"/>
    <s v="LBS/DAY"/>
    <s v="max"/>
    <m/>
    <m/>
    <m/>
    <m/>
    <m/>
    <m/>
    <m/>
    <m/>
  </r>
  <r>
    <s v="MT0000892"/>
    <s v="ICIS-NPDES"/>
    <x v="0"/>
    <x v="1"/>
    <n v="665"/>
    <s v="Phosphorus, total (as P)"/>
    <x v="17"/>
    <n v="1"/>
    <s v="Effluent gross"/>
    <n v="1"/>
    <x v="35"/>
    <x v="35"/>
    <n v="41060"/>
    <x v="2"/>
    <m/>
    <m/>
    <m/>
    <m/>
    <m/>
    <m/>
    <m/>
    <m/>
    <m/>
    <m/>
    <m/>
    <m/>
    <m/>
    <m/>
    <m/>
    <m/>
    <m/>
    <m/>
    <m/>
    <m/>
    <m/>
    <m/>
    <m/>
    <m/>
    <m/>
    <m/>
    <m/>
    <m/>
    <m/>
    <m/>
    <m/>
    <m/>
    <m/>
    <m/>
    <x v="0"/>
    <s v="LBS/DAY"/>
    <s v="&lt;="/>
    <n v="1.8"/>
    <s v="LBS/DAY"/>
    <s v="avg"/>
    <m/>
    <m/>
    <m/>
    <m/>
    <m/>
    <m/>
    <s v="LBS/DAY"/>
    <s v="&lt;="/>
    <n v="3.24"/>
    <s v="LBS/DAY"/>
    <s v="max"/>
    <m/>
    <m/>
    <m/>
    <m/>
    <m/>
    <m/>
    <m/>
    <m/>
  </r>
  <r>
    <s v="MT0000892"/>
    <s v="ICIS-NPDES"/>
    <x v="0"/>
    <x v="1"/>
    <n v="665"/>
    <s v="Phosphorus, total (as P)"/>
    <x v="17"/>
    <n v="1"/>
    <s v="Effluent gross"/>
    <n v="1"/>
    <x v="10"/>
    <x v="10"/>
    <n v="41090"/>
    <x v="2"/>
    <m/>
    <m/>
    <m/>
    <m/>
    <m/>
    <m/>
    <m/>
    <m/>
    <m/>
    <m/>
    <m/>
    <m/>
    <m/>
    <m/>
    <m/>
    <m/>
    <m/>
    <m/>
    <m/>
    <m/>
    <m/>
    <m/>
    <m/>
    <m/>
    <m/>
    <m/>
    <m/>
    <m/>
    <m/>
    <m/>
    <m/>
    <m/>
    <m/>
    <m/>
    <x v="0"/>
    <s v="LBS/DAY"/>
    <s v="&lt;="/>
    <n v="1.8"/>
    <s v="LBS/DAY"/>
    <s v="avg"/>
    <m/>
    <m/>
    <m/>
    <m/>
    <m/>
    <m/>
    <s v="LBS/DAY"/>
    <s v="&lt;="/>
    <n v="3.24"/>
    <s v="LBS/DAY"/>
    <s v="max"/>
    <m/>
    <m/>
    <m/>
    <m/>
    <m/>
    <m/>
    <m/>
    <m/>
  </r>
  <r>
    <s v="MT0000892"/>
    <s v="ICIS-NPDES"/>
    <x v="0"/>
    <x v="1"/>
    <n v="665"/>
    <s v="Phosphorus, total (as P)"/>
    <x v="17"/>
    <n v="1"/>
    <s v="Effluent gross"/>
    <n v="1"/>
    <x v="36"/>
    <x v="36"/>
    <n v="41121"/>
    <x v="2"/>
    <m/>
    <m/>
    <m/>
    <m/>
    <m/>
    <m/>
    <m/>
    <m/>
    <m/>
    <m/>
    <m/>
    <m/>
    <m/>
    <m/>
    <m/>
    <m/>
    <m/>
    <m/>
    <m/>
    <m/>
    <m/>
    <m/>
    <m/>
    <m/>
    <m/>
    <m/>
    <m/>
    <m/>
    <m/>
    <m/>
    <m/>
    <m/>
    <m/>
    <m/>
    <x v="0"/>
    <s v="LBS/DAY"/>
    <s v="&lt;="/>
    <n v="1.8"/>
    <s v="LBS/DAY"/>
    <s v="avg"/>
    <m/>
    <m/>
    <m/>
    <m/>
    <m/>
    <m/>
    <s v="LBS/DAY"/>
    <s v="&lt;="/>
    <n v="3.24"/>
    <s v="LBS/DAY"/>
    <s v="max"/>
    <m/>
    <m/>
    <m/>
    <m/>
    <m/>
    <m/>
    <m/>
    <m/>
  </r>
  <r>
    <s v="MT0000892"/>
    <s v="ICIS-NPDES"/>
    <x v="0"/>
    <x v="1"/>
    <n v="665"/>
    <s v="Phosphorus, total (as P)"/>
    <x v="17"/>
    <n v="1"/>
    <s v="Effluent gross"/>
    <n v="1"/>
    <x v="37"/>
    <x v="37"/>
    <n v="41152"/>
    <x v="2"/>
    <m/>
    <m/>
    <m/>
    <m/>
    <m/>
    <m/>
    <m/>
    <m/>
    <m/>
    <m/>
    <m/>
    <m/>
    <m/>
    <m/>
    <m/>
    <m/>
    <m/>
    <m/>
    <m/>
    <m/>
    <m/>
    <m/>
    <m/>
    <m/>
    <m/>
    <m/>
    <m/>
    <m/>
    <m/>
    <m/>
    <m/>
    <m/>
    <m/>
    <m/>
    <x v="0"/>
    <s v="LBS/DAY"/>
    <s v="&lt;="/>
    <n v="1.8"/>
    <s v="LBS/DAY"/>
    <s v="avg"/>
    <m/>
    <m/>
    <m/>
    <m/>
    <m/>
    <m/>
    <s v="LBS/DAY"/>
    <s v="&lt;="/>
    <n v="3.24"/>
    <s v="LBS/DAY"/>
    <s v="max"/>
    <m/>
    <m/>
    <m/>
    <m/>
    <m/>
    <m/>
    <m/>
    <m/>
  </r>
  <r>
    <s v="MT0000892"/>
    <s v="ICIS-NPDES"/>
    <x v="0"/>
    <x v="1"/>
    <n v="665"/>
    <s v="Phosphorus, total (as P)"/>
    <x v="17"/>
    <n v="1"/>
    <s v="Effluent gross"/>
    <n v="1"/>
    <x v="38"/>
    <x v="38"/>
    <n v="41182"/>
    <x v="2"/>
    <m/>
    <m/>
    <m/>
    <m/>
    <m/>
    <m/>
    <m/>
    <m/>
    <m/>
    <m/>
    <m/>
    <m/>
    <m/>
    <m/>
    <m/>
    <m/>
    <m/>
    <m/>
    <m/>
    <m/>
    <m/>
    <m/>
    <m/>
    <m/>
    <m/>
    <m/>
    <m/>
    <m/>
    <m/>
    <m/>
    <m/>
    <m/>
    <m/>
    <m/>
    <x v="0"/>
    <s v="LBS/DAY"/>
    <s v="&lt;="/>
    <n v="1.8"/>
    <s v="LBS/DAY"/>
    <s v="avg"/>
    <m/>
    <m/>
    <m/>
    <m/>
    <m/>
    <m/>
    <s v="LBS/DAY"/>
    <s v="&lt;="/>
    <n v="3.24"/>
    <s v="LBS/DAY"/>
    <s v="max"/>
    <m/>
    <m/>
    <m/>
    <m/>
    <m/>
    <m/>
    <m/>
    <m/>
  </r>
  <r>
    <s v="MT0000892"/>
    <s v="ICIS-NPDES"/>
    <x v="0"/>
    <x v="1"/>
    <n v="931"/>
    <s v="Sodium adsorption ratio"/>
    <x v="21"/>
    <n v="1"/>
    <s v="Effluent gross"/>
    <n v="1"/>
    <x v="11"/>
    <x v="11"/>
    <n v="40025"/>
    <x v="3"/>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12"/>
    <x v="12"/>
    <n v="40056"/>
    <x v="3"/>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13"/>
    <x v="13"/>
    <n v="40086"/>
    <x v="3"/>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14"/>
    <x v="14"/>
    <n v="40117"/>
    <x v="3"/>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15"/>
    <x v="15"/>
    <n v="40147"/>
    <x v="3"/>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16"/>
    <x v="16"/>
    <n v="40178"/>
    <x v="3"/>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17"/>
    <x v="17"/>
    <n v="40209"/>
    <x v="0"/>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18"/>
    <x v="18"/>
    <n v="40237"/>
    <x v="0"/>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19"/>
    <x v="19"/>
    <n v="40268"/>
    <x v="0"/>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20"/>
    <x v="20"/>
    <n v="40298"/>
    <x v="0"/>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21"/>
    <x v="21"/>
    <n v="40329"/>
    <x v="0"/>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22"/>
    <x v="22"/>
    <n v="40359"/>
    <x v="0"/>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23"/>
    <x v="23"/>
    <n v="40390"/>
    <x v="0"/>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0"/>
    <x v="0"/>
    <n v="40421"/>
    <x v="0"/>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1"/>
    <x v="1"/>
    <n v="40451"/>
    <x v="0"/>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24"/>
    <x v="24"/>
    <n v="40482"/>
    <x v="0"/>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2"/>
    <x v="2"/>
    <n v="40512"/>
    <x v="0"/>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3"/>
    <x v="3"/>
    <n v="40543"/>
    <x v="0"/>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25"/>
    <x v="25"/>
    <n v="40574"/>
    <x v="1"/>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26"/>
    <x v="26"/>
    <n v="40602"/>
    <x v="1"/>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27"/>
    <x v="27"/>
    <n v="40633"/>
    <x v="1"/>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28"/>
    <x v="28"/>
    <n v="40663"/>
    <x v="1"/>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4"/>
    <x v="4"/>
    <n v="40694"/>
    <x v="1"/>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5"/>
    <x v="5"/>
    <n v="40724"/>
    <x v="1"/>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6"/>
    <x v="6"/>
    <n v="40755"/>
    <x v="1"/>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7"/>
    <x v="7"/>
    <n v="40786"/>
    <x v="1"/>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29"/>
    <x v="29"/>
    <n v="40816"/>
    <x v="1"/>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30"/>
    <x v="30"/>
    <n v="40847"/>
    <x v="1"/>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31"/>
    <x v="31"/>
    <n v="40877"/>
    <x v="1"/>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32"/>
    <x v="32"/>
    <n v="40908"/>
    <x v="1"/>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33"/>
    <x v="33"/>
    <n v="40939"/>
    <x v="2"/>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34"/>
    <x v="34"/>
    <n v="40968"/>
    <x v="2"/>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8"/>
    <x v="8"/>
    <n v="40999"/>
    <x v="2"/>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9"/>
    <x v="9"/>
    <n v="41029"/>
    <x v="2"/>
    <m/>
    <m/>
    <m/>
    <m/>
    <m/>
    <m/>
    <m/>
    <m/>
    <m/>
    <m/>
    <m/>
    <m/>
    <m/>
    <s v="RATIO"/>
    <s v="&lt;="/>
    <n v="14"/>
    <s v="RATIO"/>
    <s v="avg"/>
    <m/>
    <m/>
    <m/>
    <m/>
    <m/>
    <m/>
    <s v="RATIO"/>
    <s v="&lt;="/>
    <n v="16.3"/>
    <s v="RATIO"/>
    <s v="max"/>
    <m/>
    <m/>
    <m/>
    <m/>
    <m/>
    <x v="0"/>
    <m/>
    <m/>
    <m/>
    <m/>
    <m/>
    <m/>
    <m/>
    <m/>
    <m/>
    <m/>
    <m/>
    <m/>
    <m/>
    <m/>
    <m/>
    <m/>
    <m/>
    <m/>
    <m/>
    <m/>
    <m/>
    <m/>
    <m/>
    <m/>
  </r>
  <r>
    <s v="MT0000892"/>
    <s v="ICIS-NPDES"/>
    <x v="0"/>
    <x v="1"/>
    <n v="931"/>
    <s v="Sodium adsorption ratio"/>
    <x v="21"/>
    <n v="1"/>
    <s v="Effluent gross"/>
    <n v="1"/>
    <x v="35"/>
    <x v="35"/>
    <n v="41060"/>
    <x v="2"/>
    <m/>
    <m/>
    <m/>
    <m/>
    <m/>
    <m/>
    <m/>
    <m/>
    <m/>
    <m/>
    <m/>
    <m/>
    <m/>
    <s v="RATIO"/>
    <s v="&lt;="/>
    <n v="3"/>
    <s v="RATIO"/>
    <s v="avg"/>
    <m/>
    <m/>
    <m/>
    <m/>
    <m/>
    <m/>
    <s v="RATIO"/>
    <s v="&lt;="/>
    <n v="4.5"/>
    <s v="RATIO"/>
    <s v="max"/>
    <m/>
    <m/>
    <m/>
    <m/>
    <m/>
    <x v="0"/>
    <m/>
    <m/>
    <m/>
    <m/>
    <m/>
    <m/>
    <m/>
    <m/>
    <m/>
    <m/>
    <m/>
    <m/>
    <m/>
    <m/>
    <m/>
    <m/>
    <m/>
    <m/>
    <m/>
    <m/>
    <m/>
    <m/>
    <m/>
    <m/>
  </r>
  <r>
    <s v="MT0000892"/>
    <s v="ICIS-NPDES"/>
    <x v="0"/>
    <x v="1"/>
    <n v="931"/>
    <s v="Sodium adsorption ratio"/>
    <x v="21"/>
    <n v="1"/>
    <s v="Effluent gross"/>
    <n v="1"/>
    <x v="10"/>
    <x v="10"/>
    <n v="41090"/>
    <x v="2"/>
    <m/>
    <m/>
    <m/>
    <m/>
    <m/>
    <m/>
    <m/>
    <m/>
    <m/>
    <m/>
    <m/>
    <m/>
    <m/>
    <s v="RATIO"/>
    <s v="&lt;="/>
    <n v="3"/>
    <s v="RATIO"/>
    <s v="avg"/>
    <m/>
    <m/>
    <m/>
    <m/>
    <m/>
    <m/>
    <s v="RATIO"/>
    <s v="&lt;="/>
    <n v="4.5"/>
    <s v="RATIO"/>
    <s v="max"/>
    <m/>
    <m/>
    <m/>
    <m/>
    <m/>
    <x v="0"/>
    <m/>
    <m/>
    <m/>
    <m/>
    <m/>
    <m/>
    <m/>
    <m/>
    <m/>
    <m/>
    <m/>
    <m/>
    <m/>
    <m/>
    <m/>
    <m/>
    <m/>
    <m/>
    <m/>
    <m/>
    <m/>
    <m/>
    <m/>
    <m/>
  </r>
  <r>
    <s v="MT0000892"/>
    <s v="ICIS-NPDES"/>
    <x v="0"/>
    <x v="1"/>
    <n v="931"/>
    <s v="Sodium adsorption ratio"/>
    <x v="21"/>
    <n v="1"/>
    <s v="Effluent gross"/>
    <n v="1"/>
    <x v="36"/>
    <x v="36"/>
    <n v="41121"/>
    <x v="2"/>
    <m/>
    <m/>
    <m/>
    <m/>
    <m/>
    <m/>
    <m/>
    <m/>
    <m/>
    <m/>
    <m/>
    <m/>
    <m/>
    <s v="RATIO"/>
    <s v="&lt;="/>
    <n v="3"/>
    <s v="RATIO"/>
    <s v="avg"/>
    <m/>
    <m/>
    <m/>
    <m/>
    <m/>
    <m/>
    <s v="RATIO"/>
    <s v="&lt;="/>
    <n v="4.5"/>
    <s v="RATIO"/>
    <s v="max"/>
    <m/>
    <m/>
    <m/>
    <m/>
    <m/>
    <x v="0"/>
    <m/>
    <m/>
    <m/>
    <m/>
    <m/>
    <m/>
    <m/>
    <m/>
    <m/>
    <m/>
    <m/>
    <m/>
    <m/>
    <m/>
    <m/>
    <m/>
    <m/>
    <m/>
    <m/>
    <m/>
    <m/>
    <m/>
    <m/>
    <m/>
  </r>
  <r>
    <s v="MT0000892"/>
    <s v="ICIS-NPDES"/>
    <x v="0"/>
    <x v="1"/>
    <n v="931"/>
    <s v="Sodium adsorption ratio"/>
    <x v="21"/>
    <n v="1"/>
    <s v="Effluent gross"/>
    <n v="1"/>
    <x v="37"/>
    <x v="37"/>
    <n v="41152"/>
    <x v="2"/>
    <m/>
    <m/>
    <m/>
    <m/>
    <m/>
    <m/>
    <m/>
    <m/>
    <m/>
    <m/>
    <m/>
    <m/>
    <m/>
    <s v="RATIO"/>
    <s v="&lt;="/>
    <n v="3"/>
    <s v="RATIO"/>
    <s v="avg"/>
    <m/>
    <m/>
    <m/>
    <m/>
    <m/>
    <m/>
    <s v="RATIO"/>
    <s v="&lt;="/>
    <n v="4.5"/>
    <s v="RATIO"/>
    <s v="max"/>
    <m/>
    <m/>
    <m/>
    <m/>
    <m/>
    <x v="0"/>
    <m/>
    <m/>
    <m/>
    <m/>
    <m/>
    <m/>
    <m/>
    <m/>
    <m/>
    <m/>
    <m/>
    <m/>
    <m/>
    <m/>
    <m/>
    <m/>
    <m/>
    <m/>
    <m/>
    <m/>
    <m/>
    <m/>
    <m/>
    <m/>
  </r>
  <r>
    <s v="MT0000892"/>
    <s v="ICIS-NPDES"/>
    <x v="0"/>
    <x v="1"/>
    <n v="931"/>
    <s v="Sodium adsorption ratio"/>
    <x v="21"/>
    <n v="1"/>
    <s v="Effluent gross"/>
    <n v="1"/>
    <x v="38"/>
    <x v="38"/>
    <n v="41182"/>
    <x v="2"/>
    <m/>
    <m/>
    <m/>
    <m/>
    <m/>
    <m/>
    <m/>
    <m/>
    <m/>
    <m/>
    <m/>
    <m/>
    <m/>
    <s v="RATIO"/>
    <s v="&lt;="/>
    <n v="3"/>
    <s v="RATIO"/>
    <s v="avg"/>
    <m/>
    <m/>
    <m/>
    <m/>
    <m/>
    <m/>
    <s v="RATIO"/>
    <s v="&lt;="/>
    <n v="4.5"/>
    <s v="RATIO"/>
    <s v="max"/>
    <m/>
    <m/>
    <m/>
    <m/>
    <m/>
    <x v="0"/>
    <m/>
    <m/>
    <m/>
    <m/>
    <m/>
    <m/>
    <m/>
    <m/>
    <m/>
    <m/>
    <m/>
    <m/>
    <m/>
    <m/>
    <m/>
    <m/>
    <m/>
    <m/>
    <m/>
    <m/>
    <m/>
    <m/>
    <m/>
    <m/>
  </r>
  <r>
    <s v="MT0000892"/>
    <s v="ICIS-NPDES"/>
    <x v="0"/>
    <x v="1"/>
    <n v="981"/>
    <s v="Selenium, total recoverable"/>
    <x v="24"/>
    <n v="1"/>
    <s v="Effluent gross"/>
    <n v="1"/>
    <x v="11"/>
    <x v="11"/>
    <n v="40025"/>
    <x v="3"/>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12"/>
    <x v="12"/>
    <n v="40056"/>
    <x v="3"/>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13"/>
    <x v="13"/>
    <n v="40086"/>
    <x v="3"/>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14"/>
    <x v="14"/>
    <n v="40117"/>
    <x v="3"/>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15"/>
    <x v="15"/>
    <n v="40147"/>
    <x v="3"/>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16"/>
    <x v="16"/>
    <n v="40178"/>
    <x v="3"/>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17"/>
    <x v="17"/>
    <n v="40209"/>
    <x v="0"/>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18"/>
    <x v="18"/>
    <n v="40237"/>
    <x v="0"/>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19"/>
    <x v="19"/>
    <n v="40268"/>
    <x v="0"/>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20"/>
    <x v="20"/>
    <n v="40298"/>
    <x v="0"/>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21"/>
    <x v="21"/>
    <n v="40329"/>
    <x v="0"/>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22"/>
    <x v="22"/>
    <n v="40359"/>
    <x v="0"/>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23"/>
    <x v="23"/>
    <n v="40390"/>
    <x v="0"/>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0"/>
    <x v="0"/>
    <n v="40421"/>
    <x v="0"/>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1"/>
    <x v="1"/>
    <n v="40451"/>
    <x v="0"/>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24"/>
    <x v="24"/>
    <n v="40482"/>
    <x v="0"/>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2"/>
    <x v="2"/>
    <n v="40512"/>
    <x v="0"/>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3"/>
    <x v="3"/>
    <n v="40543"/>
    <x v="0"/>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25"/>
    <x v="25"/>
    <n v="40574"/>
    <x v="1"/>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26"/>
    <x v="26"/>
    <n v="40602"/>
    <x v="1"/>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27"/>
    <x v="27"/>
    <n v="40633"/>
    <x v="1"/>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28"/>
    <x v="28"/>
    <n v="40663"/>
    <x v="1"/>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4"/>
    <x v="4"/>
    <n v="40694"/>
    <x v="1"/>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5"/>
    <x v="5"/>
    <n v="40724"/>
    <x v="1"/>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6"/>
    <x v="6"/>
    <n v="40755"/>
    <x v="1"/>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7"/>
    <x v="7"/>
    <n v="40786"/>
    <x v="1"/>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29"/>
    <x v="29"/>
    <n v="40816"/>
    <x v="1"/>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30"/>
    <x v="30"/>
    <n v="40847"/>
    <x v="1"/>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31"/>
    <x v="31"/>
    <n v="40877"/>
    <x v="1"/>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32"/>
    <x v="32"/>
    <n v="40908"/>
    <x v="1"/>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33"/>
    <x v="33"/>
    <n v="40939"/>
    <x v="2"/>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34"/>
    <x v="34"/>
    <n v="40968"/>
    <x v="2"/>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8"/>
    <x v="8"/>
    <n v="40999"/>
    <x v="2"/>
    <m/>
    <m/>
    <m/>
    <m/>
    <m/>
    <m/>
    <m/>
    <m/>
    <m/>
    <m/>
    <m/>
    <m/>
    <m/>
    <s v="MG/L"/>
    <s v="&lt;="/>
    <n v="0.01"/>
    <s v="MG/L"/>
    <s v="avg"/>
    <m/>
    <m/>
    <m/>
    <m/>
    <m/>
    <m/>
    <s v="MG/L"/>
    <s v="&lt;="/>
    <n v="1.2999999999999999E-2"/>
    <s v="MG/L"/>
    <s v="max"/>
    <m/>
    <m/>
    <m/>
    <m/>
    <m/>
    <x v="0"/>
    <m/>
    <m/>
    <m/>
    <m/>
    <m/>
    <m/>
    <m/>
    <m/>
    <m/>
    <m/>
    <m/>
    <m/>
    <m/>
    <m/>
    <m/>
    <m/>
    <m/>
    <m/>
    <m/>
    <m/>
    <m/>
    <m/>
    <m/>
    <m/>
  </r>
  <r>
    <s v="MT0000892"/>
    <s v="ICIS-NPDES"/>
    <x v="0"/>
    <x v="1"/>
    <n v="981"/>
    <s v="Selenium, total recoverable"/>
    <x v="24"/>
    <n v="1"/>
    <s v="Effluent gross"/>
    <n v="1"/>
    <x v="9"/>
    <x v="9"/>
    <n v="41029"/>
    <x v="2"/>
    <m/>
    <m/>
    <m/>
    <m/>
    <m/>
    <m/>
    <m/>
    <m/>
    <m/>
    <m/>
    <m/>
    <m/>
    <m/>
    <s v="MG/L"/>
    <s v="&lt;="/>
    <n v="0.01"/>
    <s v="MG/L"/>
    <s v="avg"/>
    <m/>
    <m/>
    <m/>
    <m/>
    <m/>
    <m/>
    <s v="MG/L"/>
    <s v="&lt;="/>
    <n v="1.2999999999999999E-2"/>
    <s v="MG/L"/>
    <s v="max"/>
    <m/>
    <m/>
    <m/>
    <m/>
    <m/>
    <x v="0"/>
    <m/>
    <m/>
    <m/>
    <m/>
    <m/>
    <m/>
    <m/>
    <m/>
    <m/>
    <m/>
    <m/>
    <m/>
    <m/>
    <m/>
    <m/>
    <m/>
    <m/>
    <m/>
    <m/>
    <m/>
    <m/>
    <m/>
    <m/>
    <m/>
  </r>
  <r>
    <s v="MT0000892"/>
    <s v="ICIS-NPDES"/>
    <x v="0"/>
    <x v="1"/>
    <n v="1042"/>
    <s v="Copper, total (as Cu)"/>
    <x v="26"/>
    <n v="1"/>
    <s v="Effluent gross"/>
    <n v="1"/>
    <x v="35"/>
    <x v="35"/>
    <n v="41060"/>
    <x v="2"/>
    <m/>
    <m/>
    <m/>
    <m/>
    <m/>
    <m/>
    <m/>
    <m/>
    <m/>
    <m/>
    <m/>
    <m/>
    <m/>
    <s v="MG/L"/>
    <s v="&lt;="/>
    <n v="3.2000000000000001E-2"/>
    <s v="MG/L"/>
    <s v="avg"/>
    <m/>
    <m/>
    <m/>
    <m/>
    <m/>
    <m/>
    <s v="MG/L"/>
    <s v="&lt;="/>
    <n v="4.1000000000000002E-2"/>
    <s v="MG/L"/>
    <s v="max"/>
    <m/>
    <m/>
    <m/>
    <m/>
    <m/>
    <x v="0"/>
    <m/>
    <m/>
    <m/>
    <m/>
    <m/>
    <m/>
    <m/>
    <m/>
    <m/>
    <m/>
    <m/>
    <m/>
    <m/>
    <m/>
    <m/>
    <m/>
    <m/>
    <m/>
    <m/>
    <m/>
    <m/>
    <m/>
    <m/>
    <m/>
  </r>
  <r>
    <s v="MT0000892"/>
    <s v="ICIS-NPDES"/>
    <x v="0"/>
    <x v="1"/>
    <n v="1042"/>
    <s v="Copper, total (as Cu)"/>
    <x v="26"/>
    <n v="1"/>
    <s v="Effluent gross"/>
    <n v="1"/>
    <x v="10"/>
    <x v="10"/>
    <n v="41090"/>
    <x v="2"/>
    <m/>
    <m/>
    <m/>
    <m/>
    <m/>
    <m/>
    <m/>
    <m/>
    <m/>
    <m/>
    <m/>
    <m/>
    <m/>
    <s v="MG/L"/>
    <s v="&lt;="/>
    <n v="3.2000000000000001E-2"/>
    <s v="MG/L"/>
    <s v="avg"/>
    <m/>
    <m/>
    <m/>
    <m/>
    <m/>
    <m/>
    <s v="MG/L"/>
    <s v="&lt;="/>
    <n v="4.1000000000000002E-2"/>
    <s v="MG/L"/>
    <s v="max"/>
    <m/>
    <m/>
    <m/>
    <m/>
    <m/>
    <x v="0"/>
    <m/>
    <m/>
    <m/>
    <m/>
    <m/>
    <m/>
    <m/>
    <m/>
    <m/>
    <m/>
    <m/>
    <m/>
    <m/>
    <m/>
    <m/>
    <m/>
    <m/>
    <m/>
    <m/>
    <m/>
    <m/>
    <m/>
    <m/>
    <m/>
  </r>
  <r>
    <s v="MT0000892"/>
    <s v="ICIS-NPDES"/>
    <x v="0"/>
    <x v="1"/>
    <n v="1042"/>
    <s v="Copper, total (as Cu)"/>
    <x v="26"/>
    <n v="1"/>
    <s v="Effluent gross"/>
    <n v="1"/>
    <x v="36"/>
    <x v="36"/>
    <n v="41121"/>
    <x v="2"/>
    <m/>
    <m/>
    <m/>
    <m/>
    <m/>
    <m/>
    <m/>
    <m/>
    <m/>
    <m/>
    <m/>
    <m/>
    <m/>
    <s v="MG/L"/>
    <s v="&lt;="/>
    <n v="3.2000000000000001E-2"/>
    <s v="MG/L"/>
    <s v="avg"/>
    <m/>
    <m/>
    <m/>
    <m/>
    <m/>
    <m/>
    <s v="MG/L"/>
    <s v="&lt;="/>
    <n v="4.1000000000000002E-2"/>
    <s v="MG/L"/>
    <s v="max"/>
    <m/>
    <m/>
    <m/>
    <m/>
    <m/>
    <x v="0"/>
    <m/>
    <m/>
    <m/>
    <m/>
    <m/>
    <m/>
    <m/>
    <m/>
    <m/>
    <m/>
    <m/>
    <m/>
    <m/>
    <m/>
    <m/>
    <m/>
    <m/>
    <m/>
    <m/>
    <m/>
    <m/>
    <m/>
    <m/>
    <m/>
  </r>
  <r>
    <s v="MT0000892"/>
    <s v="ICIS-NPDES"/>
    <x v="0"/>
    <x v="1"/>
    <n v="1042"/>
    <s v="Copper, total (as Cu)"/>
    <x v="26"/>
    <n v="1"/>
    <s v="Effluent gross"/>
    <n v="1"/>
    <x v="37"/>
    <x v="37"/>
    <n v="41152"/>
    <x v="2"/>
    <m/>
    <m/>
    <m/>
    <m/>
    <m/>
    <m/>
    <m/>
    <m/>
    <m/>
    <m/>
    <m/>
    <m/>
    <m/>
    <s v="MG/L"/>
    <s v="&lt;="/>
    <n v="3.2000000000000001E-2"/>
    <s v="MG/L"/>
    <s v="avg"/>
    <m/>
    <m/>
    <m/>
    <m/>
    <m/>
    <m/>
    <s v="MG/L"/>
    <s v="&lt;="/>
    <n v="4.1000000000000002E-2"/>
    <s v="MG/L"/>
    <s v="max"/>
    <m/>
    <m/>
    <m/>
    <m/>
    <m/>
    <x v="0"/>
    <m/>
    <m/>
    <m/>
    <m/>
    <m/>
    <m/>
    <m/>
    <m/>
    <m/>
    <m/>
    <m/>
    <m/>
    <m/>
    <m/>
    <m/>
    <m/>
    <m/>
    <m/>
    <m/>
    <m/>
    <m/>
    <m/>
    <m/>
    <m/>
  </r>
  <r>
    <s v="MT0000892"/>
    <s v="ICIS-NPDES"/>
    <x v="0"/>
    <x v="1"/>
    <n v="1042"/>
    <s v="Copper, total (as Cu)"/>
    <x v="26"/>
    <n v="1"/>
    <s v="Effluent gross"/>
    <n v="1"/>
    <x v="38"/>
    <x v="38"/>
    <n v="41182"/>
    <x v="2"/>
    <m/>
    <m/>
    <m/>
    <m/>
    <m/>
    <m/>
    <m/>
    <m/>
    <m/>
    <m/>
    <m/>
    <m/>
    <m/>
    <s v="MG/L"/>
    <s v="&lt;="/>
    <n v="3.2000000000000001E-2"/>
    <s v="MG/L"/>
    <s v="avg"/>
    <m/>
    <m/>
    <m/>
    <m/>
    <m/>
    <m/>
    <s v="MG/L"/>
    <s v="&lt;="/>
    <n v="4.1000000000000002E-2"/>
    <s v="MG/L"/>
    <s v="max"/>
    <m/>
    <m/>
    <m/>
    <m/>
    <m/>
    <x v="0"/>
    <m/>
    <m/>
    <m/>
    <m/>
    <m/>
    <m/>
    <m/>
    <m/>
    <m/>
    <m/>
    <m/>
    <m/>
    <m/>
    <m/>
    <m/>
    <m/>
    <m/>
    <m/>
    <m/>
    <m/>
    <m/>
    <m/>
    <m/>
    <m/>
  </r>
  <r>
    <s v="MT0000892"/>
    <s v="ICIS-NPDES"/>
    <x v="0"/>
    <x v="1"/>
    <n v="1045"/>
    <s v="Iron, total (as Fe)"/>
    <x v="27"/>
    <n v="1"/>
    <s v="Effluent gross"/>
    <n v="1"/>
    <x v="11"/>
    <x v="11"/>
    <n v="40025"/>
    <x v="3"/>
    <m/>
    <m/>
    <m/>
    <m/>
    <m/>
    <m/>
    <m/>
    <m/>
    <m/>
    <m/>
    <m/>
    <m/>
    <m/>
    <s v="MG/L"/>
    <s v="&lt;="/>
    <n v="3.5"/>
    <s v="MG/L"/>
    <s v="avg"/>
    <m/>
    <m/>
    <m/>
    <m/>
    <m/>
    <m/>
    <s v="MG/L"/>
    <s v="&lt;="/>
    <n v="7"/>
    <s v="MG/L"/>
    <s v="max"/>
    <m/>
    <m/>
    <m/>
    <m/>
    <m/>
    <x v="0"/>
    <m/>
    <m/>
    <m/>
    <m/>
    <m/>
    <m/>
    <m/>
    <m/>
    <m/>
    <m/>
    <m/>
    <m/>
    <m/>
    <m/>
    <m/>
    <m/>
    <m/>
    <m/>
    <m/>
    <m/>
    <m/>
    <m/>
    <m/>
    <m/>
  </r>
  <r>
    <s v="MT0000892"/>
    <s v="ICIS-NPDES"/>
    <x v="0"/>
    <x v="1"/>
    <n v="1045"/>
    <s v="Iron, total (as Fe)"/>
    <x v="27"/>
    <n v="1"/>
    <s v="Effluent gross"/>
    <n v="1"/>
    <x v="12"/>
    <x v="12"/>
    <n v="40056"/>
    <x v="3"/>
    <m/>
    <m/>
    <m/>
    <m/>
    <m/>
    <m/>
    <m/>
    <m/>
    <m/>
    <m/>
    <m/>
    <m/>
    <m/>
    <s v="MG/L"/>
    <s v="&lt;="/>
    <n v="3.5"/>
    <s v="MG/L"/>
    <s v="avg"/>
    <m/>
    <m/>
    <m/>
    <m/>
    <m/>
    <m/>
    <s v="MG/L"/>
    <s v="&lt;="/>
    <n v="7"/>
    <s v="MG/L"/>
    <s v="max"/>
    <m/>
    <m/>
    <m/>
    <m/>
    <m/>
    <x v="0"/>
    <m/>
    <m/>
    <m/>
    <m/>
    <m/>
    <m/>
    <m/>
    <m/>
    <m/>
    <m/>
    <m/>
    <m/>
    <m/>
    <m/>
    <m/>
    <m/>
    <m/>
    <m/>
    <m/>
    <m/>
    <m/>
    <m/>
    <m/>
    <m/>
  </r>
  <r>
    <s v="MT0000892"/>
    <s v="ICIS-NPDES"/>
    <x v="0"/>
    <x v="1"/>
    <n v="1045"/>
    <s v="Iron, total (as Fe)"/>
    <x v="27"/>
    <n v="1"/>
    <s v="Effluent gross"/>
    <n v="1"/>
    <x v="13"/>
    <x v="13"/>
    <n v="40086"/>
    <x v="3"/>
    <m/>
    <m/>
    <m/>
    <m/>
    <m/>
    <m/>
    <m/>
    <m/>
    <m/>
    <m/>
    <m/>
    <m/>
    <m/>
    <s v="MG/L"/>
    <s v="&lt;="/>
    <n v="3.5"/>
    <s v="MG/L"/>
    <s v="avg"/>
    <m/>
    <m/>
    <m/>
    <m/>
    <m/>
    <m/>
    <s v="MG/L"/>
    <s v="&lt;="/>
    <n v="7"/>
    <s v="MG/L"/>
    <s v="max"/>
    <m/>
    <m/>
    <m/>
    <m/>
    <m/>
    <x v="0"/>
    <m/>
    <m/>
    <m/>
    <m/>
    <m/>
    <m/>
    <m/>
    <m/>
    <m/>
    <m/>
    <m/>
    <m/>
    <m/>
    <m/>
    <m/>
    <m/>
    <m/>
    <m/>
    <m/>
    <m/>
    <m/>
    <m/>
    <m/>
    <m/>
  </r>
  <r>
    <s v="MT0000892"/>
    <s v="ICIS-NPDES"/>
    <x v="0"/>
    <x v="1"/>
    <n v="1045"/>
    <s v="Iron, total (as Fe)"/>
    <x v="27"/>
    <n v="1"/>
    <s v="Effluent gross"/>
    <n v="1"/>
    <x v="14"/>
    <x v="14"/>
    <n v="40117"/>
    <x v="3"/>
    <m/>
    <m/>
    <m/>
    <m/>
    <m/>
    <m/>
    <m/>
    <m/>
    <m/>
    <m/>
    <m/>
    <m/>
    <m/>
    <s v="MG/L"/>
    <s v="&lt;="/>
    <n v="3.5"/>
    <s v="MG/L"/>
    <s v="avg"/>
    <m/>
    <m/>
    <m/>
    <m/>
    <m/>
    <m/>
    <s v="MG/L"/>
    <s v="&lt;="/>
    <n v="7"/>
    <s v="MG/L"/>
    <s v="max"/>
    <m/>
    <m/>
    <m/>
    <m/>
    <m/>
    <x v="0"/>
    <m/>
    <m/>
    <m/>
    <m/>
    <m/>
    <m/>
    <m/>
    <m/>
    <m/>
    <m/>
    <m/>
    <m/>
    <m/>
    <m/>
    <m/>
    <m/>
    <m/>
    <m/>
    <m/>
    <m/>
    <m/>
    <m/>
    <m/>
    <m/>
  </r>
  <r>
    <s v="MT0000892"/>
    <s v="ICIS-NPDES"/>
    <x v="0"/>
    <x v="1"/>
    <n v="1045"/>
    <s v="Iron, total (as Fe)"/>
    <x v="27"/>
    <n v="1"/>
    <s v="Effluent gross"/>
    <n v="1"/>
    <x v="15"/>
    <x v="15"/>
    <n v="40147"/>
    <x v="3"/>
    <m/>
    <m/>
    <m/>
    <m/>
    <m/>
    <m/>
    <m/>
    <m/>
    <m/>
    <m/>
    <m/>
    <m/>
    <m/>
    <s v="MG/L"/>
    <s v="&lt;="/>
    <n v="3.5"/>
    <s v="MG/L"/>
    <s v="avg"/>
    <m/>
    <m/>
    <m/>
    <m/>
    <m/>
    <m/>
    <s v="MG/L"/>
    <s v="&lt;="/>
    <n v="7"/>
    <s v="MG/L"/>
    <s v="max"/>
    <m/>
    <m/>
    <m/>
    <m/>
    <m/>
    <x v="0"/>
    <m/>
    <m/>
    <m/>
    <m/>
    <m/>
    <m/>
    <m/>
    <m/>
    <m/>
    <m/>
    <m/>
    <m/>
    <m/>
    <m/>
    <m/>
    <m/>
    <m/>
    <m/>
    <m/>
    <m/>
    <m/>
    <m/>
    <m/>
    <m/>
  </r>
  <r>
    <s v="MT0000892"/>
    <s v="ICIS-NPDES"/>
    <x v="0"/>
    <x v="1"/>
    <n v="1045"/>
    <s v="Iron, total (as Fe)"/>
    <x v="27"/>
    <n v="1"/>
    <s v="Effluent gross"/>
    <n v="1"/>
    <x v="16"/>
    <x v="16"/>
    <n v="40178"/>
    <x v="3"/>
    <m/>
    <m/>
    <m/>
    <m/>
    <m/>
    <m/>
    <m/>
    <m/>
    <m/>
    <m/>
    <m/>
    <m/>
    <m/>
    <s v="MG/L"/>
    <s v="&lt;="/>
    <n v="3.5"/>
    <s v="MG/L"/>
    <s v="avg"/>
    <m/>
    <m/>
    <m/>
    <m/>
    <m/>
    <m/>
    <s v="MG/L"/>
    <s v="&lt;="/>
    <n v="7"/>
    <s v="MG/L"/>
    <s v="max"/>
    <m/>
    <m/>
    <m/>
    <m/>
    <m/>
    <x v="0"/>
    <m/>
    <m/>
    <m/>
    <m/>
    <m/>
    <m/>
    <m/>
    <m/>
    <m/>
    <m/>
    <m/>
    <m/>
    <m/>
    <m/>
    <m/>
    <m/>
    <m/>
    <m/>
    <m/>
    <m/>
    <m/>
    <m/>
    <m/>
    <m/>
  </r>
  <r>
    <s v="MT0000892"/>
    <s v="ICIS-NPDES"/>
    <x v="0"/>
    <x v="1"/>
    <n v="1045"/>
    <s v="Iron, total (as Fe)"/>
    <x v="27"/>
    <n v="1"/>
    <s v="Effluent gross"/>
    <n v="1"/>
    <x v="17"/>
    <x v="17"/>
    <n v="40209"/>
    <x v="0"/>
    <m/>
    <m/>
    <m/>
    <m/>
    <m/>
    <m/>
    <m/>
    <m/>
    <m/>
    <m/>
    <m/>
    <m/>
    <m/>
    <s v="MG/L"/>
    <s v="&lt;="/>
    <n v="3.5"/>
    <s v="MG/L"/>
    <s v="avg"/>
    <m/>
    <m/>
    <m/>
    <m/>
    <m/>
    <m/>
    <s v="MG/L"/>
    <s v="&lt;="/>
    <n v="7"/>
    <s v="MG/L"/>
    <s v="max"/>
    <m/>
    <m/>
    <m/>
    <m/>
    <m/>
    <x v="0"/>
    <m/>
    <m/>
    <m/>
    <m/>
    <m/>
    <m/>
    <m/>
    <m/>
    <m/>
    <m/>
    <m/>
    <m/>
    <m/>
    <m/>
    <m/>
    <m/>
    <m/>
    <m/>
    <m/>
    <m/>
    <m/>
    <m/>
    <m/>
    <m/>
  </r>
  <r>
    <s v="MT0000892"/>
    <s v="ICIS-NPDES"/>
    <x v="0"/>
    <x v="1"/>
    <n v="1045"/>
    <s v="Iron, total (as Fe)"/>
    <x v="27"/>
    <n v="1"/>
    <s v="Effluent gross"/>
    <n v="1"/>
    <x v="18"/>
    <x v="18"/>
    <n v="40237"/>
    <x v="0"/>
    <m/>
    <m/>
    <m/>
    <m/>
    <m/>
    <m/>
    <m/>
    <m/>
    <m/>
    <m/>
    <m/>
    <m/>
    <m/>
    <s v="MG/L"/>
    <s v="&lt;="/>
    <n v="3.5"/>
    <s v="MG/L"/>
    <s v="avg"/>
    <m/>
    <m/>
    <m/>
    <m/>
    <m/>
    <m/>
    <s v="MG/L"/>
    <s v="&lt;="/>
    <n v="7"/>
    <s v="MG/L"/>
    <s v="max"/>
    <m/>
    <m/>
    <m/>
    <m/>
    <m/>
    <x v="0"/>
    <m/>
    <m/>
    <m/>
    <m/>
    <m/>
    <m/>
    <m/>
    <m/>
    <m/>
    <m/>
    <m/>
    <m/>
    <m/>
    <m/>
    <m/>
    <m/>
    <m/>
    <m/>
    <m/>
    <m/>
    <m/>
    <m/>
    <m/>
    <m/>
  </r>
  <r>
    <s v="MT0000892"/>
    <s v="ICIS-NPDES"/>
    <x v="0"/>
    <x v="1"/>
    <n v="1045"/>
    <s v="Iron, total (as Fe)"/>
    <x v="27"/>
    <n v="1"/>
    <s v="Effluent gross"/>
    <n v="1"/>
    <x v="19"/>
    <x v="19"/>
    <n v="40268"/>
    <x v="0"/>
    <m/>
    <m/>
    <m/>
    <m/>
    <m/>
    <m/>
    <m/>
    <m/>
    <m/>
    <m/>
    <m/>
    <m/>
    <m/>
    <s v="MG/L"/>
    <s v="&lt;="/>
    <n v="3.5"/>
    <s v="MG/L"/>
    <s v="avg"/>
    <m/>
    <m/>
    <m/>
    <m/>
    <m/>
    <m/>
    <s v="MG/L"/>
    <s v="&lt;="/>
    <n v="7"/>
    <s v="MG/L"/>
    <s v="max"/>
    <m/>
    <m/>
    <m/>
    <m/>
    <m/>
    <x v="0"/>
    <m/>
    <m/>
    <m/>
    <m/>
    <m/>
    <m/>
    <m/>
    <m/>
    <m/>
    <m/>
    <m/>
    <m/>
    <m/>
    <m/>
    <m/>
    <m/>
    <m/>
    <m/>
    <m/>
    <m/>
    <m/>
    <m/>
    <m/>
    <m/>
  </r>
  <r>
    <s v="MT0000892"/>
    <s v="ICIS-NPDES"/>
    <x v="0"/>
    <x v="1"/>
    <n v="1045"/>
    <s v="Iron, total (as Fe)"/>
    <x v="27"/>
    <n v="1"/>
    <s v="Effluent gross"/>
    <n v="1"/>
    <x v="20"/>
    <x v="20"/>
    <n v="40298"/>
    <x v="0"/>
    <m/>
    <m/>
    <m/>
    <m/>
    <m/>
    <m/>
    <m/>
    <m/>
    <m/>
    <m/>
    <m/>
    <m/>
    <m/>
    <s v="MG/L"/>
    <s v="&lt;="/>
    <n v="3.5"/>
    <s v="MG/L"/>
    <s v="avg"/>
    <m/>
    <m/>
    <m/>
    <m/>
    <m/>
    <m/>
    <s v="MG/L"/>
    <s v="&lt;="/>
    <n v="7"/>
    <s v="MG/L"/>
    <s v="max"/>
    <m/>
    <m/>
    <m/>
    <m/>
    <m/>
    <x v="0"/>
    <m/>
    <m/>
    <m/>
    <m/>
    <m/>
    <m/>
    <m/>
    <m/>
    <m/>
    <m/>
    <m/>
    <m/>
    <m/>
    <m/>
    <m/>
    <m/>
    <m/>
    <m/>
    <m/>
    <m/>
    <m/>
    <m/>
    <m/>
    <m/>
  </r>
  <r>
    <s v="MT0000892"/>
    <s v="ICIS-NPDES"/>
    <x v="0"/>
    <x v="1"/>
    <n v="1045"/>
    <s v="Iron, total (as Fe)"/>
    <x v="27"/>
    <n v="1"/>
    <s v="Effluent gross"/>
    <n v="1"/>
    <x v="21"/>
    <x v="21"/>
    <n v="40329"/>
    <x v="0"/>
    <m/>
    <m/>
    <m/>
    <m/>
    <m/>
    <m/>
    <m/>
    <m/>
    <m/>
    <m/>
    <m/>
    <m/>
    <m/>
    <s v="MG/L"/>
    <s v="&lt;="/>
    <n v="3.5"/>
    <s v="MG/L"/>
    <s v="avg"/>
    <m/>
    <m/>
    <m/>
    <m/>
    <m/>
    <m/>
    <s v="MG/L"/>
    <s v="&lt;="/>
    <n v="7"/>
    <s v="MG/L"/>
    <s v="max"/>
    <m/>
    <m/>
    <m/>
    <m/>
    <m/>
    <x v="0"/>
    <m/>
    <m/>
    <m/>
    <m/>
    <m/>
    <m/>
    <m/>
    <m/>
    <m/>
    <m/>
    <m/>
    <m/>
    <m/>
    <m/>
    <m/>
    <m/>
    <m/>
    <m/>
    <m/>
    <m/>
    <m/>
    <m/>
    <m/>
    <m/>
  </r>
  <r>
    <s v="MT0000892"/>
    <s v="ICIS-NPDES"/>
    <x v="0"/>
    <x v="1"/>
    <n v="1045"/>
    <s v="Iron, total (as Fe)"/>
    <x v="27"/>
    <n v="1"/>
    <s v="Effluent gross"/>
    <n v="1"/>
    <x v="22"/>
    <x v="22"/>
    <n v="40359"/>
    <x v="0"/>
    <m/>
    <m/>
    <m/>
    <m/>
    <m/>
    <m/>
    <m/>
    <m/>
    <m/>
    <m/>
    <m/>
    <m/>
    <m/>
    <s v="MG/L"/>
    <s v="&lt;="/>
    <n v="3.5"/>
    <s v="MG/L"/>
    <s v="avg"/>
    <m/>
    <m/>
    <m/>
    <m/>
    <m/>
    <m/>
    <s v="MG/L"/>
    <s v="&lt;="/>
    <n v="7"/>
    <s v="MG/L"/>
    <s v="max"/>
    <m/>
    <m/>
    <m/>
    <m/>
    <m/>
    <x v="0"/>
    <m/>
    <m/>
    <m/>
    <m/>
    <m/>
    <m/>
    <m/>
    <m/>
    <m/>
    <m/>
    <m/>
    <m/>
    <m/>
    <m/>
    <m/>
    <m/>
    <m/>
    <m/>
    <m/>
    <m/>
    <m/>
    <m/>
    <m/>
    <m/>
  </r>
  <r>
    <s v="MT0000892"/>
    <s v="ICIS-NPDES"/>
    <x v="0"/>
    <x v="1"/>
    <n v="1045"/>
    <s v="Iron, total (as Fe)"/>
    <x v="27"/>
    <n v="1"/>
    <s v="Effluent gross"/>
    <n v="1"/>
    <x v="23"/>
    <x v="23"/>
    <n v="40390"/>
    <x v="0"/>
    <m/>
    <m/>
    <m/>
    <m/>
    <m/>
    <m/>
    <m/>
    <m/>
    <m/>
    <m/>
    <m/>
    <m/>
    <m/>
    <s v="MG/L"/>
    <s v="&lt;="/>
    <n v="3.5"/>
    <s v="MG/L"/>
    <s v="avg"/>
    <m/>
    <m/>
    <m/>
    <m/>
    <m/>
    <m/>
    <s v="MG/L"/>
    <s v="&lt;="/>
    <n v="7"/>
    <s v="MG/L"/>
    <s v="max"/>
    <m/>
    <m/>
    <m/>
    <m/>
    <m/>
    <x v="0"/>
    <m/>
    <m/>
    <m/>
    <m/>
    <m/>
    <m/>
    <m/>
    <m/>
    <m/>
    <m/>
    <m/>
    <m/>
    <m/>
    <m/>
    <m/>
    <m/>
    <m/>
    <m/>
    <m/>
    <m/>
    <m/>
    <m/>
    <m/>
    <m/>
  </r>
  <r>
    <s v="MT0000892"/>
    <s v="ICIS-NPDES"/>
    <x v="0"/>
    <x v="1"/>
    <n v="1045"/>
    <s v="Iron, total (as Fe)"/>
    <x v="27"/>
    <n v="1"/>
    <s v="Effluent gross"/>
    <n v="1"/>
    <x v="0"/>
    <x v="0"/>
    <n v="40421"/>
    <x v="0"/>
    <m/>
    <m/>
    <m/>
    <m/>
    <m/>
    <m/>
    <m/>
    <m/>
    <m/>
    <m/>
    <m/>
    <m/>
    <m/>
    <s v="MG/L"/>
    <s v="&lt;="/>
    <n v="3.5"/>
    <s v="MG/L"/>
    <s v="avg"/>
    <m/>
    <m/>
    <m/>
    <m/>
    <m/>
    <m/>
    <s v="MG/L"/>
    <s v="&lt;="/>
    <n v="7"/>
    <s v="MG/L"/>
    <s v="max"/>
    <m/>
    <m/>
    <m/>
    <m/>
    <m/>
    <x v="0"/>
    <m/>
    <m/>
    <m/>
    <m/>
    <m/>
    <m/>
    <m/>
    <m/>
    <m/>
    <m/>
    <m/>
    <m/>
    <m/>
    <m/>
    <m/>
    <m/>
    <m/>
    <m/>
    <m/>
    <m/>
    <m/>
    <m/>
    <m/>
    <m/>
  </r>
  <r>
    <s v="MT0000892"/>
    <s v="ICIS-NPDES"/>
    <x v="0"/>
    <x v="1"/>
    <n v="1045"/>
    <s v="Iron, total (as Fe)"/>
    <x v="27"/>
    <n v="1"/>
    <s v="Effluent gross"/>
    <n v="1"/>
    <x v="1"/>
    <x v="1"/>
    <n v="40451"/>
    <x v="0"/>
    <m/>
    <m/>
    <m/>
    <m/>
    <m/>
    <m/>
    <m/>
    <m/>
    <m/>
    <m/>
    <m/>
    <m/>
    <m/>
    <s v="MG/L"/>
    <s v="&lt;="/>
    <n v="3.5"/>
    <s v="MG/L"/>
    <s v="avg"/>
    <m/>
    <m/>
    <m/>
    <m/>
    <m/>
    <m/>
    <s v="MG/L"/>
    <s v="&lt;="/>
    <n v="7"/>
    <s v="MG/L"/>
    <s v="max"/>
    <m/>
    <m/>
    <m/>
    <m/>
    <m/>
    <x v="0"/>
    <m/>
    <m/>
    <m/>
    <m/>
    <m/>
    <m/>
    <m/>
    <m/>
    <m/>
    <m/>
    <m/>
    <m/>
    <m/>
    <m/>
    <m/>
    <m/>
    <m/>
    <m/>
    <m/>
    <m/>
    <m/>
    <m/>
    <m/>
    <m/>
  </r>
  <r>
    <s v="MT0000892"/>
    <s v="ICIS-NPDES"/>
    <x v="0"/>
    <x v="1"/>
    <n v="1045"/>
    <s v="Iron, total (as Fe)"/>
    <x v="27"/>
    <n v="1"/>
    <s v="Effluent gross"/>
    <n v="1"/>
    <x v="24"/>
    <x v="24"/>
    <n v="40482"/>
    <x v="0"/>
    <m/>
    <m/>
    <m/>
    <m/>
    <m/>
    <m/>
    <m/>
    <m/>
    <m/>
    <m/>
    <m/>
    <m/>
    <m/>
    <s v="MG/L"/>
    <s v="&lt;="/>
    <n v="3.5"/>
    <s v="MG/L"/>
    <s v="avg"/>
    <m/>
    <m/>
    <m/>
    <m/>
    <m/>
    <m/>
    <s v="MG/L"/>
    <s v="&lt;="/>
    <n v="7"/>
    <s v="MG/L"/>
    <s v="max"/>
    <m/>
    <m/>
    <m/>
    <m/>
    <m/>
    <x v="0"/>
    <m/>
    <m/>
    <m/>
    <m/>
    <m/>
    <m/>
    <m/>
    <m/>
    <m/>
    <m/>
    <m/>
    <m/>
    <m/>
    <m/>
    <m/>
    <m/>
    <m/>
    <m/>
    <m/>
    <m/>
    <m/>
    <m/>
    <m/>
    <m/>
  </r>
  <r>
    <s v="MT0000892"/>
    <s v="ICIS-NPDES"/>
    <x v="0"/>
    <x v="1"/>
    <n v="1045"/>
    <s v="Iron, total (as Fe)"/>
    <x v="27"/>
    <n v="1"/>
    <s v="Effluent gross"/>
    <n v="1"/>
    <x v="2"/>
    <x v="2"/>
    <n v="40512"/>
    <x v="0"/>
    <m/>
    <m/>
    <m/>
    <m/>
    <m/>
    <m/>
    <m/>
    <m/>
    <m/>
    <m/>
    <m/>
    <m/>
    <m/>
    <s v="MG/L"/>
    <s v="&lt;="/>
    <n v="3.5"/>
    <s v="MG/L"/>
    <s v="avg"/>
    <m/>
    <m/>
    <m/>
    <m/>
    <m/>
    <m/>
    <s v="MG/L"/>
    <s v="&lt;="/>
    <n v="7"/>
    <s v="MG/L"/>
    <s v="max"/>
    <m/>
    <m/>
    <m/>
    <m/>
    <m/>
    <x v="0"/>
    <m/>
    <m/>
    <m/>
    <m/>
    <m/>
    <m/>
    <m/>
    <m/>
    <m/>
    <m/>
    <m/>
    <m/>
    <m/>
    <m/>
    <m/>
    <m/>
    <m/>
    <m/>
    <m/>
    <m/>
    <m/>
    <m/>
    <m/>
    <m/>
  </r>
  <r>
    <s v="MT0000892"/>
    <s v="ICIS-NPDES"/>
    <x v="0"/>
    <x v="1"/>
    <n v="1045"/>
    <s v="Iron, total (as Fe)"/>
    <x v="27"/>
    <n v="1"/>
    <s v="Effluent gross"/>
    <n v="1"/>
    <x v="3"/>
    <x v="3"/>
    <n v="40543"/>
    <x v="0"/>
    <m/>
    <m/>
    <m/>
    <m/>
    <m/>
    <m/>
    <m/>
    <m/>
    <m/>
    <m/>
    <m/>
    <m/>
    <m/>
    <s v="MG/L"/>
    <s v="&lt;="/>
    <n v="3.5"/>
    <s v="MG/L"/>
    <s v="avg"/>
    <m/>
    <m/>
    <m/>
    <m/>
    <m/>
    <m/>
    <s v="MG/L"/>
    <s v="&lt;="/>
    <n v="7"/>
    <s v="MG/L"/>
    <s v="max"/>
    <m/>
    <m/>
    <m/>
    <m/>
    <m/>
    <x v="0"/>
    <m/>
    <m/>
    <m/>
    <m/>
    <m/>
    <m/>
    <m/>
    <m/>
    <m/>
    <m/>
    <m/>
    <m/>
    <m/>
    <m/>
    <m/>
    <m/>
    <m/>
    <m/>
    <m/>
    <m/>
    <m/>
    <m/>
    <m/>
    <m/>
  </r>
  <r>
    <s v="MT0000892"/>
    <s v="ICIS-NPDES"/>
    <x v="0"/>
    <x v="1"/>
    <n v="1045"/>
    <s v="Iron, total (as Fe)"/>
    <x v="27"/>
    <n v="1"/>
    <s v="Effluent gross"/>
    <n v="1"/>
    <x v="25"/>
    <x v="25"/>
    <n v="40574"/>
    <x v="1"/>
    <m/>
    <m/>
    <m/>
    <m/>
    <m/>
    <m/>
    <m/>
    <m/>
    <m/>
    <m/>
    <m/>
    <m/>
    <m/>
    <s v="MG/L"/>
    <s v="&lt;="/>
    <n v="3.5"/>
    <s v="MG/L"/>
    <s v="avg"/>
    <m/>
    <m/>
    <m/>
    <m/>
    <m/>
    <m/>
    <s v="MG/L"/>
    <s v="&lt;="/>
    <n v="7"/>
    <s v="MG/L"/>
    <s v="max"/>
    <m/>
    <m/>
    <m/>
    <m/>
    <m/>
    <x v="0"/>
    <m/>
    <m/>
    <m/>
    <m/>
    <m/>
    <m/>
    <m/>
    <m/>
    <m/>
    <m/>
    <m/>
    <m/>
    <m/>
    <m/>
    <m/>
    <m/>
    <m/>
    <m/>
    <m/>
    <m/>
    <m/>
    <m/>
    <m/>
    <m/>
  </r>
  <r>
    <s v="MT0000892"/>
    <s v="ICIS-NPDES"/>
    <x v="0"/>
    <x v="1"/>
    <n v="1045"/>
    <s v="Iron, total (as Fe)"/>
    <x v="27"/>
    <n v="1"/>
    <s v="Effluent gross"/>
    <n v="1"/>
    <x v="26"/>
    <x v="26"/>
    <n v="40602"/>
    <x v="1"/>
    <m/>
    <m/>
    <m/>
    <m/>
    <m/>
    <m/>
    <m/>
    <m/>
    <m/>
    <m/>
    <m/>
    <m/>
    <m/>
    <s v="MG/L"/>
    <s v="&lt;="/>
    <n v="3.5"/>
    <s v="MG/L"/>
    <s v="avg"/>
    <m/>
    <m/>
    <m/>
    <m/>
    <m/>
    <m/>
    <s v="MG/L"/>
    <s v="&lt;="/>
    <n v="7"/>
    <s v="MG/L"/>
    <s v="max"/>
    <m/>
    <m/>
    <m/>
    <m/>
    <m/>
    <x v="0"/>
    <m/>
    <m/>
    <m/>
    <m/>
    <m/>
    <m/>
    <m/>
    <m/>
    <m/>
    <m/>
    <m/>
    <m/>
    <m/>
    <m/>
    <m/>
    <m/>
    <m/>
    <m/>
    <m/>
    <m/>
    <m/>
    <m/>
    <m/>
    <m/>
  </r>
  <r>
    <s v="MT0000892"/>
    <s v="ICIS-NPDES"/>
    <x v="0"/>
    <x v="1"/>
    <n v="1045"/>
    <s v="Iron, total (as Fe)"/>
    <x v="27"/>
    <n v="1"/>
    <s v="Effluent gross"/>
    <n v="1"/>
    <x v="27"/>
    <x v="27"/>
    <n v="40633"/>
    <x v="1"/>
    <m/>
    <m/>
    <m/>
    <m/>
    <m/>
    <m/>
    <m/>
    <m/>
    <m/>
    <m/>
    <m/>
    <m/>
    <m/>
    <s v="MG/L"/>
    <s v="&lt;="/>
    <n v="3.5"/>
    <s v="MG/L"/>
    <s v="avg"/>
    <m/>
    <m/>
    <m/>
    <m/>
    <m/>
    <m/>
    <s v="MG/L"/>
    <s v="&lt;="/>
    <n v="7"/>
    <s v="MG/L"/>
    <s v="max"/>
    <m/>
    <m/>
    <m/>
    <m/>
    <m/>
    <x v="0"/>
    <m/>
    <m/>
    <m/>
    <m/>
    <m/>
    <m/>
    <m/>
    <m/>
    <m/>
    <m/>
    <m/>
    <m/>
    <m/>
    <m/>
    <m/>
    <m/>
    <m/>
    <m/>
    <m/>
    <m/>
    <m/>
    <m/>
    <m/>
    <m/>
  </r>
  <r>
    <s v="MT0000892"/>
    <s v="ICIS-NPDES"/>
    <x v="0"/>
    <x v="1"/>
    <n v="1045"/>
    <s v="Iron, total (as Fe)"/>
    <x v="27"/>
    <n v="1"/>
    <s v="Effluent gross"/>
    <n v="1"/>
    <x v="28"/>
    <x v="28"/>
    <n v="40663"/>
    <x v="1"/>
    <m/>
    <m/>
    <m/>
    <m/>
    <m/>
    <m/>
    <m/>
    <m/>
    <m/>
    <m/>
    <m/>
    <m/>
    <m/>
    <s v="MG/L"/>
    <s v="&lt;="/>
    <n v="3.5"/>
    <s v="MG/L"/>
    <s v="avg"/>
    <m/>
    <m/>
    <m/>
    <m/>
    <m/>
    <m/>
    <s v="MG/L"/>
    <s v="&lt;="/>
    <n v="7"/>
    <s v="MG/L"/>
    <s v="max"/>
    <m/>
    <m/>
    <m/>
    <m/>
    <m/>
    <x v="0"/>
    <m/>
    <m/>
    <m/>
    <m/>
    <m/>
    <m/>
    <m/>
    <m/>
    <m/>
    <m/>
    <m/>
    <m/>
    <m/>
    <m/>
    <m/>
    <m/>
    <m/>
    <m/>
    <m/>
    <m/>
    <m/>
    <m/>
    <m/>
    <m/>
  </r>
  <r>
    <s v="MT0000892"/>
    <s v="ICIS-NPDES"/>
    <x v="0"/>
    <x v="1"/>
    <n v="1045"/>
    <s v="Iron, total (as Fe)"/>
    <x v="27"/>
    <n v="1"/>
    <s v="Effluent gross"/>
    <n v="1"/>
    <x v="4"/>
    <x v="4"/>
    <n v="40694"/>
    <x v="1"/>
    <m/>
    <m/>
    <m/>
    <m/>
    <m/>
    <m/>
    <m/>
    <m/>
    <m/>
    <m/>
    <m/>
    <m/>
    <m/>
    <s v="MG/L"/>
    <s v="&lt;="/>
    <n v="3.5"/>
    <s v="MG/L"/>
    <s v="avg"/>
    <m/>
    <m/>
    <m/>
    <m/>
    <m/>
    <m/>
    <s v="MG/L"/>
    <s v="&lt;="/>
    <n v="7"/>
    <s v="MG/L"/>
    <s v="max"/>
    <m/>
    <m/>
    <m/>
    <m/>
    <m/>
    <x v="0"/>
    <m/>
    <m/>
    <m/>
    <m/>
    <m/>
    <m/>
    <m/>
    <m/>
    <m/>
    <m/>
    <m/>
    <m/>
    <m/>
    <m/>
    <m/>
    <m/>
    <m/>
    <m/>
    <m/>
    <m/>
    <m/>
    <m/>
    <m/>
    <m/>
  </r>
  <r>
    <s v="MT0000892"/>
    <s v="ICIS-NPDES"/>
    <x v="0"/>
    <x v="1"/>
    <n v="1045"/>
    <s v="Iron, total (as Fe)"/>
    <x v="27"/>
    <n v="1"/>
    <s v="Effluent gross"/>
    <n v="1"/>
    <x v="5"/>
    <x v="5"/>
    <n v="40724"/>
    <x v="1"/>
    <m/>
    <m/>
    <m/>
    <m/>
    <m/>
    <m/>
    <m/>
    <m/>
    <m/>
    <m/>
    <m/>
    <m/>
    <m/>
    <s v="MG/L"/>
    <s v="&lt;="/>
    <n v="3.5"/>
    <s v="MG/L"/>
    <s v="avg"/>
    <m/>
    <m/>
    <m/>
    <m/>
    <m/>
    <m/>
    <s v="MG/L"/>
    <s v="&lt;="/>
    <n v="7"/>
    <s v="MG/L"/>
    <s v="max"/>
    <m/>
    <m/>
    <m/>
    <m/>
    <m/>
    <x v="0"/>
    <m/>
    <m/>
    <m/>
    <m/>
    <m/>
    <m/>
    <m/>
    <m/>
    <m/>
    <m/>
    <m/>
    <m/>
    <m/>
    <m/>
    <m/>
    <m/>
    <m/>
    <m/>
    <m/>
    <m/>
    <m/>
    <m/>
    <m/>
    <m/>
  </r>
  <r>
    <s v="MT0000892"/>
    <s v="ICIS-NPDES"/>
    <x v="0"/>
    <x v="1"/>
    <n v="1045"/>
    <s v="Iron, total (as Fe)"/>
    <x v="27"/>
    <n v="1"/>
    <s v="Effluent gross"/>
    <n v="1"/>
    <x v="6"/>
    <x v="6"/>
    <n v="40755"/>
    <x v="1"/>
    <m/>
    <m/>
    <m/>
    <m/>
    <m/>
    <m/>
    <m/>
    <m/>
    <m/>
    <m/>
    <m/>
    <m/>
    <m/>
    <s v="MG/L"/>
    <s v="&lt;="/>
    <n v="3.5"/>
    <s v="MG/L"/>
    <s v="avg"/>
    <m/>
    <m/>
    <m/>
    <m/>
    <m/>
    <m/>
    <s v="MG/L"/>
    <s v="&lt;="/>
    <n v="7"/>
    <s v="MG/L"/>
    <s v="max"/>
    <m/>
    <m/>
    <m/>
    <m/>
    <m/>
    <x v="0"/>
    <m/>
    <m/>
    <m/>
    <m/>
    <m/>
    <m/>
    <m/>
    <m/>
    <m/>
    <m/>
    <m/>
    <m/>
    <m/>
    <m/>
    <m/>
    <m/>
    <m/>
    <m/>
    <m/>
    <m/>
    <m/>
    <m/>
    <m/>
    <m/>
  </r>
  <r>
    <s v="MT0000892"/>
    <s v="ICIS-NPDES"/>
    <x v="0"/>
    <x v="1"/>
    <n v="1045"/>
    <s v="Iron, total (as Fe)"/>
    <x v="27"/>
    <n v="1"/>
    <s v="Effluent gross"/>
    <n v="1"/>
    <x v="7"/>
    <x v="7"/>
    <n v="40786"/>
    <x v="1"/>
    <m/>
    <m/>
    <m/>
    <m/>
    <m/>
    <m/>
    <m/>
    <m/>
    <m/>
    <m/>
    <m/>
    <m/>
    <m/>
    <s v="MG/L"/>
    <s v="&lt;="/>
    <n v="3.5"/>
    <s v="MG/L"/>
    <s v="avg"/>
    <m/>
    <m/>
    <m/>
    <m/>
    <m/>
    <m/>
    <s v="MG/L"/>
    <s v="&lt;="/>
    <n v="7"/>
    <s v="MG/L"/>
    <s v="max"/>
    <m/>
    <m/>
    <m/>
    <m/>
    <m/>
    <x v="0"/>
    <m/>
    <m/>
    <m/>
    <m/>
    <m/>
    <m/>
    <m/>
    <m/>
    <m/>
    <m/>
    <m/>
    <m/>
    <m/>
    <m/>
    <m/>
    <m/>
    <m/>
    <m/>
    <m/>
    <m/>
    <m/>
    <m/>
    <m/>
    <m/>
  </r>
  <r>
    <s v="MT0000892"/>
    <s v="ICIS-NPDES"/>
    <x v="0"/>
    <x v="1"/>
    <n v="1045"/>
    <s v="Iron, total (as Fe)"/>
    <x v="27"/>
    <n v="1"/>
    <s v="Effluent gross"/>
    <n v="1"/>
    <x v="29"/>
    <x v="29"/>
    <n v="40816"/>
    <x v="1"/>
    <m/>
    <m/>
    <m/>
    <m/>
    <m/>
    <m/>
    <m/>
    <m/>
    <m/>
    <m/>
    <m/>
    <m/>
    <m/>
    <s v="MG/L"/>
    <s v="&lt;="/>
    <n v="3.5"/>
    <s v="MG/L"/>
    <s v="avg"/>
    <m/>
    <m/>
    <m/>
    <m/>
    <m/>
    <m/>
    <s v="MG/L"/>
    <s v="&lt;="/>
    <n v="7"/>
    <s v="MG/L"/>
    <s v="max"/>
    <m/>
    <m/>
    <m/>
    <m/>
    <m/>
    <x v="0"/>
    <m/>
    <m/>
    <m/>
    <m/>
    <m/>
    <m/>
    <m/>
    <m/>
    <m/>
    <m/>
    <m/>
    <m/>
    <m/>
    <m/>
    <m/>
    <m/>
    <m/>
    <m/>
    <m/>
    <m/>
    <m/>
    <m/>
    <m/>
    <m/>
  </r>
  <r>
    <s v="MT0000892"/>
    <s v="ICIS-NPDES"/>
    <x v="0"/>
    <x v="1"/>
    <n v="1045"/>
    <s v="Iron, total (as Fe)"/>
    <x v="27"/>
    <n v="1"/>
    <s v="Effluent gross"/>
    <n v="1"/>
    <x v="30"/>
    <x v="30"/>
    <n v="40847"/>
    <x v="1"/>
    <m/>
    <m/>
    <m/>
    <m/>
    <m/>
    <m/>
    <m/>
    <m/>
    <m/>
    <m/>
    <m/>
    <m/>
    <m/>
    <s v="MG/L"/>
    <s v="&lt;="/>
    <n v="3.5"/>
    <s v="MG/L"/>
    <s v="avg"/>
    <m/>
    <m/>
    <m/>
    <m/>
    <m/>
    <m/>
    <s v="MG/L"/>
    <s v="&lt;="/>
    <n v="7"/>
    <s v="MG/L"/>
    <s v="max"/>
    <m/>
    <m/>
    <m/>
    <m/>
    <m/>
    <x v="0"/>
    <m/>
    <m/>
    <m/>
    <m/>
    <m/>
    <m/>
    <m/>
    <m/>
    <m/>
    <m/>
    <m/>
    <m/>
    <m/>
    <m/>
    <m/>
    <m/>
    <m/>
    <m/>
    <m/>
    <m/>
    <m/>
    <m/>
    <m/>
    <m/>
  </r>
  <r>
    <s v="MT0000892"/>
    <s v="ICIS-NPDES"/>
    <x v="0"/>
    <x v="1"/>
    <n v="1045"/>
    <s v="Iron, total (as Fe)"/>
    <x v="27"/>
    <n v="1"/>
    <s v="Effluent gross"/>
    <n v="1"/>
    <x v="31"/>
    <x v="31"/>
    <n v="40877"/>
    <x v="1"/>
    <m/>
    <m/>
    <m/>
    <m/>
    <m/>
    <m/>
    <m/>
    <m/>
    <m/>
    <m/>
    <m/>
    <m/>
    <m/>
    <s v="MG/L"/>
    <s v="&lt;="/>
    <n v="3.5"/>
    <s v="MG/L"/>
    <s v="avg"/>
    <m/>
    <m/>
    <m/>
    <m/>
    <m/>
    <m/>
    <s v="MG/L"/>
    <s v="&lt;="/>
    <n v="7"/>
    <s v="MG/L"/>
    <s v="max"/>
    <m/>
    <m/>
    <m/>
    <m/>
    <m/>
    <x v="0"/>
    <m/>
    <m/>
    <m/>
    <m/>
    <m/>
    <m/>
    <m/>
    <m/>
    <m/>
    <m/>
    <m/>
    <m/>
    <m/>
    <m/>
    <m/>
    <m/>
    <m/>
    <m/>
    <m/>
    <m/>
    <m/>
    <m/>
    <m/>
    <m/>
  </r>
  <r>
    <s v="MT0000892"/>
    <s v="ICIS-NPDES"/>
    <x v="0"/>
    <x v="1"/>
    <n v="1045"/>
    <s v="Iron, total (as Fe)"/>
    <x v="27"/>
    <n v="1"/>
    <s v="Effluent gross"/>
    <n v="1"/>
    <x v="32"/>
    <x v="32"/>
    <n v="40908"/>
    <x v="1"/>
    <m/>
    <m/>
    <m/>
    <m/>
    <m/>
    <m/>
    <m/>
    <m/>
    <m/>
    <m/>
    <m/>
    <m/>
    <m/>
    <s v="MG/L"/>
    <s v="&lt;="/>
    <n v="3.5"/>
    <s v="MG/L"/>
    <s v="avg"/>
    <m/>
    <m/>
    <m/>
    <m/>
    <m/>
    <m/>
    <s v="MG/L"/>
    <s v="&lt;="/>
    <n v="7"/>
    <s v="MG/L"/>
    <s v="max"/>
    <m/>
    <m/>
    <m/>
    <m/>
    <m/>
    <x v="0"/>
    <m/>
    <m/>
    <m/>
    <m/>
    <m/>
    <m/>
    <m/>
    <m/>
    <m/>
    <m/>
    <m/>
    <m/>
    <m/>
    <m/>
    <m/>
    <m/>
    <m/>
    <m/>
    <m/>
    <m/>
    <m/>
    <m/>
    <m/>
    <m/>
  </r>
  <r>
    <s v="MT0000892"/>
    <s v="ICIS-NPDES"/>
    <x v="0"/>
    <x v="1"/>
    <n v="1045"/>
    <s v="Iron, total (as Fe)"/>
    <x v="27"/>
    <n v="1"/>
    <s v="Effluent gross"/>
    <n v="1"/>
    <x v="33"/>
    <x v="33"/>
    <n v="40939"/>
    <x v="2"/>
    <m/>
    <m/>
    <m/>
    <m/>
    <m/>
    <m/>
    <m/>
    <m/>
    <m/>
    <m/>
    <m/>
    <m/>
    <m/>
    <s v="MG/L"/>
    <s v="&lt;="/>
    <n v="3.5"/>
    <s v="MG/L"/>
    <s v="avg"/>
    <m/>
    <m/>
    <m/>
    <m/>
    <m/>
    <m/>
    <s v="MG/L"/>
    <s v="&lt;="/>
    <n v="7"/>
    <s v="MG/L"/>
    <s v="max"/>
    <m/>
    <m/>
    <m/>
    <m/>
    <m/>
    <x v="0"/>
    <m/>
    <m/>
    <m/>
    <m/>
    <m/>
    <m/>
    <m/>
    <m/>
    <m/>
    <m/>
    <m/>
    <m/>
    <m/>
    <m/>
    <m/>
    <m/>
    <m/>
    <m/>
    <m/>
    <m/>
    <m/>
    <m/>
    <m/>
    <m/>
  </r>
  <r>
    <s v="MT0000892"/>
    <s v="ICIS-NPDES"/>
    <x v="0"/>
    <x v="1"/>
    <n v="1045"/>
    <s v="Iron, total (as Fe)"/>
    <x v="27"/>
    <n v="1"/>
    <s v="Effluent gross"/>
    <n v="1"/>
    <x v="34"/>
    <x v="34"/>
    <n v="40968"/>
    <x v="2"/>
    <m/>
    <m/>
    <m/>
    <m/>
    <m/>
    <m/>
    <m/>
    <m/>
    <m/>
    <m/>
    <m/>
    <m/>
    <m/>
    <s v="MG/L"/>
    <s v="&lt;="/>
    <n v="3.5"/>
    <s v="MG/L"/>
    <s v="avg"/>
    <m/>
    <m/>
    <m/>
    <m/>
    <m/>
    <m/>
    <s v="MG/L"/>
    <s v="&lt;="/>
    <n v="7"/>
    <s v="MG/L"/>
    <s v="max"/>
    <m/>
    <m/>
    <m/>
    <m/>
    <m/>
    <x v="0"/>
    <m/>
    <m/>
    <m/>
    <m/>
    <m/>
    <m/>
    <m/>
    <m/>
    <m/>
    <m/>
    <m/>
    <m/>
    <m/>
    <m/>
    <m/>
    <m/>
    <m/>
    <m/>
    <m/>
    <m/>
    <m/>
    <m/>
    <m/>
    <m/>
  </r>
  <r>
    <s v="MT0000892"/>
    <s v="ICIS-NPDES"/>
    <x v="0"/>
    <x v="1"/>
    <n v="1045"/>
    <s v="Iron, total (as Fe)"/>
    <x v="27"/>
    <n v="1"/>
    <s v="Effluent gross"/>
    <n v="1"/>
    <x v="8"/>
    <x v="8"/>
    <n v="40999"/>
    <x v="2"/>
    <m/>
    <m/>
    <m/>
    <m/>
    <m/>
    <m/>
    <m/>
    <m/>
    <m/>
    <m/>
    <m/>
    <m/>
    <m/>
    <s v="MG/L"/>
    <s v="&lt;="/>
    <n v="3.5"/>
    <s v="MG/L"/>
    <s v="avg"/>
    <m/>
    <m/>
    <m/>
    <m/>
    <m/>
    <m/>
    <s v="MG/L"/>
    <s v="&lt;="/>
    <n v="7"/>
    <s v="MG/L"/>
    <s v="max"/>
    <m/>
    <m/>
    <m/>
    <m/>
    <m/>
    <x v="0"/>
    <m/>
    <m/>
    <m/>
    <m/>
    <m/>
    <m/>
    <m/>
    <m/>
    <m/>
    <m/>
    <m/>
    <m/>
    <m/>
    <m/>
    <m/>
    <m/>
    <m/>
    <m/>
    <m/>
    <m/>
    <m/>
    <m/>
    <m/>
    <m/>
  </r>
  <r>
    <s v="MT0000892"/>
    <s v="ICIS-NPDES"/>
    <x v="0"/>
    <x v="1"/>
    <n v="1045"/>
    <s v="Iron, total (as Fe)"/>
    <x v="27"/>
    <n v="1"/>
    <s v="Effluent gross"/>
    <n v="1"/>
    <x v="9"/>
    <x v="9"/>
    <n v="41029"/>
    <x v="2"/>
    <m/>
    <m/>
    <m/>
    <m/>
    <m/>
    <m/>
    <m/>
    <m/>
    <m/>
    <m/>
    <m/>
    <m/>
    <m/>
    <s v="MG/L"/>
    <s v="&lt;="/>
    <n v="3.5"/>
    <s v="MG/L"/>
    <s v="avg"/>
    <m/>
    <m/>
    <m/>
    <m/>
    <m/>
    <m/>
    <s v="MG/L"/>
    <s v="&lt;="/>
    <n v="7"/>
    <s v="MG/L"/>
    <s v="max"/>
    <m/>
    <m/>
    <m/>
    <m/>
    <m/>
    <x v="0"/>
    <m/>
    <m/>
    <m/>
    <m/>
    <m/>
    <m/>
    <m/>
    <m/>
    <m/>
    <m/>
    <m/>
    <m/>
    <m/>
    <m/>
    <m/>
    <m/>
    <m/>
    <m/>
    <m/>
    <m/>
    <m/>
    <m/>
    <m/>
    <m/>
  </r>
  <r>
    <s v="MT0000892"/>
    <s v="ICIS-NPDES"/>
    <x v="0"/>
    <x v="1"/>
    <n v="1045"/>
    <s v="Iron, total (as Fe)"/>
    <x v="27"/>
    <n v="1"/>
    <s v="Effluent gross"/>
    <n v="1"/>
    <x v="35"/>
    <x v="35"/>
    <n v="41060"/>
    <x v="2"/>
    <m/>
    <m/>
    <m/>
    <m/>
    <m/>
    <m/>
    <m/>
    <m/>
    <m/>
    <m/>
    <m/>
    <m/>
    <m/>
    <s v="MG/L"/>
    <s v="&lt;="/>
    <n v="3.5"/>
    <s v="MG/L"/>
    <s v="avg"/>
    <m/>
    <m/>
    <m/>
    <m/>
    <m/>
    <m/>
    <s v="MG/L"/>
    <s v="&lt;="/>
    <n v="7"/>
    <s v="MG/L"/>
    <s v="max"/>
    <m/>
    <m/>
    <m/>
    <m/>
    <m/>
    <x v="0"/>
    <m/>
    <m/>
    <m/>
    <m/>
    <m/>
    <m/>
    <m/>
    <m/>
    <m/>
    <m/>
    <m/>
    <m/>
    <m/>
    <m/>
    <m/>
    <m/>
    <m/>
    <m/>
    <m/>
    <m/>
    <m/>
    <m/>
    <m/>
    <m/>
  </r>
  <r>
    <s v="MT0000892"/>
    <s v="ICIS-NPDES"/>
    <x v="0"/>
    <x v="1"/>
    <n v="1045"/>
    <s v="Iron, total (as Fe)"/>
    <x v="27"/>
    <n v="1"/>
    <s v="Effluent gross"/>
    <n v="1"/>
    <x v="10"/>
    <x v="10"/>
    <n v="41090"/>
    <x v="2"/>
    <m/>
    <m/>
    <m/>
    <m/>
    <m/>
    <m/>
    <m/>
    <m/>
    <m/>
    <m/>
    <m/>
    <m/>
    <m/>
    <s v="MG/L"/>
    <s v="&lt;="/>
    <n v="3.5"/>
    <s v="MG/L"/>
    <s v="avg"/>
    <m/>
    <m/>
    <m/>
    <m/>
    <m/>
    <m/>
    <s v="MG/L"/>
    <s v="&lt;="/>
    <n v="7"/>
    <s v="MG/L"/>
    <s v="max"/>
    <m/>
    <m/>
    <m/>
    <m/>
    <m/>
    <x v="0"/>
    <m/>
    <m/>
    <m/>
    <m/>
    <m/>
    <m/>
    <m/>
    <m/>
    <m/>
    <m/>
    <m/>
    <m/>
    <m/>
    <m/>
    <m/>
    <m/>
    <m/>
    <m/>
    <m/>
    <m/>
    <m/>
    <m/>
    <m/>
    <m/>
  </r>
  <r>
    <s v="MT0000892"/>
    <s v="ICIS-NPDES"/>
    <x v="0"/>
    <x v="1"/>
    <n v="1045"/>
    <s v="Iron, total (as Fe)"/>
    <x v="27"/>
    <n v="1"/>
    <s v="Effluent gross"/>
    <n v="1"/>
    <x v="36"/>
    <x v="36"/>
    <n v="41121"/>
    <x v="2"/>
    <m/>
    <m/>
    <m/>
    <m/>
    <m/>
    <m/>
    <m/>
    <m/>
    <m/>
    <m/>
    <m/>
    <m/>
    <m/>
    <s v="MG/L"/>
    <s v="&lt;="/>
    <n v="3.5"/>
    <s v="MG/L"/>
    <s v="avg"/>
    <m/>
    <m/>
    <m/>
    <m/>
    <m/>
    <m/>
    <s v="MG/L"/>
    <s v="&lt;="/>
    <n v="7"/>
    <s v="MG/L"/>
    <s v="max"/>
    <m/>
    <m/>
    <m/>
    <m/>
    <m/>
    <x v="0"/>
    <m/>
    <m/>
    <m/>
    <m/>
    <m/>
    <m/>
    <m/>
    <m/>
    <m/>
    <m/>
    <m/>
    <m/>
    <m/>
    <m/>
    <m/>
    <m/>
    <m/>
    <m/>
    <m/>
    <m/>
    <m/>
    <m/>
    <m/>
    <m/>
  </r>
  <r>
    <s v="MT0000892"/>
    <s v="ICIS-NPDES"/>
    <x v="0"/>
    <x v="1"/>
    <n v="1045"/>
    <s v="Iron, total (as Fe)"/>
    <x v="27"/>
    <n v="1"/>
    <s v="Effluent gross"/>
    <n v="1"/>
    <x v="37"/>
    <x v="37"/>
    <n v="41152"/>
    <x v="2"/>
    <m/>
    <m/>
    <m/>
    <m/>
    <m/>
    <m/>
    <m/>
    <m/>
    <m/>
    <m/>
    <m/>
    <m/>
    <m/>
    <s v="MG/L"/>
    <s v="&lt;="/>
    <n v="3.5"/>
    <s v="MG/L"/>
    <s v="avg"/>
    <m/>
    <m/>
    <m/>
    <m/>
    <m/>
    <m/>
    <s v="MG/L"/>
    <s v="&lt;="/>
    <n v="7"/>
    <s v="MG/L"/>
    <s v="max"/>
    <m/>
    <m/>
    <m/>
    <m/>
    <m/>
    <x v="0"/>
    <m/>
    <m/>
    <m/>
    <m/>
    <m/>
    <m/>
    <m/>
    <m/>
    <m/>
    <m/>
    <m/>
    <m/>
    <m/>
    <m/>
    <m/>
    <m/>
    <m/>
    <m/>
    <m/>
    <m/>
    <m/>
    <m/>
    <m/>
    <m/>
  </r>
  <r>
    <s v="MT0000892"/>
    <s v="ICIS-NPDES"/>
    <x v="0"/>
    <x v="1"/>
    <n v="1045"/>
    <s v="Iron, total (as Fe)"/>
    <x v="27"/>
    <n v="1"/>
    <s v="Effluent gross"/>
    <n v="1"/>
    <x v="38"/>
    <x v="38"/>
    <n v="41182"/>
    <x v="2"/>
    <m/>
    <m/>
    <m/>
    <m/>
    <m/>
    <m/>
    <m/>
    <m/>
    <m/>
    <m/>
    <m/>
    <m/>
    <m/>
    <s v="MG/L"/>
    <s v="&lt;="/>
    <n v="3.5"/>
    <s v="MG/L"/>
    <s v="avg"/>
    <m/>
    <m/>
    <m/>
    <m/>
    <m/>
    <m/>
    <s v="MG/L"/>
    <s v="&lt;="/>
    <n v="7"/>
    <s v="MG/L"/>
    <s v="max"/>
    <m/>
    <m/>
    <m/>
    <m/>
    <m/>
    <x v="0"/>
    <m/>
    <m/>
    <m/>
    <m/>
    <m/>
    <m/>
    <m/>
    <m/>
    <m/>
    <m/>
    <m/>
    <m/>
    <m/>
    <m/>
    <m/>
    <m/>
    <m/>
    <m/>
    <m/>
    <m/>
    <m/>
    <m/>
    <m/>
    <m/>
  </r>
  <r>
    <s v="MT0000892"/>
    <s v="ICIS-NPDES"/>
    <x v="0"/>
    <x v="1"/>
    <n v="1051"/>
    <s v="Lead, total (as Pb)"/>
    <x v="28"/>
    <n v="1"/>
    <s v="Effluent gross"/>
    <n v="1"/>
    <x v="35"/>
    <x v="35"/>
    <n v="41060"/>
    <x v="2"/>
    <m/>
    <m/>
    <m/>
    <m/>
    <m/>
    <m/>
    <m/>
    <m/>
    <m/>
    <m/>
    <m/>
    <m/>
    <m/>
    <s v="MG/L"/>
    <s v="&lt;="/>
    <n v="0.27300000000000002"/>
    <s v="MG/L"/>
    <s v="avg"/>
    <m/>
    <m/>
    <m/>
    <m/>
    <m/>
    <m/>
    <s v="MG/L"/>
    <s v="&lt;="/>
    <n v="0.29499999999999998"/>
    <s v="MG/L"/>
    <s v="max"/>
    <m/>
    <m/>
    <m/>
    <m/>
    <m/>
    <x v="0"/>
    <m/>
    <m/>
    <m/>
    <m/>
    <m/>
    <m/>
    <m/>
    <m/>
    <m/>
    <m/>
    <m/>
    <m/>
    <m/>
    <m/>
    <m/>
    <m/>
    <m/>
    <m/>
    <m/>
    <m/>
    <m/>
    <m/>
    <m/>
    <m/>
  </r>
  <r>
    <s v="MT0000892"/>
    <s v="ICIS-NPDES"/>
    <x v="0"/>
    <x v="1"/>
    <n v="1051"/>
    <s v="Lead, total (as Pb)"/>
    <x v="28"/>
    <n v="1"/>
    <s v="Effluent gross"/>
    <n v="1"/>
    <x v="10"/>
    <x v="10"/>
    <n v="41090"/>
    <x v="2"/>
    <m/>
    <m/>
    <m/>
    <m/>
    <m/>
    <m/>
    <m/>
    <m/>
    <m/>
    <m/>
    <m/>
    <m/>
    <m/>
    <s v="MG/L"/>
    <s v="&lt;="/>
    <n v="0.27300000000000002"/>
    <s v="MG/L"/>
    <s v="avg"/>
    <m/>
    <m/>
    <m/>
    <m/>
    <m/>
    <m/>
    <s v="MG/L"/>
    <s v="&lt;="/>
    <n v="0.29499999999999998"/>
    <s v="MG/L"/>
    <s v="max"/>
    <m/>
    <m/>
    <m/>
    <m/>
    <m/>
    <x v="0"/>
    <m/>
    <m/>
    <m/>
    <m/>
    <m/>
    <m/>
    <m/>
    <m/>
    <m/>
    <m/>
    <m/>
    <m/>
    <m/>
    <m/>
    <m/>
    <m/>
    <m/>
    <m/>
    <m/>
    <m/>
    <m/>
    <m/>
    <m/>
    <m/>
  </r>
  <r>
    <s v="MT0000892"/>
    <s v="ICIS-NPDES"/>
    <x v="0"/>
    <x v="1"/>
    <n v="1051"/>
    <s v="Lead, total (as Pb)"/>
    <x v="28"/>
    <n v="1"/>
    <s v="Effluent gross"/>
    <n v="1"/>
    <x v="36"/>
    <x v="36"/>
    <n v="41121"/>
    <x v="2"/>
    <m/>
    <m/>
    <m/>
    <m/>
    <m/>
    <m/>
    <m/>
    <m/>
    <m/>
    <m/>
    <m/>
    <m/>
    <m/>
    <s v="MG/L"/>
    <s v="&lt;="/>
    <n v="0.27300000000000002"/>
    <s v="MG/L"/>
    <s v="avg"/>
    <m/>
    <m/>
    <m/>
    <m/>
    <m/>
    <m/>
    <s v="MG/L"/>
    <s v="&lt;="/>
    <n v="0.29499999999999998"/>
    <s v="MG/L"/>
    <s v="max"/>
    <m/>
    <m/>
    <m/>
    <m/>
    <m/>
    <x v="0"/>
    <m/>
    <m/>
    <m/>
    <m/>
    <m/>
    <m/>
    <m/>
    <m/>
    <m/>
    <m/>
    <m/>
    <m/>
    <m/>
    <m/>
    <m/>
    <m/>
    <m/>
    <m/>
    <m/>
    <m/>
    <m/>
    <m/>
    <m/>
    <m/>
  </r>
  <r>
    <s v="MT0000892"/>
    <s v="ICIS-NPDES"/>
    <x v="0"/>
    <x v="1"/>
    <n v="1051"/>
    <s v="Lead, total (as Pb)"/>
    <x v="28"/>
    <n v="1"/>
    <s v="Effluent gross"/>
    <n v="1"/>
    <x v="37"/>
    <x v="37"/>
    <n v="41152"/>
    <x v="2"/>
    <m/>
    <m/>
    <m/>
    <m/>
    <m/>
    <m/>
    <m/>
    <m/>
    <m/>
    <m/>
    <m/>
    <m/>
    <m/>
    <s v="MG/L"/>
    <s v="&lt;="/>
    <n v="0.27300000000000002"/>
    <s v="MG/L"/>
    <s v="avg"/>
    <m/>
    <m/>
    <m/>
    <m/>
    <m/>
    <m/>
    <s v="MG/L"/>
    <s v="&lt;="/>
    <n v="0.29499999999999998"/>
    <s v="MG/L"/>
    <s v="max"/>
    <m/>
    <m/>
    <m/>
    <m/>
    <m/>
    <x v="0"/>
    <m/>
    <m/>
    <m/>
    <m/>
    <m/>
    <m/>
    <m/>
    <m/>
    <m/>
    <m/>
    <m/>
    <m/>
    <m/>
    <m/>
    <m/>
    <m/>
    <m/>
    <m/>
    <m/>
    <m/>
    <m/>
    <m/>
    <m/>
    <m/>
  </r>
  <r>
    <s v="MT0000892"/>
    <s v="ICIS-NPDES"/>
    <x v="0"/>
    <x v="1"/>
    <n v="1051"/>
    <s v="Lead, total (as Pb)"/>
    <x v="28"/>
    <n v="1"/>
    <s v="Effluent gross"/>
    <n v="1"/>
    <x v="38"/>
    <x v="38"/>
    <n v="41182"/>
    <x v="2"/>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11"/>
    <x v="11"/>
    <n v="40025"/>
    <x v="3"/>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12"/>
    <x v="12"/>
    <n v="40056"/>
    <x v="3"/>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13"/>
    <x v="13"/>
    <n v="40086"/>
    <x v="3"/>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14"/>
    <x v="14"/>
    <n v="40117"/>
    <x v="3"/>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15"/>
    <x v="15"/>
    <n v="40147"/>
    <x v="3"/>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16"/>
    <x v="16"/>
    <n v="40178"/>
    <x v="3"/>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17"/>
    <x v="17"/>
    <n v="40209"/>
    <x v="0"/>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18"/>
    <x v="18"/>
    <n v="40237"/>
    <x v="0"/>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19"/>
    <x v="19"/>
    <n v="40268"/>
    <x v="0"/>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20"/>
    <x v="20"/>
    <n v="40298"/>
    <x v="0"/>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21"/>
    <x v="21"/>
    <n v="40329"/>
    <x v="0"/>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22"/>
    <x v="22"/>
    <n v="40359"/>
    <x v="0"/>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23"/>
    <x v="23"/>
    <n v="40390"/>
    <x v="0"/>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0"/>
    <x v="0"/>
    <n v="40421"/>
    <x v="0"/>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1"/>
    <x v="1"/>
    <n v="40451"/>
    <x v="0"/>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24"/>
    <x v="24"/>
    <n v="40482"/>
    <x v="0"/>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2"/>
    <x v="2"/>
    <n v="40512"/>
    <x v="0"/>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3"/>
    <x v="3"/>
    <n v="40543"/>
    <x v="0"/>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25"/>
    <x v="25"/>
    <n v="40574"/>
    <x v="1"/>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26"/>
    <x v="26"/>
    <n v="40602"/>
    <x v="1"/>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27"/>
    <x v="27"/>
    <n v="40633"/>
    <x v="1"/>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28"/>
    <x v="28"/>
    <n v="40663"/>
    <x v="1"/>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4"/>
    <x v="4"/>
    <n v="40694"/>
    <x v="1"/>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5"/>
    <x v="5"/>
    <n v="40724"/>
    <x v="1"/>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6"/>
    <x v="6"/>
    <n v="40755"/>
    <x v="1"/>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7"/>
    <x v="7"/>
    <n v="40786"/>
    <x v="1"/>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29"/>
    <x v="29"/>
    <n v="40816"/>
    <x v="1"/>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30"/>
    <x v="30"/>
    <n v="40847"/>
    <x v="1"/>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31"/>
    <x v="31"/>
    <n v="40877"/>
    <x v="1"/>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32"/>
    <x v="32"/>
    <n v="40908"/>
    <x v="1"/>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33"/>
    <x v="33"/>
    <n v="40939"/>
    <x v="2"/>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34"/>
    <x v="34"/>
    <n v="40968"/>
    <x v="2"/>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8"/>
    <x v="8"/>
    <n v="40999"/>
    <x v="2"/>
    <m/>
    <m/>
    <m/>
    <m/>
    <m/>
    <m/>
    <m/>
    <m/>
    <m/>
    <m/>
    <m/>
    <m/>
    <m/>
    <s v="MG/L"/>
    <s v="&lt;="/>
    <n v="0.27300000000000002"/>
    <s v="MG/L"/>
    <s v="avg"/>
    <m/>
    <m/>
    <m/>
    <m/>
    <m/>
    <m/>
    <s v="MG/L"/>
    <s v="&lt;="/>
    <n v="0.29499999999999998"/>
    <s v="MG/L"/>
    <s v="max"/>
    <m/>
    <m/>
    <m/>
    <m/>
    <m/>
    <x v="0"/>
    <m/>
    <m/>
    <m/>
    <m/>
    <m/>
    <m/>
    <m/>
    <m/>
    <m/>
    <m/>
    <m/>
    <m/>
    <m/>
    <m/>
    <m/>
    <m/>
    <m/>
    <m/>
    <m/>
    <m/>
    <m/>
    <m/>
    <m/>
    <m/>
  </r>
  <r>
    <s v="MT0000892"/>
    <s v="ICIS-NPDES"/>
    <x v="0"/>
    <x v="1"/>
    <n v="1114"/>
    <s v="Lead, total recoverable"/>
    <x v="33"/>
    <n v="1"/>
    <s v="Effluent gross"/>
    <n v="1"/>
    <x v="9"/>
    <x v="9"/>
    <n v="41029"/>
    <x v="2"/>
    <m/>
    <m/>
    <m/>
    <m/>
    <m/>
    <m/>
    <m/>
    <m/>
    <m/>
    <m/>
    <m/>
    <m/>
    <m/>
    <s v="MG/L"/>
    <s v="&lt;="/>
    <n v="0.27300000000000002"/>
    <s v="MG/L"/>
    <s v="avg"/>
    <m/>
    <m/>
    <m/>
    <m/>
    <m/>
    <m/>
    <s v="MG/L"/>
    <s v="&lt;="/>
    <n v="0.29499999999999998"/>
    <s v="MG/L"/>
    <s v="max"/>
    <m/>
    <m/>
    <m/>
    <m/>
    <m/>
    <x v="0"/>
    <m/>
    <m/>
    <m/>
    <m/>
    <m/>
    <m/>
    <m/>
    <m/>
    <m/>
    <m/>
    <m/>
    <m/>
    <m/>
    <m/>
    <m/>
    <m/>
    <m/>
    <m/>
    <m/>
    <m/>
    <m/>
    <m/>
    <m/>
    <m/>
  </r>
  <r>
    <s v="MT0000892"/>
    <s v="ICIS-NPDES"/>
    <x v="0"/>
    <x v="1"/>
    <n v="1119"/>
    <s v="Copper, total recoverable"/>
    <x v="34"/>
    <n v="1"/>
    <s v="Effluent gross"/>
    <n v="1"/>
    <x v="11"/>
    <x v="11"/>
    <n v="40025"/>
    <x v="3"/>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12"/>
    <x v="12"/>
    <n v="40056"/>
    <x v="3"/>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13"/>
    <x v="13"/>
    <n v="40086"/>
    <x v="3"/>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14"/>
    <x v="14"/>
    <n v="40117"/>
    <x v="3"/>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15"/>
    <x v="15"/>
    <n v="40147"/>
    <x v="3"/>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16"/>
    <x v="16"/>
    <n v="40178"/>
    <x v="3"/>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17"/>
    <x v="17"/>
    <n v="40209"/>
    <x v="0"/>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18"/>
    <x v="18"/>
    <n v="40237"/>
    <x v="0"/>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19"/>
    <x v="19"/>
    <n v="40268"/>
    <x v="0"/>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20"/>
    <x v="20"/>
    <n v="40298"/>
    <x v="0"/>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21"/>
    <x v="21"/>
    <n v="40329"/>
    <x v="0"/>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22"/>
    <x v="22"/>
    <n v="40359"/>
    <x v="0"/>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23"/>
    <x v="23"/>
    <n v="40390"/>
    <x v="0"/>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0"/>
    <x v="0"/>
    <n v="40421"/>
    <x v="0"/>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1"/>
    <x v="1"/>
    <n v="40451"/>
    <x v="0"/>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24"/>
    <x v="24"/>
    <n v="40482"/>
    <x v="0"/>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2"/>
    <x v="2"/>
    <n v="40512"/>
    <x v="0"/>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3"/>
    <x v="3"/>
    <n v="40543"/>
    <x v="0"/>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25"/>
    <x v="25"/>
    <n v="40574"/>
    <x v="1"/>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26"/>
    <x v="26"/>
    <n v="40602"/>
    <x v="1"/>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27"/>
    <x v="27"/>
    <n v="40633"/>
    <x v="1"/>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28"/>
    <x v="28"/>
    <n v="40663"/>
    <x v="1"/>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4"/>
    <x v="4"/>
    <n v="40694"/>
    <x v="1"/>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5"/>
    <x v="5"/>
    <n v="40724"/>
    <x v="1"/>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6"/>
    <x v="6"/>
    <n v="40755"/>
    <x v="1"/>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7"/>
    <x v="7"/>
    <n v="40786"/>
    <x v="1"/>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29"/>
    <x v="29"/>
    <n v="40816"/>
    <x v="1"/>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30"/>
    <x v="30"/>
    <n v="40847"/>
    <x v="1"/>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31"/>
    <x v="31"/>
    <n v="40877"/>
    <x v="1"/>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32"/>
    <x v="32"/>
    <n v="40908"/>
    <x v="1"/>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33"/>
    <x v="33"/>
    <n v="40939"/>
    <x v="2"/>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34"/>
    <x v="34"/>
    <n v="40968"/>
    <x v="2"/>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8"/>
    <x v="8"/>
    <n v="40999"/>
    <x v="2"/>
    <m/>
    <m/>
    <m/>
    <m/>
    <m/>
    <m/>
    <m/>
    <m/>
    <m/>
    <m/>
    <m/>
    <m/>
    <m/>
    <s v="MG/L"/>
    <s v="&lt;="/>
    <n v="3.2000000000000001E-2"/>
    <s v="MG/L"/>
    <s v="avg"/>
    <m/>
    <m/>
    <m/>
    <m/>
    <m/>
    <m/>
    <s v="MG/L"/>
    <s v="&lt;="/>
    <n v="4.1000000000000002E-2"/>
    <s v="MG/L"/>
    <s v="max"/>
    <m/>
    <m/>
    <m/>
    <m/>
    <m/>
    <x v="0"/>
    <m/>
    <m/>
    <m/>
    <m/>
    <m/>
    <m/>
    <m/>
    <m/>
    <m/>
    <m/>
    <m/>
    <m/>
    <m/>
    <m/>
    <m/>
    <m/>
    <m/>
    <m/>
    <m/>
    <m/>
    <m/>
    <m/>
    <m/>
    <m/>
  </r>
  <r>
    <s v="MT0000892"/>
    <s v="ICIS-NPDES"/>
    <x v="0"/>
    <x v="1"/>
    <n v="1119"/>
    <s v="Copper, total recoverable"/>
    <x v="34"/>
    <n v="1"/>
    <s v="Effluent gross"/>
    <n v="1"/>
    <x v="9"/>
    <x v="9"/>
    <n v="41029"/>
    <x v="2"/>
    <m/>
    <m/>
    <m/>
    <m/>
    <m/>
    <m/>
    <m/>
    <m/>
    <m/>
    <m/>
    <m/>
    <m/>
    <m/>
    <s v="MG/L"/>
    <s v="&lt;="/>
    <n v="3.2000000000000001E-2"/>
    <s v="MG/L"/>
    <s v="avg"/>
    <m/>
    <m/>
    <m/>
    <m/>
    <m/>
    <m/>
    <s v="MG/L"/>
    <s v="&lt;="/>
    <n v="4.1000000000000002E-2"/>
    <s v="MG/L"/>
    <s v="max"/>
    <m/>
    <m/>
    <m/>
    <m/>
    <m/>
    <x v="0"/>
    <m/>
    <m/>
    <m/>
    <m/>
    <m/>
    <m/>
    <m/>
    <m/>
    <m/>
    <m/>
    <m/>
    <m/>
    <m/>
    <m/>
    <m/>
    <m/>
    <m/>
    <m/>
    <m/>
    <m/>
    <m/>
    <m/>
    <m/>
    <m/>
  </r>
  <r>
    <s v="MT0000892"/>
    <s v="ICIS-NPDES"/>
    <x v="0"/>
    <x v="1"/>
    <n v="1147"/>
    <s v="Selenium, total (as Se)"/>
    <x v="35"/>
    <n v="1"/>
    <s v="Effluent gross"/>
    <n v="1"/>
    <x v="35"/>
    <x v="35"/>
    <n v="41060"/>
    <x v="2"/>
    <m/>
    <m/>
    <m/>
    <m/>
    <m/>
    <m/>
    <m/>
    <m/>
    <m/>
    <m/>
    <m/>
    <m/>
    <m/>
    <s v="MG/L"/>
    <s v="&lt;="/>
    <n v="0.01"/>
    <s v="MG/L"/>
    <s v="avg"/>
    <m/>
    <m/>
    <m/>
    <m/>
    <m/>
    <m/>
    <s v="MG/L"/>
    <s v="&lt;="/>
    <n v="1.2999999999999999E-2"/>
    <s v="MG/L"/>
    <s v="max"/>
    <m/>
    <m/>
    <m/>
    <m/>
    <m/>
    <x v="0"/>
    <m/>
    <m/>
    <m/>
    <m/>
    <m/>
    <m/>
    <m/>
    <m/>
    <m/>
    <m/>
    <m/>
    <m/>
    <m/>
    <m/>
    <m/>
    <m/>
    <m/>
    <m/>
    <m/>
    <m/>
    <m/>
    <m/>
    <m/>
    <m/>
  </r>
  <r>
    <s v="MT0000892"/>
    <s v="ICIS-NPDES"/>
    <x v="0"/>
    <x v="1"/>
    <n v="1147"/>
    <s v="Selenium, total (as Se)"/>
    <x v="35"/>
    <n v="1"/>
    <s v="Effluent gross"/>
    <n v="1"/>
    <x v="10"/>
    <x v="10"/>
    <n v="41090"/>
    <x v="2"/>
    <m/>
    <m/>
    <m/>
    <m/>
    <m/>
    <m/>
    <m/>
    <m/>
    <m/>
    <m/>
    <m/>
    <m/>
    <m/>
    <s v="MG/L"/>
    <s v="&lt;="/>
    <n v="0.01"/>
    <s v="MG/L"/>
    <s v="avg"/>
    <m/>
    <m/>
    <m/>
    <m/>
    <m/>
    <m/>
    <s v="MG/L"/>
    <s v="&lt;="/>
    <n v="1.2999999999999999E-2"/>
    <s v="MG/L"/>
    <s v="max"/>
    <m/>
    <m/>
    <m/>
    <m/>
    <m/>
    <x v="0"/>
    <m/>
    <m/>
    <m/>
    <m/>
    <m/>
    <m/>
    <m/>
    <m/>
    <m/>
    <m/>
    <m/>
    <m/>
    <m/>
    <m/>
    <m/>
    <m/>
    <m/>
    <m/>
    <m/>
    <m/>
    <m/>
    <m/>
    <m/>
    <m/>
  </r>
  <r>
    <s v="MT0000892"/>
    <s v="ICIS-NPDES"/>
    <x v="0"/>
    <x v="1"/>
    <n v="1147"/>
    <s v="Selenium, total (as Se)"/>
    <x v="35"/>
    <n v="1"/>
    <s v="Effluent gross"/>
    <n v="1"/>
    <x v="36"/>
    <x v="36"/>
    <n v="41121"/>
    <x v="2"/>
    <m/>
    <m/>
    <m/>
    <m/>
    <m/>
    <m/>
    <m/>
    <m/>
    <m/>
    <m/>
    <m/>
    <m/>
    <m/>
    <s v="MG/L"/>
    <s v="&lt;="/>
    <n v="0.01"/>
    <s v="MG/L"/>
    <s v="avg"/>
    <m/>
    <m/>
    <m/>
    <m/>
    <m/>
    <m/>
    <s v="MG/L"/>
    <s v="&lt;="/>
    <n v="1.2999999999999999E-2"/>
    <s v="MG/L"/>
    <s v="max"/>
    <m/>
    <m/>
    <m/>
    <m/>
    <m/>
    <x v="0"/>
    <m/>
    <m/>
    <m/>
    <m/>
    <m/>
    <m/>
    <m/>
    <m/>
    <m/>
    <m/>
    <m/>
    <m/>
    <m/>
    <m/>
    <m/>
    <m/>
    <m/>
    <m/>
    <m/>
    <m/>
    <m/>
    <m/>
    <m/>
    <m/>
  </r>
  <r>
    <s v="MT0000892"/>
    <s v="ICIS-NPDES"/>
    <x v="0"/>
    <x v="1"/>
    <n v="1147"/>
    <s v="Selenium, total (as Se)"/>
    <x v="35"/>
    <n v="1"/>
    <s v="Effluent gross"/>
    <n v="1"/>
    <x v="37"/>
    <x v="37"/>
    <n v="41152"/>
    <x v="2"/>
    <m/>
    <m/>
    <m/>
    <m/>
    <m/>
    <m/>
    <m/>
    <m/>
    <m/>
    <m/>
    <m/>
    <m/>
    <m/>
    <s v="MG/L"/>
    <s v="&lt;="/>
    <n v="0.01"/>
    <s v="MG/L"/>
    <s v="avg"/>
    <m/>
    <m/>
    <m/>
    <m/>
    <m/>
    <m/>
    <s v="MG/L"/>
    <s v="&lt;="/>
    <n v="1.2999999999999999E-2"/>
    <s v="MG/L"/>
    <s v="max"/>
    <m/>
    <m/>
    <m/>
    <m/>
    <m/>
    <x v="0"/>
    <m/>
    <m/>
    <m/>
    <m/>
    <m/>
    <m/>
    <m/>
    <m/>
    <m/>
    <m/>
    <m/>
    <m/>
    <m/>
    <m/>
    <m/>
    <m/>
    <m/>
    <m/>
    <m/>
    <m/>
    <m/>
    <m/>
    <m/>
    <m/>
  </r>
  <r>
    <s v="MT0000892"/>
    <s v="ICIS-NPDES"/>
    <x v="0"/>
    <x v="1"/>
    <n v="1147"/>
    <s v="Selenium, total (as Se)"/>
    <x v="35"/>
    <n v="1"/>
    <s v="Effluent gross"/>
    <n v="1"/>
    <x v="38"/>
    <x v="38"/>
    <n v="41182"/>
    <x v="2"/>
    <m/>
    <m/>
    <m/>
    <m/>
    <m/>
    <m/>
    <m/>
    <m/>
    <m/>
    <m/>
    <m/>
    <m/>
    <m/>
    <s v="MG/L"/>
    <s v="&lt;="/>
    <n v="0.01"/>
    <s v="MG/L"/>
    <s v="avg"/>
    <m/>
    <m/>
    <m/>
    <m/>
    <m/>
    <m/>
    <s v="MG/L"/>
    <s v="&lt;="/>
    <n v="1.2999999999999999E-2"/>
    <s v="MG/L"/>
    <s v="max"/>
    <m/>
    <m/>
    <m/>
    <m/>
    <m/>
    <x v="0"/>
    <m/>
    <m/>
    <m/>
    <m/>
    <m/>
    <m/>
    <m/>
    <m/>
    <m/>
    <m/>
    <m/>
    <m/>
    <m/>
    <m/>
    <m/>
    <m/>
    <m/>
    <m/>
    <m/>
    <m/>
    <m/>
    <m/>
    <m/>
    <m/>
  </r>
  <r>
    <s v="MT0000892"/>
    <s v="ICIS-NPDES"/>
    <x v="0"/>
    <x v="2"/>
    <n v="11"/>
    <s v="Temperature, water deg. fahrenheit"/>
    <x v="0"/>
    <n v="1"/>
    <s v="Effluent gross"/>
    <n v="1"/>
    <x v="11"/>
    <x v="11"/>
    <n v="40025"/>
    <x v="3"/>
    <m/>
    <m/>
    <m/>
    <m/>
    <m/>
    <m/>
    <m/>
    <m/>
    <m/>
    <m/>
    <m/>
    <m/>
    <n v="68.7"/>
    <s v="DEG.F"/>
    <m/>
    <m/>
    <s v="DEG.F"/>
    <s v="avg"/>
    <m/>
    <m/>
    <m/>
    <m/>
    <m/>
    <m/>
    <m/>
    <m/>
    <m/>
    <m/>
    <m/>
    <m/>
    <m/>
    <m/>
    <m/>
    <m/>
    <x v="0"/>
    <m/>
    <m/>
    <m/>
    <m/>
    <m/>
    <m/>
    <m/>
    <m/>
    <m/>
    <m/>
    <m/>
    <m/>
    <m/>
    <m/>
    <m/>
    <m/>
    <m/>
    <m/>
    <m/>
    <m/>
    <m/>
    <m/>
    <m/>
    <m/>
  </r>
  <r>
    <s v="MT0000892"/>
    <s v="ICIS-NPDES"/>
    <x v="0"/>
    <x v="2"/>
    <n v="11"/>
    <s v="Temperature, water deg. fahrenheit"/>
    <x v="0"/>
    <n v="1"/>
    <s v="Effluent gross"/>
    <n v="1"/>
    <x v="12"/>
    <x v="12"/>
    <n v="40056"/>
    <x v="3"/>
    <m/>
    <m/>
    <m/>
    <m/>
    <m/>
    <m/>
    <m/>
    <m/>
    <m/>
    <m/>
    <m/>
    <m/>
    <n v="68"/>
    <s v="DEG.F"/>
    <m/>
    <m/>
    <s v="DEG.F"/>
    <s v="avg"/>
    <m/>
    <m/>
    <m/>
    <m/>
    <m/>
    <m/>
    <m/>
    <m/>
    <m/>
    <m/>
    <m/>
    <m/>
    <m/>
    <m/>
    <m/>
    <m/>
    <x v="0"/>
    <m/>
    <m/>
    <m/>
    <m/>
    <m/>
    <m/>
    <m/>
    <m/>
    <m/>
    <m/>
    <m/>
    <m/>
    <m/>
    <m/>
    <m/>
    <m/>
    <m/>
    <m/>
    <m/>
    <m/>
    <m/>
    <m/>
    <m/>
    <m/>
  </r>
  <r>
    <s v="MT0000892"/>
    <s v="ICIS-NPDES"/>
    <x v="0"/>
    <x v="2"/>
    <n v="11"/>
    <s v="Temperature, water deg. fahrenheit"/>
    <x v="0"/>
    <n v="1"/>
    <s v="Effluent gross"/>
    <n v="1"/>
    <x v="13"/>
    <x v="13"/>
    <n v="40086"/>
    <x v="3"/>
    <m/>
    <m/>
    <m/>
    <m/>
    <m/>
    <m/>
    <m/>
    <m/>
    <m/>
    <m/>
    <m/>
    <m/>
    <n v="66.2"/>
    <s v="DEG.F"/>
    <m/>
    <m/>
    <s v="DEG.F"/>
    <s v="avg"/>
    <m/>
    <m/>
    <m/>
    <m/>
    <m/>
    <m/>
    <m/>
    <m/>
    <m/>
    <m/>
    <m/>
    <m/>
    <m/>
    <m/>
    <m/>
    <m/>
    <x v="0"/>
    <m/>
    <m/>
    <m/>
    <m/>
    <m/>
    <m/>
    <m/>
    <m/>
    <m/>
    <m/>
    <m/>
    <m/>
    <m/>
    <m/>
    <m/>
    <m/>
    <m/>
    <m/>
    <m/>
    <m/>
    <m/>
    <m/>
    <m/>
    <m/>
  </r>
  <r>
    <s v="MT0000892"/>
    <s v="ICIS-NPDES"/>
    <x v="0"/>
    <x v="2"/>
    <n v="11"/>
    <s v="Temperature, water deg. fahrenheit"/>
    <x v="0"/>
    <n v="1"/>
    <s v="Effluent gross"/>
    <n v="1"/>
    <x v="14"/>
    <x v="14"/>
    <n v="40117"/>
    <x v="3"/>
    <m/>
    <m/>
    <m/>
    <m/>
    <m/>
    <m/>
    <m/>
    <m/>
    <m/>
    <m/>
    <m/>
    <m/>
    <n v="47.6"/>
    <s v="DEG.F"/>
    <m/>
    <m/>
    <s v="DEG.F"/>
    <s v="avg"/>
    <m/>
    <m/>
    <m/>
    <m/>
    <m/>
    <m/>
    <m/>
    <m/>
    <m/>
    <m/>
    <m/>
    <m/>
    <m/>
    <m/>
    <m/>
    <m/>
    <x v="0"/>
    <m/>
    <m/>
    <m/>
    <m/>
    <m/>
    <m/>
    <m/>
    <m/>
    <m/>
    <m/>
    <m/>
    <m/>
    <m/>
    <m/>
    <m/>
    <m/>
    <m/>
    <m/>
    <m/>
    <m/>
    <m/>
    <m/>
    <m/>
    <m/>
  </r>
  <r>
    <s v="MT0000892"/>
    <s v="ICIS-NPDES"/>
    <x v="0"/>
    <x v="2"/>
    <n v="11"/>
    <s v="Temperature, water deg. fahrenheit"/>
    <x v="0"/>
    <n v="1"/>
    <s v="Effluent gross"/>
    <n v="1"/>
    <x v="15"/>
    <x v="15"/>
    <n v="40147"/>
    <x v="3"/>
    <m/>
    <m/>
    <m/>
    <m/>
    <m/>
    <m/>
    <m/>
    <m/>
    <m/>
    <m/>
    <m/>
    <m/>
    <n v="43.3"/>
    <s v="DEG.F"/>
    <m/>
    <m/>
    <s v="DEG.F"/>
    <s v="avg"/>
    <m/>
    <m/>
    <m/>
    <m/>
    <m/>
    <m/>
    <m/>
    <m/>
    <m/>
    <m/>
    <m/>
    <m/>
    <m/>
    <m/>
    <m/>
    <m/>
    <x v="0"/>
    <m/>
    <m/>
    <m/>
    <m/>
    <m/>
    <m/>
    <m/>
    <m/>
    <m/>
    <m/>
    <m/>
    <m/>
    <m/>
    <m/>
    <m/>
    <m/>
    <m/>
    <m/>
    <m/>
    <m/>
    <m/>
    <m/>
    <m/>
    <m/>
  </r>
  <r>
    <s v="MT0000892"/>
    <s v="ICIS-NPDES"/>
    <x v="0"/>
    <x v="2"/>
    <n v="11"/>
    <s v="Temperature, water deg. fahrenheit"/>
    <x v="0"/>
    <n v="1"/>
    <s v="Effluent gross"/>
    <n v="1"/>
    <x v="16"/>
    <x v="16"/>
    <n v="40178"/>
    <x v="3"/>
    <m/>
    <m/>
    <m/>
    <m/>
    <m/>
    <m/>
    <m/>
    <m/>
    <m/>
    <m/>
    <m/>
    <m/>
    <n v="38.4"/>
    <s v="DEG.F"/>
    <m/>
    <m/>
    <s v="DEG.F"/>
    <s v="avg"/>
    <m/>
    <m/>
    <m/>
    <m/>
    <m/>
    <m/>
    <m/>
    <m/>
    <m/>
    <m/>
    <m/>
    <m/>
    <m/>
    <m/>
    <m/>
    <m/>
    <x v="0"/>
    <m/>
    <m/>
    <m/>
    <m/>
    <m/>
    <m/>
    <m/>
    <m/>
    <m/>
    <m/>
    <m/>
    <m/>
    <m/>
    <m/>
    <m/>
    <m/>
    <m/>
    <m/>
    <m/>
    <m/>
    <m/>
    <m/>
    <m/>
    <m/>
  </r>
  <r>
    <s v="MT0000892"/>
    <s v="ICIS-NPDES"/>
    <x v="0"/>
    <x v="2"/>
    <n v="11"/>
    <s v="Temperature, water deg. fahrenheit"/>
    <x v="0"/>
    <n v="1"/>
    <s v="Effluent gross"/>
    <n v="1"/>
    <x v="17"/>
    <x v="17"/>
    <n v="40209"/>
    <x v="0"/>
    <m/>
    <m/>
    <m/>
    <m/>
    <m/>
    <m/>
    <m/>
    <m/>
    <m/>
    <m/>
    <m/>
    <m/>
    <n v="39.1"/>
    <s v="DEG.F"/>
    <m/>
    <m/>
    <s v="DEG.F"/>
    <s v="avg"/>
    <m/>
    <m/>
    <m/>
    <m/>
    <m/>
    <m/>
    <m/>
    <m/>
    <m/>
    <m/>
    <m/>
    <m/>
    <m/>
    <m/>
    <m/>
    <m/>
    <x v="0"/>
    <m/>
    <m/>
    <m/>
    <m/>
    <m/>
    <m/>
    <m/>
    <m/>
    <m/>
    <m/>
    <m/>
    <m/>
    <m/>
    <m/>
    <m/>
    <m/>
    <m/>
    <m/>
    <m/>
    <m/>
    <m/>
    <m/>
    <m/>
    <m/>
  </r>
  <r>
    <s v="MT0000892"/>
    <s v="ICIS-NPDES"/>
    <x v="0"/>
    <x v="2"/>
    <n v="11"/>
    <s v="Temperature, water deg. fahrenheit"/>
    <x v="0"/>
    <n v="1"/>
    <s v="Effluent gross"/>
    <n v="1"/>
    <x v="18"/>
    <x v="18"/>
    <n v="40237"/>
    <x v="0"/>
    <m/>
    <m/>
    <m/>
    <m/>
    <m/>
    <m/>
    <m/>
    <m/>
    <m/>
    <m/>
    <m/>
    <m/>
    <n v="40.1"/>
    <s v="DEG.F"/>
    <m/>
    <m/>
    <s v="DEG.F"/>
    <s v="avg"/>
    <m/>
    <m/>
    <m/>
    <m/>
    <m/>
    <m/>
    <m/>
    <m/>
    <m/>
    <m/>
    <m/>
    <m/>
    <m/>
    <m/>
    <m/>
    <m/>
    <x v="0"/>
    <m/>
    <m/>
    <m/>
    <m/>
    <m/>
    <m/>
    <m/>
    <m/>
    <m/>
    <m/>
    <m/>
    <m/>
    <m/>
    <m/>
    <m/>
    <m/>
    <m/>
    <m/>
    <m/>
    <m/>
    <m/>
    <m/>
    <m/>
    <m/>
  </r>
  <r>
    <s v="MT0000892"/>
    <s v="ICIS-NPDES"/>
    <x v="0"/>
    <x v="2"/>
    <n v="11"/>
    <s v="Temperature, water deg. fahrenheit"/>
    <x v="0"/>
    <n v="1"/>
    <s v="Effluent gross"/>
    <n v="1"/>
    <x v="19"/>
    <x v="19"/>
    <n v="40268"/>
    <x v="0"/>
    <m/>
    <m/>
    <m/>
    <m/>
    <m/>
    <m/>
    <m/>
    <m/>
    <m/>
    <m/>
    <m/>
    <m/>
    <n v="47.9"/>
    <s v="DEG.F"/>
    <m/>
    <m/>
    <s v="DEG.F"/>
    <s v="avg"/>
    <m/>
    <m/>
    <m/>
    <m/>
    <m/>
    <m/>
    <m/>
    <m/>
    <m/>
    <m/>
    <m/>
    <m/>
    <m/>
    <m/>
    <m/>
    <m/>
    <x v="0"/>
    <m/>
    <m/>
    <m/>
    <m/>
    <m/>
    <m/>
    <m/>
    <m/>
    <m/>
    <m/>
    <m/>
    <m/>
    <m/>
    <m/>
    <m/>
    <m/>
    <m/>
    <m/>
    <m/>
    <m/>
    <m/>
    <m/>
    <m/>
    <m/>
  </r>
  <r>
    <s v="MT0000892"/>
    <s v="ICIS-NPDES"/>
    <x v="0"/>
    <x v="2"/>
    <n v="11"/>
    <s v="Temperature, water deg. fahrenheit"/>
    <x v="0"/>
    <n v="1"/>
    <s v="Effluent gross"/>
    <n v="1"/>
    <x v="20"/>
    <x v="20"/>
    <n v="40298"/>
    <x v="0"/>
    <m/>
    <m/>
    <m/>
    <m/>
    <m/>
    <m/>
    <m/>
    <m/>
    <m/>
    <m/>
    <m/>
    <m/>
    <n v="5"/>
    <s v="DEG.F"/>
    <m/>
    <m/>
    <s v="DEG.F"/>
    <s v="avg"/>
    <m/>
    <m/>
    <m/>
    <m/>
    <m/>
    <m/>
    <m/>
    <m/>
    <m/>
    <m/>
    <m/>
    <m/>
    <m/>
    <m/>
    <m/>
    <m/>
    <x v="0"/>
    <m/>
    <m/>
    <m/>
    <m/>
    <m/>
    <m/>
    <m/>
    <m/>
    <m/>
    <m/>
    <m/>
    <m/>
    <m/>
    <m/>
    <m/>
    <m/>
    <m/>
    <m/>
    <m/>
    <m/>
    <m/>
    <m/>
    <m/>
    <m/>
  </r>
  <r>
    <s v="MT0000892"/>
    <s v="ICIS-NPDES"/>
    <x v="0"/>
    <x v="2"/>
    <n v="11"/>
    <s v="Temperature, water deg. fahrenheit"/>
    <x v="0"/>
    <n v="1"/>
    <s v="Effluent gross"/>
    <n v="1"/>
    <x v="21"/>
    <x v="21"/>
    <n v="40329"/>
    <x v="0"/>
    <m/>
    <m/>
    <m/>
    <m/>
    <m/>
    <m/>
    <m/>
    <m/>
    <m/>
    <m/>
    <m/>
    <m/>
    <n v="57.2"/>
    <s v="DEG.F"/>
    <m/>
    <m/>
    <s v="DEG.F"/>
    <s v="avg"/>
    <m/>
    <m/>
    <m/>
    <m/>
    <m/>
    <m/>
    <m/>
    <m/>
    <m/>
    <m/>
    <m/>
    <m/>
    <m/>
    <m/>
    <m/>
    <m/>
    <x v="0"/>
    <m/>
    <m/>
    <m/>
    <m/>
    <m/>
    <m/>
    <m/>
    <m/>
    <m/>
    <m/>
    <m/>
    <m/>
    <m/>
    <m/>
    <m/>
    <m/>
    <m/>
    <m/>
    <m/>
    <m/>
    <m/>
    <m/>
    <m/>
    <m/>
  </r>
  <r>
    <s v="MT0000892"/>
    <s v="ICIS-NPDES"/>
    <x v="0"/>
    <x v="2"/>
    <n v="11"/>
    <s v="Temperature, water deg. fahrenheit"/>
    <x v="0"/>
    <n v="1"/>
    <s v="Effluent gross"/>
    <n v="1"/>
    <x v="22"/>
    <x v="22"/>
    <n v="40359"/>
    <x v="0"/>
    <m/>
    <m/>
    <m/>
    <m/>
    <m/>
    <m/>
    <m/>
    <m/>
    <m/>
    <m/>
    <m/>
    <m/>
    <n v="65.900000000000006"/>
    <s v="DEG.F"/>
    <m/>
    <m/>
    <s v="DEG.F"/>
    <s v="avg"/>
    <m/>
    <m/>
    <m/>
    <m/>
    <m/>
    <m/>
    <m/>
    <m/>
    <m/>
    <m/>
    <m/>
    <m/>
    <m/>
    <m/>
    <m/>
    <m/>
    <x v="0"/>
    <m/>
    <m/>
    <m/>
    <m/>
    <m/>
    <m/>
    <m/>
    <m/>
    <m/>
    <m/>
    <m/>
    <m/>
    <m/>
    <m/>
    <m/>
    <m/>
    <m/>
    <m/>
    <m/>
    <m/>
    <m/>
    <m/>
    <m/>
    <m/>
  </r>
  <r>
    <s v="MT0000892"/>
    <s v="ICIS-NPDES"/>
    <x v="0"/>
    <x v="2"/>
    <n v="11"/>
    <s v="Temperature, water deg. fahrenheit"/>
    <x v="0"/>
    <n v="1"/>
    <s v="Effluent gross"/>
    <n v="1"/>
    <x v="23"/>
    <x v="23"/>
    <n v="40390"/>
    <x v="0"/>
    <m/>
    <m/>
    <m/>
    <m/>
    <m/>
    <m/>
    <m/>
    <m/>
    <m/>
    <m/>
    <m/>
    <m/>
    <n v="71.7"/>
    <s v="DEG.F"/>
    <m/>
    <m/>
    <s v="DEG.F"/>
    <s v="avg"/>
    <m/>
    <m/>
    <m/>
    <m/>
    <m/>
    <m/>
    <m/>
    <m/>
    <m/>
    <m/>
    <m/>
    <m/>
    <m/>
    <m/>
    <m/>
    <m/>
    <x v="0"/>
    <m/>
    <m/>
    <m/>
    <m/>
    <m/>
    <m/>
    <m/>
    <m/>
    <m/>
    <m/>
    <m/>
    <m/>
    <m/>
    <m/>
    <m/>
    <m/>
    <m/>
    <m/>
    <m/>
    <m/>
    <m/>
    <m/>
    <m/>
    <m/>
  </r>
  <r>
    <s v="MT0000892"/>
    <s v="ICIS-NPDES"/>
    <x v="0"/>
    <x v="2"/>
    <n v="11"/>
    <s v="Temperature, water deg. fahrenheit"/>
    <x v="0"/>
    <n v="1"/>
    <s v="Effluent gross"/>
    <n v="1"/>
    <x v="0"/>
    <x v="0"/>
    <n v="40421"/>
    <x v="0"/>
    <m/>
    <m/>
    <m/>
    <m/>
    <m/>
    <m/>
    <m/>
    <m/>
    <m/>
    <m/>
    <m/>
    <m/>
    <n v="71.099999999999994"/>
    <s v="DEG.F"/>
    <m/>
    <m/>
    <s v="DEG.F"/>
    <s v="avg"/>
    <m/>
    <m/>
    <m/>
    <m/>
    <m/>
    <m/>
    <m/>
    <m/>
    <m/>
    <m/>
    <m/>
    <m/>
    <m/>
    <m/>
    <m/>
    <m/>
    <x v="0"/>
    <m/>
    <m/>
    <m/>
    <m/>
    <m/>
    <m/>
    <m/>
    <m/>
    <m/>
    <m/>
    <m/>
    <m/>
    <m/>
    <m/>
    <m/>
    <m/>
    <m/>
    <m/>
    <m/>
    <m/>
    <m/>
    <m/>
    <m/>
    <m/>
  </r>
  <r>
    <s v="MT0000892"/>
    <s v="ICIS-NPDES"/>
    <x v="0"/>
    <x v="2"/>
    <n v="11"/>
    <s v="Temperature, water deg. fahrenheit"/>
    <x v="0"/>
    <n v="1"/>
    <s v="Effluent gross"/>
    <n v="1"/>
    <x v="1"/>
    <x v="1"/>
    <n v="40451"/>
    <x v="0"/>
    <m/>
    <m/>
    <m/>
    <m/>
    <m/>
    <m/>
    <m/>
    <m/>
    <m/>
    <m/>
    <m/>
    <m/>
    <n v="62"/>
    <s v="DEG.F"/>
    <m/>
    <m/>
    <s v="DEG.F"/>
    <s v="avg"/>
    <m/>
    <m/>
    <m/>
    <m/>
    <m/>
    <m/>
    <m/>
    <m/>
    <m/>
    <m/>
    <m/>
    <m/>
    <m/>
    <m/>
    <m/>
    <m/>
    <x v="0"/>
    <m/>
    <m/>
    <m/>
    <m/>
    <m/>
    <m/>
    <m/>
    <m/>
    <m/>
    <m/>
    <m/>
    <m/>
    <m/>
    <m/>
    <m/>
    <m/>
    <m/>
    <m/>
    <m/>
    <m/>
    <m/>
    <m/>
    <m/>
    <m/>
  </r>
  <r>
    <s v="MT0000892"/>
    <s v="ICIS-NPDES"/>
    <x v="0"/>
    <x v="2"/>
    <n v="11"/>
    <s v="Temperature, water deg. fahrenheit"/>
    <x v="0"/>
    <n v="1"/>
    <s v="Effluent gross"/>
    <n v="1"/>
    <x v="24"/>
    <x v="24"/>
    <n v="40482"/>
    <x v="0"/>
    <m/>
    <m/>
    <m/>
    <m/>
    <m/>
    <m/>
    <m/>
    <m/>
    <m/>
    <m/>
    <m/>
    <m/>
    <n v="55.9"/>
    <s v="DEG.F"/>
    <m/>
    <m/>
    <s v="DEG.F"/>
    <s v="avg"/>
    <m/>
    <m/>
    <m/>
    <m/>
    <m/>
    <m/>
    <m/>
    <m/>
    <m/>
    <m/>
    <m/>
    <m/>
    <m/>
    <m/>
    <m/>
    <m/>
    <x v="0"/>
    <m/>
    <m/>
    <m/>
    <m/>
    <m/>
    <m/>
    <m/>
    <m/>
    <m/>
    <m/>
    <m/>
    <m/>
    <m/>
    <m/>
    <m/>
    <m/>
    <m/>
    <m/>
    <m/>
    <m/>
    <m/>
    <m/>
    <m/>
    <m/>
  </r>
  <r>
    <s v="MT0000892"/>
    <s v="ICIS-NPDES"/>
    <x v="0"/>
    <x v="2"/>
    <n v="11"/>
    <s v="Temperature, water deg. fahrenheit"/>
    <x v="0"/>
    <n v="1"/>
    <s v="Effluent gross"/>
    <n v="1"/>
    <x v="2"/>
    <x v="2"/>
    <n v="40512"/>
    <x v="0"/>
    <m/>
    <m/>
    <m/>
    <m/>
    <m/>
    <m/>
    <m/>
    <m/>
    <m/>
    <m/>
    <m/>
    <m/>
    <n v="45.3"/>
    <s v="DEG.F"/>
    <m/>
    <m/>
    <s v="DEG.F"/>
    <s v="avg"/>
    <m/>
    <m/>
    <m/>
    <m/>
    <m/>
    <m/>
    <m/>
    <m/>
    <m/>
    <m/>
    <m/>
    <m/>
    <m/>
    <m/>
    <m/>
    <m/>
    <x v="0"/>
    <m/>
    <m/>
    <m/>
    <m/>
    <m/>
    <m/>
    <m/>
    <m/>
    <m/>
    <m/>
    <m/>
    <m/>
    <m/>
    <m/>
    <m/>
    <m/>
    <m/>
    <m/>
    <m/>
    <m/>
    <m/>
    <m/>
    <m/>
    <m/>
  </r>
  <r>
    <s v="MT0000892"/>
    <s v="ICIS-NPDES"/>
    <x v="0"/>
    <x v="2"/>
    <n v="11"/>
    <s v="Temperature, water deg. fahrenheit"/>
    <x v="0"/>
    <n v="1"/>
    <s v="Effluent gross"/>
    <n v="1"/>
    <x v="3"/>
    <x v="3"/>
    <n v="40543"/>
    <x v="0"/>
    <m/>
    <m/>
    <m/>
    <m/>
    <m/>
    <m/>
    <m/>
    <m/>
    <m/>
    <m/>
    <m/>
    <m/>
    <n v="39.299999999999997"/>
    <s v="DEG.F"/>
    <m/>
    <m/>
    <s v="DEG.F"/>
    <s v="avg"/>
    <m/>
    <m/>
    <m/>
    <m/>
    <m/>
    <m/>
    <m/>
    <m/>
    <m/>
    <m/>
    <m/>
    <m/>
    <m/>
    <m/>
    <m/>
    <m/>
    <x v="0"/>
    <m/>
    <m/>
    <m/>
    <m/>
    <m/>
    <m/>
    <m/>
    <m/>
    <m/>
    <m/>
    <m/>
    <m/>
    <m/>
    <m/>
    <m/>
    <m/>
    <m/>
    <m/>
    <m/>
    <m/>
    <m/>
    <m/>
    <m/>
    <m/>
  </r>
  <r>
    <s v="MT0000892"/>
    <s v="ICIS-NPDES"/>
    <x v="0"/>
    <x v="2"/>
    <n v="11"/>
    <s v="Temperature, water deg. fahrenheit"/>
    <x v="0"/>
    <n v="1"/>
    <s v="Effluent gross"/>
    <n v="1"/>
    <x v="25"/>
    <x v="25"/>
    <n v="40574"/>
    <x v="1"/>
    <m/>
    <m/>
    <m/>
    <m/>
    <m/>
    <m/>
    <m/>
    <m/>
    <m/>
    <m/>
    <m/>
    <m/>
    <n v="38.5"/>
    <s v="DEG.F"/>
    <m/>
    <m/>
    <s v="DEG.F"/>
    <s v="avg"/>
    <m/>
    <m/>
    <m/>
    <m/>
    <m/>
    <m/>
    <m/>
    <m/>
    <m/>
    <m/>
    <m/>
    <m/>
    <m/>
    <m/>
    <m/>
    <m/>
    <x v="0"/>
    <m/>
    <m/>
    <m/>
    <m/>
    <m/>
    <m/>
    <m/>
    <m/>
    <m/>
    <m/>
    <m/>
    <m/>
    <m/>
    <m/>
    <m/>
    <m/>
    <m/>
    <m/>
    <m/>
    <m/>
    <m/>
    <m/>
    <m/>
    <m/>
  </r>
  <r>
    <s v="MT0000892"/>
    <s v="ICIS-NPDES"/>
    <x v="0"/>
    <x v="2"/>
    <n v="11"/>
    <s v="Temperature, water deg. fahrenheit"/>
    <x v="0"/>
    <n v="1"/>
    <s v="Effluent gross"/>
    <n v="1"/>
    <x v="26"/>
    <x v="26"/>
    <n v="40602"/>
    <x v="1"/>
    <m/>
    <m/>
    <m/>
    <m/>
    <m/>
    <m/>
    <m/>
    <m/>
    <m/>
    <m/>
    <m/>
    <m/>
    <n v="37.9"/>
    <s v="DEG.F"/>
    <m/>
    <m/>
    <s v="DEG.F"/>
    <s v="avg"/>
    <m/>
    <m/>
    <m/>
    <m/>
    <m/>
    <m/>
    <m/>
    <m/>
    <m/>
    <m/>
    <m/>
    <m/>
    <m/>
    <m/>
    <m/>
    <m/>
    <x v="0"/>
    <m/>
    <m/>
    <m/>
    <m/>
    <m/>
    <m/>
    <m/>
    <m/>
    <m/>
    <m/>
    <m/>
    <m/>
    <m/>
    <m/>
    <m/>
    <m/>
    <m/>
    <m/>
    <m/>
    <m/>
    <m/>
    <m/>
    <m/>
    <m/>
  </r>
  <r>
    <s v="MT0000892"/>
    <s v="ICIS-NPDES"/>
    <x v="0"/>
    <x v="2"/>
    <n v="11"/>
    <s v="Temperature, water deg. fahrenheit"/>
    <x v="0"/>
    <n v="1"/>
    <s v="Effluent gross"/>
    <n v="1"/>
    <x v="27"/>
    <x v="27"/>
    <n v="40633"/>
    <x v="1"/>
    <m/>
    <m/>
    <m/>
    <m/>
    <m/>
    <m/>
    <m/>
    <m/>
    <m/>
    <m/>
    <m/>
    <m/>
    <n v="45.1"/>
    <s v="DEG.F"/>
    <m/>
    <m/>
    <s v="DEG.F"/>
    <s v="avg"/>
    <m/>
    <m/>
    <m/>
    <m/>
    <m/>
    <m/>
    <m/>
    <m/>
    <m/>
    <m/>
    <m/>
    <m/>
    <m/>
    <m/>
    <m/>
    <m/>
    <x v="0"/>
    <m/>
    <m/>
    <m/>
    <m/>
    <m/>
    <m/>
    <m/>
    <m/>
    <m/>
    <m/>
    <m/>
    <m/>
    <m/>
    <m/>
    <m/>
    <m/>
    <m/>
    <m/>
    <m/>
    <m/>
    <m/>
    <m/>
    <m/>
    <m/>
  </r>
  <r>
    <s v="MT0000892"/>
    <s v="ICIS-NPDES"/>
    <x v="0"/>
    <x v="2"/>
    <n v="11"/>
    <s v="Temperature, water deg. fahrenheit"/>
    <x v="0"/>
    <n v="1"/>
    <s v="Effluent gross"/>
    <n v="1"/>
    <x v="28"/>
    <x v="28"/>
    <n v="40663"/>
    <x v="1"/>
    <m/>
    <m/>
    <m/>
    <m/>
    <m/>
    <m/>
    <m/>
    <m/>
    <m/>
    <m/>
    <m/>
    <m/>
    <n v="51.3"/>
    <s v="DEG.F"/>
    <m/>
    <m/>
    <s v="DEG.F"/>
    <s v="avg"/>
    <m/>
    <m/>
    <m/>
    <m/>
    <m/>
    <m/>
    <m/>
    <m/>
    <m/>
    <m/>
    <m/>
    <m/>
    <m/>
    <m/>
    <m/>
    <m/>
    <x v="0"/>
    <m/>
    <m/>
    <m/>
    <m/>
    <m/>
    <m/>
    <m/>
    <m/>
    <m/>
    <m/>
    <m/>
    <m/>
    <m/>
    <m/>
    <m/>
    <m/>
    <m/>
    <m/>
    <m/>
    <m/>
    <m/>
    <m/>
    <m/>
    <m/>
  </r>
  <r>
    <s v="MT0000892"/>
    <s v="ICIS-NPDES"/>
    <x v="0"/>
    <x v="2"/>
    <n v="11"/>
    <s v="Temperature, water deg. fahrenheit"/>
    <x v="0"/>
    <n v="1"/>
    <s v="Effluent gross"/>
    <n v="1"/>
    <x v="4"/>
    <x v="4"/>
    <n v="40694"/>
    <x v="1"/>
    <m/>
    <m/>
    <m/>
    <m/>
    <m/>
    <m/>
    <m/>
    <m/>
    <m/>
    <m/>
    <m/>
    <m/>
    <n v="58.4"/>
    <s v="DEG.F"/>
    <m/>
    <m/>
    <s v="DEG.F"/>
    <s v="avg"/>
    <m/>
    <m/>
    <m/>
    <m/>
    <m/>
    <m/>
    <m/>
    <m/>
    <m/>
    <m/>
    <m/>
    <m/>
    <m/>
    <m/>
    <m/>
    <m/>
    <x v="0"/>
    <m/>
    <m/>
    <m/>
    <m/>
    <m/>
    <m/>
    <m/>
    <m/>
    <m/>
    <m/>
    <m/>
    <m/>
    <m/>
    <m/>
    <m/>
    <m/>
    <m/>
    <m/>
    <m/>
    <m/>
    <m/>
    <m/>
    <m/>
    <m/>
  </r>
  <r>
    <s v="MT0000892"/>
    <s v="ICIS-NPDES"/>
    <x v="0"/>
    <x v="2"/>
    <n v="11"/>
    <s v="Temperature, water deg. fahrenheit"/>
    <x v="0"/>
    <n v="1"/>
    <s v="Effluent gross"/>
    <n v="1"/>
    <x v="5"/>
    <x v="5"/>
    <n v="40724"/>
    <x v="1"/>
    <m/>
    <m/>
    <m/>
    <m/>
    <m/>
    <m/>
    <m/>
    <m/>
    <m/>
    <m/>
    <m/>
    <m/>
    <n v="65"/>
    <s v="DEG.F"/>
    <m/>
    <m/>
    <s v="DEG.F"/>
    <s v="avg"/>
    <m/>
    <m/>
    <m/>
    <m/>
    <m/>
    <m/>
    <m/>
    <m/>
    <m/>
    <m/>
    <m/>
    <m/>
    <m/>
    <m/>
    <m/>
    <m/>
    <x v="0"/>
    <m/>
    <m/>
    <m/>
    <m/>
    <m/>
    <m/>
    <m/>
    <m/>
    <m/>
    <m/>
    <m/>
    <m/>
    <m/>
    <m/>
    <m/>
    <m/>
    <m/>
    <m/>
    <m/>
    <m/>
    <m/>
    <m/>
    <m/>
    <m/>
  </r>
  <r>
    <s v="MT0000892"/>
    <s v="ICIS-NPDES"/>
    <x v="0"/>
    <x v="2"/>
    <n v="11"/>
    <s v="Temperature, water deg. fahrenheit"/>
    <x v="0"/>
    <n v="1"/>
    <s v="Effluent gross"/>
    <n v="1"/>
    <x v="6"/>
    <x v="6"/>
    <n v="40755"/>
    <x v="1"/>
    <m/>
    <m/>
    <m/>
    <m/>
    <m/>
    <m/>
    <m/>
    <m/>
    <m/>
    <m/>
    <m/>
    <m/>
    <n v="72.900000000000006"/>
    <s v="DEG.F"/>
    <m/>
    <m/>
    <s v="DEG.F"/>
    <s v="avg"/>
    <m/>
    <m/>
    <m/>
    <m/>
    <m/>
    <m/>
    <m/>
    <m/>
    <m/>
    <m/>
    <m/>
    <m/>
    <m/>
    <m/>
    <m/>
    <m/>
    <x v="0"/>
    <m/>
    <m/>
    <m/>
    <m/>
    <m/>
    <m/>
    <m/>
    <m/>
    <m/>
    <m/>
    <m/>
    <m/>
    <m/>
    <m/>
    <m/>
    <m/>
    <m/>
    <m/>
    <m/>
    <m/>
    <m/>
    <m/>
    <m/>
    <m/>
  </r>
  <r>
    <s v="MT0000892"/>
    <s v="ICIS-NPDES"/>
    <x v="0"/>
    <x v="2"/>
    <n v="11"/>
    <s v="Temperature, water deg. fahrenheit"/>
    <x v="0"/>
    <n v="1"/>
    <s v="Effluent gross"/>
    <n v="1"/>
    <x v="7"/>
    <x v="7"/>
    <n v="40786"/>
    <x v="1"/>
    <m/>
    <m/>
    <m/>
    <m/>
    <m/>
    <m/>
    <m/>
    <m/>
    <m/>
    <m/>
    <m/>
    <m/>
    <n v="72.5"/>
    <s v="DEG.F"/>
    <m/>
    <m/>
    <s v="DEG.F"/>
    <s v="avg"/>
    <m/>
    <m/>
    <m/>
    <m/>
    <m/>
    <m/>
    <m/>
    <m/>
    <m/>
    <m/>
    <m/>
    <m/>
    <m/>
    <m/>
    <m/>
    <m/>
    <x v="0"/>
    <m/>
    <m/>
    <m/>
    <m/>
    <m/>
    <m/>
    <m/>
    <m/>
    <m/>
    <m/>
    <m/>
    <m/>
    <m/>
    <m/>
    <m/>
    <m/>
    <m/>
    <m/>
    <m/>
    <m/>
    <m/>
    <m/>
    <m/>
    <m/>
  </r>
  <r>
    <s v="MT0000892"/>
    <s v="ICIS-NPDES"/>
    <x v="0"/>
    <x v="2"/>
    <n v="11"/>
    <s v="Temperature, water deg. fahrenheit"/>
    <x v="0"/>
    <n v="1"/>
    <s v="Effluent gross"/>
    <n v="1"/>
    <x v="29"/>
    <x v="29"/>
    <n v="40816"/>
    <x v="1"/>
    <m/>
    <m/>
    <m/>
    <m/>
    <m/>
    <m/>
    <m/>
    <m/>
    <m/>
    <m/>
    <m/>
    <m/>
    <n v="655"/>
    <s v="DEG.F"/>
    <m/>
    <m/>
    <s v="DEG.F"/>
    <s v="avg"/>
    <m/>
    <m/>
    <m/>
    <m/>
    <m/>
    <m/>
    <m/>
    <m/>
    <m/>
    <m/>
    <m/>
    <m/>
    <m/>
    <m/>
    <m/>
    <m/>
    <x v="0"/>
    <m/>
    <m/>
    <m/>
    <m/>
    <m/>
    <m/>
    <m/>
    <m/>
    <m/>
    <m/>
    <m/>
    <m/>
    <m/>
    <m/>
    <m/>
    <m/>
    <m/>
    <m/>
    <m/>
    <m/>
    <m/>
    <m/>
    <m/>
    <m/>
  </r>
  <r>
    <s v="MT0000892"/>
    <s v="ICIS-NPDES"/>
    <x v="0"/>
    <x v="2"/>
    <n v="11"/>
    <s v="Temperature, water deg. fahrenheit"/>
    <x v="0"/>
    <n v="1"/>
    <s v="Effluent gross"/>
    <n v="1"/>
    <x v="30"/>
    <x v="30"/>
    <n v="40847"/>
    <x v="1"/>
    <m/>
    <m/>
    <m/>
    <m/>
    <m/>
    <m/>
    <m/>
    <m/>
    <m/>
    <m/>
    <m/>
    <m/>
    <n v="59.7"/>
    <s v="DEG.F"/>
    <m/>
    <m/>
    <s v="DEG.F"/>
    <s v="avg"/>
    <m/>
    <m/>
    <m/>
    <m/>
    <m/>
    <m/>
    <m/>
    <m/>
    <m/>
    <m/>
    <m/>
    <m/>
    <m/>
    <m/>
    <m/>
    <m/>
    <x v="0"/>
    <m/>
    <m/>
    <m/>
    <m/>
    <m/>
    <m/>
    <m/>
    <m/>
    <m/>
    <m/>
    <m/>
    <m/>
    <m/>
    <m/>
    <m/>
    <m/>
    <m/>
    <m/>
    <m/>
    <m/>
    <m/>
    <m/>
    <m/>
    <m/>
  </r>
  <r>
    <s v="MT0000892"/>
    <s v="ICIS-NPDES"/>
    <x v="0"/>
    <x v="2"/>
    <n v="11"/>
    <s v="Temperature, water deg. fahrenheit"/>
    <x v="0"/>
    <n v="1"/>
    <s v="Effluent gross"/>
    <n v="1"/>
    <x v="31"/>
    <x v="31"/>
    <n v="40877"/>
    <x v="1"/>
    <m/>
    <m/>
    <m/>
    <m/>
    <m/>
    <m/>
    <m/>
    <m/>
    <m/>
    <m/>
    <m/>
    <m/>
    <n v="47"/>
    <s v="DEG.F"/>
    <m/>
    <m/>
    <s v="DEG.F"/>
    <s v="avg"/>
    <m/>
    <m/>
    <m/>
    <m/>
    <m/>
    <m/>
    <m/>
    <m/>
    <m/>
    <m/>
    <m/>
    <m/>
    <m/>
    <m/>
    <m/>
    <m/>
    <x v="0"/>
    <m/>
    <m/>
    <m/>
    <m/>
    <m/>
    <m/>
    <m/>
    <m/>
    <m/>
    <m/>
    <m/>
    <m/>
    <m/>
    <m/>
    <m/>
    <m/>
    <m/>
    <m/>
    <m/>
    <m/>
    <m/>
    <m/>
    <m/>
    <m/>
  </r>
  <r>
    <s v="MT0000892"/>
    <s v="ICIS-NPDES"/>
    <x v="0"/>
    <x v="2"/>
    <n v="11"/>
    <s v="Temperature, water deg. fahrenheit"/>
    <x v="0"/>
    <n v="1"/>
    <s v="Effluent gross"/>
    <n v="1"/>
    <x v="32"/>
    <x v="32"/>
    <n v="40908"/>
    <x v="1"/>
    <m/>
    <m/>
    <m/>
    <m/>
    <m/>
    <m/>
    <m/>
    <m/>
    <m/>
    <m/>
    <m/>
    <m/>
    <n v="42.4"/>
    <s v="DEG.F"/>
    <m/>
    <m/>
    <s v="DEG.F"/>
    <s v="avg"/>
    <m/>
    <m/>
    <m/>
    <m/>
    <m/>
    <m/>
    <m/>
    <m/>
    <m/>
    <m/>
    <m/>
    <m/>
    <m/>
    <m/>
    <m/>
    <m/>
    <x v="0"/>
    <m/>
    <m/>
    <m/>
    <m/>
    <m/>
    <m/>
    <m/>
    <m/>
    <m/>
    <m/>
    <m/>
    <m/>
    <m/>
    <m/>
    <m/>
    <m/>
    <m/>
    <m/>
    <m/>
    <m/>
    <m/>
    <m/>
    <m/>
    <m/>
  </r>
  <r>
    <s v="MT0000892"/>
    <s v="ICIS-NPDES"/>
    <x v="0"/>
    <x v="2"/>
    <n v="11"/>
    <s v="Temperature, water deg. fahrenheit"/>
    <x v="0"/>
    <n v="1"/>
    <s v="Effluent gross"/>
    <n v="1"/>
    <x v="33"/>
    <x v="33"/>
    <n v="40939"/>
    <x v="2"/>
    <m/>
    <m/>
    <m/>
    <m/>
    <m/>
    <m/>
    <m/>
    <m/>
    <m/>
    <m/>
    <m/>
    <m/>
    <n v="39.200000000000003"/>
    <s v="DEG.F"/>
    <m/>
    <m/>
    <s v="DEG.F"/>
    <s v="avg"/>
    <m/>
    <m/>
    <m/>
    <m/>
    <m/>
    <m/>
    <m/>
    <m/>
    <m/>
    <m/>
    <m/>
    <m/>
    <m/>
    <m/>
    <m/>
    <m/>
    <x v="0"/>
    <m/>
    <m/>
    <m/>
    <m/>
    <m/>
    <m/>
    <m/>
    <m/>
    <m/>
    <m/>
    <m/>
    <m/>
    <m/>
    <m/>
    <m/>
    <m/>
    <m/>
    <m/>
    <m/>
    <m/>
    <m/>
    <m/>
    <m/>
    <m/>
  </r>
  <r>
    <s v="MT0000892"/>
    <s v="ICIS-NPDES"/>
    <x v="0"/>
    <x v="2"/>
    <n v="11"/>
    <s v="Temperature, water deg. fahrenheit"/>
    <x v="0"/>
    <n v="1"/>
    <s v="Effluent gross"/>
    <n v="1"/>
    <x v="34"/>
    <x v="34"/>
    <n v="40968"/>
    <x v="2"/>
    <m/>
    <m/>
    <m/>
    <m/>
    <m/>
    <m/>
    <m/>
    <m/>
    <m/>
    <m/>
    <m/>
    <m/>
    <n v="40.299999999999997"/>
    <s v="DEG.F"/>
    <m/>
    <m/>
    <s v="DEG.F"/>
    <s v="avg"/>
    <m/>
    <m/>
    <m/>
    <m/>
    <m/>
    <m/>
    <m/>
    <m/>
    <m/>
    <m/>
    <m/>
    <m/>
    <m/>
    <m/>
    <m/>
    <m/>
    <x v="0"/>
    <m/>
    <m/>
    <m/>
    <m/>
    <m/>
    <m/>
    <m/>
    <m/>
    <m/>
    <m/>
    <m/>
    <m/>
    <m/>
    <m/>
    <m/>
    <m/>
    <m/>
    <m/>
    <m/>
    <m/>
    <m/>
    <m/>
    <m/>
    <m/>
  </r>
  <r>
    <s v="MT0000892"/>
    <s v="ICIS-NPDES"/>
    <x v="0"/>
    <x v="2"/>
    <n v="11"/>
    <s v="Temperature, water deg. fahrenheit"/>
    <x v="0"/>
    <n v="1"/>
    <s v="Effluent gross"/>
    <n v="1"/>
    <x v="8"/>
    <x v="8"/>
    <n v="40999"/>
    <x v="2"/>
    <m/>
    <m/>
    <m/>
    <m/>
    <m/>
    <m/>
    <m/>
    <m/>
    <m/>
    <m/>
    <m/>
    <m/>
    <n v="48.7"/>
    <s v="DEG.F"/>
    <m/>
    <m/>
    <s v="DEG.F"/>
    <s v="avg"/>
    <m/>
    <m/>
    <m/>
    <m/>
    <m/>
    <m/>
    <m/>
    <m/>
    <m/>
    <m/>
    <m/>
    <m/>
    <m/>
    <m/>
    <m/>
    <m/>
    <x v="0"/>
    <m/>
    <m/>
    <m/>
    <m/>
    <m/>
    <m/>
    <m/>
    <m/>
    <m/>
    <m/>
    <m/>
    <m/>
    <m/>
    <m/>
    <m/>
    <m/>
    <m/>
    <m/>
    <m/>
    <m/>
    <m/>
    <m/>
    <m/>
    <m/>
  </r>
  <r>
    <s v="MT0000892"/>
    <s v="ICIS-NPDES"/>
    <x v="0"/>
    <x v="2"/>
    <n v="11"/>
    <s v="Temperature, water deg. fahrenheit"/>
    <x v="0"/>
    <n v="1"/>
    <s v="Effluent gross"/>
    <n v="1"/>
    <x v="9"/>
    <x v="9"/>
    <n v="41029"/>
    <x v="2"/>
    <m/>
    <m/>
    <m/>
    <m/>
    <m/>
    <m/>
    <m/>
    <m/>
    <m/>
    <m/>
    <m/>
    <m/>
    <n v="57"/>
    <s v="DEG.F"/>
    <m/>
    <m/>
    <s v="DEG.F"/>
    <s v="avg"/>
    <m/>
    <m/>
    <m/>
    <m/>
    <m/>
    <m/>
    <m/>
    <m/>
    <m/>
    <m/>
    <m/>
    <m/>
    <m/>
    <m/>
    <m/>
    <m/>
    <x v="0"/>
    <m/>
    <m/>
    <m/>
    <m/>
    <m/>
    <m/>
    <m/>
    <m/>
    <m/>
    <m/>
    <m/>
    <m/>
    <m/>
    <m/>
    <m/>
    <m/>
    <m/>
    <m/>
    <m/>
    <m/>
    <m/>
    <m/>
    <m/>
    <m/>
  </r>
  <r>
    <s v="MT0000892"/>
    <s v="ICIS-NPDES"/>
    <x v="0"/>
    <x v="2"/>
    <n v="11"/>
    <s v="Temperature, water deg. fahrenheit"/>
    <x v="0"/>
    <n v="1"/>
    <s v="Effluent gross"/>
    <n v="1"/>
    <x v="35"/>
    <x v="35"/>
    <n v="41060"/>
    <x v="2"/>
    <m/>
    <m/>
    <m/>
    <m/>
    <m/>
    <m/>
    <m/>
    <m/>
    <m/>
    <m/>
    <m/>
    <m/>
    <m/>
    <m/>
    <m/>
    <m/>
    <m/>
    <m/>
    <m/>
    <m/>
    <m/>
    <m/>
    <m/>
    <m/>
    <m/>
    <m/>
    <m/>
    <m/>
    <m/>
    <m/>
    <m/>
    <m/>
    <m/>
    <m/>
    <x v="11"/>
    <s v="DEG.F"/>
    <m/>
    <m/>
    <s v="DEG.F"/>
    <s v="avg"/>
    <m/>
    <m/>
    <m/>
    <m/>
    <m/>
    <n v="65.7"/>
    <s v="DEG.F"/>
    <m/>
    <m/>
    <s v="DEG.F"/>
    <s v="max"/>
    <m/>
    <m/>
    <m/>
    <m/>
    <m/>
    <m/>
    <m/>
    <m/>
  </r>
  <r>
    <s v="MT0000892"/>
    <s v="ICIS-NPDES"/>
    <x v="0"/>
    <x v="2"/>
    <n v="11"/>
    <s v="Temperature, water deg. fahrenheit"/>
    <x v="0"/>
    <n v="1"/>
    <s v="Effluent gross"/>
    <n v="1"/>
    <x v="10"/>
    <x v="10"/>
    <n v="41090"/>
    <x v="2"/>
    <m/>
    <m/>
    <m/>
    <m/>
    <m/>
    <m/>
    <m/>
    <m/>
    <m/>
    <m/>
    <m/>
    <m/>
    <m/>
    <m/>
    <m/>
    <m/>
    <m/>
    <m/>
    <m/>
    <m/>
    <m/>
    <m/>
    <m/>
    <m/>
    <m/>
    <m/>
    <m/>
    <m/>
    <m/>
    <m/>
    <m/>
    <m/>
    <m/>
    <m/>
    <x v="12"/>
    <s v="DEG.F"/>
    <m/>
    <m/>
    <s v="DEG.F"/>
    <s v="avg"/>
    <m/>
    <m/>
    <m/>
    <m/>
    <m/>
    <n v="68.2"/>
    <s v="DEG.F"/>
    <m/>
    <m/>
    <s v="DEG.F"/>
    <s v="max"/>
    <m/>
    <m/>
    <m/>
    <m/>
    <m/>
    <m/>
    <m/>
    <m/>
  </r>
  <r>
    <s v="MT0000892"/>
    <s v="ICIS-NPDES"/>
    <x v="0"/>
    <x v="2"/>
    <n v="11"/>
    <s v="Temperature, water deg. fahrenheit"/>
    <x v="0"/>
    <n v="1"/>
    <s v="Effluent gross"/>
    <n v="1"/>
    <x v="36"/>
    <x v="36"/>
    <n v="41121"/>
    <x v="2"/>
    <m/>
    <m/>
    <m/>
    <m/>
    <m/>
    <m/>
    <m/>
    <m/>
    <m/>
    <m/>
    <m/>
    <m/>
    <m/>
    <m/>
    <m/>
    <m/>
    <m/>
    <m/>
    <m/>
    <m/>
    <m/>
    <m/>
    <m/>
    <m/>
    <m/>
    <m/>
    <m/>
    <m/>
    <m/>
    <m/>
    <m/>
    <m/>
    <m/>
    <m/>
    <x v="13"/>
    <s v="DEG.F"/>
    <m/>
    <m/>
    <s v="DEG.F"/>
    <s v="avg"/>
    <m/>
    <m/>
    <m/>
    <m/>
    <m/>
    <n v="77.400000000000006"/>
    <s v="DEG.F"/>
    <m/>
    <m/>
    <s v="DEG.F"/>
    <s v="max"/>
    <m/>
    <m/>
    <m/>
    <m/>
    <m/>
    <m/>
    <m/>
    <m/>
  </r>
  <r>
    <s v="MT0000892"/>
    <s v="ICIS-NPDES"/>
    <x v="0"/>
    <x v="2"/>
    <n v="11"/>
    <s v="Temperature, water deg. fahrenheit"/>
    <x v="0"/>
    <n v="1"/>
    <s v="Effluent gross"/>
    <n v="1"/>
    <x v="37"/>
    <x v="37"/>
    <n v="41152"/>
    <x v="2"/>
    <m/>
    <m/>
    <m/>
    <m/>
    <m/>
    <m/>
    <m/>
    <m/>
    <m/>
    <m/>
    <m/>
    <m/>
    <m/>
    <m/>
    <m/>
    <m/>
    <m/>
    <m/>
    <m/>
    <m/>
    <m/>
    <m/>
    <m/>
    <m/>
    <m/>
    <m/>
    <m/>
    <m/>
    <m/>
    <m/>
    <m/>
    <m/>
    <m/>
    <m/>
    <x v="14"/>
    <s v="DEG.F"/>
    <m/>
    <m/>
    <s v="DEG.F"/>
    <s v="avg"/>
    <m/>
    <m/>
    <m/>
    <m/>
    <m/>
    <n v="73.599999999999994"/>
    <s v="DEG.F"/>
    <m/>
    <m/>
    <s v="DEG.F"/>
    <s v="max"/>
    <m/>
    <m/>
    <m/>
    <m/>
    <m/>
    <m/>
    <m/>
    <m/>
  </r>
  <r>
    <s v="MT0000892"/>
    <s v="ICIS-NPDES"/>
    <x v="0"/>
    <x v="2"/>
    <n v="11"/>
    <s v="Temperature, water deg. fahrenheit"/>
    <x v="0"/>
    <n v="1"/>
    <s v="Effluent gross"/>
    <n v="1"/>
    <x v="38"/>
    <x v="38"/>
    <n v="41182"/>
    <x v="2"/>
    <m/>
    <m/>
    <m/>
    <m/>
    <m/>
    <m/>
    <m/>
    <m/>
    <m/>
    <m/>
    <m/>
    <m/>
    <m/>
    <m/>
    <m/>
    <m/>
    <m/>
    <m/>
    <m/>
    <m/>
    <m/>
    <m/>
    <m/>
    <m/>
    <m/>
    <m/>
    <m/>
    <m/>
    <m/>
    <m/>
    <m/>
    <m/>
    <m/>
    <m/>
    <x v="15"/>
    <s v="DEG.F"/>
    <m/>
    <m/>
    <s v="DEG.F"/>
    <s v="avg"/>
    <m/>
    <m/>
    <m/>
    <m/>
    <m/>
    <n v="70.900000000000006"/>
    <s v="DEG.F"/>
    <m/>
    <m/>
    <s v="DEG.F"/>
    <s v="max"/>
    <m/>
    <m/>
    <m/>
    <m/>
    <m/>
    <m/>
    <m/>
    <m/>
  </r>
  <r>
    <s v="MT0000892"/>
    <s v="ICIS-NPDES"/>
    <x v="0"/>
    <x v="2"/>
    <n v="56"/>
    <s v="Flow rate"/>
    <x v="1"/>
    <n v="1"/>
    <s v="Effluent gross"/>
    <n v="1"/>
    <x v="35"/>
    <x v="35"/>
    <n v="41060"/>
    <x v="2"/>
    <m/>
    <m/>
    <m/>
    <m/>
    <m/>
    <m/>
    <m/>
    <m/>
    <m/>
    <m/>
    <m/>
    <m/>
    <m/>
    <m/>
    <m/>
    <m/>
    <m/>
    <m/>
    <m/>
    <m/>
    <m/>
    <m/>
    <m/>
    <m/>
    <m/>
    <m/>
    <m/>
    <m/>
    <m/>
    <m/>
    <m/>
    <m/>
    <m/>
    <m/>
    <x v="16"/>
    <s v="MGD"/>
    <m/>
    <m/>
    <s v="MGD"/>
    <s v="avg"/>
    <m/>
    <m/>
    <m/>
    <m/>
    <m/>
    <n v="7.59"/>
    <s v="MGD"/>
    <m/>
    <m/>
    <s v="MGD"/>
    <s v="max"/>
    <m/>
    <m/>
    <m/>
    <m/>
    <m/>
    <m/>
    <m/>
    <m/>
  </r>
  <r>
    <s v="MT0000892"/>
    <s v="ICIS-NPDES"/>
    <x v="0"/>
    <x v="2"/>
    <n v="56"/>
    <s v="Flow rate"/>
    <x v="1"/>
    <n v="1"/>
    <s v="Effluent gross"/>
    <n v="1"/>
    <x v="10"/>
    <x v="10"/>
    <n v="41090"/>
    <x v="2"/>
    <m/>
    <m/>
    <m/>
    <m/>
    <m/>
    <m/>
    <m/>
    <m/>
    <m/>
    <m/>
    <m/>
    <m/>
    <m/>
    <m/>
    <m/>
    <m/>
    <m/>
    <m/>
    <m/>
    <m/>
    <m/>
    <m/>
    <m/>
    <m/>
    <m/>
    <m/>
    <m/>
    <m/>
    <m/>
    <m/>
    <m/>
    <m/>
    <m/>
    <m/>
    <x v="17"/>
    <s v="MGD"/>
    <m/>
    <m/>
    <s v="MGD"/>
    <s v="avg"/>
    <m/>
    <m/>
    <m/>
    <m/>
    <m/>
    <n v="9.24"/>
    <s v="MGD"/>
    <m/>
    <m/>
    <s v="MGD"/>
    <s v="max"/>
    <m/>
    <m/>
    <m/>
    <m/>
    <m/>
    <m/>
    <m/>
    <m/>
  </r>
  <r>
    <s v="MT0000892"/>
    <s v="ICIS-NPDES"/>
    <x v="0"/>
    <x v="2"/>
    <n v="56"/>
    <s v="Flow rate"/>
    <x v="1"/>
    <n v="1"/>
    <s v="Effluent gross"/>
    <n v="1"/>
    <x v="36"/>
    <x v="36"/>
    <n v="41121"/>
    <x v="2"/>
    <m/>
    <m/>
    <m/>
    <m/>
    <m/>
    <m/>
    <m/>
    <m/>
    <m/>
    <m/>
    <m/>
    <m/>
    <m/>
    <m/>
    <m/>
    <m/>
    <m/>
    <m/>
    <m/>
    <m/>
    <m/>
    <m/>
    <m/>
    <m/>
    <m/>
    <m/>
    <m/>
    <m/>
    <m/>
    <m/>
    <m/>
    <m/>
    <m/>
    <m/>
    <x v="18"/>
    <s v="MGD"/>
    <m/>
    <m/>
    <s v="MGD"/>
    <s v="avg"/>
    <m/>
    <m/>
    <m/>
    <m/>
    <m/>
    <n v="4.32"/>
    <s v="MGD"/>
    <m/>
    <m/>
    <s v="MGD"/>
    <s v="max"/>
    <m/>
    <m/>
    <m/>
    <m/>
    <m/>
    <m/>
    <m/>
    <m/>
  </r>
  <r>
    <s v="MT0000892"/>
    <s v="ICIS-NPDES"/>
    <x v="0"/>
    <x v="2"/>
    <n v="56"/>
    <s v="Flow rate"/>
    <x v="1"/>
    <n v="1"/>
    <s v="Effluent gross"/>
    <n v="1"/>
    <x v="37"/>
    <x v="37"/>
    <n v="41152"/>
    <x v="2"/>
    <m/>
    <m/>
    <m/>
    <m/>
    <m/>
    <m/>
    <m/>
    <m/>
    <m/>
    <m/>
    <m/>
    <m/>
    <m/>
    <m/>
    <m/>
    <m/>
    <m/>
    <m/>
    <m/>
    <m/>
    <m/>
    <m/>
    <m/>
    <m/>
    <m/>
    <m/>
    <m/>
    <m/>
    <m/>
    <m/>
    <m/>
    <m/>
    <m/>
    <m/>
    <x v="19"/>
    <s v="MGD"/>
    <m/>
    <m/>
    <s v="MGD"/>
    <s v="avg"/>
    <m/>
    <m/>
    <m/>
    <m/>
    <m/>
    <n v="3.36"/>
    <s v="MGD"/>
    <m/>
    <m/>
    <s v="MGD"/>
    <s v="max"/>
    <m/>
    <m/>
    <m/>
    <m/>
    <m/>
    <m/>
    <m/>
    <m/>
  </r>
  <r>
    <s v="MT0000892"/>
    <s v="ICIS-NPDES"/>
    <x v="0"/>
    <x v="2"/>
    <n v="56"/>
    <s v="Flow rate"/>
    <x v="1"/>
    <n v="1"/>
    <s v="Effluent gross"/>
    <n v="1"/>
    <x v="38"/>
    <x v="38"/>
    <n v="41182"/>
    <x v="2"/>
    <m/>
    <m/>
    <m/>
    <m/>
    <m/>
    <m/>
    <m/>
    <m/>
    <m/>
    <m/>
    <m/>
    <m/>
    <m/>
    <m/>
    <m/>
    <m/>
    <m/>
    <m/>
    <m/>
    <m/>
    <m/>
    <m/>
    <m/>
    <m/>
    <m/>
    <m/>
    <m/>
    <m/>
    <m/>
    <m/>
    <m/>
    <m/>
    <m/>
    <m/>
    <x v="20"/>
    <s v="MGD"/>
    <m/>
    <m/>
    <s v="MGD"/>
    <s v="avg"/>
    <m/>
    <m/>
    <m/>
    <m/>
    <m/>
    <n v="4.84"/>
    <s v="MGD"/>
    <m/>
    <m/>
    <s v="MGD"/>
    <s v="max"/>
    <m/>
    <m/>
    <m/>
    <m/>
    <m/>
    <m/>
    <m/>
    <m/>
  </r>
  <r>
    <s v="MT0000892"/>
    <s v="ICIS-NPDES"/>
    <x v="0"/>
    <x v="2"/>
    <n v="58"/>
    <s v="Flow rate"/>
    <x v="2"/>
    <n v="1"/>
    <s v="Effluent gross"/>
    <n v="1"/>
    <x v="11"/>
    <x v="11"/>
    <n v="40025"/>
    <x v="3"/>
    <m/>
    <m/>
    <m/>
    <m/>
    <m/>
    <m/>
    <m/>
    <m/>
    <m/>
    <m/>
    <m/>
    <m/>
    <m/>
    <m/>
    <m/>
    <m/>
    <m/>
    <m/>
    <m/>
    <m/>
    <m/>
    <m/>
    <m/>
    <m/>
    <m/>
    <m/>
    <m/>
    <m/>
    <m/>
    <m/>
    <m/>
    <m/>
    <m/>
    <m/>
    <x v="21"/>
    <s v="GPM"/>
    <m/>
    <m/>
    <s v="GPM"/>
    <s v="avg"/>
    <m/>
    <m/>
    <m/>
    <m/>
    <m/>
    <n v="7491"/>
    <s v="GPM"/>
    <m/>
    <m/>
    <s v="GPM"/>
    <s v="max"/>
    <m/>
    <m/>
    <m/>
    <m/>
    <m/>
    <m/>
    <m/>
    <m/>
  </r>
  <r>
    <s v="MT0000892"/>
    <s v="ICIS-NPDES"/>
    <x v="0"/>
    <x v="2"/>
    <n v="58"/>
    <s v="Flow rate"/>
    <x v="2"/>
    <n v="1"/>
    <s v="Effluent gross"/>
    <n v="1"/>
    <x v="12"/>
    <x v="12"/>
    <n v="40056"/>
    <x v="3"/>
    <m/>
    <m/>
    <m/>
    <m/>
    <m/>
    <m/>
    <m/>
    <m/>
    <m/>
    <m/>
    <m/>
    <m/>
    <m/>
    <m/>
    <m/>
    <m/>
    <m/>
    <m/>
    <m/>
    <m/>
    <m/>
    <m/>
    <m/>
    <m/>
    <m/>
    <m/>
    <m/>
    <m/>
    <m/>
    <m/>
    <m/>
    <m/>
    <m/>
    <m/>
    <x v="22"/>
    <s v="GPM"/>
    <m/>
    <m/>
    <s v="GPM"/>
    <s v="avg"/>
    <m/>
    <m/>
    <m/>
    <m/>
    <m/>
    <n v="7154"/>
    <s v="GPM"/>
    <m/>
    <m/>
    <s v="GPM"/>
    <s v="max"/>
    <m/>
    <m/>
    <m/>
    <m/>
    <m/>
    <m/>
    <m/>
    <m/>
  </r>
  <r>
    <s v="MT0000892"/>
    <s v="ICIS-NPDES"/>
    <x v="0"/>
    <x v="2"/>
    <n v="58"/>
    <s v="Flow rate"/>
    <x v="2"/>
    <n v="1"/>
    <s v="Effluent gross"/>
    <n v="1"/>
    <x v="13"/>
    <x v="13"/>
    <n v="40086"/>
    <x v="3"/>
    <m/>
    <m/>
    <m/>
    <m/>
    <m/>
    <m/>
    <m/>
    <m/>
    <m/>
    <m/>
    <m/>
    <m/>
    <m/>
    <m/>
    <m/>
    <m/>
    <m/>
    <m/>
    <m/>
    <m/>
    <m/>
    <m/>
    <m/>
    <m/>
    <m/>
    <m/>
    <m/>
    <m/>
    <m/>
    <m/>
    <m/>
    <m/>
    <m/>
    <m/>
    <x v="23"/>
    <s v="GPM"/>
    <m/>
    <m/>
    <s v="GPM"/>
    <s v="avg"/>
    <m/>
    <m/>
    <m/>
    <m/>
    <m/>
    <n v="4888"/>
    <s v="GPM"/>
    <m/>
    <m/>
    <s v="GPM"/>
    <s v="max"/>
    <m/>
    <m/>
    <m/>
    <m/>
    <m/>
    <m/>
    <m/>
    <m/>
  </r>
  <r>
    <s v="MT0000892"/>
    <s v="ICIS-NPDES"/>
    <x v="0"/>
    <x v="2"/>
    <n v="58"/>
    <s v="Flow rate"/>
    <x v="2"/>
    <n v="1"/>
    <s v="Effluent gross"/>
    <n v="1"/>
    <x v="14"/>
    <x v="14"/>
    <n v="40117"/>
    <x v="3"/>
    <m/>
    <m/>
    <m/>
    <m/>
    <m/>
    <m/>
    <m/>
    <m/>
    <m/>
    <m/>
    <m/>
    <m/>
    <m/>
    <m/>
    <m/>
    <m/>
    <m/>
    <m/>
    <m/>
    <m/>
    <m/>
    <m/>
    <m/>
    <m/>
    <m/>
    <m/>
    <m/>
    <m/>
    <m/>
    <m/>
    <m/>
    <m/>
    <m/>
    <m/>
    <x v="24"/>
    <s v="GPM"/>
    <m/>
    <m/>
    <s v="GPM"/>
    <s v="avg"/>
    <m/>
    <m/>
    <m/>
    <m/>
    <m/>
    <n v="7585"/>
    <s v="GPM"/>
    <m/>
    <m/>
    <s v="GPM"/>
    <s v="max"/>
    <m/>
    <m/>
    <m/>
    <m/>
    <m/>
    <m/>
    <m/>
    <m/>
  </r>
  <r>
    <s v="MT0000892"/>
    <s v="ICIS-NPDES"/>
    <x v="0"/>
    <x v="2"/>
    <n v="58"/>
    <s v="Flow rate"/>
    <x v="2"/>
    <n v="1"/>
    <s v="Effluent gross"/>
    <n v="1"/>
    <x v="15"/>
    <x v="15"/>
    <n v="40147"/>
    <x v="3"/>
    <m/>
    <m/>
    <m/>
    <m/>
    <m/>
    <m/>
    <m/>
    <m/>
    <m/>
    <m/>
    <m/>
    <m/>
    <m/>
    <m/>
    <m/>
    <m/>
    <m/>
    <m/>
    <m/>
    <m/>
    <m/>
    <m/>
    <m/>
    <m/>
    <m/>
    <m/>
    <m/>
    <m/>
    <m/>
    <m/>
    <m/>
    <m/>
    <m/>
    <m/>
    <x v="25"/>
    <s v="GPM"/>
    <m/>
    <m/>
    <s v="GPM"/>
    <s v="avg"/>
    <m/>
    <m/>
    <m/>
    <m/>
    <m/>
    <n v="5651"/>
    <s v="GPM"/>
    <m/>
    <m/>
    <s v="GPM"/>
    <s v="max"/>
    <m/>
    <m/>
    <m/>
    <m/>
    <m/>
    <m/>
    <m/>
    <m/>
  </r>
  <r>
    <s v="MT0000892"/>
    <s v="ICIS-NPDES"/>
    <x v="0"/>
    <x v="2"/>
    <n v="58"/>
    <s v="Flow rate"/>
    <x v="2"/>
    <n v="1"/>
    <s v="Effluent gross"/>
    <n v="1"/>
    <x v="16"/>
    <x v="16"/>
    <n v="40178"/>
    <x v="3"/>
    <m/>
    <m/>
    <m/>
    <m/>
    <m/>
    <m/>
    <m/>
    <m/>
    <m/>
    <m/>
    <m/>
    <m/>
    <m/>
    <m/>
    <m/>
    <m/>
    <m/>
    <m/>
    <m/>
    <m/>
    <m/>
    <m/>
    <m/>
    <m/>
    <m/>
    <m/>
    <m/>
    <m/>
    <m/>
    <m/>
    <m/>
    <m/>
    <m/>
    <m/>
    <x v="26"/>
    <s v="GPM"/>
    <m/>
    <m/>
    <s v="GPM"/>
    <s v="avg"/>
    <m/>
    <m/>
    <m/>
    <m/>
    <m/>
    <n v="7083"/>
    <s v="GPM"/>
    <m/>
    <m/>
    <s v="GPM"/>
    <s v="max"/>
    <m/>
    <m/>
    <m/>
    <m/>
    <m/>
    <m/>
    <m/>
    <m/>
  </r>
  <r>
    <s v="MT0000892"/>
    <s v="ICIS-NPDES"/>
    <x v="0"/>
    <x v="2"/>
    <n v="58"/>
    <s v="Flow rate"/>
    <x v="2"/>
    <n v="1"/>
    <s v="Effluent gross"/>
    <n v="1"/>
    <x v="17"/>
    <x v="17"/>
    <n v="40209"/>
    <x v="0"/>
    <m/>
    <m/>
    <m/>
    <m/>
    <m/>
    <m/>
    <m/>
    <m/>
    <m/>
    <m/>
    <m/>
    <m/>
    <m/>
    <m/>
    <m/>
    <m/>
    <m/>
    <m/>
    <m/>
    <m/>
    <m/>
    <m/>
    <m/>
    <m/>
    <m/>
    <m/>
    <m/>
    <m/>
    <m/>
    <m/>
    <m/>
    <m/>
    <m/>
    <m/>
    <x v="27"/>
    <s v="GPM"/>
    <m/>
    <m/>
    <s v="GPM"/>
    <s v="avg"/>
    <m/>
    <m/>
    <m/>
    <m/>
    <m/>
    <n v="5916"/>
    <s v="GPM"/>
    <m/>
    <m/>
    <s v="GPM"/>
    <s v="max"/>
    <m/>
    <m/>
    <m/>
    <m/>
    <m/>
    <m/>
    <m/>
    <m/>
  </r>
  <r>
    <s v="MT0000892"/>
    <s v="ICIS-NPDES"/>
    <x v="0"/>
    <x v="2"/>
    <n v="58"/>
    <s v="Flow rate"/>
    <x v="2"/>
    <n v="1"/>
    <s v="Effluent gross"/>
    <n v="1"/>
    <x v="18"/>
    <x v="18"/>
    <n v="40237"/>
    <x v="0"/>
    <m/>
    <m/>
    <m/>
    <m/>
    <m/>
    <m/>
    <m/>
    <m/>
    <m/>
    <m/>
    <m/>
    <m/>
    <m/>
    <m/>
    <m/>
    <m/>
    <m/>
    <m/>
    <m/>
    <m/>
    <m/>
    <m/>
    <m/>
    <m/>
    <m/>
    <m/>
    <m/>
    <m/>
    <m/>
    <m/>
    <m/>
    <m/>
    <m/>
    <m/>
    <x v="28"/>
    <s v="GPM"/>
    <m/>
    <m/>
    <s v="GPM"/>
    <s v="avg"/>
    <m/>
    <m/>
    <m/>
    <m/>
    <m/>
    <n v="8698"/>
    <s v="GPM"/>
    <m/>
    <m/>
    <s v="GPM"/>
    <s v="max"/>
    <m/>
    <m/>
    <m/>
    <m/>
    <m/>
    <m/>
    <m/>
    <m/>
  </r>
  <r>
    <s v="MT0000892"/>
    <s v="ICIS-NPDES"/>
    <x v="0"/>
    <x v="2"/>
    <n v="58"/>
    <s v="Flow rate"/>
    <x v="2"/>
    <n v="1"/>
    <s v="Effluent gross"/>
    <n v="1"/>
    <x v="19"/>
    <x v="19"/>
    <n v="40268"/>
    <x v="0"/>
    <m/>
    <m/>
    <m/>
    <m/>
    <m/>
    <m/>
    <m/>
    <m/>
    <m/>
    <m/>
    <m/>
    <m/>
    <m/>
    <m/>
    <m/>
    <m/>
    <m/>
    <m/>
    <m/>
    <m/>
    <m/>
    <m/>
    <m/>
    <m/>
    <m/>
    <m/>
    <m/>
    <m/>
    <m/>
    <m/>
    <m/>
    <m/>
    <m/>
    <m/>
    <x v="29"/>
    <s v="GPM"/>
    <m/>
    <m/>
    <s v="GPM"/>
    <s v="avg"/>
    <m/>
    <m/>
    <m/>
    <m/>
    <m/>
    <n v="5072"/>
    <s v="GPM"/>
    <m/>
    <m/>
    <s v="GPM"/>
    <s v="max"/>
    <m/>
    <m/>
    <m/>
    <m/>
    <m/>
    <m/>
    <m/>
    <m/>
  </r>
  <r>
    <s v="MT0000892"/>
    <s v="ICIS-NPDES"/>
    <x v="0"/>
    <x v="2"/>
    <n v="58"/>
    <s v="Flow rate"/>
    <x v="2"/>
    <n v="1"/>
    <s v="Effluent gross"/>
    <n v="1"/>
    <x v="20"/>
    <x v="20"/>
    <n v="40298"/>
    <x v="0"/>
    <m/>
    <m/>
    <m/>
    <m/>
    <m/>
    <m/>
    <m/>
    <m/>
    <m/>
    <m/>
    <m/>
    <m/>
    <m/>
    <m/>
    <m/>
    <m/>
    <m/>
    <m/>
    <m/>
    <m/>
    <m/>
    <m/>
    <m/>
    <m/>
    <m/>
    <m/>
    <m/>
    <m/>
    <m/>
    <m/>
    <m/>
    <m/>
    <m/>
    <m/>
    <x v="30"/>
    <s v="GPM"/>
    <m/>
    <m/>
    <s v="GPM"/>
    <s v="avg"/>
    <m/>
    <m/>
    <m/>
    <m/>
    <m/>
    <n v="4762"/>
    <s v="GPM"/>
    <m/>
    <m/>
    <s v="GPM"/>
    <s v="max"/>
    <m/>
    <m/>
    <m/>
    <m/>
    <m/>
    <m/>
    <m/>
    <m/>
  </r>
  <r>
    <s v="MT0000892"/>
    <s v="ICIS-NPDES"/>
    <x v="0"/>
    <x v="2"/>
    <n v="58"/>
    <s v="Flow rate"/>
    <x v="2"/>
    <n v="1"/>
    <s v="Effluent gross"/>
    <n v="1"/>
    <x v="21"/>
    <x v="21"/>
    <n v="40329"/>
    <x v="0"/>
    <m/>
    <m/>
    <m/>
    <m/>
    <m/>
    <m/>
    <m/>
    <m/>
    <m/>
    <m/>
    <m/>
    <m/>
    <m/>
    <m/>
    <m/>
    <m/>
    <m/>
    <m/>
    <m/>
    <m/>
    <m/>
    <m/>
    <m/>
    <m/>
    <m/>
    <m/>
    <m/>
    <m/>
    <m/>
    <m/>
    <m/>
    <m/>
    <m/>
    <m/>
    <x v="31"/>
    <s v="GPM"/>
    <m/>
    <m/>
    <s v="GPM"/>
    <s v="avg"/>
    <m/>
    <m/>
    <m/>
    <m/>
    <m/>
    <n v="4129"/>
    <s v="GPM"/>
    <m/>
    <m/>
    <s v="GPM"/>
    <s v="max"/>
    <m/>
    <m/>
    <m/>
    <m/>
    <m/>
    <m/>
    <m/>
    <m/>
  </r>
  <r>
    <s v="MT0000892"/>
    <s v="ICIS-NPDES"/>
    <x v="0"/>
    <x v="2"/>
    <n v="58"/>
    <s v="Flow rate"/>
    <x v="2"/>
    <n v="1"/>
    <s v="Effluent gross"/>
    <n v="1"/>
    <x v="22"/>
    <x v="22"/>
    <n v="40359"/>
    <x v="0"/>
    <m/>
    <m/>
    <m/>
    <m/>
    <m/>
    <m/>
    <m/>
    <m/>
    <m/>
    <m/>
    <m/>
    <m/>
    <m/>
    <m/>
    <m/>
    <m/>
    <m/>
    <m/>
    <m/>
    <m/>
    <m/>
    <m/>
    <m/>
    <m/>
    <m/>
    <m/>
    <m/>
    <m/>
    <m/>
    <m/>
    <m/>
    <m/>
    <m/>
    <m/>
    <x v="32"/>
    <s v="GPM"/>
    <m/>
    <m/>
    <s v="GPM"/>
    <s v="avg"/>
    <m/>
    <m/>
    <m/>
    <m/>
    <m/>
    <n v="8914"/>
    <s v="GPM"/>
    <m/>
    <m/>
    <s v="GPM"/>
    <s v="max"/>
    <m/>
    <m/>
    <m/>
    <m/>
    <m/>
    <m/>
    <m/>
    <m/>
  </r>
  <r>
    <s v="MT0000892"/>
    <s v="ICIS-NPDES"/>
    <x v="0"/>
    <x v="2"/>
    <n v="58"/>
    <s v="Flow rate"/>
    <x v="2"/>
    <n v="1"/>
    <s v="Effluent gross"/>
    <n v="1"/>
    <x v="23"/>
    <x v="23"/>
    <n v="40390"/>
    <x v="0"/>
    <m/>
    <m/>
    <m/>
    <m/>
    <m/>
    <m/>
    <m/>
    <m/>
    <m/>
    <m/>
    <m/>
    <m/>
    <m/>
    <m/>
    <m/>
    <m/>
    <m/>
    <m/>
    <m/>
    <m/>
    <m/>
    <m/>
    <m/>
    <m/>
    <m/>
    <m/>
    <m/>
    <m/>
    <m/>
    <m/>
    <m/>
    <m/>
    <m/>
    <m/>
    <x v="33"/>
    <s v="GPM"/>
    <m/>
    <m/>
    <s v="GPM"/>
    <s v="avg"/>
    <m/>
    <m/>
    <m/>
    <m/>
    <m/>
    <n v="7491"/>
    <s v="GPM"/>
    <m/>
    <m/>
    <s v="GPM"/>
    <s v="max"/>
    <m/>
    <m/>
    <m/>
    <m/>
    <m/>
    <m/>
    <m/>
    <m/>
  </r>
  <r>
    <s v="MT0000892"/>
    <s v="ICIS-NPDES"/>
    <x v="0"/>
    <x v="2"/>
    <n v="58"/>
    <s v="Flow rate"/>
    <x v="2"/>
    <n v="1"/>
    <s v="Effluent gross"/>
    <n v="1"/>
    <x v="0"/>
    <x v="0"/>
    <n v="40421"/>
    <x v="0"/>
    <m/>
    <m/>
    <m/>
    <m/>
    <m/>
    <m/>
    <m/>
    <m/>
    <m/>
    <m/>
    <m/>
    <m/>
    <m/>
    <m/>
    <m/>
    <m/>
    <m/>
    <m/>
    <m/>
    <m/>
    <m/>
    <m/>
    <m/>
    <m/>
    <m/>
    <m/>
    <m/>
    <m/>
    <m/>
    <m/>
    <m/>
    <m/>
    <m/>
    <m/>
    <x v="34"/>
    <s v="GPM"/>
    <m/>
    <m/>
    <s v="GPM"/>
    <s v="avg"/>
    <m/>
    <m/>
    <m/>
    <m/>
    <m/>
    <n v="5458"/>
    <s v="GPM"/>
    <m/>
    <m/>
    <s v="GPM"/>
    <s v="max"/>
    <m/>
    <m/>
    <m/>
    <m/>
    <m/>
    <m/>
    <m/>
    <m/>
  </r>
  <r>
    <s v="MT0000892"/>
    <s v="ICIS-NPDES"/>
    <x v="0"/>
    <x v="2"/>
    <n v="58"/>
    <s v="Flow rate"/>
    <x v="2"/>
    <n v="1"/>
    <s v="Effluent gross"/>
    <n v="1"/>
    <x v="1"/>
    <x v="1"/>
    <n v="40451"/>
    <x v="0"/>
    <m/>
    <m/>
    <m/>
    <m/>
    <m/>
    <m/>
    <m/>
    <m/>
    <m/>
    <m/>
    <m/>
    <m/>
    <m/>
    <m/>
    <m/>
    <m/>
    <m/>
    <m/>
    <m/>
    <m/>
    <m/>
    <m/>
    <m/>
    <m/>
    <m/>
    <m/>
    <m/>
    <m/>
    <m/>
    <m/>
    <m/>
    <m/>
    <m/>
    <m/>
    <x v="26"/>
    <s v="GPM"/>
    <m/>
    <m/>
    <s v="GPM"/>
    <s v="avg"/>
    <m/>
    <m/>
    <m/>
    <m/>
    <m/>
    <n v="4641"/>
    <s v="GPM"/>
    <m/>
    <m/>
    <s v="GPM"/>
    <s v="max"/>
    <m/>
    <m/>
    <m/>
    <m/>
    <m/>
    <m/>
    <m/>
    <m/>
  </r>
  <r>
    <s v="MT0000892"/>
    <s v="ICIS-NPDES"/>
    <x v="0"/>
    <x v="2"/>
    <n v="58"/>
    <s v="Flow rate"/>
    <x v="2"/>
    <n v="1"/>
    <s v="Effluent gross"/>
    <n v="1"/>
    <x v="24"/>
    <x v="24"/>
    <n v="40482"/>
    <x v="0"/>
    <m/>
    <m/>
    <m/>
    <m/>
    <m/>
    <m/>
    <m/>
    <m/>
    <m/>
    <m/>
    <m/>
    <m/>
    <m/>
    <m/>
    <m/>
    <m/>
    <m/>
    <m/>
    <m/>
    <m/>
    <m/>
    <m/>
    <m/>
    <m/>
    <m/>
    <m/>
    <m/>
    <m/>
    <m/>
    <m/>
    <m/>
    <m/>
    <m/>
    <m/>
    <x v="24"/>
    <s v="GPM"/>
    <m/>
    <m/>
    <s v="GPM"/>
    <s v="avg"/>
    <m/>
    <m/>
    <m/>
    <m/>
    <m/>
    <n v="4219"/>
    <s v="GPM"/>
    <m/>
    <m/>
    <s v="GPM"/>
    <s v="max"/>
    <m/>
    <m/>
    <m/>
    <m/>
    <m/>
    <m/>
    <m/>
    <m/>
  </r>
  <r>
    <s v="MT0000892"/>
    <s v="ICIS-NPDES"/>
    <x v="0"/>
    <x v="2"/>
    <n v="58"/>
    <s v="Flow rate"/>
    <x v="2"/>
    <n v="1"/>
    <s v="Effluent gross"/>
    <n v="1"/>
    <x v="2"/>
    <x v="2"/>
    <n v="40512"/>
    <x v="0"/>
    <m/>
    <m/>
    <m/>
    <m/>
    <m/>
    <m/>
    <m/>
    <m/>
    <m/>
    <m/>
    <m/>
    <m/>
    <m/>
    <m/>
    <m/>
    <m/>
    <m/>
    <m/>
    <m/>
    <m/>
    <m/>
    <m/>
    <m/>
    <m/>
    <m/>
    <m/>
    <m/>
    <m/>
    <m/>
    <m/>
    <m/>
    <m/>
    <m/>
    <m/>
    <x v="24"/>
    <s v="GPM"/>
    <m/>
    <m/>
    <s v="GPM"/>
    <s v="avg"/>
    <m/>
    <m/>
    <m/>
    <m/>
    <m/>
    <n v="4219"/>
    <s v="GPM"/>
    <m/>
    <m/>
    <s v="GPM"/>
    <s v="max"/>
    <m/>
    <m/>
    <m/>
    <m/>
    <m/>
    <m/>
    <m/>
    <m/>
  </r>
  <r>
    <s v="MT0000892"/>
    <s v="ICIS-NPDES"/>
    <x v="0"/>
    <x v="2"/>
    <n v="58"/>
    <s v="Flow rate"/>
    <x v="2"/>
    <n v="1"/>
    <s v="Effluent gross"/>
    <n v="1"/>
    <x v="3"/>
    <x v="3"/>
    <n v="40543"/>
    <x v="0"/>
    <m/>
    <m/>
    <m/>
    <m/>
    <m/>
    <m/>
    <m/>
    <m/>
    <m/>
    <m/>
    <m/>
    <m/>
    <m/>
    <m/>
    <m/>
    <m/>
    <m/>
    <m/>
    <m/>
    <m/>
    <m/>
    <m/>
    <m/>
    <m/>
    <m/>
    <m/>
    <m/>
    <m/>
    <m/>
    <m/>
    <m/>
    <m/>
    <m/>
    <m/>
    <x v="35"/>
    <s v="GPM"/>
    <m/>
    <m/>
    <s v="GPM"/>
    <s v="avg"/>
    <m/>
    <m/>
    <m/>
    <m/>
    <m/>
    <n v="2639"/>
    <s v="GPM"/>
    <m/>
    <m/>
    <s v="GPM"/>
    <s v="max"/>
    <m/>
    <m/>
    <m/>
    <m/>
    <m/>
    <m/>
    <m/>
    <m/>
  </r>
  <r>
    <s v="MT0000892"/>
    <s v="ICIS-NPDES"/>
    <x v="0"/>
    <x v="2"/>
    <n v="58"/>
    <s v="Flow rate"/>
    <x v="2"/>
    <n v="1"/>
    <s v="Effluent gross"/>
    <n v="1"/>
    <x v="25"/>
    <x v="25"/>
    <n v="40574"/>
    <x v="1"/>
    <m/>
    <m/>
    <m/>
    <m/>
    <m/>
    <m/>
    <m/>
    <m/>
    <m/>
    <m/>
    <m/>
    <m/>
    <m/>
    <m/>
    <m/>
    <m/>
    <m/>
    <m/>
    <m/>
    <m/>
    <m/>
    <m/>
    <m/>
    <m/>
    <m/>
    <m/>
    <m/>
    <m/>
    <m/>
    <m/>
    <m/>
    <m/>
    <m/>
    <m/>
    <x v="36"/>
    <s v="GPM"/>
    <m/>
    <m/>
    <s v="GPM"/>
    <s v="avg"/>
    <m/>
    <m/>
    <m/>
    <m/>
    <m/>
    <n v="2253"/>
    <s v="GPM"/>
    <m/>
    <m/>
    <s v="GPM"/>
    <s v="max"/>
    <m/>
    <m/>
    <m/>
    <m/>
    <m/>
    <m/>
    <m/>
    <m/>
  </r>
  <r>
    <s v="MT0000892"/>
    <s v="ICIS-NPDES"/>
    <x v="0"/>
    <x v="2"/>
    <n v="58"/>
    <s v="Flow rate"/>
    <x v="2"/>
    <n v="1"/>
    <s v="Effluent gross"/>
    <n v="1"/>
    <x v="26"/>
    <x v="26"/>
    <n v="40602"/>
    <x v="1"/>
    <m/>
    <m/>
    <m/>
    <m/>
    <m/>
    <m/>
    <m/>
    <m/>
    <m/>
    <m/>
    <m/>
    <m/>
    <m/>
    <m/>
    <m/>
    <m/>
    <m/>
    <m/>
    <m/>
    <m/>
    <m/>
    <m/>
    <m/>
    <m/>
    <m/>
    <m/>
    <m/>
    <m/>
    <m/>
    <m/>
    <m/>
    <m/>
    <m/>
    <m/>
    <x v="37"/>
    <s v="GPM"/>
    <m/>
    <m/>
    <s v="GPM"/>
    <s v="avg"/>
    <m/>
    <m/>
    <m/>
    <m/>
    <m/>
    <n v="2491"/>
    <s v="GPM"/>
    <m/>
    <m/>
    <s v="GPM"/>
    <s v="max"/>
    <m/>
    <m/>
    <m/>
    <m/>
    <m/>
    <m/>
    <m/>
    <m/>
  </r>
  <r>
    <s v="MT0000892"/>
    <s v="ICIS-NPDES"/>
    <x v="0"/>
    <x v="2"/>
    <n v="58"/>
    <s v="Flow rate"/>
    <x v="2"/>
    <n v="1"/>
    <s v="Effluent gross"/>
    <n v="1"/>
    <x v="27"/>
    <x v="27"/>
    <n v="40633"/>
    <x v="1"/>
    <m/>
    <m/>
    <m/>
    <m/>
    <m/>
    <m/>
    <m/>
    <m/>
    <m/>
    <m/>
    <m/>
    <m/>
    <m/>
    <m/>
    <m/>
    <m/>
    <m/>
    <m/>
    <m/>
    <m/>
    <m/>
    <m/>
    <m/>
    <m/>
    <m/>
    <m/>
    <m/>
    <m/>
    <m/>
    <m/>
    <m/>
    <m/>
    <m/>
    <m/>
    <x v="38"/>
    <s v="GPM"/>
    <m/>
    <m/>
    <s v="GPM"/>
    <s v="avg"/>
    <m/>
    <m/>
    <m/>
    <m/>
    <m/>
    <n v="3873"/>
    <s v="GPM"/>
    <m/>
    <m/>
    <s v="GPM"/>
    <s v="max"/>
    <m/>
    <m/>
    <m/>
    <m/>
    <m/>
    <m/>
    <m/>
    <m/>
  </r>
  <r>
    <s v="MT0000892"/>
    <s v="ICIS-NPDES"/>
    <x v="0"/>
    <x v="2"/>
    <n v="58"/>
    <s v="Flow rate"/>
    <x v="2"/>
    <n v="1"/>
    <s v="Effluent gross"/>
    <n v="1"/>
    <x v="28"/>
    <x v="28"/>
    <n v="40663"/>
    <x v="1"/>
    <m/>
    <m/>
    <m/>
    <m/>
    <m/>
    <m/>
    <m/>
    <m/>
    <m/>
    <m/>
    <m/>
    <m/>
    <m/>
    <m/>
    <m/>
    <m/>
    <m/>
    <m/>
    <m/>
    <m/>
    <m/>
    <m/>
    <m/>
    <m/>
    <m/>
    <m/>
    <m/>
    <m/>
    <m/>
    <m/>
    <m/>
    <m/>
    <m/>
    <m/>
    <x v="30"/>
    <s v="GPM"/>
    <m/>
    <m/>
    <s v="GPM"/>
    <s v="avg"/>
    <m/>
    <m/>
    <m/>
    <m/>
    <m/>
    <n v="6113"/>
    <s v="GPM"/>
    <m/>
    <m/>
    <s v="GPM"/>
    <s v="max"/>
    <m/>
    <m/>
    <m/>
    <m/>
    <m/>
    <m/>
    <m/>
    <m/>
  </r>
  <r>
    <s v="MT0000892"/>
    <s v="ICIS-NPDES"/>
    <x v="0"/>
    <x v="2"/>
    <n v="58"/>
    <s v="Flow rate"/>
    <x v="2"/>
    <n v="1"/>
    <s v="Effluent gross"/>
    <n v="1"/>
    <x v="4"/>
    <x v="4"/>
    <n v="40694"/>
    <x v="1"/>
    <m/>
    <m/>
    <m/>
    <m/>
    <m/>
    <m/>
    <m/>
    <m/>
    <m/>
    <m/>
    <m/>
    <m/>
    <m/>
    <m/>
    <m/>
    <m/>
    <m/>
    <m/>
    <m/>
    <m/>
    <m/>
    <m/>
    <m/>
    <m/>
    <m/>
    <m/>
    <m/>
    <m/>
    <m/>
    <m/>
    <m/>
    <m/>
    <m/>
    <m/>
    <x v="39"/>
    <s v="GPM"/>
    <m/>
    <m/>
    <s v="GPM"/>
    <s v="avg"/>
    <m/>
    <m/>
    <m/>
    <m/>
    <m/>
    <n v="5718"/>
    <s v="GPM"/>
    <m/>
    <m/>
    <s v="GPM"/>
    <s v="max"/>
    <m/>
    <m/>
    <m/>
    <m/>
    <m/>
    <m/>
    <m/>
    <m/>
  </r>
  <r>
    <s v="MT0000892"/>
    <s v="ICIS-NPDES"/>
    <x v="0"/>
    <x v="2"/>
    <n v="58"/>
    <s v="Flow rate"/>
    <x v="2"/>
    <n v="1"/>
    <s v="Effluent gross"/>
    <n v="1"/>
    <x v="5"/>
    <x v="5"/>
    <n v="40724"/>
    <x v="1"/>
    <m/>
    <m/>
    <m/>
    <m/>
    <m/>
    <m/>
    <m/>
    <m/>
    <m/>
    <m/>
    <m/>
    <m/>
    <m/>
    <m/>
    <m/>
    <m/>
    <m/>
    <m/>
    <m/>
    <m/>
    <m/>
    <m/>
    <m/>
    <m/>
    <m/>
    <m/>
    <m/>
    <m/>
    <m/>
    <m/>
    <m/>
    <m/>
    <m/>
    <m/>
    <x v="40"/>
    <s v="GPM"/>
    <m/>
    <m/>
    <s v="GPM"/>
    <s v="avg"/>
    <m/>
    <m/>
    <m/>
    <m/>
    <m/>
    <n v="7491"/>
    <s v="GPM"/>
    <m/>
    <m/>
    <s v="GPM"/>
    <s v="max"/>
    <m/>
    <m/>
    <m/>
    <m/>
    <m/>
    <m/>
    <m/>
    <m/>
  </r>
  <r>
    <s v="MT0000892"/>
    <s v="ICIS-NPDES"/>
    <x v="0"/>
    <x v="2"/>
    <n v="58"/>
    <s v="Flow rate"/>
    <x v="2"/>
    <n v="1"/>
    <s v="Effluent gross"/>
    <n v="1"/>
    <x v="6"/>
    <x v="6"/>
    <n v="40755"/>
    <x v="1"/>
    <m/>
    <m/>
    <m/>
    <m/>
    <m/>
    <m/>
    <m/>
    <m/>
    <m/>
    <m/>
    <m/>
    <m/>
    <m/>
    <m/>
    <m/>
    <m/>
    <m/>
    <m/>
    <m/>
    <m/>
    <m/>
    <m/>
    <m/>
    <m/>
    <m/>
    <m/>
    <m/>
    <m/>
    <m/>
    <m/>
    <m/>
    <m/>
    <m/>
    <m/>
    <x v="41"/>
    <s v="GPM"/>
    <m/>
    <m/>
    <s v="GPM"/>
    <s v="avg"/>
    <m/>
    <m/>
    <m/>
    <m/>
    <m/>
    <n v="4847"/>
    <s v="GPM"/>
    <m/>
    <m/>
    <s v="GPM"/>
    <s v="max"/>
    <m/>
    <m/>
    <m/>
    <m/>
    <m/>
    <m/>
    <m/>
    <m/>
  </r>
  <r>
    <s v="MT0000892"/>
    <s v="ICIS-NPDES"/>
    <x v="0"/>
    <x v="2"/>
    <n v="58"/>
    <s v="Flow rate"/>
    <x v="2"/>
    <n v="1"/>
    <s v="Effluent gross"/>
    <n v="1"/>
    <x v="7"/>
    <x v="7"/>
    <n v="40786"/>
    <x v="1"/>
    <m/>
    <m/>
    <m/>
    <m/>
    <m/>
    <m/>
    <m/>
    <m/>
    <m/>
    <m/>
    <m/>
    <m/>
    <m/>
    <m/>
    <m/>
    <m/>
    <m/>
    <m/>
    <m/>
    <m/>
    <m/>
    <m/>
    <m/>
    <m/>
    <m/>
    <m/>
    <m/>
    <m/>
    <m/>
    <m/>
    <m/>
    <m/>
    <m/>
    <m/>
    <x v="42"/>
    <s v="GPM"/>
    <m/>
    <m/>
    <s v="GPM"/>
    <s v="avg"/>
    <m/>
    <m/>
    <m/>
    <m/>
    <m/>
    <n v="4551"/>
    <s v="GPM"/>
    <m/>
    <m/>
    <s v="GPM"/>
    <s v="max"/>
    <m/>
    <m/>
    <m/>
    <m/>
    <m/>
    <m/>
    <m/>
    <m/>
  </r>
  <r>
    <s v="MT0000892"/>
    <s v="ICIS-NPDES"/>
    <x v="0"/>
    <x v="2"/>
    <n v="58"/>
    <s v="Flow rate"/>
    <x v="2"/>
    <n v="1"/>
    <s v="Effluent gross"/>
    <n v="1"/>
    <x v="29"/>
    <x v="29"/>
    <n v="40816"/>
    <x v="1"/>
    <m/>
    <m/>
    <m/>
    <m/>
    <m/>
    <m/>
    <m/>
    <m/>
    <m/>
    <m/>
    <m/>
    <m/>
    <m/>
    <m/>
    <m/>
    <m/>
    <m/>
    <m/>
    <m/>
    <m/>
    <m/>
    <m/>
    <m/>
    <m/>
    <m/>
    <m/>
    <m/>
    <m/>
    <m/>
    <m/>
    <m/>
    <m/>
    <m/>
    <m/>
    <x v="43"/>
    <s v="GPM"/>
    <m/>
    <m/>
    <s v="GPM"/>
    <s v="avg"/>
    <m/>
    <m/>
    <m/>
    <m/>
    <m/>
    <n v="3927"/>
    <s v="GPM"/>
    <m/>
    <m/>
    <s v="GPM"/>
    <s v="max"/>
    <m/>
    <m/>
    <m/>
    <m/>
    <m/>
    <m/>
    <m/>
    <m/>
  </r>
  <r>
    <s v="MT0000892"/>
    <s v="ICIS-NPDES"/>
    <x v="0"/>
    <x v="2"/>
    <n v="58"/>
    <s v="Flow rate"/>
    <x v="2"/>
    <n v="1"/>
    <s v="Effluent gross"/>
    <n v="1"/>
    <x v="30"/>
    <x v="30"/>
    <n v="40847"/>
    <x v="1"/>
    <m/>
    <m/>
    <m/>
    <m/>
    <m/>
    <m/>
    <m/>
    <m/>
    <m/>
    <m/>
    <m/>
    <m/>
    <m/>
    <m/>
    <m/>
    <m/>
    <m/>
    <m/>
    <m/>
    <m/>
    <m/>
    <m/>
    <m/>
    <m/>
    <m/>
    <m/>
    <m/>
    <m/>
    <m/>
    <m/>
    <m/>
    <m/>
    <m/>
    <m/>
    <x v="44"/>
    <s v="GPM"/>
    <m/>
    <m/>
    <s v="GPM"/>
    <s v="avg"/>
    <m/>
    <m/>
    <m/>
    <m/>
    <m/>
    <n v="4022"/>
    <s v="GPM"/>
    <m/>
    <m/>
    <s v="GPM"/>
    <s v="max"/>
    <m/>
    <m/>
    <m/>
    <m/>
    <m/>
    <m/>
    <m/>
    <m/>
  </r>
  <r>
    <s v="MT0000892"/>
    <s v="ICIS-NPDES"/>
    <x v="0"/>
    <x v="2"/>
    <n v="58"/>
    <s v="Flow rate"/>
    <x v="2"/>
    <n v="1"/>
    <s v="Effluent gross"/>
    <n v="1"/>
    <x v="31"/>
    <x v="31"/>
    <n v="40877"/>
    <x v="1"/>
    <m/>
    <m/>
    <m/>
    <m/>
    <m/>
    <m/>
    <m/>
    <m/>
    <m/>
    <m/>
    <m/>
    <m/>
    <m/>
    <m/>
    <m/>
    <m/>
    <m/>
    <m/>
    <m/>
    <m/>
    <m/>
    <m/>
    <m/>
    <m/>
    <m/>
    <m/>
    <m/>
    <m/>
    <m/>
    <m/>
    <m/>
    <m/>
    <m/>
    <m/>
    <x v="45"/>
    <s v="GPM"/>
    <m/>
    <m/>
    <s v="GPM"/>
    <s v="avg"/>
    <m/>
    <m/>
    <m/>
    <m/>
    <m/>
    <n v="3564"/>
    <s v="GPM"/>
    <m/>
    <m/>
    <s v="GPM"/>
    <s v="max"/>
    <m/>
    <m/>
    <m/>
    <m/>
    <m/>
    <m/>
    <m/>
    <m/>
  </r>
  <r>
    <s v="MT0000892"/>
    <s v="ICIS-NPDES"/>
    <x v="0"/>
    <x v="2"/>
    <n v="58"/>
    <s v="Flow rate"/>
    <x v="2"/>
    <n v="1"/>
    <s v="Effluent gross"/>
    <n v="1"/>
    <x v="32"/>
    <x v="32"/>
    <n v="40908"/>
    <x v="1"/>
    <m/>
    <m/>
    <m/>
    <m/>
    <m/>
    <m/>
    <m/>
    <m/>
    <m/>
    <m/>
    <m/>
    <m/>
    <m/>
    <m/>
    <m/>
    <m/>
    <m/>
    <m/>
    <m/>
    <m/>
    <m/>
    <m/>
    <m/>
    <m/>
    <m/>
    <m/>
    <m/>
    <m/>
    <m/>
    <m/>
    <m/>
    <m/>
    <m/>
    <m/>
    <x v="46"/>
    <s v="GPM"/>
    <m/>
    <m/>
    <s v="GPM"/>
    <s v="avg"/>
    <m/>
    <m/>
    <m/>
    <m/>
    <m/>
    <n v="4354"/>
    <s v="GPM"/>
    <m/>
    <m/>
    <s v="GPM"/>
    <s v="max"/>
    <m/>
    <m/>
    <m/>
    <m/>
    <m/>
    <m/>
    <m/>
    <m/>
  </r>
  <r>
    <s v="MT0000892"/>
    <s v="ICIS-NPDES"/>
    <x v="0"/>
    <x v="2"/>
    <n v="58"/>
    <s v="Flow rate"/>
    <x v="2"/>
    <n v="1"/>
    <s v="Effluent gross"/>
    <n v="1"/>
    <x v="33"/>
    <x v="33"/>
    <n v="40939"/>
    <x v="2"/>
    <m/>
    <m/>
    <m/>
    <m/>
    <m/>
    <m/>
    <m/>
    <m/>
    <m/>
    <m/>
    <m/>
    <m/>
    <m/>
    <m/>
    <m/>
    <m/>
    <m/>
    <m/>
    <m/>
    <m/>
    <m/>
    <m/>
    <m/>
    <m/>
    <m/>
    <m/>
    <m/>
    <m/>
    <m/>
    <m/>
    <m/>
    <m/>
    <m/>
    <m/>
    <x v="47"/>
    <s v="GPM"/>
    <m/>
    <m/>
    <s v="GPM"/>
    <s v="avg"/>
    <m/>
    <m/>
    <m/>
    <m/>
    <m/>
    <n v="3299"/>
    <s v="GPM"/>
    <m/>
    <m/>
    <s v="GPM"/>
    <s v="max"/>
    <m/>
    <m/>
    <m/>
    <m/>
    <m/>
    <m/>
    <m/>
    <m/>
  </r>
  <r>
    <s v="MT0000892"/>
    <s v="ICIS-NPDES"/>
    <x v="0"/>
    <x v="2"/>
    <n v="58"/>
    <s v="Flow rate"/>
    <x v="2"/>
    <n v="1"/>
    <s v="Effluent gross"/>
    <n v="1"/>
    <x v="34"/>
    <x v="34"/>
    <n v="40968"/>
    <x v="2"/>
    <m/>
    <m/>
    <m/>
    <m/>
    <m/>
    <m/>
    <m/>
    <m/>
    <m/>
    <m/>
    <m/>
    <m/>
    <m/>
    <m/>
    <m/>
    <m/>
    <m/>
    <m/>
    <m/>
    <m/>
    <m/>
    <m/>
    <m/>
    <m/>
    <m/>
    <m/>
    <m/>
    <m/>
    <m/>
    <m/>
    <m/>
    <m/>
    <m/>
    <m/>
    <x v="48"/>
    <s v="GPM"/>
    <m/>
    <m/>
    <s v="GPM"/>
    <s v="avg"/>
    <m/>
    <m/>
    <m/>
    <m/>
    <m/>
    <n v="3429"/>
    <s v="GPM"/>
    <m/>
    <m/>
    <s v="GPM"/>
    <s v="max"/>
    <m/>
    <m/>
    <m/>
    <m/>
    <m/>
    <m/>
    <m/>
    <m/>
  </r>
  <r>
    <s v="MT0000892"/>
    <s v="ICIS-NPDES"/>
    <x v="0"/>
    <x v="2"/>
    <n v="58"/>
    <s v="Flow rate"/>
    <x v="2"/>
    <n v="1"/>
    <s v="Effluent gross"/>
    <n v="1"/>
    <x v="8"/>
    <x v="8"/>
    <n v="40999"/>
    <x v="2"/>
    <m/>
    <m/>
    <m/>
    <m/>
    <m/>
    <m/>
    <m/>
    <m/>
    <m/>
    <m/>
    <m/>
    <m/>
    <m/>
    <m/>
    <m/>
    <m/>
    <m/>
    <m/>
    <m/>
    <m/>
    <m/>
    <m/>
    <m/>
    <m/>
    <m/>
    <m/>
    <m/>
    <m/>
    <m/>
    <m/>
    <m/>
    <m/>
    <m/>
    <m/>
    <x v="49"/>
    <s v="GPM"/>
    <m/>
    <m/>
    <s v="GPM"/>
    <s v="avg"/>
    <m/>
    <m/>
    <m/>
    <m/>
    <m/>
    <n v="5036"/>
    <s v="GPM"/>
    <m/>
    <m/>
    <s v="GPM"/>
    <s v="max"/>
    <m/>
    <m/>
    <m/>
    <m/>
    <m/>
    <m/>
    <m/>
    <m/>
  </r>
  <r>
    <s v="MT0000892"/>
    <s v="ICIS-NPDES"/>
    <x v="0"/>
    <x v="2"/>
    <n v="58"/>
    <s v="Flow rate"/>
    <x v="2"/>
    <n v="1"/>
    <s v="Effluent gross"/>
    <n v="1"/>
    <x v="9"/>
    <x v="9"/>
    <n v="41029"/>
    <x v="2"/>
    <m/>
    <m/>
    <m/>
    <m/>
    <m/>
    <m/>
    <m/>
    <m/>
    <m/>
    <m/>
    <m/>
    <m/>
    <m/>
    <m/>
    <m/>
    <m/>
    <m/>
    <m/>
    <m/>
    <m/>
    <m/>
    <m/>
    <m/>
    <m/>
    <m/>
    <m/>
    <m/>
    <m/>
    <m/>
    <m/>
    <m/>
    <m/>
    <m/>
    <m/>
    <x v="50"/>
    <s v="GPM"/>
    <m/>
    <m/>
    <s v="GPM"/>
    <s v="avg"/>
    <m/>
    <m/>
    <m/>
    <m/>
    <m/>
    <n v="4008"/>
    <s v="GPM"/>
    <m/>
    <m/>
    <s v="GPM"/>
    <s v="max"/>
    <m/>
    <m/>
    <m/>
    <m/>
    <m/>
    <m/>
    <m/>
    <m/>
  </r>
  <r>
    <s v="MT0000892"/>
    <s v="ICIS-NPDES"/>
    <x v="0"/>
    <x v="2"/>
    <n v="95"/>
    <s v="Specific conductance"/>
    <x v="3"/>
    <n v="1"/>
    <s v="Effluent gross"/>
    <n v="1"/>
    <x v="11"/>
    <x v="11"/>
    <n v="40025"/>
    <x v="3"/>
    <m/>
    <m/>
    <m/>
    <m/>
    <m/>
    <m/>
    <m/>
    <m/>
    <m/>
    <m/>
    <m/>
    <m/>
    <n v="960"/>
    <s v="UMHO/CM"/>
    <s v="&lt;="/>
    <n v="3000"/>
    <s v="UMHO/CM"/>
    <s v="avg"/>
    <m/>
    <m/>
    <m/>
    <m/>
    <m/>
    <n v="1010"/>
    <s v="UMHO/CM"/>
    <s v="&lt;="/>
    <n v="3488"/>
    <s v="UMHO/CM"/>
    <s v="max"/>
    <m/>
    <m/>
    <m/>
    <m/>
    <m/>
    <x v="0"/>
    <m/>
    <m/>
    <m/>
    <m/>
    <m/>
    <m/>
    <m/>
    <m/>
    <m/>
    <m/>
    <m/>
    <m/>
    <m/>
    <m/>
    <m/>
    <m/>
    <m/>
    <m/>
    <m/>
    <m/>
    <m/>
    <m/>
    <m/>
    <m/>
  </r>
  <r>
    <s v="MT0000892"/>
    <s v="ICIS-NPDES"/>
    <x v="0"/>
    <x v="2"/>
    <n v="95"/>
    <s v="Specific conductance"/>
    <x v="3"/>
    <n v="1"/>
    <s v="Effluent gross"/>
    <n v="1"/>
    <x v="12"/>
    <x v="12"/>
    <n v="40056"/>
    <x v="3"/>
    <m/>
    <m/>
    <m/>
    <m/>
    <m/>
    <m/>
    <m/>
    <m/>
    <m/>
    <m/>
    <m/>
    <m/>
    <n v="980"/>
    <s v="UMHO/CM"/>
    <s v="&lt;="/>
    <n v="3000"/>
    <s v="UMHO/CM"/>
    <s v="avg"/>
    <m/>
    <m/>
    <m/>
    <m/>
    <m/>
    <n v="1210"/>
    <s v="UMHO/CM"/>
    <s v="&lt;="/>
    <n v="3488"/>
    <s v="UMHO/CM"/>
    <s v="max"/>
    <m/>
    <m/>
    <m/>
    <m/>
    <m/>
    <x v="0"/>
    <m/>
    <m/>
    <m/>
    <m/>
    <m/>
    <m/>
    <m/>
    <m/>
    <m/>
    <m/>
    <m/>
    <m/>
    <m/>
    <m/>
    <m/>
    <m/>
    <m/>
    <m/>
    <m/>
    <m/>
    <m/>
    <m/>
    <m/>
    <m/>
  </r>
  <r>
    <s v="MT0000892"/>
    <s v="ICIS-NPDES"/>
    <x v="0"/>
    <x v="2"/>
    <n v="95"/>
    <s v="Specific conductance"/>
    <x v="3"/>
    <n v="1"/>
    <s v="Effluent gross"/>
    <n v="1"/>
    <x v="13"/>
    <x v="13"/>
    <n v="40086"/>
    <x v="3"/>
    <m/>
    <m/>
    <m/>
    <m/>
    <m/>
    <m/>
    <m/>
    <m/>
    <m/>
    <m/>
    <m/>
    <m/>
    <n v="1290"/>
    <s v="UMHO/CM"/>
    <s v="&lt;="/>
    <n v="3000"/>
    <s v="UMHO/CM"/>
    <s v="avg"/>
    <m/>
    <m/>
    <m/>
    <m/>
    <m/>
    <n v="1430"/>
    <s v="UMHO/CM"/>
    <s v="&lt;="/>
    <n v="3488"/>
    <s v="UMHO/CM"/>
    <s v="max"/>
    <m/>
    <m/>
    <m/>
    <m/>
    <m/>
    <x v="0"/>
    <m/>
    <m/>
    <m/>
    <m/>
    <m/>
    <m/>
    <m/>
    <m/>
    <m/>
    <m/>
    <m/>
    <m/>
    <m/>
    <m/>
    <m/>
    <m/>
    <m/>
    <m/>
    <m/>
    <m/>
    <m/>
    <m/>
    <m/>
    <m/>
  </r>
  <r>
    <s v="MT0000892"/>
    <s v="ICIS-NPDES"/>
    <x v="0"/>
    <x v="2"/>
    <n v="95"/>
    <s v="Specific conductance"/>
    <x v="3"/>
    <n v="1"/>
    <s v="Effluent gross"/>
    <n v="1"/>
    <x v="14"/>
    <x v="14"/>
    <n v="40117"/>
    <x v="3"/>
    <m/>
    <m/>
    <m/>
    <m/>
    <m/>
    <m/>
    <m/>
    <m/>
    <m/>
    <m/>
    <m/>
    <m/>
    <n v="1590"/>
    <s v="UMHO/CM"/>
    <s v="&lt;="/>
    <n v="3000"/>
    <s v="UMHO/CM"/>
    <s v="avg"/>
    <m/>
    <m/>
    <m/>
    <m/>
    <m/>
    <n v="1710"/>
    <s v="UMHO/CM"/>
    <s v="&lt;="/>
    <n v="3488"/>
    <s v="UMHO/CM"/>
    <s v="max"/>
    <m/>
    <m/>
    <m/>
    <m/>
    <m/>
    <x v="0"/>
    <m/>
    <m/>
    <m/>
    <m/>
    <m/>
    <m/>
    <m/>
    <m/>
    <m/>
    <m/>
    <m/>
    <m/>
    <m/>
    <m/>
    <m/>
    <m/>
    <m/>
    <m/>
    <m/>
    <m/>
    <m/>
    <m/>
    <m/>
    <m/>
  </r>
  <r>
    <s v="MT0000892"/>
    <s v="ICIS-NPDES"/>
    <x v="0"/>
    <x v="2"/>
    <n v="95"/>
    <s v="Specific conductance"/>
    <x v="3"/>
    <n v="1"/>
    <s v="Effluent gross"/>
    <n v="1"/>
    <x v="15"/>
    <x v="15"/>
    <n v="40147"/>
    <x v="3"/>
    <m/>
    <m/>
    <m/>
    <m/>
    <m/>
    <m/>
    <m/>
    <m/>
    <m/>
    <m/>
    <m/>
    <m/>
    <n v="1690"/>
    <s v="UMHO/CM"/>
    <s v="&lt;="/>
    <n v="3000"/>
    <s v="UMHO/CM"/>
    <s v="avg"/>
    <m/>
    <m/>
    <m/>
    <m/>
    <m/>
    <n v="1790"/>
    <s v="UMHO/CM"/>
    <s v="&lt;="/>
    <n v="3488"/>
    <s v="UMHO/CM"/>
    <s v="max"/>
    <m/>
    <m/>
    <m/>
    <m/>
    <m/>
    <x v="0"/>
    <m/>
    <m/>
    <m/>
    <m/>
    <m/>
    <m/>
    <m/>
    <m/>
    <m/>
    <m/>
    <m/>
    <m/>
    <m/>
    <m/>
    <m/>
    <m/>
    <m/>
    <m/>
    <m/>
    <m/>
    <m/>
    <m/>
    <m/>
    <m/>
  </r>
  <r>
    <s v="MT0000892"/>
    <s v="ICIS-NPDES"/>
    <x v="0"/>
    <x v="2"/>
    <n v="95"/>
    <s v="Specific conductance"/>
    <x v="3"/>
    <n v="1"/>
    <s v="Effluent gross"/>
    <n v="1"/>
    <x v="16"/>
    <x v="16"/>
    <n v="40178"/>
    <x v="3"/>
    <m/>
    <m/>
    <m/>
    <m/>
    <m/>
    <m/>
    <m/>
    <m/>
    <m/>
    <m/>
    <m/>
    <m/>
    <n v="1890"/>
    <s v="UMHO/CM"/>
    <s v="&lt;="/>
    <n v="3000"/>
    <s v="UMHO/CM"/>
    <s v="avg"/>
    <m/>
    <m/>
    <m/>
    <m/>
    <m/>
    <n v="2310"/>
    <s v="UMHO/CM"/>
    <s v="&lt;="/>
    <n v="3488"/>
    <s v="UMHO/CM"/>
    <s v="max"/>
    <m/>
    <m/>
    <m/>
    <m/>
    <m/>
    <x v="0"/>
    <m/>
    <m/>
    <m/>
    <m/>
    <m/>
    <m/>
    <m/>
    <m/>
    <m/>
    <m/>
    <m/>
    <m/>
    <m/>
    <m/>
    <m/>
    <m/>
    <m/>
    <m/>
    <m/>
    <m/>
    <m/>
    <m/>
    <m/>
    <m/>
  </r>
  <r>
    <s v="MT0000892"/>
    <s v="ICIS-NPDES"/>
    <x v="0"/>
    <x v="2"/>
    <n v="95"/>
    <s v="Specific conductance"/>
    <x v="3"/>
    <n v="1"/>
    <s v="Effluent gross"/>
    <n v="1"/>
    <x v="17"/>
    <x v="17"/>
    <n v="40209"/>
    <x v="0"/>
    <m/>
    <m/>
    <m/>
    <m/>
    <m/>
    <m/>
    <m/>
    <m/>
    <m/>
    <m/>
    <m/>
    <m/>
    <n v="2290"/>
    <s v="UMHO/CM"/>
    <s v="&lt;="/>
    <n v="3000"/>
    <s v="UMHO/CM"/>
    <s v="avg"/>
    <m/>
    <m/>
    <m/>
    <m/>
    <m/>
    <n v="2450"/>
    <s v="UMHO/CM"/>
    <s v="&lt;="/>
    <n v="3488"/>
    <s v="UMHO/CM"/>
    <s v="max"/>
    <m/>
    <m/>
    <m/>
    <m/>
    <m/>
    <x v="0"/>
    <m/>
    <m/>
    <m/>
    <m/>
    <m/>
    <m/>
    <m/>
    <m/>
    <m/>
    <m/>
    <m/>
    <m/>
    <m/>
    <m/>
    <m/>
    <m/>
    <m/>
    <m/>
    <m/>
    <m/>
    <m/>
    <m/>
    <m/>
    <m/>
  </r>
  <r>
    <s v="MT0000892"/>
    <s v="ICIS-NPDES"/>
    <x v="0"/>
    <x v="2"/>
    <n v="95"/>
    <s v="Specific conductance"/>
    <x v="3"/>
    <n v="1"/>
    <s v="Effluent gross"/>
    <n v="1"/>
    <x v="18"/>
    <x v="18"/>
    <n v="40237"/>
    <x v="0"/>
    <m/>
    <m/>
    <m/>
    <m/>
    <m/>
    <m/>
    <m/>
    <m/>
    <m/>
    <m/>
    <m/>
    <m/>
    <n v="2740"/>
    <s v="UMHO/CM"/>
    <s v="&lt;="/>
    <n v="3000"/>
    <s v="UMHO/CM"/>
    <s v="avg"/>
    <m/>
    <m/>
    <m/>
    <m/>
    <m/>
    <n v="2980"/>
    <s v="UMHO/CM"/>
    <s v="&lt;="/>
    <n v="3488"/>
    <s v="UMHO/CM"/>
    <s v="max"/>
    <m/>
    <m/>
    <m/>
    <m/>
    <m/>
    <x v="0"/>
    <m/>
    <m/>
    <m/>
    <m/>
    <m/>
    <m/>
    <m/>
    <m/>
    <m/>
    <m/>
    <m/>
    <m/>
    <m/>
    <m/>
    <m/>
    <m/>
    <m/>
    <m/>
    <m/>
    <m/>
    <m/>
    <m/>
    <m/>
    <m/>
  </r>
  <r>
    <s v="MT0000892"/>
    <s v="ICIS-NPDES"/>
    <x v="0"/>
    <x v="2"/>
    <n v="95"/>
    <s v="Specific conductance"/>
    <x v="3"/>
    <n v="1"/>
    <s v="Effluent gross"/>
    <n v="1"/>
    <x v="19"/>
    <x v="19"/>
    <n v="40268"/>
    <x v="0"/>
    <m/>
    <m/>
    <m/>
    <m/>
    <m/>
    <m/>
    <m/>
    <m/>
    <m/>
    <m/>
    <m/>
    <m/>
    <n v="2630"/>
    <s v="UMHO/CM"/>
    <s v="&lt;="/>
    <n v="3000"/>
    <s v="UMHO/CM"/>
    <s v="avg"/>
    <m/>
    <m/>
    <m/>
    <m/>
    <m/>
    <n v="2710"/>
    <s v="UMHO/CM"/>
    <s v="&lt;="/>
    <n v="3488"/>
    <s v="UMHO/CM"/>
    <s v="max"/>
    <m/>
    <m/>
    <m/>
    <m/>
    <m/>
    <x v="0"/>
    <m/>
    <m/>
    <m/>
    <m/>
    <m/>
    <m/>
    <m/>
    <m/>
    <m/>
    <m/>
    <m/>
    <m/>
    <m/>
    <m/>
    <m/>
    <m/>
    <m/>
    <m/>
    <m/>
    <m/>
    <m/>
    <m/>
    <m/>
    <m/>
  </r>
  <r>
    <s v="MT0000892"/>
    <s v="ICIS-NPDES"/>
    <x v="0"/>
    <x v="2"/>
    <n v="95"/>
    <s v="Specific conductance"/>
    <x v="3"/>
    <n v="1"/>
    <s v="Effluent gross"/>
    <n v="1"/>
    <x v="20"/>
    <x v="20"/>
    <n v="40298"/>
    <x v="0"/>
    <m/>
    <m/>
    <m/>
    <m/>
    <m/>
    <m/>
    <m/>
    <m/>
    <m/>
    <m/>
    <m/>
    <m/>
    <n v="2650"/>
    <s v="UMHO/CM"/>
    <s v="&lt;="/>
    <n v="3000"/>
    <s v="UMHO/CM"/>
    <s v="avg"/>
    <m/>
    <m/>
    <m/>
    <m/>
    <m/>
    <n v="2700"/>
    <s v="UMHO/CM"/>
    <s v="&lt;="/>
    <n v="3488"/>
    <s v="UMHO/CM"/>
    <s v="max"/>
    <m/>
    <m/>
    <m/>
    <m/>
    <m/>
    <x v="0"/>
    <m/>
    <m/>
    <m/>
    <m/>
    <m/>
    <m/>
    <m/>
    <m/>
    <m/>
    <m/>
    <m/>
    <m/>
    <m/>
    <m/>
    <m/>
    <m/>
    <m/>
    <m/>
    <m/>
    <m/>
    <m/>
    <m/>
    <m/>
    <m/>
  </r>
  <r>
    <s v="MT0000892"/>
    <s v="ICIS-NPDES"/>
    <x v="0"/>
    <x v="2"/>
    <n v="95"/>
    <s v="Specific conductance"/>
    <x v="3"/>
    <n v="1"/>
    <s v="Effluent gross"/>
    <n v="1"/>
    <x v="21"/>
    <x v="21"/>
    <n v="40329"/>
    <x v="0"/>
    <m/>
    <m/>
    <m/>
    <m/>
    <m/>
    <m/>
    <m/>
    <m/>
    <m/>
    <m/>
    <m/>
    <m/>
    <n v="1940"/>
    <s v="UMHO/CM"/>
    <s v="&lt;="/>
    <n v="3000"/>
    <s v="UMHO/CM"/>
    <s v="avg"/>
    <m/>
    <m/>
    <m/>
    <m/>
    <m/>
    <n v="2490"/>
    <s v="UMHO/CM"/>
    <s v="&lt;="/>
    <n v="3488"/>
    <s v="UMHO/CM"/>
    <s v="max"/>
    <m/>
    <m/>
    <m/>
    <m/>
    <m/>
    <x v="0"/>
    <m/>
    <m/>
    <m/>
    <m/>
    <m/>
    <m/>
    <m/>
    <m/>
    <m/>
    <m/>
    <m/>
    <m/>
    <m/>
    <m/>
    <m/>
    <m/>
    <m/>
    <m/>
    <m/>
    <m/>
    <m/>
    <m/>
    <m/>
    <m/>
  </r>
  <r>
    <s v="MT0000892"/>
    <s v="ICIS-NPDES"/>
    <x v="0"/>
    <x v="2"/>
    <n v="95"/>
    <s v="Specific conductance"/>
    <x v="3"/>
    <n v="1"/>
    <s v="Effluent gross"/>
    <n v="1"/>
    <x v="22"/>
    <x v="22"/>
    <n v="40359"/>
    <x v="0"/>
    <m/>
    <m/>
    <m/>
    <m/>
    <m/>
    <m/>
    <m/>
    <m/>
    <m/>
    <m/>
    <m/>
    <m/>
    <n v="1150"/>
    <s v="UMHO/CM"/>
    <s v="&lt;="/>
    <n v="3000"/>
    <s v="UMHO/CM"/>
    <s v="avg"/>
    <m/>
    <m/>
    <m/>
    <m/>
    <m/>
    <n v="1430"/>
    <s v="UMHO/CM"/>
    <s v="&lt;="/>
    <n v="3488"/>
    <s v="UMHO/CM"/>
    <s v="max"/>
    <m/>
    <m/>
    <m/>
    <m/>
    <m/>
    <x v="0"/>
    <m/>
    <m/>
    <m/>
    <m/>
    <m/>
    <m/>
    <m/>
    <m/>
    <m/>
    <m/>
    <m/>
    <m/>
    <m/>
    <m/>
    <m/>
    <m/>
    <m/>
    <m/>
    <m/>
    <m/>
    <m/>
    <m/>
    <m/>
    <m/>
  </r>
  <r>
    <s v="MT0000892"/>
    <s v="ICIS-NPDES"/>
    <x v="0"/>
    <x v="2"/>
    <n v="95"/>
    <s v="Specific conductance"/>
    <x v="3"/>
    <n v="1"/>
    <s v="Effluent gross"/>
    <n v="1"/>
    <x v="23"/>
    <x v="23"/>
    <n v="40390"/>
    <x v="0"/>
    <m/>
    <m/>
    <m/>
    <m/>
    <m/>
    <m/>
    <m/>
    <m/>
    <m/>
    <m/>
    <m/>
    <m/>
    <n v="1200"/>
    <s v="UMHO/CM"/>
    <s v="&lt;="/>
    <n v="3000"/>
    <s v="UMHO/CM"/>
    <s v="avg"/>
    <m/>
    <m/>
    <m/>
    <m/>
    <m/>
    <n v="1570"/>
    <s v="UMHO/CM"/>
    <s v="&lt;="/>
    <n v="3488"/>
    <s v="UMHO/CM"/>
    <s v="max"/>
    <m/>
    <m/>
    <m/>
    <m/>
    <m/>
    <x v="0"/>
    <m/>
    <m/>
    <m/>
    <m/>
    <m/>
    <m/>
    <m/>
    <m/>
    <m/>
    <m/>
    <m/>
    <m/>
    <m/>
    <m/>
    <m/>
    <m/>
    <m/>
    <m/>
    <m/>
    <m/>
    <m/>
    <m/>
    <m/>
    <m/>
  </r>
  <r>
    <s v="MT0000892"/>
    <s v="ICIS-NPDES"/>
    <x v="0"/>
    <x v="2"/>
    <n v="95"/>
    <s v="Specific conductance"/>
    <x v="3"/>
    <n v="1"/>
    <s v="Effluent gross"/>
    <n v="1"/>
    <x v="0"/>
    <x v="0"/>
    <n v="40421"/>
    <x v="0"/>
    <m/>
    <m/>
    <m/>
    <m/>
    <m/>
    <m/>
    <m/>
    <m/>
    <m/>
    <m/>
    <m/>
    <m/>
    <n v="1770"/>
    <s v="UMHO/CM"/>
    <s v="&lt;="/>
    <n v="3000"/>
    <s v="UMHO/CM"/>
    <s v="avg"/>
    <m/>
    <m/>
    <m/>
    <m/>
    <m/>
    <n v="2290"/>
    <s v="UMHO/CM"/>
    <s v="&lt;="/>
    <n v="3488"/>
    <s v="UMHO/CM"/>
    <s v="max"/>
    <m/>
    <m/>
    <m/>
    <m/>
    <m/>
    <x v="0"/>
    <m/>
    <m/>
    <m/>
    <m/>
    <m/>
    <m/>
    <m/>
    <m/>
    <m/>
    <m/>
    <m/>
    <m/>
    <m/>
    <m/>
    <m/>
    <m/>
    <m/>
    <m/>
    <m/>
    <m/>
    <m/>
    <m/>
    <m/>
    <m/>
  </r>
  <r>
    <s v="MT0000892"/>
    <s v="ICIS-NPDES"/>
    <x v="0"/>
    <x v="2"/>
    <n v="95"/>
    <s v="Specific conductance"/>
    <x v="3"/>
    <n v="1"/>
    <s v="Effluent gross"/>
    <n v="1"/>
    <x v="1"/>
    <x v="1"/>
    <n v="40451"/>
    <x v="0"/>
    <m/>
    <m/>
    <m/>
    <m/>
    <m/>
    <m/>
    <m/>
    <m/>
    <m/>
    <m/>
    <m/>
    <m/>
    <n v="2090"/>
    <s v="UMHO/CM"/>
    <s v="&lt;="/>
    <n v="3000"/>
    <s v="UMHO/CM"/>
    <s v="avg"/>
    <m/>
    <m/>
    <m/>
    <m/>
    <m/>
    <n v="2520"/>
    <s v="UMHO/CM"/>
    <s v="&lt;="/>
    <n v="3488"/>
    <s v="UMHO/CM"/>
    <s v="max"/>
    <m/>
    <m/>
    <m/>
    <m/>
    <m/>
    <x v="0"/>
    <m/>
    <m/>
    <m/>
    <m/>
    <m/>
    <m/>
    <m/>
    <m/>
    <m/>
    <m/>
    <m/>
    <m/>
    <m/>
    <m/>
    <m/>
    <m/>
    <m/>
    <m/>
    <m/>
    <m/>
    <m/>
    <m/>
    <m/>
    <m/>
  </r>
  <r>
    <s v="MT0000892"/>
    <s v="ICIS-NPDES"/>
    <x v="0"/>
    <x v="2"/>
    <n v="95"/>
    <s v="Specific conductance"/>
    <x v="3"/>
    <n v="1"/>
    <s v="Effluent gross"/>
    <n v="1"/>
    <x v="24"/>
    <x v="24"/>
    <n v="40482"/>
    <x v="0"/>
    <m/>
    <m/>
    <m/>
    <m/>
    <m/>
    <m/>
    <m/>
    <m/>
    <m/>
    <m/>
    <m/>
    <m/>
    <n v="2520"/>
    <s v="UMHO/CM"/>
    <s v="&lt;="/>
    <n v="3000"/>
    <s v="UMHO/CM"/>
    <s v="avg"/>
    <m/>
    <m/>
    <m/>
    <m/>
    <m/>
    <n v="2610"/>
    <s v="UMHO/CM"/>
    <s v="&lt;="/>
    <n v="3488"/>
    <s v="UMHO/CM"/>
    <s v="max"/>
    <m/>
    <m/>
    <m/>
    <m/>
    <m/>
    <x v="0"/>
    <m/>
    <m/>
    <m/>
    <m/>
    <m/>
    <m/>
    <m/>
    <m/>
    <m/>
    <m/>
    <m/>
    <m/>
    <m/>
    <m/>
    <m/>
    <m/>
    <m/>
    <m/>
    <m/>
    <m/>
    <m/>
    <m/>
    <m/>
    <m/>
  </r>
  <r>
    <s v="MT0000892"/>
    <s v="ICIS-NPDES"/>
    <x v="0"/>
    <x v="2"/>
    <n v="95"/>
    <s v="Specific conductance"/>
    <x v="3"/>
    <n v="1"/>
    <s v="Effluent gross"/>
    <n v="1"/>
    <x v="2"/>
    <x v="2"/>
    <n v="40512"/>
    <x v="0"/>
    <m/>
    <m/>
    <m/>
    <m/>
    <m/>
    <m/>
    <m/>
    <m/>
    <m/>
    <m/>
    <m/>
    <m/>
    <n v="2720"/>
    <s v="UMHO/CM"/>
    <s v="&lt;="/>
    <n v="3000"/>
    <s v="UMHO/CM"/>
    <s v="avg"/>
    <m/>
    <m/>
    <m/>
    <m/>
    <m/>
    <n v="2940"/>
    <s v="UMHO/CM"/>
    <s v="&lt;="/>
    <n v="3488"/>
    <s v="UMHO/CM"/>
    <s v="max"/>
    <m/>
    <m/>
    <m/>
    <m/>
    <m/>
    <x v="0"/>
    <m/>
    <m/>
    <m/>
    <m/>
    <m/>
    <m/>
    <m/>
    <m/>
    <m/>
    <m/>
    <m/>
    <m/>
    <m/>
    <m/>
    <m/>
    <m/>
    <m/>
    <m/>
    <m/>
    <m/>
    <m/>
    <m/>
    <m/>
    <m/>
  </r>
  <r>
    <s v="MT0000892"/>
    <s v="ICIS-NPDES"/>
    <x v="0"/>
    <x v="2"/>
    <n v="95"/>
    <s v="Specific conductance"/>
    <x v="3"/>
    <n v="1"/>
    <s v="Effluent gross"/>
    <n v="1"/>
    <x v="3"/>
    <x v="3"/>
    <n v="40543"/>
    <x v="0"/>
    <m/>
    <m/>
    <m/>
    <m/>
    <m/>
    <m/>
    <m/>
    <m/>
    <m/>
    <m/>
    <m/>
    <m/>
    <n v="2800"/>
    <s v="UMHO/CM"/>
    <s v="&lt;="/>
    <n v="3000"/>
    <s v="UMHO/CM"/>
    <s v="avg"/>
    <m/>
    <m/>
    <m/>
    <m/>
    <m/>
    <n v="3070"/>
    <s v="UMHO/CM"/>
    <s v="&lt;="/>
    <n v="3488"/>
    <s v="UMHO/CM"/>
    <s v="max"/>
    <m/>
    <m/>
    <m/>
    <m/>
    <m/>
    <x v="0"/>
    <m/>
    <m/>
    <m/>
    <m/>
    <m/>
    <m/>
    <m/>
    <m/>
    <m/>
    <m/>
    <m/>
    <m/>
    <m/>
    <m/>
    <m/>
    <m/>
    <m/>
    <m/>
    <m/>
    <m/>
    <m/>
    <m/>
    <m/>
    <m/>
  </r>
  <r>
    <s v="MT0000892"/>
    <s v="ICIS-NPDES"/>
    <x v="0"/>
    <x v="2"/>
    <n v="95"/>
    <s v="Specific conductance"/>
    <x v="3"/>
    <n v="1"/>
    <s v="Effluent gross"/>
    <n v="1"/>
    <x v="25"/>
    <x v="25"/>
    <n v="40574"/>
    <x v="1"/>
    <m/>
    <m/>
    <m/>
    <m/>
    <m/>
    <m/>
    <m/>
    <m/>
    <m/>
    <m/>
    <m/>
    <m/>
    <n v="2390"/>
    <s v="UMHO/CM"/>
    <s v="&lt;="/>
    <n v="3000"/>
    <s v="UMHO/CM"/>
    <s v="avg"/>
    <m/>
    <m/>
    <m/>
    <m/>
    <m/>
    <n v="2610"/>
    <s v="UMHO/CM"/>
    <s v="&lt;="/>
    <n v="3488"/>
    <s v="UMHO/CM"/>
    <s v="max"/>
    <m/>
    <m/>
    <m/>
    <m/>
    <m/>
    <x v="0"/>
    <m/>
    <m/>
    <m/>
    <m/>
    <m/>
    <m/>
    <m/>
    <m/>
    <m/>
    <m/>
    <m/>
    <m/>
    <m/>
    <m/>
    <m/>
    <m/>
    <m/>
    <m/>
    <m/>
    <m/>
    <m/>
    <m/>
    <m/>
    <m/>
  </r>
  <r>
    <s v="MT0000892"/>
    <s v="ICIS-NPDES"/>
    <x v="0"/>
    <x v="2"/>
    <n v="95"/>
    <s v="Specific conductance"/>
    <x v="3"/>
    <n v="1"/>
    <s v="Effluent gross"/>
    <n v="1"/>
    <x v="26"/>
    <x v="26"/>
    <n v="40602"/>
    <x v="1"/>
    <m/>
    <m/>
    <m/>
    <m/>
    <m/>
    <m/>
    <m/>
    <m/>
    <m/>
    <m/>
    <m/>
    <m/>
    <n v="2400"/>
    <s v="UMHO/CM"/>
    <s v="&lt;="/>
    <n v="3000"/>
    <s v="UMHO/CM"/>
    <s v="avg"/>
    <m/>
    <m/>
    <m/>
    <m/>
    <m/>
    <n v="2660"/>
    <s v="UMHO/CM"/>
    <s v="&lt;="/>
    <n v="3488"/>
    <s v="UMHO/CM"/>
    <s v="max"/>
    <m/>
    <m/>
    <m/>
    <m/>
    <m/>
    <x v="0"/>
    <m/>
    <m/>
    <m/>
    <m/>
    <m/>
    <m/>
    <m/>
    <m/>
    <m/>
    <m/>
    <m/>
    <m/>
    <m/>
    <m/>
    <m/>
    <m/>
    <m/>
    <m/>
    <m/>
    <m/>
    <m/>
    <m/>
    <m/>
    <m/>
  </r>
  <r>
    <s v="MT0000892"/>
    <s v="ICIS-NPDES"/>
    <x v="0"/>
    <x v="2"/>
    <n v="95"/>
    <s v="Specific conductance"/>
    <x v="3"/>
    <n v="1"/>
    <s v="Effluent gross"/>
    <n v="1"/>
    <x v="27"/>
    <x v="27"/>
    <n v="40633"/>
    <x v="1"/>
    <m/>
    <m/>
    <m/>
    <m/>
    <m/>
    <m/>
    <m/>
    <m/>
    <m/>
    <m/>
    <m/>
    <m/>
    <n v="1920"/>
    <s v="UMHO/CM"/>
    <s v="&lt;="/>
    <n v="3000"/>
    <s v="UMHO/CM"/>
    <s v="avg"/>
    <m/>
    <m/>
    <m/>
    <m/>
    <m/>
    <n v="2490"/>
    <s v="UMHO/CM"/>
    <s v="&lt;="/>
    <n v="3488"/>
    <s v="UMHO/CM"/>
    <s v="max"/>
    <m/>
    <m/>
    <m/>
    <m/>
    <m/>
    <x v="0"/>
    <m/>
    <m/>
    <m/>
    <m/>
    <m/>
    <m/>
    <m/>
    <m/>
    <m/>
    <m/>
    <m/>
    <m/>
    <m/>
    <m/>
    <m/>
    <m/>
    <m/>
    <m/>
    <m/>
    <m/>
    <m/>
    <m/>
    <m/>
    <m/>
  </r>
  <r>
    <s v="MT0000892"/>
    <s v="ICIS-NPDES"/>
    <x v="0"/>
    <x v="2"/>
    <n v="95"/>
    <s v="Specific conductance"/>
    <x v="3"/>
    <n v="1"/>
    <s v="Effluent gross"/>
    <n v="1"/>
    <x v="28"/>
    <x v="28"/>
    <n v="40663"/>
    <x v="1"/>
    <m/>
    <m/>
    <m/>
    <m/>
    <m/>
    <m/>
    <m/>
    <m/>
    <m/>
    <m/>
    <m/>
    <m/>
    <n v="1610"/>
    <s v="UMHO/CM"/>
    <s v="&lt;="/>
    <n v="3000"/>
    <s v="UMHO/CM"/>
    <s v="avg"/>
    <m/>
    <m/>
    <m/>
    <m/>
    <m/>
    <n v="1680"/>
    <s v="UMHO/CM"/>
    <s v="&lt;="/>
    <n v="3488"/>
    <s v="UMHO/CM"/>
    <s v="max"/>
    <m/>
    <m/>
    <m/>
    <m/>
    <m/>
    <x v="0"/>
    <m/>
    <m/>
    <m/>
    <m/>
    <m/>
    <m/>
    <m/>
    <m/>
    <m/>
    <m/>
    <m/>
    <m/>
    <m/>
    <m/>
    <m/>
    <m/>
    <m/>
    <m/>
    <m/>
    <m/>
    <m/>
    <m/>
    <m/>
    <m/>
  </r>
  <r>
    <s v="MT0000892"/>
    <s v="ICIS-NPDES"/>
    <x v="0"/>
    <x v="2"/>
    <n v="95"/>
    <s v="Specific conductance"/>
    <x v="3"/>
    <n v="1"/>
    <s v="Effluent gross"/>
    <n v="1"/>
    <x v="4"/>
    <x v="4"/>
    <n v="40694"/>
    <x v="1"/>
    <m/>
    <m/>
    <m/>
    <m/>
    <m/>
    <m/>
    <m/>
    <m/>
    <m/>
    <m/>
    <m/>
    <m/>
    <n v="1620"/>
    <s v="UMHO/CM"/>
    <s v="&lt;="/>
    <n v="3000"/>
    <s v="UMHO/CM"/>
    <s v="avg"/>
    <m/>
    <m/>
    <m/>
    <m/>
    <m/>
    <n v="1780"/>
    <s v="UMHO/CM"/>
    <s v="&lt;="/>
    <n v="3488"/>
    <s v="UMHO/CM"/>
    <s v="max"/>
    <m/>
    <m/>
    <m/>
    <m/>
    <m/>
    <x v="0"/>
    <m/>
    <m/>
    <m/>
    <m/>
    <m/>
    <m/>
    <m/>
    <m/>
    <m/>
    <m/>
    <m/>
    <m/>
    <m/>
    <m/>
    <m/>
    <m/>
    <m/>
    <m/>
    <m/>
    <m/>
    <m/>
    <m/>
    <m/>
    <m/>
  </r>
  <r>
    <s v="MT0000892"/>
    <s v="ICIS-NPDES"/>
    <x v="0"/>
    <x v="2"/>
    <n v="95"/>
    <s v="Specific conductance"/>
    <x v="3"/>
    <n v="1"/>
    <s v="Effluent gross"/>
    <n v="1"/>
    <x v="5"/>
    <x v="5"/>
    <n v="40724"/>
    <x v="1"/>
    <m/>
    <m/>
    <m/>
    <m/>
    <m/>
    <m/>
    <m/>
    <m/>
    <m/>
    <m/>
    <m/>
    <m/>
    <n v="1140"/>
    <s v="UMHO/CM"/>
    <s v="&lt;="/>
    <n v="3000"/>
    <s v="UMHO/CM"/>
    <s v="avg"/>
    <m/>
    <m/>
    <m/>
    <m/>
    <m/>
    <n v="1180"/>
    <s v="UMHO/CM"/>
    <s v="&lt;="/>
    <n v="3488"/>
    <s v="UMHO/CM"/>
    <s v="max"/>
    <m/>
    <m/>
    <m/>
    <m/>
    <m/>
    <x v="0"/>
    <m/>
    <m/>
    <m/>
    <m/>
    <m/>
    <m/>
    <m/>
    <m/>
    <m/>
    <m/>
    <m/>
    <m/>
    <m/>
    <m/>
    <m/>
    <m/>
    <m/>
    <m/>
    <m/>
    <m/>
    <m/>
    <m/>
    <m/>
    <m/>
  </r>
  <r>
    <s v="MT0000892"/>
    <s v="ICIS-NPDES"/>
    <x v="0"/>
    <x v="2"/>
    <n v="95"/>
    <s v="Specific conductance"/>
    <x v="3"/>
    <n v="1"/>
    <s v="Effluent gross"/>
    <n v="1"/>
    <x v="6"/>
    <x v="6"/>
    <n v="40755"/>
    <x v="1"/>
    <m/>
    <m/>
    <m/>
    <m/>
    <m/>
    <m/>
    <m/>
    <m/>
    <m/>
    <m/>
    <m/>
    <m/>
    <n v="1190"/>
    <s v="UMHO/CM"/>
    <s v="&lt;="/>
    <n v="3000"/>
    <s v="UMHO/CM"/>
    <s v="avg"/>
    <m/>
    <m/>
    <m/>
    <m/>
    <m/>
    <n v="1330"/>
    <s v="UMHO/CM"/>
    <s v="&lt;="/>
    <n v="3488"/>
    <s v="UMHO/CM"/>
    <s v="max"/>
    <m/>
    <m/>
    <m/>
    <m/>
    <m/>
    <x v="0"/>
    <m/>
    <m/>
    <m/>
    <m/>
    <m/>
    <m/>
    <m/>
    <m/>
    <m/>
    <m/>
    <m/>
    <m/>
    <m/>
    <m/>
    <m/>
    <m/>
    <m/>
    <m/>
    <m/>
    <m/>
    <m/>
    <m/>
    <m/>
    <m/>
  </r>
  <r>
    <s v="MT0000892"/>
    <s v="ICIS-NPDES"/>
    <x v="0"/>
    <x v="2"/>
    <n v="95"/>
    <s v="Specific conductance"/>
    <x v="3"/>
    <n v="1"/>
    <s v="Effluent gross"/>
    <n v="1"/>
    <x v="7"/>
    <x v="7"/>
    <n v="40786"/>
    <x v="1"/>
    <m/>
    <m/>
    <m/>
    <m/>
    <m/>
    <m/>
    <m/>
    <m/>
    <m/>
    <m/>
    <m/>
    <m/>
    <n v="1570"/>
    <s v="UMHO/CM"/>
    <s v="&lt;="/>
    <n v="3000"/>
    <s v="UMHO/CM"/>
    <s v="avg"/>
    <m/>
    <m/>
    <m/>
    <m/>
    <m/>
    <n v="1630"/>
    <s v="UMHO/CM"/>
    <s v="&lt;="/>
    <n v="3488"/>
    <s v="UMHO/CM"/>
    <s v="max"/>
    <m/>
    <m/>
    <m/>
    <m/>
    <m/>
    <x v="0"/>
    <m/>
    <m/>
    <m/>
    <m/>
    <m/>
    <m/>
    <m/>
    <m/>
    <m/>
    <m/>
    <m/>
    <m/>
    <m/>
    <m/>
    <m/>
    <m/>
    <m/>
    <m/>
    <m/>
    <m/>
    <m/>
    <m/>
    <m/>
    <m/>
  </r>
  <r>
    <s v="MT0000892"/>
    <s v="ICIS-NPDES"/>
    <x v="0"/>
    <x v="2"/>
    <n v="95"/>
    <s v="Specific conductance"/>
    <x v="3"/>
    <n v="1"/>
    <s v="Effluent gross"/>
    <n v="1"/>
    <x v="29"/>
    <x v="29"/>
    <n v="40816"/>
    <x v="1"/>
    <m/>
    <m/>
    <m/>
    <m/>
    <m/>
    <m/>
    <m/>
    <m/>
    <m/>
    <m/>
    <m/>
    <m/>
    <n v="1680"/>
    <s v="UMHO/CM"/>
    <s v="&lt;="/>
    <n v="3000"/>
    <s v="UMHO/CM"/>
    <s v="avg"/>
    <m/>
    <m/>
    <m/>
    <m/>
    <m/>
    <n v="1860"/>
    <s v="UMHO/CM"/>
    <s v="&lt;="/>
    <n v="3488"/>
    <s v="UMHO/CM"/>
    <s v="max"/>
    <m/>
    <m/>
    <m/>
    <m/>
    <m/>
    <x v="0"/>
    <m/>
    <m/>
    <m/>
    <m/>
    <m/>
    <m/>
    <m/>
    <m/>
    <m/>
    <m/>
    <m/>
    <m/>
    <m/>
    <m/>
    <m/>
    <m/>
    <m/>
    <m/>
    <m/>
    <m/>
    <m/>
    <m/>
    <m/>
    <m/>
  </r>
  <r>
    <s v="MT0000892"/>
    <s v="ICIS-NPDES"/>
    <x v="0"/>
    <x v="2"/>
    <n v="95"/>
    <s v="Specific conductance"/>
    <x v="3"/>
    <n v="1"/>
    <s v="Effluent gross"/>
    <n v="1"/>
    <x v="30"/>
    <x v="30"/>
    <n v="40847"/>
    <x v="1"/>
    <m/>
    <m/>
    <m/>
    <m/>
    <m/>
    <m/>
    <m/>
    <m/>
    <m/>
    <m/>
    <m/>
    <m/>
    <n v="2710"/>
    <s v="UMHO/CM"/>
    <s v="&lt;="/>
    <n v="3000"/>
    <s v="UMHO/CM"/>
    <s v="avg"/>
    <m/>
    <m/>
    <m/>
    <m/>
    <m/>
    <n v="2880"/>
    <s v="UMHO/CM"/>
    <s v="&lt;="/>
    <n v="3488"/>
    <s v="UMHO/CM"/>
    <s v="max"/>
    <m/>
    <m/>
    <m/>
    <m/>
    <m/>
    <x v="0"/>
    <m/>
    <m/>
    <m/>
    <m/>
    <m/>
    <m/>
    <m/>
    <m/>
    <m/>
    <m/>
    <m/>
    <m/>
    <m/>
    <m/>
    <m/>
    <m/>
    <m/>
    <m/>
    <m/>
    <m/>
    <m/>
    <m/>
    <m/>
    <m/>
  </r>
  <r>
    <s v="MT0000892"/>
    <s v="ICIS-NPDES"/>
    <x v="0"/>
    <x v="2"/>
    <n v="95"/>
    <s v="Specific conductance"/>
    <x v="3"/>
    <n v="1"/>
    <s v="Effluent gross"/>
    <n v="1"/>
    <x v="31"/>
    <x v="31"/>
    <n v="40877"/>
    <x v="1"/>
    <m/>
    <m/>
    <m/>
    <m/>
    <m/>
    <m/>
    <m/>
    <m/>
    <m/>
    <m/>
    <m/>
    <m/>
    <n v="2800"/>
    <s v="UMHO/CM"/>
    <s v="&lt;="/>
    <n v="3000"/>
    <s v="UMHO/CM"/>
    <s v="avg"/>
    <m/>
    <m/>
    <m/>
    <m/>
    <m/>
    <n v="2900"/>
    <s v="UMHO/CM"/>
    <s v="&lt;="/>
    <n v="3488"/>
    <s v="UMHO/CM"/>
    <s v="max"/>
    <m/>
    <m/>
    <m/>
    <m/>
    <m/>
    <x v="0"/>
    <m/>
    <m/>
    <m/>
    <m/>
    <m/>
    <m/>
    <m/>
    <m/>
    <m/>
    <m/>
    <m/>
    <m/>
    <m/>
    <m/>
    <m/>
    <m/>
    <m/>
    <m/>
    <m/>
    <m/>
    <m/>
    <m/>
    <m/>
    <m/>
  </r>
  <r>
    <s v="MT0000892"/>
    <s v="ICIS-NPDES"/>
    <x v="0"/>
    <x v="2"/>
    <n v="95"/>
    <s v="Specific conductance"/>
    <x v="3"/>
    <n v="1"/>
    <s v="Effluent gross"/>
    <n v="1"/>
    <x v="32"/>
    <x v="32"/>
    <n v="40908"/>
    <x v="1"/>
    <m/>
    <m/>
    <m/>
    <m/>
    <m/>
    <m/>
    <m/>
    <m/>
    <m/>
    <m/>
    <m/>
    <m/>
    <n v="2950"/>
    <s v="UMHO/CM"/>
    <s v="&lt;="/>
    <n v="3000"/>
    <s v="UMHO/CM"/>
    <s v="avg"/>
    <m/>
    <m/>
    <m/>
    <m/>
    <m/>
    <n v="3090"/>
    <s v="UMHO/CM"/>
    <s v="&lt;="/>
    <n v="3488"/>
    <s v="UMHO/CM"/>
    <s v="max"/>
    <m/>
    <m/>
    <m/>
    <m/>
    <m/>
    <x v="0"/>
    <m/>
    <m/>
    <m/>
    <m/>
    <m/>
    <m/>
    <m/>
    <m/>
    <m/>
    <m/>
    <m/>
    <m/>
    <m/>
    <m/>
    <m/>
    <m/>
    <m/>
    <m/>
    <m/>
    <m/>
    <m/>
    <m/>
    <m/>
    <m/>
  </r>
  <r>
    <s v="MT0000892"/>
    <s v="ICIS-NPDES"/>
    <x v="0"/>
    <x v="2"/>
    <n v="95"/>
    <s v="Specific conductance"/>
    <x v="3"/>
    <n v="1"/>
    <s v="Effluent gross"/>
    <n v="1"/>
    <x v="33"/>
    <x v="33"/>
    <n v="40939"/>
    <x v="2"/>
    <m/>
    <m/>
    <m/>
    <m/>
    <m/>
    <m/>
    <m/>
    <m/>
    <m/>
    <m/>
    <m/>
    <m/>
    <n v="1990"/>
    <s v="UMHO/CM"/>
    <s v="&lt;="/>
    <n v="3000"/>
    <s v="UMHO/CM"/>
    <s v="avg"/>
    <m/>
    <m/>
    <m/>
    <m/>
    <m/>
    <n v="2460"/>
    <s v="UMHO/CM"/>
    <s v="&lt;="/>
    <n v="3488"/>
    <s v="UMHO/CM"/>
    <s v="max"/>
    <m/>
    <m/>
    <m/>
    <m/>
    <m/>
    <x v="0"/>
    <m/>
    <m/>
    <m/>
    <m/>
    <m/>
    <m/>
    <m/>
    <m/>
    <m/>
    <m/>
    <m/>
    <m/>
    <m/>
    <m/>
    <m/>
    <m/>
    <m/>
    <m/>
    <m/>
    <m/>
    <m/>
    <m/>
    <m/>
    <m/>
  </r>
  <r>
    <s v="MT0000892"/>
    <s v="ICIS-NPDES"/>
    <x v="0"/>
    <x v="2"/>
    <n v="95"/>
    <s v="Specific conductance"/>
    <x v="3"/>
    <n v="1"/>
    <s v="Effluent gross"/>
    <n v="1"/>
    <x v="34"/>
    <x v="34"/>
    <n v="40968"/>
    <x v="2"/>
    <m/>
    <m/>
    <m/>
    <m/>
    <m/>
    <m/>
    <m/>
    <m/>
    <m/>
    <m/>
    <m/>
    <m/>
    <n v="2240"/>
    <s v="UMHO/CM"/>
    <s v="&lt;="/>
    <n v="3000"/>
    <s v="UMHO/CM"/>
    <s v="avg"/>
    <m/>
    <m/>
    <m/>
    <m/>
    <m/>
    <n v="2620"/>
    <s v="UMHO/CM"/>
    <s v="&lt;="/>
    <n v="3488"/>
    <s v="UMHO/CM"/>
    <s v="max"/>
    <m/>
    <m/>
    <m/>
    <m/>
    <m/>
    <x v="0"/>
    <m/>
    <m/>
    <m/>
    <m/>
    <m/>
    <m/>
    <m/>
    <m/>
    <m/>
    <m/>
    <m/>
    <m/>
    <m/>
    <m/>
    <m/>
    <m/>
    <m/>
    <m/>
    <m/>
    <m/>
    <m/>
    <m/>
    <m/>
    <m/>
  </r>
  <r>
    <s v="MT0000892"/>
    <s v="ICIS-NPDES"/>
    <x v="0"/>
    <x v="2"/>
    <n v="95"/>
    <s v="Specific conductance"/>
    <x v="3"/>
    <n v="1"/>
    <s v="Effluent gross"/>
    <n v="1"/>
    <x v="8"/>
    <x v="8"/>
    <n v="40999"/>
    <x v="2"/>
    <m/>
    <m/>
    <m/>
    <m/>
    <m/>
    <m/>
    <m/>
    <m/>
    <m/>
    <m/>
    <m/>
    <m/>
    <n v="1820"/>
    <s v="UMHO/CM"/>
    <s v="&lt;="/>
    <n v="3000"/>
    <s v="UMHO/CM"/>
    <s v="avg"/>
    <m/>
    <m/>
    <m/>
    <m/>
    <m/>
    <n v="1970"/>
    <s v="UMHO/CM"/>
    <s v="&lt;="/>
    <n v="3488"/>
    <s v="UMHO/CM"/>
    <s v="max"/>
    <m/>
    <m/>
    <m/>
    <m/>
    <m/>
    <x v="0"/>
    <m/>
    <m/>
    <m/>
    <m/>
    <m/>
    <m/>
    <m/>
    <m/>
    <m/>
    <m/>
    <m/>
    <m/>
    <m/>
    <m/>
    <m/>
    <m/>
    <m/>
    <m/>
    <m/>
    <m/>
    <m/>
    <m/>
    <m/>
    <m/>
  </r>
  <r>
    <s v="MT0000892"/>
    <s v="ICIS-NPDES"/>
    <x v="0"/>
    <x v="2"/>
    <n v="95"/>
    <s v="Specific conductance"/>
    <x v="3"/>
    <n v="1"/>
    <s v="Effluent gross"/>
    <n v="1"/>
    <x v="9"/>
    <x v="9"/>
    <n v="41029"/>
    <x v="2"/>
    <m/>
    <m/>
    <m/>
    <m/>
    <m/>
    <m/>
    <m/>
    <m/>
    <m/>
    <m/>
    <m/>
    <m/>
    <n v="2060"/>
    <s v="UMHO/CM"/>
    <s v="&lt;="/>
    <n v="3000"/>
    <s v="UMHO/CM"/>
    <s v="avg"/>
    <m/>
    <m/>
    <m/>
    <m/>
    <m/>
    <n v="2370"/>
    <s v="UMHO/CM"/>
    <s v="&lt;="/>
    <n v="3488"/>
    <s v="UMHO/CM"/>
    <s v="max"/>
    <m/>
    <m/>
    <m/>
    <m/>
    <m/>
    <x v="0"/>
    <m/>
    <m/>
    <m/>
    <m/>
    <m/>
    <m/>
    <m/>
    <m/>
    <m/>
    <m/>
    <m/>
    <m/>
    <m/>
    <m/>
    <m/>
    <m/>
    <m/>
    <m/>
    <m/>
    <m/>
    <m/>
    <m/>
    <m/>
    <m/>
  </r>
  <r>
    <s v="MT0000892"/>
    <s v="ICIS-NPDES"/>
    <x v="0"/>
    <x v="2"/>
    <n v="95"/>
    <s v="Specific conductance"/>
    <x v="4"/>
    <n v="1"/>
    <s v="Effluent gross"/>
    <n v="1"/>
    <x v="35"/>
    <x v="35"/>
    <n v="41060"/>
    <x v="2"/>
    <m/>
    <m/>
    <m/>
    <m/>
    <m/>
    <m/>
    <m/>
    <m/>
    <m/>
    <m/>
    <m/>
    <m/>
    <n v="1440"/>
    <s v="US/CM"/>
    <s v="&lt;="/>
    <n v="3000"/>
    <s v="US/CM"/>
    <s v="avg"/>
    <m/>
    <m/>
    <m/>
    <m/>
    <m/>
    <m/>
    <s v="US/CM"/>
    <s v="&lt;="/>
    <n v="3488"/>
    <s v="US/CM"/>
    <s v="max"/>
    <m/>
    <m/>
    <m/>
    <m/>
    <m/>
    <x v="0"/>
    <m/>
    <m/>
    <m/>
    <m/>
    <m/>
    <m/>
    <m/>
    <m/>
    <m/>
    <m/>
    <m/>
    <m/>
    <m/>
    <m/>
    <m/>
    <m/>
    <m/>
    <m/>
    <m/>
    <m/>
    <m/>
    <m/>
    <m/>
    <m/>
  </r>
  <r>
    <s v="MT0000892"/>
    <s v="ICIS-NPDES"/>
    <x v="0"/>
    <x v="2"/>
    <n v="95"/>
    <s v="Specific conductance"/>
    <x v="4"/>
    <n v="1"/>
    <s v="Effluent gross"/>
    <n v="1"/>
    <x v="10"/>
    <x v="10"/>
    <n v="41090"/>
    <x v="2"/>
    <m/>
    <m/>
    <m/>
    <m/>
    <m/>
    <m/>
    <m/>
    <m/>
    <m/>
    <m/>
    <m/>
    <m/>
    <n v="1120"/>
    <s v="US/CM"/>
    <s v="&lt;="/>
    <n v="3000"/>
    <s v="US/CM"/>
    <s v="avg"/>
    <m/>
    <m/>
    <m/>
    <m/>
    <m/>
    <m/>
    <s v="US/CM"/>
    <s v="&lt;="/>
    <n v="3488"/>
    <s v="US/CM"/>
    <s v="max"/>
    <m/>
    <m/>
    <m/>
    <m/>
    <m/>
    <x v="0"/>
    <m/>
    <m/>
    <m/>
    <m/>
    <m/>
    <m/>
    <m/>
    <m/>
    <m/>
    <m/>
    <m/>
    <m/>
    <m/>
    <m/>
    <m/>
    <m/>
    <m/>
    <m/>
    <m/>
    <m/>
    <m/>
    <m/>
    <m/>
    <m/>
  </r>
  <r>
    <s v="MT0000892"/>
    <s v="ICIS-NPDES"/>
    <x v="0"/>
    <x v="2"/>
    <n v="95"/>
    <s v="Specific conductance"/>
    <x v="4"/>
    <n v="1"/>
    <s v="Effluent gross"/>
    <n v="1"/>
    <x v="36"/>
    <x v="36"/>
    <n v="41121"/>
    <x v="2"/>
    <m/>
    <m/>
    <m/>
    <m/>
    <m/>
    <m/>
    <m/>
    <m/>
    <m/>
    <m/>
    <m/>
    <m/>
    <n v="1240"/>
    <s v="US/CM"/>
    <s v="&lt;="/>
    <n v="3000"/>
    <s v="US/CM"/>
    <s v="avg"/>
    <m/>
    <m/>
    <m/>
    <m/>
    <m/>
    <m/>
    <s v="US/CM"/>
    <s v="&lt;="/>
    <n v="3488"/>
    <s v="US/CM"/>
    <s v="max"/>
    <m/>
    <m/>
    <m/>
    <m/>
    <m/>
    <x v="0"/>
    <m/>
    <m/>
    <m/>
    <m/>
    <m/>
    <m/>
    <m/>
    <m/>
    <m/>
    <m/>
    <m/>
    <m/>
    <m/>
    <m/>
    <m/>
    <m/>
    <m/>
    <m/>
    <m/>
    <m/>
    <m/>
    <m/>
    <m/>
    <m/>
  </r>
  <r>
    <s v="MT0000892"/>
    <s v="ICIS-NPDES"/>
    <x v="0"/>
    <x v="2"/>
    <n v="95"/>
    <s v="Specific conductance"/>
    <x v="4"/>
    <n v="1"/>
    <s v="Effluent gross"/>
    <n v="1"/>
    <x v="37"/>
    <x v="37"/>
    <n v="41152"/>
    <x v="2"/>
    <m/>
    <m/>
    <m/>
    <m/>
    <m/>
    <m/>
    <m/>
    <m/>
    <m/>
    <m/>
    <m/>
    <m/>
    <n v="1610"/>
    <s v="US/CM"/>
    <s v="&lt;="/>
    <n v="3000"/>
    <s v="US/CM"/>
    <s v="avg"/>
    <m/>
    <m/>
    <m/>
    <m/>
    <m/>
    <m/>
    <s v="US/CM"/>
    <s v="&lt;="/>
    <n v="3488"/>
    <s v="US/CM"/>
    <s v="max"/>
    <m/>
    <m/>
    <m/>
    <m/>
    <m/>
    <x v="0"/>
    <m/>
    <m/>
    <m/>
    <m/>
    <m/>
    <m/>
    <m/>
    <m/>
    <m/>
    <m/>
    <m/>
    <m/>
    <m/>
    <m/>
    <m/>
    <m/>
    <m/>
    <m/>
    <m/>
    <m/>
    <m/>
    <m/>
    <m/>
    <m/>
  </r>
  <r>
    <s v="MT0000892"/>
    <s v="ICIS-NPDES"/>
    <x v="0"/>
    <x v="2"/>
    <n v="95"/>
    <s v="Specific conductance"/>
    <x v="4"/>
    <n v="1"/>
    <s v="Effluent gross"/>
    <n v="1"/>
    <x v="38"/>
    <x v="38"/>
    <n v="41182"/>
    <x v="2"/>
    <m/>
    <m/>
    <m/>
    <m/>
    <m/>
    <m/>
    <m/>
    <m/>
    <m/>
    <m/>
    <m/>
    <m/>
    <n v="2670"/>
    <s v="US/CM"/>
    <s v="&lt;="/>
    <n v="3000"/>
    <s v="US/CM"/>
    <s v="avg"/>
    <m/>
    <m/>
    <m/>
    <m/>
    <m/>
    <m/>
    <s v="US/CM"/>
    <s v="&lt;="/>
    <n v="3488"/>
    <s v="US/CM"/>
    <s v="max"/>
    <m/>
    <m/>
    <m/>
    <m/>
    <m/>
    <x v="0"/>
    <m/>
    <m/>
    <m/>
    <m/>
    <m/>
    <m/>
    <m/>
    <m/>
    <m/>
    <m/>
    <m/>
    <m/>
    <m/>
    <m/>
    <m/>
    <m/>
    <m/>
    <m/>
    <m/>
    <m/>
    <m/>
    <m/>
    <m/>
    <m/>
  </r>
  <r>
    <s v="MT0000892"/>
    <s v="ICIS-NPDES"/>
    <x v="0"/>
    <x v="2"/>
    <n v="154"/>
    <s v="Sulfate (as S)"/>
    <x v="5"/>
    <n v="1"/>
    <s v="Effluent gross"/>
    <n v="1"/>
    <x v="35"/>
    <x v="35"/>
    <n v="41060"/>
    <x v="2"/>
    <m/>
    <m/>
    <m/>
    <m/>
    <m/>
    <m/>
    <m/>
    <m/>
    <m/>
    <m/>
    <m/>
    <m/>
    <n v="400"/>
    <s v="MG/L"/>
    <m/>
    <m/>
    <s v="MG/L"/>
    <s v="avg"/>
    <m/>
    <m/>
    <m/>
    <m/>
    <m/>
    <n v="400"/>
    <s v="MG/L"/>
    <m/>
    <m/>
    <s v="MG/L"/>
    <s v="max"/>
    <m/>
    <m/>
    <m/>
    <m/>
    <m/>
    <x v="0"/>
    <m/>
    <m/>
    <m/>
    <m/>
    <m/>
    <m/>
    <m/>
    <m/>
    <m/>
    <m/>
    <m/>
    <m/>
    <m/>
    <m/>
    <m/>
    <m/>
    <m/>
    <m/>
    <m/>
    <m/>
    <m/>
    <m/>
    <m/>
    <m/>
  </r>
  <r>
    <s v="MT0000892"/>
    <s v="ICIS-NPDES"/>
    <x v="0"/>
    <x v="2"/>
    <n v="154"/>
    <s v="Sulfate (as S)"/>
    <x v="5"/>
    <n v="1"/>
    <s v="Effluent gross"/>
    <n v="1"/>
    <x v="10"/>
    <x v="10"/>
    <n v="41090"/>
    <x v="2"/>
    <m/>
    <m/>
    <m/>
    <m/>
    <m/>
    <m/>
    <m/>
    <m/>
    <m/>
    <m/>
    <m/>
    <m/>
    <n v="340"/>
    <s v="MG/L"/>
    <m/>
    <m/>
    <s v="MG/L"/>
    <s v="avg"/>
    <m/>
    <m/>
    <m/>
    <m/>
    <m/>
    <n v="340"/>
    <s v="MG/L"/>
    <m/>
    <m/>
    <s v="MG/L"/>
    <s v="max"/>
    <m/>
    <m/>
    <m/>
    <m/>
    <m/>
    <x v="0"/>
    <m/>
    <m/>
    <m/>
    <m/>
    <m/>
    <m/>
    <m/>
    <m/>
    <m/>
    <m/>
    <m/>
    <m/>
    <m/>
    <m/>
    <m/>
    <m/>
    <m/>
    <m/>
    <m/>
    <m/>
    <m/>
    <m/>
    <m/>
    <m/>
  </r>
  <r>
    <s v="MT0000892"/>
    <s v="ICIS-NPDES"/>
    <x v="0"/>
    <x v="2"/>
    <n v="154"/>
    <s v="Sulfate (as S)"/>
    <x v="5"/>
    <n v="1"/>
    <s v="Effluent gross"/>
    <n v="1"/>
    <x v="36"/>
    <x v="36"/>
    <n v="41121"/>
    <x v="2"/>
    <m/>
    <m/>
    <m/>
    <m/>
    <m/>
    <m/>
    <m/>
    <m/>
    <m/>
    <m/>
    <m/>
    <m/>
    <n v="420"/>
    <s v="MG/L"/>
    <m/>
    <m/>
    <s v="MG/L"/>
    <s v="avg"/>
    <m/>
    <m/>
    <m/>
    <m/>
    <m/>
    <n v="420"/>
    <s v="MG/L"/>
    <m/>
    <m/>
    <s v="MG/L"/>
    <s v="max"/>
    <m/>
    <m/>
    <m/>
    <m/>
    <m/>
    <x v="0"/>
    <m/>
    <m/>
    <m/>
    <m/>
    <m/>
    <m/>
    <m/>
    <m/>
    <m/>
    <m/>
    <m/>
    <m/>
    <m/>
    <m/>
    <m/>
    <m/>
    <m/>
    <m/>
    <m/>
    <m/>
    <m/>
    <m/>
    <m/>
    <m/>
  </r>
  <r>
    <s v="MT0000892"/>
    <s v="ICIS-NPDES"/>
    <x v="0"/>
    <x v="2"/>
    <n v="154"/>
    <s v="Sulfate (as S)"/>
    <x v="5"/>
    <n v="1"/>
    <s v="Effluent gross"/>
    <n v="1"/>
    <x v="37"/>
    <x v="37"/>
    <n v="41152"/>
    <x v="2"/>
    <m/>
    <m/>
    <m/>
    <m/>
    <m/>
    <m/>
    <m/>
    <m/>
    <m/>
    <m/>
    <m/>
    <m/>
    <n v="310"/>
    <s v="MG/L"/>
    <m/>
    <m/>
    <s v="MG/L"/>
    <s v="avg"/>
    <m/>
    <m/>
    <m/>
    <m/>
    <m/>
    <n v="310"/>
    <s v="MG/L"/>
    <m/>
    <m/>
    <s v="MG/L"/>
    <s v="max"/>
    <m/>
    <m/>
    <m/>
    <m/>
    <m/>
    <x v="0"/>
    <m/>
    <m/>
    <m/>
    <m/>
    <m/>
    <m/>
    <m/>
    <m/>
    <m/>
    <m/>
    <m/>
    <m/>
    <m/>
    <m/>
    <m/>
    <m/>
    <m/>
    <m/>
    <m/>
    <m/>
    <m/>
    <m/>
    <m/>
    <m/>
  </r>
  <r>
    <s v="MT0000892"/>
    <s v="ICIS-NPDES"/>
    <x v="0"/>
    <x v="2"/>
    <n v="154"/>
    <s v="Sulfate (as S)"/>
    <x v="5"/>
    <n v="1"/>
    <s v="Effluent gross"/>
    <n v="1"/>
    <x v="38"/>
    <x v="38"/>
    <n v="41182"/>
    <x v="2"/>
    <m/>
    <m/>
    <m/>
    <m/>
    <m/>
    <m/>
    <m/>
    <m/>
    <m/>
    <m/>
    <m/>
    <m/>
    <n v="890"/>
    <s v="MG/L"/>
    <m/>
    <m/>
    <s v="MG/L"/>
    <s v="avg"/>
    <m/>
    <m/>
    <m/>
    <m/>
    <m/>
    <n v="890"/>
    <s v="MG/L"/>
    <m/>
    <m/>
    <s v="MG/L"/>
    <s v="max"/>
    <m/>
    <m/>
    <m/>
    <m/>
    <m/>
    <x v="0"/>
    <m/>
    <m/>
    <m/>
    <m/>
    <m/>
    <m/>
    <m/>
    <m/>
    <m/>
    <m/>
    <m/>
    <m/>
    <m/>
    <m/>
    <m/>
    <m/>
    <m/>
    <m/>
    <m/>
    <m/>
    <m/>
    <m/>
    <m/>
    <m/>
  </r>
  <r>
    <s v="MT0000892"/>
    <s v="ICIS-NPDES"/>
    <x v="0"/>
    <x v="2"/>
    <n v="310"/>
    <s v="BOD, 5-day, 20 deg. C"/>
    <x v="39"/>
    <n v="1"/>
    <s v="Effluent gross"/>
    <n v="6"/>
    <x v="13"/>
    <x v="13"/>
    <n v="40086"/>
    <x v="3"/>
    <m/>
    <m/>
    <m/>
    <m/>
    <m/>
    <m/>
    <m/>
    <m/>
    <m/>
    <m/>
    <m/>
    <m/>
    <m/>
    <m/>
    <m/>
    <m/>
    <m/>
    <m/>
    <m/>
    <m/>
    <m/>
    <m/>
    <s v="&lt;"/>
    <n v="5"/>
    <s v="MG/L"/>
    <m/>
    <m/>
    <s v="MG/L"/>
    <s v="max"/>
    <m/>
    <m/>
    <m/>
    <m/>
    <m/>
    <x v="0"/>
    <m/>
    <m/>
    <m/>
    <m/>
    <m/>
    <m/>
    <m/>
    <m/>
    <m/>
    <m/>
    <m/>
    <m/>
    <m/>
    <m/>
    <m/>
    <m/>
    <m/>
    <m/>
    <m/>
    <m/>
    <m/>
    <m/>
    <m/>
    <m/>
  </r>
  <r>
    <s v="MT0000892"/>
    <s v="ICIS-NPDES"/>
    <x v="0"/>
    <x v="2"/>
    <n v="310"/>
    <s v="BOD, 5-day, 20 deg. C"/>
    <x v="39"/>
    <n v="1"/>
    <s v="Effluent gross"/>
    <n v="6"/>
    <x v="19"/>
    <x v="19"/>
    <n v="40268"/>
    <x v="0"/>
    <m/>
    <m/>
    <m/>
    <m/>
    <m/>
    <m/>
    <m/>
    <m/>
    <m/>
    <m/>
    <m/>
    <m/>
    <m/>
    <m/>
    <m/>
    <m/>
    <m/>
    <m/>
    <m/>
    <m/>
    <m/>
    <m/>
    <s v="&lt;"/>
    <n v="5"/>
    <s v="MG/L"/>
    <m/>
    <m/>
    <s v="MG/L"/>
    <s v="max"/>
    <m/>
    <m/>
    <m/>
    <m/>
    <m/>
    <x v="0"/>
    <m/>
    <m/>
    <m/>
    <m/>
    <m/>
    <m/>
    <m/>
    <m/>
    <m/>
    <m/>
    <m/>
    <m/>
    <m/>
    <m/>
    <m/>
    <m/>
    <m/>
    <m/>
    <m/>
    <m/>
    <m/>
    <m/>
    <m/>
    <m/>
  </r>
  <r>
    <s v="MT0000892"/>
    <s v="ICIS-NPDES"/>
    <x v="0"/>
    <x v="2"/>
    <n v="310"/>
    <s v="BOD, 5-day, 20 deg. C"/>
    <x v="39"/>
    <n v="1"/>
    <s v="Effluent gross"/>
    <n v="6"/>
    <x v="1"/>
    <x v="1"/>
    <n v="40451"/>
    <x v="0"/>
    <m/>
    <m/>
    <m/>
    <m/>
    <m/>
    <m/>
    <m/>
    <m/>
    <m/>
    <m/>
    <m/>
    <m/>
    <m/>
    <m/>
    <m/>
    <m/>
    <m/>
    <m/>
    <m/>
    <m/>
    <m/>
    <m/>
    <s v="&lt;"/>
    <n v="5"/>
    <s v="MG/L"/>
    <m/>
    <m/>
    <s v="MG/L"/>
    <s v="max"/>
    <m/>
    <m/>
    <m/>
    <m/>
    <m/>
    <x v="0"/>
    <m/>
    <m/>
    <m/>
    <m/>
    <m/>
    <m/>
    <m/>
    <m/>
    <m/>
    <m/>
    <m/>
    <m/>
    <m/>
    <m/>
    <m/>
    <m/>
    <m/>
    <m/>
    <m/>
    <m/>
    <m/>
    <m/>
    <m/>
    <m/>
  </r>
  <r>
    <s v="MT0000892"/>
    <s v="ICIS-NPDES"/>
    <x v="0"/>
    <x v="2"/>
    <n v="310"/>
    <s v="BOD, 5-day, 20 deg. C"/>
    <x v="39"/>
    <n v="1"/>
    <s v="Effluent gross"/>
    <n v="6"/>
    <x v="27"/>
    <x v="27"/>
    <n v="40633"/>
    <x v="1"/>
    <m/>
    <m/>
    <m/>
    <m/>
    <m/>
    <m/>
    <m/>
    <m/>
    <m/>
    <m/>
    <m/>
    <m/>
    <m/>
    <m/>
    <m/>
    <m/>
    <m/>
    <m/>
    <m/>
    <m/>
    <m/>
    <m/>
    <s v="&lt;"/>
    <n v="5"/>
    <s v="MG/L"/>
    <m/>
    <m/>
    <s v="MG/L"/>
    <s v="max"/>
    <m/>
    <m/>
    <m/>
    <m/>
    <m/>
    <x v="0"/>
    <m/>
    <m/>
    <m/>
    <m/>
    <m/>
    <m/>
    <m/>
    <m/>
    <m/>
    <m/>
    <m/>
    <m/>
    <m/>
    <m/>
    <m/>
    <m/>
    <m/>
    <m/>
    <m/>
    <m/>
    <m/>
    <m/>
    <m/>
    <m/>
  </r>
  <r>
    <s v="MT0000892"/>
    <s v="ICIS-NPDES"/>
    <x v="0"/>
    <x v="2"/>
    <n v="310"/>
    <s v="BOD, 5-day, 20 deg. C"/>
    <x v="39"/>
    <n v="1"/>
    <s v="Effluent gross"/>
    <n v="6"/>
    <x v="29"/>
    <x v="29"/>
    <n v="40816"/>
    <x v="1"/>
    <m/>
    <m/>
    <m/>
    <m/>
    <m/>
    <m/>
    <m/>
    <m/>
    <m/>
    <m/>
    <m/>
    <m/>
    <m/>
    <m/>
    <m/>
    <m/>
    <m/>
    <m/>
    <m/>
    <m/>
    <m/>
    <m/>
    <s v="&lt;"/>
    <n v="5"/>
    <s v="MG/L"/>
    <m/>
    <m/>
    <s v="MG/L"/>
    <s v="max"/>
    <m/>
    <m/>
    <m/>
    <m/>
    <m/>
    <x v="0"/>
    <m/>
    <m/>
    <m/>
    <m/>
    <m/>
    <m/>
    <m/>
    <m/>
    <m/>
    <m/>
    <m/>
    <m/>
    <m/>
    <m/>
    <m/>
    <m/>
    <m/>
    <m/>
    <m/>
    <m/>
    <m/>
    <m/>
    <m/>
    <m/>
  </r>
  <r>
    <s v="MT0000892"/>
    <s v="ICIS-NPDES"/>
    <x v="0"/>
    <x v="2"/>
    <n v="310"/>
    <s v="BOD, 5-day, 20 deg. C"/>
    <x v="39"/>
    <n v="1"/>
    <s v="Effluent gross"/>
    <n v="6"/>
    <x v="8"/>
    <x v="8"/>
    <n v="40999"/>
    <x v="2"/>
    <m/>
    <m/>
    <m/>
    <m/>
    <m/>
    <m/>
    <m/>
    <m/>
    <m/>
    <m/>
    <m/>
    <m/>
    <m/>
    <m/>
    <m/>
    <m/>
    <m/>
    <m/>
    <m/>
    <m/>
    <m/>
    <m/>
    <s v="&lt;"/>
    <n v="5"/>
    <s v="MG/L"/>
    <m/>
    <m/>
    <s v="MG/L"/>
    <s v="max"/>
    <m/>
    <m/>
    <m/>
    <m/>
    <m/>
    <x v="0"/>
    <m/>
    <m/>
    <m/>
    <m/>
    <m/>
    <m/>
    <m/>
    <m/>
    <m/>
    <m/>
    <m/>
    <m/>
    <m/>
    <m/>
    <m/>
    <m/>
    <m/>
    <m/>
    <m/>
    <m/>
    <m/>
    <m/>
    <m/>
    <m/>
  </r>
  <r>
    <s v="MT0000892"/>
    <s v="ICIS-NPDES"/>
    <x v="0"/>
    <x v="2"/>
    <n v="400"/>
    <s v="pH"/>
    <x v="6"/>
    <n v="1"/>
    <s v="Effluent gross"/>
    <n v="1"/>
    <x v="11"/>
    <x v="11"/>
    <n v="40025"/>
    <x v="3"/>
    <m/>
    <n v="7.8"/>
    <s v="SU"/>
    <s v="&gt;="/>
    <n v="6.5"/>
    <s v="SU"/>
    <s v="min"/>
    <m/>
    <m/>
    <m/>
    <m/>
    <m/>
    <m/>
    <m/>
    <m/>
    <m/>
    <m/>
    <m/>
    <m/>
    <m/>
    <m/>
    <m/>
    <m/>
    <n v="8"/>
    <s v="SU"/>
    <s v="&lt;="/>
    <n v="9"/>
    <s v="SU"/>
    <s v="max"/>
    <m/>
    <m/>
    <m/>
    <m/>
    <m/>
    <x v="0"/>
    <m/>
    <m/>
    <m/>
    <m/>
    <m/>
    <m/>
    <m/>
    <m/>
    <m/>
    <m/>
    <m/>
    <m/>
    <m/>
    <m/>
    <m/>
    <m/>
    <m/>
    <m/>
    <m/>
    <m/>
    <m/>
    <m/>
    <m/>
    <m/>
  </r>
  <r>
    <s v="MT0000892"/>
    <s v="ICIS-NPDES"/>
    <x v="0"/>
    <x v="2"/>
    <n v="400"/>
    <s v="pH"/>
    <x v="6"/>
    <n v="1"/>
    <s v="Effluent gross"/>
    <n v="1"/>
    <x v="12"/>
    <x v="12"/>
    <n v="40056"/>
    <x v="3"/>
    <m/>
    <n v="8"/>
    <s v="SU"/>
    <s v="&gt;="/>
    <n v="6.5"/>
    <s v="SU"/>
    <s v="min"/>
    <m/>
    <m/>
    <m/>
    <m/>
    <m/>
    <m/>
    <m/>
    <m/>
    <m/>
    <m/>
    <m/>
    <m/>
    <m/>
    <m/>
    <m/>
    <m/>
    <n v="8.1"/>
    <s v="SU"/>
    <s v="&lt;="/>
    <n v="9"/>
    <s v="SU"/>
    <s v="max"/>
    <m/>
    <m/>
    <m/>
    <m/>
    <m/>
    <x v="0"/>
    <m/>
    <m/>
    <m/>
    <m/>
    <m/>
    <m/>
    <m/>
    <m/>
    <m/>
    <m/>
    <m/>
    <m/>
    <m/>
    <m/>
    <m/>
    <m/>
    <m/>
    <m/>
    <m/>
    <m/>
    <m/>
    <m/>
    <m/>
    <m/>
  </r>
  <r>
    <s v="MT0000892"/>
    <s v="ICIS-NPDES"/>
    <x v="0"/>
    <x v="2"/>
    <n v="400"/>
    <s v="pH"/>
    <x v="6"/>
    <n v="1"/>
    <s v="Effluent gross"/>
    <n v="1"/>
    <x v="13"/>
    <x v="13"/>
    <n v="40086"/>
    <x v="3"/>
    <m/>
    <n v="8"/>
    <s v="SU"/>
    <s v="&gt;="/>
    <n v="6.5"/>
    <s v="SU"/>
    <s v="min"/>
    <m/>
    <m/>
    <m/>
    <m/>
    <m/>
    <m/>
    <m/>
    <m/>
    <m/>
    <m/>
    <m/>
    <m/>
    <m/>
    <m/>
    <m/>
    <m/>
    <n v="8.1999999999999993"/>
    <s v="SU"/>
    <s v="&lt;="/>
    <n v="9"/>
    <s v="SU"/>
    <s v="max"/>
    <m/>
    <m/>
    <m/>
    <m/>
    <m/>
    <x v="0"/>
    <m/>
    <m/>
    <m/>
    <m/>
    <m/>
    <m/>
    <m/>
    <m/>
    <m/>
    <m/>
    <m/>
    <m/>
    <m/>
    <m/>
    <m/>
    <m/>
    <m/>
    <m/>
    <m/>
    <m/>
    <m/>
    <m/>
    <m/>
    <m/>
  </r>
  <r>
    <s v="MT0000892"/>
    <s v="ICIS-NPDES"/>
    <x v="0"/>
    <x v="2"/>
    <n v="400"/>
    <s v="pH"/>
    <x v="6"/>
    <n v="1"/>
    <s v="Effluent gross"/>
    <n v="1"/>
    <x v="14"/>
    <x v="14"/>
    <n v="40117"/>
    <x v="3"/>
    <m/>
    <n v="7.9"/>
    <s v="SU"/>
    <s v="&gt;="/>
    <n v="6.5"/>
    <s v="SU"/>
    <s v="min"/>
    <m/>
    <m/>
    <m/>
    <m/>
    <m/>
    <m/>
    <m/>
    <m/>
    <m/>
    <m/>
    <m/>
    <m/>
    <m/>
    <m/>
    <m/>
    <m/>
    <n v="8.3000000000000007"/>
    <s v="SU"/>
    <s v="&lt;="/>
    <n v="9"/>
    <s v="SU"/>
    <s v="max"/>
    <m/>
    <m/>
    <m/>
    <m/>
    <m/>
    <x v="0"/>
    <m/>
    <m/>
    <m/>
    <m/>
    <m/>
    <m/>
    <m/>
    <m/>
    <m/>
    <m/>
    <m/>
    <m/>
    <m/>
    <m/>
    <m/>
    <m/>
    <m/>
    <m/>
    <m/>
    <m/>
    <m/>
    <m/>
    <m/>
    <m/>
  </r>
  <r>
    <s v="MT0000892"/>
    <s v="ICIS-NPDES"/>
    <x v="0"/>
    <x v="2"/>
    <n v="400"/>
    <s v="pH"/>
    <x v="6"/>
    <n v="1"/>
    <s v="Effluent gross"/>
    <n v="1"/>
    <x v="15"/>
    <x v="15"/>
    <n v="40147"/>
    <x v="3"/>
    <m/>
    <n v="8"/>
    <s v="SU"/>
    <s v="&gt;="/>
    <n v="6.5"/>
    <s v="SU"/>
    <s v="min"/>
    <m/>
    <m/>
    <m/>
    <m/>
    <m/>
    <m/>
    <m/>
    <m/>
    <m/>
    <m/>
    <m/>
    <m/>
    <m/>
    <m/>
    <m/>
    <m/>
    <n v="8.1999999999999993"/>
    <s v="SU"/>
    <s v="&lt;="/>
    <n v="9"/>
    <s v="SU"/>
    <s v="max"/>
    <m/>
    <m/>
    <m/>
    <m/>
    <m/>
    <x v="0"/>
    <m/>
    <m/>
    <m/>
    <m/>
    <m/>
    <m/>
    <m/>
    <m/>
    <m/>
    <m/>
    <m/>
    <m/>
    <m/>
    <m/>
    <m/>
    <m/>
    <m/>
    <m/>
    <m/>
    <m/>
    <m/>
    <m/>
    <m/>
    <m/>
  </r>
  <r>
    <s v="MT0000892"/>
    <s v="ICIS-NPDES"/>
    <x v="0"/>
    <x v="2"/>
    <n v="400"/>
    <s v="pH"/>
    <x v="6"/>
    <n v="1"/>
    <s v="Effluent gross"/>
    <n v="1"/>
    <x v="16"/>
    <x v="16"/>
    <n v="40178"/>
    <x v="3"/>
    <m/>
    <n v="7.7"/>
    <s v="SU"/>
    <s v="&gt;="/>
    <n v="6.5"/>
    <s v="SU"/>
    <s v="min"/>
    <m/>
    <m/>
    <m/>
    <m/>
    <m/>
    <m/>
    <m/>
    <m/>
    <m/>
    <m/>
    <m/>
    <m/>
    <m/>
    <m/>
    <m/>
    <m/>
    <n v="8.1999999999999993"/>
    <s v="SU"/>
    <s v="&lt;="/>
    <n v="9"/>
    <s v="SU"/>
    <s v="max"/>
    <m/>
    <m/>
    <m/>
    <m/>
    <m/>
    <x v="0"/>
    <m/>
    <m/>
    <m/>
    <m/>
    <m/>
    <m/>
    <m/>
    <m/>
    <m/>
    <m/>
    <m/>
    <m/>
    <m/>
    <m/>
    <m/>
    <m/>
    <m/>
    <m/>
    <m/>
    <m/>
    <m/>
    <m/>
    <m/>
    <m/>
  </r>
  <r>
    <s v="MT0000892"/>
    <s v="ICIS-NPDES"/>
    <x v="0"/>
    <x v="2"/>
    <n v="400"/>
    <s v="pH"/>
    <x v="6"/>
    <n v="1"/>
    <s v="Effluent gross"/>
    <n v="1"/>
    <x v="17"/>
    <x v="17"/>
    <n v="40209"/>
    <x v="0"/>
    <m/>
    <n v="7.8"/>
    <s v="SU"/>
    <s v="&gt;="/>
    <n v="6.5"/>
    <s v="SU"/>
    <s v="min"/>
    <m/>
    <m/>
    <m/>
    <m/>
    <m/>
    <m/>
    <m/>
    <m/>
    <m/>
    <m/>
    <m/>
    <m/>
    <m/>
    <m/>
    <m/>
    <m/>
    <n v="7.9"/>
    <s v="SU"/>
    <s v="&lt;="/>
    <n v="9"/>
    <s v="SU"/>
    <s v="max"/>
    <m/>
    <m/>
    <m/>
    <m/>
    <m/>
    <x v="0"/>
    <m/>
    <m/>
    <m/>
    <m/>
    <m/>
    <m/>
    <m/>
    <m/>
    <m/>
    <m/>
    <m/>
    <m/>
    <m/>
    <m/>
    <m/>
    <m/>
    <m/>
    <m/>
    <m/>
    <m/>
    <m/>
    <m/>
    <m/>
    <m/>
  </r>
  <r>
    <s v="MT0000892"/>
    <s v="ICIS-NPDES"/>
    <x v="0"/>
    <x v="2"/>
    <n v="400"/>
    <s v="pH"/>
    <x v="6"/>
    <n v="1"/>
    <s v="Effluent gross"/>
    <n v="1"/>
    <x v="18"/>
    <x v="18"/>
    <n v="40237"/>
    <x v="0"/>
    <m/>
    <n v="7.5"/>
    <s v="SU"/>
    <s v="&gt;="/>
    <n v="6.5"/>
    <s v="SU"/>
    <s v="min"/>
    <m/>
    <m/>
    <m/>
    <m/>
    <m/>
    <m/>
    <m/>
    <m/>
    <m/>
    <m/>
    <m/>
    <m/>
    <m/>
    <m/>
    <m/>
    <m/>
    <n v="7.7"/>
    <s v="SU"/>
    <s v="&lt;="/>
    <n v="9"/>
    <s v="SU"/>
    <s v="max"/>
    <m/>
    <m/>
    <m/>
    <m/>
    <m/>
    <x v="0"/>
    <m/>
    <m/>
    <m/>
    <m/>
    <m/>
    <m/>
    <m/>
    <m/>
    <m/>
    <m/>
    <m/>
    <m/>
    <m/>
    <m/>
    <m/>
    <m/>
    <m/>
    <m/>
    <m/>
    <m/>
    <m/>
    <m/>
    <m/>
    <m/>
  </r>
  <r>
    <s v="MT0000892"/>
    <s v="ICIS-NPDES"/>
    <x v="0"/>
    <x v="2"/>
    <n v="400"/>
    <s v="pH"/>
    <x v="6"/>
    <n v="1"/>
    <s v="Effluent gross"/>
    <n v="1"/>
    <x v="19"/>
    <x v="19"/>
    <n v="40268"/>
    <x v="0"/>
    <m/>
    <n v="8.1"/>
    <s v="SU"/>
    <s v="&gt;="/>
    <n v="6.5"/>
    <s v="SU"/>
    <s v="min"/>
    <m/>
    <m/>
    <m/>
    <m/>
    <m/>
    <m/>
    <m/>
    <m/>
    <m/>
    <m/>
    <m/>
    <m/>
    <m/>
    <m/>
    <m/>
    <m/>
    <n v="8.3000000000000007"/>
    <s v="SU"/>
    <s v="&lt;="/>
    <n v="9"/>
    <s v="SU"/>
    <s v="max"/>
    <m/>
    <m/>
    <m/>
    <m/>
    <m/>
    <x v="0"/>
    <m/>
    <m/>
    <m/>
    <m/>
    <m/>
    <m/>
    <m/>
    <m/>
    <m/>
    <m/>
    <m/>
    <m/>
    <m/>
    <m/>
    <m/>
    <m/>
    <m/>
    <m/>
    <m/>
    <m/>
    <m/>
    <m/>
    <m/>
    <m/>
  </r>
  <r>
    <s v="MT0000892"/>
    <s v="ICIS-NPDES"/>
    <x v="0"/>
    <x v="2"/>
    <n v="400"/>
    <s v="pH"/>
    <x v="6"/>
    <n v="1"/>
    <s v="Effluent gross"/>
    <n v="1"/>
    <x v="20"/>
    <x v="20"/>
    <n v="40298"/>
    <x v="0"/>
    <m/>
    <n v="8.1999999999999993"/>
    <s v="SU"/>
    <s v="&gt;="/>
    <n v="6.5"/>
    <s v="SU"/>
    <s v="min"/>
    <m/>
    <m/>
    <m/>
    <m/>
    <m/>
    <m/>
    <m/>
    <m/>
    <m/>
    <m/>
    <m/>
    <m/>
    <m/>
    <m/>
    <m/>
    <m/>
    <n v="8.1999999999999993"/>
    <s v="SU"/>
    <s v="&lt;="/>
    <n v="9"/>
    <s v="SU"/>
    <s v="max"/>
    <m/>
    <m/>
    <m/>
    <m/>
    <m/>
    <x v="0"/>
    <m/>
    <m/>
    <m/>
    <m/>
    <m/>
    <m/>
    <m/>
    <m/>
    <m/>
    <m/>
    <m/>
    <m/>
    <m/>
    <m/>
    <m/>
    <m/>
    <m/>
    <m/>
    <m/>
    <m/>
    <m/>
    <m/>
    <m/>
    <m/>
  </r>
  <r>
    <s v="MT0000892"/>
    <s v="ICIS-NPDES"/>
    <x v="0"/>
    <x v="2"/>
    <n v="400"/>
    <s v="pH"/>
    <x v="6"/>
    <n v="1"/>
    <s v="Effluent gross"/>
    <n v="1"/>
    <x v="21"/>
    <x v="21"/>
    <n v="40329"/>
    <x v="0"/>
    <m/>
    <n v="7.9"/>
    <s v="SU"/>
    <s v="&gt;="/>
    <n v="6.5"/>
    <s v="SU"/>
    <s v="min"/>
    <m/>
    <m/>
    <m/>
    <m/>
    <m/>
    <m/>
    <m/>
    <m/>
    <m/>
    <m/>
    <m/>
    <m/>
    <m/>
    <m/>
    <m/>
    <m/>
    <n v="8.4"/>
    <s v="SU"/>
    <s v="&lt;="/>
    <n v="9"/>
    <s v="SU"/>
    <s v="max"/>
    <m/>
    <m/>
    <m/>
    <m/>
    <m/>
    <x v="0"/>
    <m/>
    <m/>
    <m/>
    <m/>
    <m/>
    <m/>
    <m/>
    <m/>
    <m/>
    <m/>
    <m/>
    <m/>
    <m/>
    <m/>
    <m/>
    <m/>
    <m/>
    <m/>
    <m/>
    <m/>
    <m/>
    <m/>
    <m/>
    <m/>
  </r>
  <r>
    <s v="MT0000892"/>
    <s v="ICIS-NPDES"/>
    <x v="0"/>
    <x v="2"/>
    <n v="400"/>
    <s v="pH"/>
    <x v="6"/>
    <n v="1"/>
    <s v="Effluent gross"/>
    <n v="1"/>
    <x v="22"/>
    <x v="22"/>
    <n v="40359"/>
    <x v="0"/>
    <m/>
    <n v="7.7"/>
    <s v="SU"/>
    <s v="&gt;="/>
    <n v="6.5"/>
    <s v="SU"/>
    <s v="min"/>
    <m/>
    <m/>
    <m/>
    <m/>
    <m/>
    <m/>
    <m/>
    <m/>
    <m/>
    <m/>
    <m/>
    <m/>
    <m/>
    <m/>
    <m/>
    <m/>
    <n v="7.9"/>
    <s v="SU"/>
    <s v="&lt;="/>
    <n v="9"/>
    <s v="SU"/>
    <s v="max"/>
    <m/>
    <m/>
    <m/>
    <m/>
    <m/>
    <x v="0"/>
    <m/>
    <m/>
    <m/>
    <m/>
    <m/>
    <m/>
    <m/>
    <m/>
    <m/>
    <m/>
    <m/>
    <m/>
    <m/>
    <m/>
    <m/>
    <m/>
    <m/>
    <m/>
    <m/>
    <m/>
    <m/>
    <m/>
    <m/>
    <m/>
  </r>
  <r>
    <s v="MT0000892"/>
    <s v="ICIS-NPDES"/>
    <x v="0"/>
    <x v="2"/>
    <n v="400"/>
    <s v="pH"/>
    <x v="6"/>
    <n v="1"/>
    <s v="Effluent gross"/>
    <n v="1"/>
    <x v="23"/>
    <x v="23"/>
    <n v="40390"/>
    <x v="0"/>
    <m/>
    <n v="7.3"/>
    <s v="SU"/>
    <s v="&gt;="/>
    <n v="6.5"/>
    <s v="SU"/>
    <s v="min"/>
    <m/>
    <m/>
    <m/>
    <m/>
    <m/>
    <m/>
    <m/>
    <m/>
    <m/>
    <m/>
    <m/>
    <m/>
    <m/>
    <m/>
    <m/>
    <m/>
    <n v="7.9"/>
    <s v="SU"/>
    <s v="&lt;="/>
    <n v="9"/>
    <s v="SU"/>
    <s v="max"/>
    <m/>
    <m/>
    <m/>
    <m/>
    <m/>
    <x v="0"/>
    <m/>
    <m/>
    <m/>
    <m/>
    <m/>
    <m/>
    <m/>
    <m/>
    <m/>
    <m/>
    <m/>
    <m/>
    <m/>
    <m/>
    <m/>
    <m/>
    <m/>
    <m/>
    <m/>
    <m/>
    <m/>
    <m/>
    <m/>
    <m/>
  </r>
  <r>
    <s v="MT0000892"/>
    <s v="ICIS-NPDES"/>
    <x v="0"/>
    <x v="2"/>
    <n v="400"/>
    <s v="pH"/>
    <x v="6"/>
    <n v="1"/>
    <s v="Effluent gross"/>
    <n v="1"/>
    <x v="0"/>
    <x v="0"/>
    <n v="40421"/>
    <x v="0"/>
    <m/>
    <n v="7.8"/>
    <s v="SU"/>
    <s v="&gt;="/>
    <n v="6.5"/>
    <s v="SU"/>
    <s v="min"/>
    <m/>
    <m/>
    <m/>
    <m/>
    <m/>
    <m/>
    <m/>
    <m/>
    <m/>
    <m/>
    <m/>
    <m/>
    <m/>
    <m/>
    <m/>
    <m/>
    <n v="7.9"/>
    <s v="SU"/>
    <s v="&lt;="/>
    <n v="9"/>
    <s v="SU"/>
    <s v="max"/>
    <m/>
    <m/>
    <m/>
    <m/>
    <m/>
    <x v="0"/>
    <m/>
    <m/>
    <m/>
    <m/>
    <m/>
    <m/>
    <m/>
    <m/>
    <m/>
    <m/>
    <m/>
    <m/>
    <m/>
    <m/>
    <m/>
    <m/>
    <m/>
    <m/>
    <m/>
    <m/>
    <m/>
    <m/>
    <m/>
    <m/>
  </r>
  <r>
    <s v="MT0000892"/>
    <s v="ICIS-NPDES"/>
    <x v="0"/>
    <x v="2"/>
    <n v="400"/>
    <s v="pH"/>
    <x v="6"/>
    <n v="1"/>
    <s v="Effluent gross"/>
    <n v="1"/>
    <x v="1"/>
    <x v="1"/>
    <n v="40451"/>
    <x v="0"/>
    <m/>
    <n v="7.9"/>
    <s v="SU"/>
    <s v="&gt;="/>
    <n v="6.5"/>
    <s v="SU"/>
    <s v="min"/>
    <m/>
    <m/>
    <m/>
    <m/>
    <m/>
    <m/>
    <m/>
    <m/>
    <m/>
    <m/>
    <m/>
    <m/>
    <m/>
    <m/>
    <m/>
    <m/>
    <n v="8.1999999999999993"/>
    <s v="SU"/>
    <s v="&lt;="/>
    <n v="9"/>
    <s v="SU"/>
    <s v="max"/>
    <m/>
    <m/>
    <m/>
    <m/>
    <m/>
    <x v="0"/>
    <m/>
    <m/>
    <m/>
    <m/>
    <m/>
    <m/>
    <m/>
    <m/>
    <m/>
    <m/>
    <m/>
    <m/>
    <m/>
    <m/>
    <m/>
    <m/>
    <m/>
    <m/>
    <m/>
    <m/>
    <m/>
    <m/>
    <m/>
    <m/>
  </r>
  <r>
    <s v="MT0000892"/>
    <s v="ICIS-NPDES"/>
    <x v="0"/>
    <x v="2"/>
    <n v="400"/>
    <s v="pH"/>
    <x v="6"/>
    <n v="1"/>
    <s v="Effluent gross"/>
    <n v="1"/>
    <x v="24"/>
    <x v="24"/>
    <n v="40482"/>
    <x v="0"/>
    <m/>
    <n v="8"/>
    <s v="SU"/>
    <s v="&gt;="/>
    <n v="6.5"/>
    <s v="SU"/>
    <s v="min"/>
    <m/>
    <m/>
    <m/>
    <m/>
    <m/>
    <m/>
    <m/>
    <m/>
    <m/>
    <m/>
    <m/>
    <m/>
    <m/>
    <m/>
    <m/>
    <m/>
    <n v="8.3000000000000007"/>
    <s v="SU"/>
    <s v="&lt;="/>
    <n v="9"/>
    <s v="SU"/>
    <s v="max"/>
    <m/>
    <m/>
    <m/>
    <m/>
    <m/>
    <x v="0"/>
    <m/>
    <m/>
    <m/>
    <m/>
    <m/>
    <m/>
    <m/>
    <m/>
    <m/>
    <m/>
    <m/>
    <m/>
    <m/>
    <m/>
    <m/>
    <m/>
    <m/>
    <m/>
    <m/>
    <m/>
    <m/>
    <m/>
    <m/>
    <m/>
  </r>
  <r>
    <s v="MT0000892"/>
    <s v="ICIS-NPDES"/>
    <x v="0"/>
    <x v="2"/>
    <n v="400"/>
    <s v="pH"/>
    <x v="6"/>
    <n v="1"/>
    <s v="Effluent gross"/>
    <n v="1"/>
    <x v="2"/>
    <x v="2"/>
    <n v="40512"/>
    <x v="0"/>
    <m/>
    <n v="8.1"/>
    <s v="SU"/>
    <s v="&gt;="/>
    <n v="6.5"/>
    <s v="SU"/>
    <s v="min"/>
    <m/>
    <m/>
    <m/>
    <m/>
    <m/>
    <m/>
    <m/>
    <m/>
    <m/>
    <m/>
    <m/>
    <m/>
    <m/>
    <m/>
    <m/>
    <m/>
    <n v="8.3000000000000007"/>
    <s v="SU"/>
    <s v="&lt;="/>
    <n v="9"/>
    <s v="SU"/>
    <s v="max"/>
    <m/>
    <m/>
    <m/>
    <m/>
    <m/>
    <x v="0"/>
    <m/>
    <m/>
    <m/>
    <m/>
    <m/>
    <m/>
    <m/>
    <m/>
    <m/>
    <m/>
    <m/>
    <m/>
    <m/>
    <m/>
    <m/>
    <m/>
    <m/>
    <m/>
    <m/>
    <m/>
    <m/>
    <m/>
    <m/>
    <m/>
  </r>
  <r>
    <s v="MT0000892"/>
    <s v="ICIS-NPDES"/>
    <x v="0"/>
    <x v="2"/>
    <n v="400"/>
    <s v="pH"/>
    <x v="6"/>
    <n v="1"/>
    <s v="Effluent gross"/>
    <n v="1"/>
    <x v="3"/>
    <x v="3"/>
    <n v="40543"/>
    <x v="0"/>
    <m/>
    <n v="7.8"/>
    <s v="SU"/>
    <s v="&gt;="/>
    <n v="6.5"/>
    <s v="SU"/>
    <s v="min"/>
    <m/>
    <m/>
    <m/>
    <m/>
    <m/>
    <m/>
    <m/>
    <m/>
    <m/>
    <m/>
    <m/>
    <m/>
    <m/>
    <m/>
    <m/>
    <m/>
    <n v="8.1"/>
    <s v="SU"/>
    <s v="&lt;="/>
    <n v="9"/>
    <s v="SU"/>
    <s v="max"/>
    <m/>
    <m/>
    <m/>
    <m/>
    <m/>
    <x v="0"/>
    <m/>
    <m/>
    <m/>
    <m/>
    <m/>
    <m/>
    <m/>
    <m/>
    <m/>
    <m/>
    <m/>
    <m/>
    <m/>
    <m/>
    <m/>
    <m/>
    <m/>
    <m/>
    <m/>
    <m/>
    <m/>
    <m/>
    <m/>
    <m/>
  </r>
  <r>
    <s v="MT0000892"/>
    <s v="ICIS-NPDES"/>
    <x v="0"/>
    <x v="2"/>
    <n v="400"/>
    <s v="pH"/>
    <x v="6"/>
    <n v="1"/>
    <s v="Effluent gross"/>
    <n v="1"/>
    <x v="25"/>
    <x v="25"/>
    <n v="40574"/>
    <x v="1"/>
    <m/>
    <n v="8"/>
    <s v="SU"/>
    <s v="&gt;="/>
    <n v="6.5"/>
    <s v="SU"/>
    <s v="min"/>
    <m/>
    <m/>
    <m/>
    <m/>
    <m/>
    <m/>
    <m/>
    <m/>
    <m/>
    <m/>
    <m/>
    <m/>
    <m/>
    <m/>
    <m/>
    <m/>
    <n v="8.1"/>
    <s v="SU"/>
    <s v="&lt;="/>
    <n v="9"/>
    <s v="SU"/>
    <s v="max"/>
    <m/>
    <m/>
    <m/>
    <m/>
    <m/>
    <x v="0"/>
    <m/>
    <m/>
    <m/>
    <m/>
    <m/>
    <m/>
    <m/>
    <m/>
    <m/>
    <m/>
    <m/>
    <m/>
    <m/>
    <m/>
    <m/>
    <m/>
    <m/>
    <m/>
    <m/>
    <m/>
    <m/>
    <m/>
    <m/>
    <m/>
  </r>
  <r>
    <s v="MT0000892"/>
    <s v="ICIS-NPDES"/>
    <x v="0"/>
    <x v="2"/>
    <n v="400"/>
    <s v="pH"/>
    <x v="6"/>
    <n v="1"/>
    <s v="Effluent gross"/>
    <n v="1"/>
    <x v="26"/>
    <x v="26"/>
    <n v="40602"/>
    <x v="1"/>
    <m/>
    <n v="8.1"/>
    <s v="SU"/>
    <s v="&gt;="/>
    <n v="6.5"/>
    <s v="SU"/>
    <s v="min"/>
    <m/>
    <m/>
    <m/>
    <m/>
    <m/>
    <m/>
    <m/>
    <m/>
    <m/>
    <m/>
    <m/>
    <m/>
    <m/>
    <m/>
    <m/>
    <m/>
    <n v="8.4"/>
    <s v="SU"/>
    <s v="&lt;="/>
    <n v="9"/>
    <s v="SU"/>
    <s v="max"/>
    <m/>
    <m/>
    <m/>
    <m/>
    <m/>
    <x v="0"/>
    <m/>
    <m/>
    <m/>
    <m/>
    <m/>
    <m/>
    <m/>
    <m/>
    <m/>
    <m/>
    <m/>
    <m/>
    <m/>
    <m/>
    <m/>
    <m/>
    <m/>
    <m/>
    <m/>
    <m/>
    <m/>
    <m/>
    <m/>
    <m/>
  </r>
  <r>
    <s v="MT0000892"/>
    <s v="ICIS-NPDES"/>
    <x v="0"/>
    <x v="2"/>
    <n v="400"/>
    <s v="pH"/>
    <x v="6"/>
    <n v="1"/>
    <s v="Effluent gross"/>
    <n v="1"/>
    <x v="27"/>
    <x v="27"/>
    <n v="40633"/>
    <x v="1"/>
    <m/>
    <n v="8.1"/>
    <s v="SU"/>
    <s v="&gt;="/>
    <n v="6.5"/>
    <s v="SU"/>
    <s v="min"/>
    <m/>
    <m/>
    <m/>
    <m/>
    <m/>
    <m/>
    <m/>
    <m/>
    <m/>
    <m/>
    <m/>
    <m/>
    <m/>
    <m/>
    <m/>
    <m/>
    <n v="8.3000000000000007"/>
    <s v="SU"/>
    <s v="&lt;="/>
    <n v="9"/>
    <s v="SU"/>
    <s v="max"/>
    <m/>
    <m/>
    <m/>
    <m/>
    <m/>
    <x v="0"/>
    <m/>
    <m/>
    <m/>
    <m/>
    <m/>
    <m/>
    <m/>
    <m/>
    <m/>
    <m/>
    <m/>
    <m/>
    <m/>
    <m/>
    <m/>
    <m/>
    <m/>
    <m/>
    <m/>
    <m/>
    <m/>
    <m/>
    <m/>
    <m/>
  </r>
  <r>
    <s v="MT0000892"/>
    <s v="ICIS-NPDES"/>
    <x v="0"/>
    <x v="2"/>
    <n v="400"/>
    <s v="pH"/>
    <x v="6"/>
    <n v="1"/>
    <s v="Effluent gross"/>
    <n v="1"/>
    <x v="28"/>
    <x v="28"/>
    <n v="40663"/>
    <x v="1"/>
    <m/>
    <n v="8.1999999999999993"/>
    <s v="SU"/>
    <s v="&gt;="/>
    <n v="6.5"/>
    <s v="SU"/>
    <s v="min"/>
    <m/>
    <m/>
    <m/>
    <m/>
    <m/>
    <m/>
    <m/>
    <m/>
    <m/>
    <m/>
    <m/>
    <m/>
    <m/>
    <m/>
    <m/>
    <m/>
    <n v="8.3000000000000007"/>
    <s v="SU"/>
    <s v="&lt;="/>
    <n v="9"/>
    <s v="SU"/>
    <s v="max"/>
    <m/>
    <m/>
    <m/>
    <m/>
    <m/>
    <x v="0"/>
    <m/>
    <m/>
    <m/>
    <m/>
    <m/>
    <m/>
    <m/>
    <m/>
    <m/>
    <m/>
    <m/>
    <m/>
    <m/>
    <m/>
    <m/>
    <m/>
    <m/>
    <m/>
    <m/>
    <m/>
    <m/>
    <m/>
    <m/>
    <m/>
  </r>
  <r>
    <s v="MT0000892"/>
    <s v="ICIS-NPDES"/>
    <x v="0"/>
    <x v="2"/>
    <n v="400"/>
    <s v="pH"/>
    <x v="6"/>
    <n v="1"/>
    <s v="Effluent gross"/>
    <n v="1"/>
    <x v="4"/>
    <x v="4"/>
    <n v="40694"/>
    <x v="1"/>
    <m/>
    <n v="7.9"/>
    <s v="SU"/>
    <s v="&gt;="/>
    <n v="6.5"/>
    <s v="SU"/>
    <s v="min"/>
    <m/>
    <m/>
    <m/>
    <m/>
    <m/>
    <m/>
    <m/>
    <m/>
    <m/>
    <m/>
    <m/>
    <m/>
    <m/>
    <m/>
    <m/>
    <m/>
    <n v="8.3000000000000007"/>
    <s v="SU"/>
    <s v="&lt;="/>
    <n v="9"/>
    <s v="SU"/>
    <s v="max"/>
    <m/>
    <m/>
    <m/>
    <m/>
    <m/>
    <x v="0"/>
    <m/>
    <m/>
    <m/>
    <m/>
    <m/>
    <m/>
    <m/>
    <m/>
    <m/>
    <m/>
    <m/>
    <m/>
    <m/>
    <m/>
    <m/>
    <m/>
    <m/>
    <m/>
    <m/>
    <m/>
    <m/>
    <m/>
    <m/>
    <m/>
  </r>
  <r>
    <s v="MT0000892"/>
    <s v="ICIS-NPDES"/>
    <x v="0"/>
    <x v="2"/>
    <n v="400"/>
    <s v="pH"/>
    <x v="6"/>
    <n v="1"/>
    <s v="Effluent gross"/>
    <n v="1"/>
    <x v="5"/>
    <x v="5"/>
    <n v="40724"/>
    <x v="1"/>
    <m/>
    <n v="7.7"/>
    <s v="SU"/>
    <s v="&gt;="/>
    <n v="6.5"/>
    <s v="SU"/>
    <s v="min"/>
    <m/>
    <m/>
    <m/>
    <m/>
    <m/>
    <m/>
    <m/>
    <m/>
    <m/>
    <m/>
    <m/>
    <m/>
    <m/>
    <m/>
    <m/>
    <m/>
    <n v="7.9"/>
    <s v="SU"/>
    <s v="&lt;="/>
    <n v="9"/>
    <s v="SU"/>
    <s v="max"/>
    <m/>
    <m/>
    <m/>
    <m/>
    <m/>
    <x v="0"/>
    <m/>
    <m/>
    <m/>
    <m/>
    <m/>
    <m/>
    <m/>
    <m/>
    <m/>
    <m/>
    <m/>
    <m/>
    <m/>
    <m/>
    <m/>
    <m/>
    <m/>
    <m/>
    <m/>
    <m/>
    <m/>
    <m/>
    <m/>
    <m/>
  </r>
  <r>
    <s v="MT0000892"/>
    <s v="ICIS-NPDES"/>
    <x v="0"/>
    <x v="2"/>
    <n v="400"/>
    <s v="pH"/>
    <x v="6"/>
    <n v="1"/>
    <s v="Effluent gross"/>
    <n v="1"/>
    <x v="6"/>
    <x v="6"/>
    <n v="40755"/>
    <x v="1"/>
    <m/>
    <n v="7.8"/>
    <s v="SU"/>
    <s v="&gt;="/>
    <n v="6.5"/>
    <s v="SU"/>
    <s v="min"/>
    <m/>
    <m/>
    <m/>
    <m/>
    <m/>
    <m/>
    <m/>
    <m/>
    <m/>
    <m/>
    <m/>
    <m/>
    <m/>
    <m/>
    <m/>
    <m/>
    <n v="8"/>
    <s v="SU"/>
    <s v="&lt;="/>
    <n v="9"/>
    <s v="SU"/>
    <s v="max"/>
    <m/>
    <m/>
    <m/>
    <m/>
    <m/>
    <x v="0"/>
    <m/>
    <m/>
    <m/>
    <m/>
    <m/>
    <m/>
    <m/>
    <m/>
    <m/>
    <m/>
    <m/>
    <m/>
    <m/>
    <m/>
    <m/>
    <m/>
    <m/>
    <m/>
    <m/>
    <m/>
    <m/>
    <m/>
    <m/>
    <m/>
  </r>
  <r>
    <s v="MT0000892"/>
    <s v="ICIS-NPDES"/>
    <x v="0"/>
    <x v="2"/>
    <n v="400"/>
    <s v="pH"/>
    <x v="6"/>
    <n v="1"/>
    <s v="Effluent gross"/>
    <n v="1"/>
    <x v="7"/>
    <x v="7"/>
    <n v="40786"/>
    <x v="1"/>
    <m/>
    <n v="8"/>
    <s v="SU"/>
    <s v="&gt;="/>
    <n v="6.5"/>
    <s v="SU"/>
    <s v="min"/>
    <m/>
    <m/>
    <m/>
    <m/>
    <m/>
    <m/>
    <m/>
    <m/>
    <m/>
    <m/>
    <m/>
    <m/>
    <m/>
    <m/>
    <m/>
    <m/>
    <n v="8"/>
    <s v="SU"/>
    <s v="&lt;="/>
    <n v="9"/>
    <s v="SU"/>
    <s v="max"/>
    <m/>
    <m/>
    <m/>
    <m/>
    <m/>
    <x v="0"/>
    <m/>
    <m/>
    <m/>
    <m/>
    <m/>
    <m/>
    <m/>
    <m/>
    <m/>
    <m/>
    <m/>
    <m/>
    <m/>
    <m/>
    <m/>
    <m/>
    <m/>
    <m/>
    <m/>
    <m/>
    <m/>
    <m/>
    <m/>
    <m/>
  </r>
  <r>
    <s v="MT0000892"/>
    <s v="ICIS-NPDES"/>
    <x v="0"/>
    <x v="2"/>
    <n v="400"/>
    <s v="pH"/>
    <x v="6"/>
    <n v="1"/>
    <s v="Effluent gross"/>
    <n v="1"/>
    <x v="29"/>
    <x v="29"/>
    <n v="40816"/>
    <x v="1"/>
    <m/>
    <n v="7.7"/>
    <s v="SU"/>
    <s v="&gt;="/>
    <n v="6.5"/>
    <s v="SU"/>
    <s v="min"/>
    <m/>
    <m/>
    <m/>
    <m/>
    <m/>
    <m/>
    <m/>
    <m/>
    <m/>
    <m/>
    <m/>
    <m/>
    <m/>
    <m/>
    <m/>
    <m/>
    <n v="8.1999999999999993"/>
    <s v="SU"/>
    <s v="&lt;="/>
    <n v="9"/>
    <s v="SU"/>
    <s v="max"/>
    <m/>
    <m/>
    <m/>
    <m/>
    <m/>
    <x v="0"/>
    <m/>
    <m/>
    <m/>
    <m/>
    <m/>
    <m/>
    <m/>
    <m/>
    <m/>
    <m/>
    <m/>
    <m/>
    <m/>
    <m/>
    <m/>
    <m/>
    <m/>
    <m/>
    <m/>
    <m/>
    <m/>
    <m/>
    <m/>
    <m/>
  </r>
  <r>
    <s v="MT0000892"/>
    <s v="ICIS-NPDES"/>
    <x v="0"/>
    <x v="2"/>
    <n v="400"/>
    <s v="pH"/>
    <x v="6"/>
    <n v="1"/>
    <s v="Effluent gross"/>
    <n v="1"/>
    <x v="30"/>
    <x v="30"/>
    <n v="40847"/>
    <x v="1"/>
    <m/>
    <n v="8"/>
    <s v="SU"/>
    <s v="&gt;="/>
    <n v="6.5"/>
    <s v="SU"/>
    <s v="min"/>
    <m/>
    <m/>
    <m/>
    <m/>
    <m/>
    <m/>
    <m/>
    <m/>
    <m/>
    <m/>
    <m/>
    <m/>
    <m/>
    <m/>
    <m/>
    <m/>
    <n v="8.1"/>
    <s v="SU"/>
    <s v="&lt;="/>
    <n v="9"/>
    <s v="SU"/>
    <s v="max"/>
    <m/>
    <m/>
    <m/>
    <m/>
    <m/>
    <x v="0"/>
    <m/>
    <m/>
    <m/>
    <m/>
    <m/>
    <m/>
    <m/>
    <m/>
    <m/>
    <m/>
    <m/>
    <m/>
    <m/>
    <m/>
    <m/>
    <m/>
    <m/>
    <m/>
    <m/>
    <m/>
    <m/>
    <m/>
    <m/>
    <m/>
  </r>
  <r>
    <s v="MT0000892"/>
    <s v="ICIS-NPDES"/>
    <x v="0"/>
    <x v="2"/>
    <n v="400"/>
    <s v="pH"/>
    <x v="6"/>
    <n v="1"/>
    <s v="Effluent gross"/>
    <n v="1"/>
    <x v="31"/>
    <x v="31"/>
    <n v="40877"/>
    <x v="1"/>
    <m/>
    <n v="7.9"/>
    <s v="SU"/>
    <s v="&gt;="/>
    <n v="6.5"/>
    <s v="SU"/>
    <s v="min"/>
    <m/>
    <m/>
    <m/>
    <m/>
    <m/>
    <m/>
    <m/>
    <m/>
    <m/>
    <m/>
    <m/>
    <m/>
    <m/>
    <m/>
    <m/>
    <m/>
    <n v="8.1999999999999993"/>
    <s v="SU"/>
    <s v="&lt;="/>
    <n v="9"/>
    <s v="SU"/>
    <s v="max"/>
    <m/>
    <m/>
    <m/>
    <m/>
    <m/>
    <x v="0"/>
    <m/>
    <m/>
    <m/>
    <m/>
    <m/>
    <m/>
    <m/>
    <m/>
    <m/>
    <m/>
    <m/>
    <m/>
    <m/>
    <m/>
    <m/>
    <m/>
    <m/>
    <m/>
    <m/>
    <m/>
    <m/>
    <m/>
    <m/>
    <m/>
  </r>
  <r>
    <s v="MT0000892"/>
    <s v="ICIS-NPDES"/>
    <x v="0"/>
    <x v="2"/>
    <n v="400"/>
    <s v="pH"/>
    <x v="6"/>
    <n v="1"/>
    <s v="Effluent gross"/>
    <n v="1"/>
    <x v="32"/>
    <x v="32"/>
    <n v="40908"/>
    <x v="1"/>
    <m/>
    <n v="8"/>
    <s v="SU"/>
    <s v="&gt;="/>
    <n v="6.5"/>
    <s v="SU"/>
    <s v="min"/>
    <m/>
    <m/>
    <m/>
    <m/>
    <m/>
    <m/>
    <m/>
    <m/>
    <m/>
    <m/>
    <m/>
    <m/>
    <m/>
    <m/>
    <m/>
    <m/>
    <n v="8.1999999999999993"/>
    <s v="SU"/>
    <s v="&lt;="/>
    <n v="9"/>
    <s v="SU"/>
    <s v="max"/>
    <m/>
    <m/>
    <m/>
    <m/>
    <m/>
    <x v="0"/>
    <m/>
    <m/>
    <m/>
    <m/>
    <m/>
    <m/>
    <m/>
    <m/>
    <m/>
    <m/>
    <m/>
    <m/>
    <m/>
    <m/>
    <m/>
    <m/>
    <m/>
    <m/>
    <m/>
    <m/>
    <m/>
    <m/>
    <m/>
    <m/>
  </r>
  <r>
    <s v="MT0000892"/>
    <s v="ICIS-NPDES"/>
    <x v="0"/>
    <x v="2"/>
    <n v="400"/>
    <s v="pH"/>
    <x v="6"/>
    <n v="1"/>
    <s v="Effluent gross"/>
    <n v="1"/>
    <x v="33"/>
    <x v="33"/>
    <n v="40939"/>
    <x v="2"/>
    <m/>
    <n v="7.9"/>
    <s v="SU"/>
    <s v="&gt;="/>
    <n v="6.5"/>
    <s v="SU"/>
    <s v="min"/>
    <m/>
    <m/>
    <m/>
    <m/>
    <m/>
    <m/>
    <m/>
    <m/>
    <m/>
    <m/>
    <m/>
    <m/>
    <m/>
    <m/>
    <m/>
    <m/>
    <n v="8.3000000000000007"/>
    <s v="SU"/>
    <s v="&lt;="/>
    <n v="9"/>
    <s v="SU"/>
    <s v="max"/>
    <m/>
    <m/>
    <m/>
    <m/>
    <m/>
    <x v="0"/>
    <m/>
    <m/>
    <m/>
    <m/>
    <m/>
    <m/>
    <m/>
    <m/>
    <m/>
    <m/>
    <m/>
    <m/>
    <m/>
    <m/>
    <m/>
    <m/>
    <m/>
    <m/>
    <m/>
    <m/>
    <m/>
    <m/>
    <m/>
    <m/>
  </r>
  <r>
    <s v="MT0000892"/>
    <s v="ICIS-NPDES"/>
    <x v="0"/>
    <x v="2"/>
    <n v="400"/>
    <s v="pH"/>
    <x v="6"/>
    <n v="1"/>
    <s v="Effluent gross"/>
    <n v="1"/>
    <x v="34"/>
    <x v="34"/>
    <n v="40968"/>
    <x v="2"/>
    <m/>
    <n v="7.7"/>
    <s v="SU"/>
    <s v="&gt;="/>
    <n v="6.5"/>
    <s v="SU"/>
    <s v="min"/>
    <m/>
    <m/>
    <m/>
    <m/>
    <m/>
    <m/>
    <m/>
    <m/>
    <m/>
    <m/>
    <m/>
    <m/>
    <m/>
    <m/>
    <m/>
    <m/>
    <n v="8.3000000000000007"/>
    <s v="SU"/>
    <s v="&lt;="/>
    <n v="9"/>
    <s v="SU"/>
    <s v="max"/>
    <m/>
    <m/>
    <m/>
    <m/>
    <m/>
    <x v="0"/>
    <m/>
    <m/>
    <m/>
    <m/>
    <m/>
    <m/>
    <m/>
    <m/>
    <m/>
    <m/>
    <m/>
    <m/>
    <m/>
    <m/>
    <m/>
    <m/>
    <m/>
    <m/>
    <m/>
    <m/>
    <m/>
    <m/>
    <m/>
    <m/>
  </r>
  <r>
    <s v="MT0000892"/>
    <s v="ICIS-NPDES"/>
    <x v="0"/>
    <x v="2"/>
    <n v="400"/>
    <s v="pH"/>
    <x v="6"/>
    <n v="1"/>
    <s v="Effluent gross"/>
    <n v="1"/>
    <x v="8"/>
    <x v="8"/>
    <n v="40999"/>
    <x v="2"/>
    <m/>
    <n v="8.3000000000000007"/>
    <s v="SU"/>
    <s v="&gt;="/>
    <n v="6.5"/>
    <s v="SU"/>
    <s v="min"/>
    <m/>
    <m/>
    <m/>
    <m/>
    <m/>
    <m/>
    <m/>
    <m/>
    <m/>
    <m/>
    <m/>
    <m/>
    <m/>
    <m/>
    <m/>
    <m/>
    <n v="8.4"/>
    <s v="SU"/>
    <s v="&lt;="/>
    <n v="9"/>
    <s v="SU"/>
    <s v="max"/>
    <m/>
    <m/>
    <m/>
    <m/>
    <m/>
    <x v="0"/>
    <m/>
    <m/>
    <m/>
    <m/>
    <m/>
    <m/>
    <m/>
    <m/>
    <m/>
    <m/>
    <m/>
    <m/>
    <m/>
    <m/>
    <m/>
    <m/>
    <m/>
    <m/>
    <m/>
    <m/>
    <m/>
    <m/>
    <m/>
    <m/>
  </r>
  <r>
    <s v="MT0000892"/>
    <s v="ICIS-NPDES"/>
    <x v="0"/>
    <x v="2"/>
    <n v="400"/>
    <s v="pH"/>
    <x v="6"/>
    <n v="1"/>
    <s v="Effluent gross"/>
    <n v="1"/>
    <x v="9"/>
    <x v="9"/>
    <n v="41029"/>
    <x v="2"/>
    <m/>
    <n v="8"/>
    <s v="SU"/>
    <s v="&gt;="/>
    <n v="6.5"/>
    <s v="SU"/>
    <s v="min"/>
    <m/>
    <m/>
    <m/>
    <m/>
    <m/>
    <m/>
    <m/>
    <m/>
    <m/>
    <m/>
    <m/>
    <m/>
    <m/>
    <m/>
    <m/>
    <m/>
    <n v="8.1999999999999993"/>
    <s v="SU"/>
    <s v="&lt;="/>
    <n v="9"/>
    <s v="SU"/>
    <s v="max"/>
    <m/>
    <m/>
    <m/>
    <m/>
    <m/>
    <x v="0"/>
    <m/>
    <m/>
    <m/>
    <m/>
    <m/>
    <m/>
    <m/>
    <m/>
    <m/>
    <m/>
    <m/>
    <m/>
    <m/>
    <m/>
    <m/>
    <m/>
    <m/>
    <m/>
    <m/>
    <m/>
    <m/>
    <m/>
    <m/>
    <m/>
  </r>
  <r>
    <s v="MT0000892"/>
    <s v="ICIS-NPDES"/>
    <x v="0"/>
    <x v="2"/>
    <n v="400"/>
    <s v="pH"/>
    <x v="6"/>
    <n v="1"/>
    <s v="Effluent gross"/>
    <n v="1"/>
    <x v="35"/>
    <x v="35"/>
    <n v="41060"/>
    <x v="2"/>
    <m/>
    <m/>
    <m/>
    <m/>
    <m/>
    <m/>
    <m/>
    <m/>
    <m/>
    <m/>
    <m/>
    <m/>
    <m/>
    <s v="SU"/>
    <s v="&gt;="/>
    <n v="6"/>
    <s v="SU"/>
    <s v="min"/>
    <m/>
    <m/>
    <m/>
    <m/>
    <m/>
    <m/>
    <s v="SU"/>
    <s v="&lt;="/>
    <n v="9"/>
    <s v="SU"/>
    <s v="max"/>
    <m/>
    <m/>
    <m/>
    <m/>
    <m/>
    <x v="0"/>
    <m/>
    <m/>
    <m/>
    <m/>
    <m/>
    <m/>
    <m/>
    <m/>
    <m/>
    <m/>
    <m/>
    <m/>
    <m/>
    <m/>
    <m/>
    <m/>
    <m/>
    <m/>
    <m/>
    <m/>
    <m/>
    <m/>
    <m/>
    <m/>
  </r>
  <r>
    <s v="MT0000892"/>
    <s v="ICIS-NPDES"/>
    <x v="0"/>
    <x v="2"/>
    <n v="400"/>
    <s v="pH"/>
    <x v="6"/>
    <n v="1"/>
    <s v="Effluent gross"/>
    <n v="1"/>
    <x v="10"/>
    <x v="10"/>
    <n v="41090"/>
    <x v="2"/>
    <m/>
    <m/>
    <m/>
    <m/>
    <m/>
    <m/>
    <m/>
    <m/>
    <m/>
    <m/>
    <m/>
    <m/>
    <m/>
    <s v="SU"/>
    <s v="&gt;="/>
    <n v="6"/>
    <s v="SU"/>
    <s v="min"/>
    <m/>
    <m/>
    <m/>
    <m/>
    <m/>
    <m/>
    <s v="SU"/>
    <s v="&lt;="/>
    <n v="9"/>
    <s v="SU"/>
    <s v="max"/>
    <m/>
    <m/>
    <m/>
    <m/>
    <m/>
    <x v="0"/>
    <m/>
    <m/>
    <m/>
    <m/>
    <m/>
    <m/>
    <m/>
    <m/>
    <m/>
    <m/>
    <m/>
    <m/>
    <m/>
    <m/>
    <m/>
    <m/>
    <m/>
    <m/>
    <m/>
    <m/>
    <m/>
    <m/>
    <m/>
    <m/>
  </r>
  <r>
    <s v="MT0000892"/>
    <s v="ICIS-NPDES"/>
    <x v="0"/>
    <x v="2"/>
    <n v="400"/>
    <s v="pH"/>
    <x v="6"/>
    <n v="1"/>
    <s v="Effluent gross"/>
    <n v="1"/>
    <x v="36"/>
    <x v="36"/>
    <n v="41121"/>
    <x v="2"/>
    <m/>
    <m/>
    <m/>
    <m/>
    <m/>
    <m/>
    <m/>
    <m/>
    <m/>
    <m/>
    <m/>
    <m/>
    <m/>
    <s v="SU"/>
    <s v="&gt;="/>
    <n v="6"/>
    <s v="SU"/>
    <s v="min"/>
    <m/>
    <m/>
    <m/>
    <m/>
    <m/>
    <m/>
    <s v="SU"/>
    <s v="&lt;="/>
    <n v="9"/>
    <s v="SU"/>
    <s v="max"/>
    <m/>
    <m/>
    <m/>
    <m/>
    <m/>
    <x v="0"/>
    <m/>
    <m/>
    <m/>
    <m/>
    <m/>
    <m/>
    <m/>
    <m/>
    <m/>
    <m/>
    <m/>
    <m/>
    <m/>
    <m/>
    <m/>
    <m/>
    <m/>
    <m/>
    <m/>
    <m/>
    <m/>
    <m/>
    <m/>
    <m/>
  </r>
  <r>
    <s v="MT0000892"/>
    <s v="ICIS-NPDES"/>
    <x v="0"/>
    <x v="2"/>
    <n v="400"/>
    <s v="pH"/>
    <x v="6"/>
    <n v="1"/>
    <s v="Effluent gross"/>
    <n v="1"/>
    <x v="37"/>
    <x v="37"/>
    <n v="41152"/>
    <x v="2"/>
    <m/>
    <m/>
    <m/>
    <m/>
    <m/>
    <m/>
    <m/>
    <m/>
    <m/>
    <m/>
    <m/>
    <m/>
    <m/>
    <s v="SU"/>
    <s v="&gt;="/>
    <n v="6"/>
    <s v="SU"/>
    <s v="min"/>
    <m/>
    <m/>
    <m/>
    <m/>
    <m/>
    <m/>
    <s v="SU"/>
    <s v="&lt;="/>
    <n v="9"/>
    <s v="SU"/>
    <s v="max"/>
    <m/>
    <m/>
    <m/>
    <m/>
    <m/>
    <x v="0"/>
    <m/>
    <m/>
    <m/>
    <m/>
    <m/>
    <m/>
    <m/>
    <m/>
    <m/>
    <m/>
    <m/>
    <m/>
    <m/>
    <m/>
    <m/>
    <m/>
    <m/>
    <m/>
    <m/>
    <m/>
    <m/>
    <m/>
    <m/>
    <m/>
  </r>
  <r>
    <s v="MT0000892"/>
    <s v="ICIS-NPDES"/>
    <x v="0"/>
    <x v="2"/>
    <n v="400"/>
    <s v="pH"/>
    <x v="6"/>
    <n v="1"/>
    <s v="Effluent gross"/>
    <n v="1"/>
    <x v="38"/>
    <x v="38"/>
    <n v="41182"/>
    <x v="2"/>
    <m/>
    <m/>
    <m/>
    <m/>
    <m/>
    <m/>
    <m/>
    <m/>
    <m/>
    <m/>
    <m/>
    <m/>
    <m/>
    <s v="SU"/>
    <s v="&gt;="/>
    <n v="6"/>
    <s v="SU"/>
    <s v="min"/>
    <m/>
    <m/>
    <m/>
    <m/>
    <m/>
    <m/>
    <s v="SU"/>
    <s v="&lt;="/>
    <n v="9"/>
    <s v="SU"/>
    <s v="max"/>
    <m/>
    <m/>
    <m/>
    <m/>
    <m/>
    <x v="0"/>
    <m/>
    <m/>
    <m/>
    <m/>
    <m/>
    <m/>
    <m/>
    <m/>
    <m/>
    <m/>
    <m/>
    <m/>
    <m/>
    <m/>
    <m/>
    <m/>
    <m/>
    <m/>
    <m/>
    <m/>
    <m/>
    <m/>
    <m/>
    <m/>
  </r>
  <r>
    <s v="MT0000892"/>
    <s v="ICIS-NPDES"/>
    <x v="0"/>
    <x v="2"/>
    <n v="530"/>
    <s v="Solids, total suspended"/>
    <x v="7"/>
    <n v="1"/>
    <s v="Effluent gross"/>
    <n v="1"/>
    <x v="11"/>
    <x v="11"/>
    <n v="40025"/>
    <x v="3"/>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12"/>
    <x v="12"/>
    <n v="40056"/>
    <x v="3"/>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13"/>
    <x v="13"/>
    <n v="40086"/>
    <x v="3"/>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14"/>
    <x v="14"/>
    <n v="40117"/>
    <x v="3"/>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15"/>
    <x v="15"/>
    <n v="40147"/>
    <x v="3"/>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16"/>
    <x v="16"/>
    <n v="40178"/>
    <x v="3"/>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17"/>
    <x v="17"/>
    <n v="40209"/>
    <x v="0"/>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18"/>
    <x v="18"/>
    <n v="40237"/>
    <x v="0"/>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19"/>
    <x v="19"/>
    <n v="40268"/>
    <x v="0"/>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20"/>
    <x v="20"/>
    <n v="40298"/>
    <x v="0"/>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21"/>
    <x v="21"/>
    <n v="40329"/>
    <x v="0"/>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22"/>
    <x v="22"/>
    <n v="40359"/>
    <x v="0"/>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23"/>
    <x v="23"/>
    <n v="40390"/>
    <x v="0"/>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0"/>
    <x v="0"/>
    <n v="40421"/>
    <x v="0"/>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1"/>
    <x v="1"/>
    <n v="40451"/>
    <x v="0"/>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24"/>
    <x v="24"/>
    <n v="40482"/>
    <x v="0"/>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2"/>
    <x v="2"/>
    <n v="40512"/>
    <x v="0"/>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3"/>
    <x v="3"/>
    <n v="40543"/>
    <x v="0"/>
    <m/>
    <m/>
    <m/>
    <m/>
    <m/>
    <m/>
    <m/>
    <m/>
    <m/>
    <m/>
    <m/>
    <m/>
    <n v="10"/>
    <s v="MG/L"/>
    <s v="&lt;="/>
    <n v="35"/>
    <s v="MG/L"/>
    <s v="avg"/>
    <m/>
    <m/>
    <m/>
    <m/>
    <m/>
    <n v="10"/>
    <s v="MG/L"/>
    <s v="&lt;="/>
    <n v="70"/>
    <s v="MG/L"/>
    <s v="max"/>
    <m/>
    <m/>
    <m/>
    <m/>
    <m/>
    <x v="0"/>
    <m/>
    <m/>
    <m/>
    <m/>
    <m/>
    <m/>
    <m/>
    <m/>
    <m/>
    <m/>
    <m/>
    <m/>
    <m/>
    <m/>
    <m/>
    <m/>
    <m/>
    <m/>
    <m/>
    <m/>
    <m/>
    <m/>
    <m/>
    <m/>
  </r>
  <r>
    <s v="MT0000892"/>
    <s v="ICIS-NPDES"/>
    <x v="0"/>
    <x v="2"/>
    <n v="530"/>
    <s v="Solids, total suspended"/>
    <x v="7"/>
    <n v="1"/>
    <s v="Effluent gross"/>
    <n v="1"/>
    <x v="25"/>
    <x v="25"/>
    <n v="40574"/>
    <x v="1"/>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26"/>
    <x v="26"/>
    <n v="40602"/>
    <x v="1"/>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27"/>
    <x v="27"/>
    <n v="40633"/>
    <x v="1"/>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28"/>
    <x v="28"/>
    <n v="40663"/>
    <x v="1"/>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4"/>
    <x v="4"/>
    <n v="40694"/>
    <x v="1"/>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5"/>
    <x v="5"/>
    <n v="40724"/>
    <x v="1"/>
    <m/>
    <m/>
    <m/>
    <m/>
    <m/>
    <m/>
    <m/>
    <m/>
    <m/>
    <m/>
    <m/>
    <m/>
    <n v="20"/>
    <s v="MG/L"/>
    <s v="&lt;="/>
    <n v="35"/>
    <s v="MG/L"/>
    <s v="avg"/>
    <m/>
    <m/>
    <m/>
    <m/>
    <m/>
    <n v="20"/>
    <s v="MG/L"/>
    <s v="&lt;="/>
    <n v="70"/>
    <s v="MG/L"/>
    <s v="max"/>
    <m/>
    <m/>
    <m/>
    <m/>
    <m/>
    <x v="0"/>
    <m/>
    <m/>
    <m/>
    <m/>
    <m/>
    <m/>
    <m/>
    <m/>
    <m/>
    <m/>
    <m/>
    <m/>
    <m/>
    <m/>
    <m/>
    <m/>
    <m/>
    <m/>
    <m/>
    <m/>
    <m/>
    <m/>
    <m/>
    <m/>
  </r>
  <r>
    <s v="MT0000892"/>
    <s v="ICIS-NPDES"/>
    <x v="0"/>
    <x v="2"/>
    <n v="530"/>
    <s v="Solids, total suspended"/>
    <x v="7"/>
    <n v="1"/>
    <s v="Effluent gross"/>
    <n v="1"/>
    <x v="6"/>
    <x v="6"/>
    <n v="40755"/>
    <x v="1"/>
    <m/>
    <m/>
    <m/>
    <m/>
    <m/>
    <m/>
    <m/>
    <m/>
    <m/>
    <m/>
    <m/>
    <m/>
    <n v="10"/>
    <s v="MG/L"/>
    <s v="&lt;="/>
    <n v="35"/>
    <s v="MG/L"/>
    <s v="avg"/>
    <m/>
    <m/>
    <m/>
    <m/>
    <m/>
    <n v="10"/>
    <s v="MG/L"/>
    <s v="&lt;="/>
    <n v="70"/>
    <s v="MG/L"/>
    <s v="max"/>
    <m/>
    <m/>
    <m/>
    <m/>
    <m/>
    <x v="0"/>
    <m/>
    <m/>
    <m/>
    <m/>
    <m/>
    <m/>
    <m/>
    <m/>
    <m/>
    <m/>
    <m/>
    <m/>
    <m/>
    <m/>
    <m/>
    <m/>
    <m/>
    <m/>
    <m/>
    <m/>
    <m/>
    <m/>
    <m/>
    <m/>
  </r>
  <r>
    <s v="MT0000892"/>
    <s v="ICIS-NPDES"/>
    <x v="0"/>
    <x v="2"/>
    <n v="530"/>
    <s v="Solids, total suspended"/>
    <x v="7"/>
    <n v="1"/>
    <s v="Effluent gross"/>
    <n v="1"/>
    <x v="7"/>
    <x v="7"/>
    <n v="40786"/>
    <x v="1"/>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29"/>
    <x v="29"/>
    <n v="40816"/>
    <x v="1"/>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30"/>
    <x v="30"/>
    <n v="40847"/>
    <x v="1"/>
    <m/>
    <m/>
    <m/>
    <m/>
    <m/>
    <m/>
    <m/>
    <m/>
    <m/>
    <m/>
    <m/>
    <m/>
    <n v="10"/>
    <s v="MG/L"/>
    <s v="&lt;="/>
    <n v="35"/>
    <s v="MG/L"/>
    <s v="avg"/>
    <m/>
    <m/>
    <m/>
    <m/>
    <m/>
    <n v="10"/>
    <s v="MG/L"/>
    <s v="&lt;="/>
    <n v="70"/>
    <s v="MG/L"/>
    <s v="max"/>
    <m/>
    <m/>
    <m/>
    <m/>
    <m/>
    <x v="0"/>
    <m/>
    <m/>
    <m/>
    <m/>
    <m/>
    <m/>
    <m/>
    <m/>
    <m/>
    <m/>
    <m/>
    <m/>
    <m/>
    <m/>
    <m/>
    <m/>
    <m/>
    <m/>
    <m/>
    <m/>
    <m/>
    <m/>
    <m/>
    <m/>
  </r>
  <r>
    <s v="MT0000892"/>
    <s v="ICIS-NPDES"/>
    <x v="0"/>
    <x v="2"/>
    <n v="530"/>
    <s v="Solids, total suspended"/>
    <x v="7"/>
    <n v="1"/>
    <s v="Effluent gross"/>
    <n v="1"/>
    <x v="31"/>
    <x v="31"/>
    <n v="40877"/>
    <x v="1"/>
    <m/>
    <m/>
    <m/>
    <m/>
    <m/>
    <m/>
    <m/>
    <m/>
    <m/>
    <m/>
    <m/>
    <m/>
    <n v="10"/>
    <s v="MG/L"/>
    <s v="&lt;="/>
    <n v="35"/>
    <s v="MG/L"/>
    <s v="avg"/>
    <m/>
    <m/>
    <m/>
    <m/>
    <m/>
    <n v="10"/>
    <s v="MG/L"/>
    <s v="&lt;="/>
    <n v="70"/>
    <s v="MG/L"/>
    <s v="max"/>
    <m/>
    <m/>
    <m/>
    <m/>
    <m/>
    <x v="0"/>
    <m/>
    <m/>
    <m/>
    <m/>
    <m/>
    <m/>
    <m/>
    <m/>
    <m/>
    <m/>
    <m/>
    <m/>
    <m/>
    <m/>
    <m/>
    <m/>
    <m/>
    <m/>
    <m/>
    <m/>
    <m/>
    <m/>
    <m/>
    <m/>
  </r>
  <r>
    <s v="MT0000892"/>
    <s v="ICIS-NPDES"/>
    <x v="0"/>
    <x v="2"/>
    <n v="530"/>
    <s v="Solids, total suspended"/>
    <x v="7"/>
    <n v="1"/>
    <s v="Effluent gross"/>
    <n v="1"/>
    <x v="32"/>
    <x v="32"/>
    <n v="40908"/>
    <x v="1"/>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33"/>
    <x v="33"/>
    <n v="40939"/>
    <x v="2"/>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34"/>
    <x v="34"/>
    <n v="40968"/>
    <x v="2"/>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8"/>
    <x v="8"/>
    <n v="40999"/>
    <x v="2"/>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9"/>
    <x v="9"/>
    <n v="41029"/>
    <x v="2"/>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35"/>
    <x v="35"/>
    <n v="41060"/>
    <x v="2"/>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10"/>
    <x v="10"/>
    <n v="41090"/>
    <x v="2"/>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36"/>
    <x v="36"/>
    <n v="41121"/>
    <x v="2"/>
    <m/>
    <m/>
    <m/>
    <m/>
    <m/>
    <m/>
    <m/>
    <m/>
    <m/>
    <m/>
    <m/>
    <m/>
    <n v="10"/>
    <s v="MG/L"/>
    <s v="&lt;="/>
    <n v="35"/>
    <s v="MG/L"/>
    <s v="avg"/>
    <m/>
    <m/>
    <m/>
    <m/>
    <m/>
    <n v="10"/>
    <s v="MG/L"/>
    <s v="&lt;="/>
    <n v="70"/>
    <s v="MG/L"/>
    <s v="max"/>
    <m/>
    <m/>
    <m/>
    <m/>
    <m/>
    <x v="0"/>
    <m/>
    <m/>
    <m/>
    <m/>
    <m/>
    <m/>
    <m/>
    <m/>
    <m/>
    <m/>
    <m/>
    <m/>
    <m/>
    <m/>
    <m/>
    <m/>
    <m/>
    <m/>
    <m/>
    <m/>
    <m/>
    <m/>
    <m/>
    <m/>
  </r>
  <r>
    <s v="MT0000892"/>
    <s v="ICIS-NPDES"/>
    <x v="0"/>
    <x v="2"/>
    <n v="530"/>
    <s v="Solids, total suspended"/>
    <x v="7"/>
    <n v="1"/>
    <s v="Effluent gross"/>
    <n v="1"/>
    <x v="37"/>
    <x v="37"/>
    <n v="41152"/>
    <x v="2"/>
    <m/>
    <m/>
    <m/>
    <m/>
    <m/>
    <m/>
    <m/>
    <m/>
    <m/>
    <m/>
    <m/>
    <s v="&lt;"/>
    <n v="10"/>
    <s v="MG/L"/>
    <s v="&lt;="/>
    <n v="35"/>
    <s v="MG/L"/>
    <s v="avg"/>
    <m/>
    <m/>
    <m/>
    <m/>
    <s v="&lt;"/>
    <n v="10"/>
    <s v="MG/L"/>
    <s v="&lt;="/>
    <n v="70"/>
    <s v="MG/L"/>
    <s v="max"/>
    <m/>
    <m/>
    <m/>
    <m/>
    <m/>
    <x v="0"/>
    <m/>
    <m/>
    <m/>
    <m/>
    <m/>
    <m/>
    <m/>
    <m/>
    <m/>
    <m/>
    <m/>
    <m/>
    <m/>
    <m/>
    <m/>
    <m/>
    <m/>
    <m/>
    <m/>
    <m/>
    <m/>
    <m/>
    <m/>
    <m/>
  </r>
  <r>
    <s v="MT0000892"/>
    <s v="ICIS-NPDES"/>
    <x v="0"/>
    <x v="2"/>
    <n v="530"/>
    <s v="Solids, total suspended"/>
    <x v="7"/>
    <n v="1"/>
    <s v="Effluent gross"/>
    <n v="1"/>
    <x v="38"/>
    <x v="38"/>
    <n v="41182"/>
    <x v="2"/>
    <m/>
    <m/>
    <m/>
    <m/>
    <m/>
    <m/>
    <m/>
    <m/>
    <m/>
    <m/>
    <m/>
    <s v="&lt;"/>
    <n v="10"/>
    <s v="MG/L"/>
    <s v="&lt;="/>
    <n v="35"/>
    <s v="MG/L"/>
    <s v="avg"/>
    <m/>
    <m/>
    <m/>
    <m/>
    <s v="&lt;"/>
    <n v="10"/>
    <s v="MG/L"/>
    <s v="&lt;="/>
    <n v="70"/>
    <s v="MG/L"/>
    <s v="max"/>
    <m/>
    <m/>
    <m/>
    <m/>
    <m/>
    <x v="0"/>
    <m/>
    <m/>
    <m/>
    <m/>
    <m/>
    <m/>
    <m/>
    <m/>
    <m/>
    <m/>
    <m/>
    <m/>
    <m/>
    <m/>
    <m/>
    <m/>
    <m/>
    <m/>
    <m/>
    <m/>
    <m/>
    <m/>
    <m/>
    <m/>
  </r>
  <r>
    <s v="MT0000892"/>
    <s v="ICIS-NPDES"/>
    <x v="0"/>
    <x v="2"/>
    <n v="545"/>
    <s v="Solids, settleable"/>
    <x v="8"/>
    <n v="1"/>
    <s v="Effluent gross"/>
    <n v="1"/>
    <x v="35"/>
    <x v="35"/>
    <n v="41060"/>
    <x v="2"/>
    <m/>
    <m/>
    <m/>
    <m/>
    <m/>
    <m/>
    <m/>
    <m/>
    <m/>
    <m/>
    <m/>
    <m/>
    <m/>
    <m/>
    <m/>
    <m/>
    <m/>
    <m/>
    <m/>
    <m/>
    <m/>
    <m/>
    <m/>
    <m/>
    <s v="ML/L"/>
    <s v="&lt;="/>
    <n v="0.5"/>
    <s v="ML/L"/>
    <s v="max"/>
    <m/>
    <m/>
    <m/>
    <m/>
    <m/>
    <x v="0"/>
    <m/>
    <m/>
    <m/>
    <m/>
    <m/>
    <m/>
    <m/>
    <m/>
    <m/>
    <m/>
    <m/>
    <m/>
    <m/>
    <m/>
    <m/>
    <m/>
    <m/>
    <m/>
    <m/>
    <m/>
    <m/>
    <m/>
    <m/>
    <m/>
  </r>
  <r>
    <s v="MT0000892"/>
    <s v="ICIS-NPDES"/>
    <x v="0"/>
    <x v="2"/>
    <n v="545"/>
    <s v="Solids, settleable"/>
    <x v="8"/>
    <n v="1"/>
    <s v="Effluent gross"/>
    <n v="1"/>
    <x v="10"/>
    <x v="10"/>
    <n v="41090"/>
    <x v="2"/>
    <m/>
    <m/>
    <m/>
    <m/>
    <m/>
    <m/>
    <m/>
    <m/>
    <m/>
    <m/>
    <m/>
    <m/>
    <m/>
    <m/>
    <m/>
    <m/>
    <m/>
    <m/>
    <m/>
    <m/>
    <m/>
    <m/>
    <m/>
    <m/>
    <s v="ML/L"/>
    <s v="&lt;="/>
    <n v="0.5"/>
    <s v="ML/L"/>
    <s v="max"/>
    <m/>
    <m/>
    <m/>
    <m/>
    <m/>
    <x v="0"/>
    <m/>
    <m/>
    <m/>
    <m/>
    <m/>
    <m/>
    <m/>
    <m/>
    <m/>
    <m/>
    <m/>
    <m/>
    <m/>
    <m/>
    <m/>
    <m/>
    <m/>
    <m/>
    <m/>
    <m/>
    <m/>
    <m/>
    <m/>
    <m/>
  </r>
  <r>
    <s v="MT0000892"/>
    <s v="ICIS-NPDES"/>
    <x v="0"/>
    <x v="2"/>
    <n v="545"/>
    <s v="Solids, settleable"/>
    <x v="8"/>
    <n v="1"/>
    <s v="Effluent gross"/>
    <n v="1"/>
    <x v="36"/>
    <x v="36"/>
    <n v="41121"/>
    <x v="2"/>
    <m/>
    <m/>
    <m/>
    <m/>
    <m/>
    <m/>
    <m/>
    <m/>
    <m/>
    <m/>
    <m/>
    <m/>
    <m/>
    <m/>
    <m/>
    <m/>
    <m/>
    <m/>
    <m/>
    <m/>
    <m/>
    <m/>
    <m/>
    <m/>
    <s v="ML/L"/>
    <s v="&lt;="/>
    <n v="0.5"/>
    <s v="ML/L"/>
    <s v="max"/>
    <m/>
    <m/>
    <m/>
    <m/>
    <m/>
    <x v="0"/>
    <m/>
    <m/>
    <m/>
    <m/>
    <m/>
    <m/>
    <m/>
    <m/>
    <m/>
    <m/>
    <m/>
    <m/>
    <m/>
    <m/>
    <m/>
    <m/>
    <m/>
    <m/>
    <m/>
    <m/>
    <m/>
    <m/>
    <m/>
    <m/>
  </r>
  <r>
    <s v="MT0000892"/>
    <s v="ICIS-NPDES"/>
    <x v="0"/>
    <x v="2"/>
    <n v="545"/>
    <s v="Solids, settleable"/>
    <x v="8"/>
    <n v="1"/>
    <s v="Effluent gross"/>
    <n v="1"/>
    <x v="37"/>
    <x v="37"/>
    <n v="41152"/>
    <x v="2"/>
    <m/>
    <m/>
    <m/>
    <m/>
    <m/>
    <m/>
    <m/>
    <m/>
    <m/>
    <m/>
    <m/>
    <m/>
    <m/>
    <m/>
    <m/>
    <m/>
    <m/>
    <m/>
    <m/>
    <m/>
    <m/>
    <m/>
    <m/>
    <m/>
    <s v="ML/L"/>
    <s v="&lt;="/>
    <n v="0.5"/>
    <s v="ML/L"/>
    <s v="max"/>
    <m/>
    <m/>
    <m/>
    <m/>
    <m/>
    <x v="0"/>
    <m/>
    <m/>
    <m/>
    <m/>
    <m/>
    <m/>
    <m/>
    <m/>
    <m/>
    <m/>
    <m/>
    <m/>
    <m/>
    <m/>
    <m/>
    <m/>
    <m/>
    <m/>
    <m/>
    <m/>
    <m/>
    <m/>
    <m/>
    <m/>
  </r>
  <r>
    <s v="MT0000892"/>
    <s v="ICIS-NPDES"/>
    <x v="0"/>
    <x v="2"/>
    <n v="545"/>
    <s v="Solids, settleable"/>
    <x v="8"/>
    <n v="1"/>
    <s v="Effluent gross"/>
    <n v="1"/>
    <x v="38"/>
    <x v="38"/>
    <n v="41182"/>
    <x v="2"/>
    <m/>
    <m/>
    <m/>
    <m/>
    <m/>
    <m/>
    <m/>
    <m/>
    <m/>
    <m/>
    <m/>
    <m/>
    <m/>
    <m/>
    <m/>
    <m/>
    <m/>
    <m/>
    <m/>
    <m/>
    <m/>
    <m/>
    <m/>
    <m/>
    <s v="ML/L"/>
    <s v="&lt;="/>
    <n v="0.5"/>
    <s v="ML/L"/>
    <s v="max"/>
    <m/>
    <m/>
    <m/>
    <m/>
    <m/>
    <x v="0"/>
    <m/>
    <m/>
    <m/>
    <m/>
    <m/>
    <m/>
    <m/>
    <m/>
    <m/>
    <m/>
    <m/>
    <m/>
    <m/>
    <m/>
    <m/>
    <m/>
    <m/>
    <m/>
    <m/>
    <m/>
    <m/>
    <m/>
    <m/>
    <m/>
  </r>
  <r>
    <s v="MT0000892"/>
    <s v="ICIS-NPDES"/>
    <x v="0"/>
    <x v="2"/>
    <n v="552"/>
    <s v="Oil and grease, hexane extr method"/>
    <x v="9"/>
    <n v="1"/>
    <s v="Effluent gross"/>
    <n v="1"/>
    <x v="11"/>
    <x v="11"/>
    <n v="40025"/>
    <x v="3"/>
    <m/>
    <m/>
    <m/>
    <m/>
    <m/>
    <m/>
    <m/>
    <m/>
    <m/>
    <m/>
    <m/>
    <m/>
    <m/>
    <m/>
    <m/>
    <m/>
    <m/>
    <m/>
    <m/>
    <m/>
    <m/>
    <m/>
    <s v="&lt;"/>
    <n v="1"/>
    <s v="MG/L"/>
    <s v="&lt;="/>
    <n v="10"/>
    <s v="MG/L"/>
    <s v="max"/>
    <m/>
    <m/>
    <m/>
    <m/>
    <m/>
    <x v="0"/>
    <m/>
    <m/>
    <m/>
    <m/>
    <m/>
    <m/>
    <m/>
    <m/>
    <m/>
    <m/>
    <m/>
    <m/>
    <m/>
    <m/>
    <m/>
    <m/>
    <m/>
    <m/>
    <m/>
    <m/>
    <m/>
    <m/>
    <m/>
    <m/>
  </r>
  <r>
    <s v="MT0000892"/>
    <s v="ICIS-NPDES"/>
    <x v="0"/>
    <x v="2"/>
    <n v="552"/>
    <s v="Oil and grease, hexane extr method"/>
    <x v="9"/>
    <n v="1"/>
    <s v="Effluent gross"/>
    <n v="1"/>
    <x v="12"/>
    <x v="12"/>
    <n v="40056"/>
    <x v="3"/>
    <m/>
    <m/>
    <m/>
    <m/>
    <m/>
    <m/>
    <m/>
    <m/>
    <m/>
    <m/>
    <m/>
    <m/>
    <m/>
    <m/>
    <m/>
    <m/>
    <m/>
    <m/>
    <m/>
    <m/>
    <m/>
    <m/>
    <m/>
    <n v="1"/>
    <s v="MG/L"/>
    <s v="&lt;="/>
    <n v="10"/>
    <s v="MG/L"/>
    <s v="max"/>
    <m/>
    <m/>
    <m/>
    <m/>
    <m/>
    <x v="0"/>
    <m/>
    <m/>
    <m/>
    <m/>
    <m/>
    <m/>
    <m/>
    <m/>
    <m/>
    <m/>
    <m/>
    <m/>
    <m/>
    <m/>
    <m/>
    <m/>
    <m/>
    <m/>
    <m/>
    <m/>
    <m/>
    <m/>
    <m/>
    <m/>
  </r>
  <r>
    <s v="MT0000892"/>
    <s v="ICIS-NPDES"/>
    <x v="0"/>
    <x v="2"/>
    <n v="552"/>
    <s v="Oil and grease, hexane extr method"/>
    <x v="9"/>
    <n v="1"/>
    <s v="Effluent gross"/>
    <n v="1"/>
    <x v="13"/>
    <x v="13"/>
    <n v="40086"/>
    <x v="3"/>
    <m/>
    <m/>
    <m/>
    <m/>
    <m/>
    <m/>
    <m/>
    <m/>
    <m/>
    <m/>
    <m/>
    <m/>
    <m/>
    <m/>
    <m/>
    <m/>
    <m/>
    <m/>
    <m/>
    <m/>
    <m/>
    <m/>
    <s v="&lt;"/>
    <n v="1"/>
    <s v="MG/L"/>
    <s v="&lt;="/>
    <n v="10"/>
    <s v="MG/L"/>
    <s v="max"/>
    <m/>
    <m/>
    <m/>
    <m/>
    <m/>
    <x v="0"/>
    <m/>
    <m/>
    <m/>
    <m/>
    <m/>
    <m/>
    <m/>
    <m/>
    <m/>
    <m/>
    <m/>
    <m/>
    <m/>
    <m/>
    <m/>
    <m/>
    <m/>
    <m/>
    <m/>
    <m/>
    <m/>
    <m/>
    <m/>
    <m/>
  </r>
  <r>
    <s v="MT0000892"/>
    <s v="ICIS-NPDES"/>
    <x v="0"/>
    <x v="2"/>
    <n v="552"/>
    <s v="Oil and grease, hexane extr method"/>
    <x v="9"/>
    <n v="1"/>
    <s v="Effluent gross"/>
    <n v="1"/>
    <x v="14"/>
    <x v="14"/>
    <n v="40117"/>
    <x v="3"/>
    <m/>
    <m/>
    <m/>
    <m/>
    <m/>
    <m/>
    <m/>
    <m/>
    <m/>
    <m/>
    <m/>
    <m/>
    <m/>
    <m/>
    <m/>
    <m/>
    <m/>
    <m/>
    <m/>
    <m/>
    <m/>
    <m/>
    <s v="&lt;"/>
    <n v="1"/>
    <s v="MG/L"/>
    <s v="&lt;="/>
    <n v="10"/>
    <s v="MG/L"/>
    <s v="max"/>
    <m/>
    <m/>
    <m/>
    <m/>
    <m/>
    <x v="0"/>
    <m/>
    <m/>
    <m/>
    <m/>
    <m/>
    <m/>
    <m/>
    <m/>
    <m/>
    <m/>
    <m/>
    <m/>
    <m/>
    <m/>
    <m/>
    <m/>
    <m/>
    <m/>
    <m/>
    <m/>
    <m/>
    <m/>
    <m/>
    <m/>
  </r>
  <r>
    <s v="MT0000892"/>
    <s v="ICIS-NPDES"/>
    <x v="0"/>
    <x v="2"/>
    <n v="552"/>
    <s v="Oil and grease, hexane extr method"/>
    <x v="9"/>
    <n v="1"/>
    <s v="Effluent gross"/>
    <n v="1"/>
    <x v="15"/>
    <x v="15"/>
    <n v="40147"/>
    <x v="3"/>
    <m/>
    <m/>
    <m/>
    <m/>
    <m/>
    <m/>
    <m/>
    <m/>
    <m/>
    <m/>
    <m/>
    <m/>
    <m/>
    <m/>
    <m/>
    <m/>
    <m/>
    <m/>
    <m/>
    <m/>
    <m/>
    <m/>
    <s v="&lt;"/>
    <n v="1"/>
    <s v="MG/L"/>
    <s v="&lt;="/>
    <n v="10"/>
    <s v="MG/L"/>
    <s v="max"/>
    <m/>
    <m/>
    <m/>
    <m/>
    <m/>
    <x v="0"/>
    <m/>
    <m/>
    <m/>
    <m/>
    <m/>
    <m/>
    <m/>
    <m/>
    <m/>
    <m/>
    <m/>
    <m/>
    <m/>
    <m/>
    <m/>
    <m/>
    <m/>
    <m/>
    <m/>
    <m/>
    <m/>
    <m/>
    <m/>
    <m/>
  </r>
  <r>
    <s v="MT0000892"/>
    <s v="ICIS-NPDES"/>
    <x v="0"/>
    <x v="2"/>
    <n v="552"/>
    <s v="Oil and grease, hexane extr method"/>
    <x v="9"/>
    <n v="1"/>
    <s v="Effluent gross"/>
    <n v="1"/>
    <x v="16"/>
    <x v="16"/>
    <n v="40178"/>
    <x v="3"/>
    <m/>
    <m/>
    <m/>
    <m/>
    <m/>
    <m/>
    <m/>
    <m/>
    <m/>
    <m/>
    <m/>
    <m/>
    <m/>
    <m/>
    <m/>
    <m/>
    <m/>
    <m/>
    <m/>
    <m/>
    <m/>
    <m/>
    <s v="&lt;"/>
    <n v="1"/>
    <s v="MG/L"/>
    <s v="&lt;="/>
    <n v="10"/>
    <s v="MG/L"/>
    <s v="max"/>
    <m/>
    <m/>
    <m/>
    <m/>
    <m/>
    <x v="0"/>
    <m/>
    <m/>
    <m/>
    <m/>
    <m/>
    <m/>
    <m/>
    <m/>
    <m/>
    <m/>
    <m/>
    <m/>
    <m/>
    <m/>
    <m/>
    <m/>
    <m/>
    <m/>
    <m/>
    <m/>
    <m/>
    <m/>
    <m/>
    <m/>
  </r>
  <r>
    <s v="MT0000892"/>
    <s v="ICIS-NPDES"/>
    <x v="0"/>
    <x v="2"/>
    <n v="552"/>
    <s v="Oil and grease, hexane extr method"/>
    <x v="9"/>
    <n v="1"/>
    <s v="Effluent gross"/>
    <n v="1"/>
    <x v="17"/>
    <x v="17"/>
    <n v="40209"/>
    <x v="0"/>
    <m/>
    <m/>
    <m/>
    <m/>
    <m/>
    <m/>
    <m/>
    <m/>
    <m/>
    <m/>
    <m/>
    <m/>
    <m/>
    <m/>
    <m/>
    <m/>
    <m/>
    <m/>
    <m/>
    <m/>
    <m/>
    <m/>
    <s v="&lt;"/>
    <n v="1"/>
    <s v="MG/L"/>
    <s v="&lt;="/>
    <n v="10"/>
    <s v="MG/L"/>
    <s v="max"/>
    <m/>
    <m/>
    <m/>
    <m/>
    <m/>
    <x v="0"/>
    <m/>
    <m/>
    <m/>
    <m/>
    <m/>
    <m/>
    <m/>
    <m/>
    <m/>
    <m/>
    <m/>
    <m/>
    <m/>
    <m/>
    <m/>
    <m/>
    <m/>
    <m/>
    <m/>
    <m/>
    <m/>
    <m/>
    <m/>
    <m/>
  </r>
  <r>
    <s v="MT0000892"/>
    <s v="ICIS-NPDES"/>
    <x v="0"/>
    <x v="2"/>
    <n v="552"/>
    <s v="Oil and grease, hexane extr method"/>
    <x v="9"/>
    <n v="1"/>
    <s v="Effluent gross"/>
    <n v="1"/>
    <x v="18"/>
    <x v="18"/>
    <n v="40237"/>
    <x v="0"/>
    <m/>
    <m/>
    <m/>
    <m/>
    <m/>
    <m/>
    <m/>
    <m/>
    <m/>
    <m/>
    <m/>
    <m/>
    <m/>
    <m/>
    <m/>
    <m/>
    <m/>
    <m/>
    <m/>
    <m/>
    <m/>
    <m/>
    <s v="&lt;"/>
    <n v="1"/>
    <s v="MG/L"/>
    <s v="&lt;="/>
    <n v="10"/>
    <s v="MG/L"/>
    <s v="max"/>
    <m/>
    <m/>
    <m/>
    <m/>
    <m/>
    <x v="0"/>
    <m/>
    <m/>
    <m/>
    <m/>
    <m/>
    <m/>
    <m/>
    <m/>
    <m/>
    <m/>
    <m/>
    <m/>
    <m/>
    <m/>
    <m/>
    <m/>
    <m/>
    <m/>
    <m/>
    <m/>
    <m/>
    <m/>
    <m/>
    <m/>
  </r>
  <r>
    <s v="MT0000892"/>
    <s v="ICIS-NPDES"/>
    <x v="0"/>
    <x v="2"/>
    <n v="552"/>
    <s v="Oil and grease, hexane extr method"/>
    <x v="9"/>
    <n v="1"/>
    <s v="Effluent gross"/>
    <n v="1"/>
    <x v="19"/>
    <x v="19"/>
    <n v="40268"/>
    <x v="0"/>
    <m/>
    <m/>
    <m/>
    <m/>
    <m/>
    <m/>
    <m/>
    <m/>
    <m/>
    <m/>
    <m/>
    <m/>
    <m/>
    <m/>
    <m/>
    <m/>
    <m/>
    <m/>
    <m/>
    <m/>
    <m/>
    <m/>
    <s v="&lt;"/>
    <n v="1"/>
    <s v="MG/L"/>
    <s v="&lt;="/>
    <n v="10"/>
    <s v="MG/L"/>
    <s v="max"/>
    <m/>
    <m/>
    <m/>
    <m/>
    <m/>
    <x v="0"/>
    <m/>
    <m/>
    <m/>
    <m/>
    <m/>
    <m/>
    <m/>
    <m/>
    <m/>
    <m/>
    <m/>
    <m/>
    <m/>
    <m/>
    <m/>
    <m/>
    <m/>
    <m/>
    <m/>
    <m/>
    <m/>
    <m/>
    <m/>
    <m/>
  </r>
  <r>
    <s v="MT0000892"/>
    <s v="ICIS-NPDES"/>
    <x v="0"/>
    <x v="2"/>
    <n v="552"/>
    <s v="Oil and grease, hexane extr method"/>
    <x v="9"/>
    <n v="1"/>
    <s v="Effluent gross"/>
    <n v="1"/>
    <x v="20"/>
    <x v="20"/>
    <n v="40298"/>
    <x v="0"/>
    <m/>
    <m/>
    <m/>
    <m/>
    <m/>
    <m/>
    <m/>
    <m/>
    <m/>
    <m/>
    <m/>
    <m/>
    <m/>
    <m/>
    <m/>
    <m/>
    <m/>
    <m/>
    <m/>
    <m/>
    <m/>
    <m/>
    <s v="&lt;"/>
    <n v="1"/>
    <s v="MG/L"/>
    <s v="&lt;="/>
    <n v="10"/>
    <s v="MG/L"/>
    <s v="max"/>
    <m/>
    <m/>
    <m/>
    <m/>
    <m/>
    <x v="0"/>
    <m/>
    <m/>
    <m/>
    <m/>
    <m/>
    <m/>
    <m/>
    <m/>
    <m/>
    <m/>
    <m/>
    <m/>
    <m/>
    <m/>
    <m/>
    <m/>
    <m/>
    <m/>
    <m/>
    <m/>
    <m/>
    <m/>
    <m/>
    <m/>
  </r>
  <r>
    <s v="MT0000892"/>
    <s v="ICIS-NPDES"/>
    <x v="0"/>
    <x v="2"/>
    <n v="552"/>
    <s v="Oil and grease, hexane extr method"/>
    <x v="9"/>
    <n v="1"/>
    <s v="Effluent gross"/>
    <n v="1"/>
    <x v="21"/>
    <x v="21"/>
    <n v="40329"/>
    <x v="0"/>
    <m/>
    <m/>
    <m/>
    <m/>
    <m/>
    <m/>
    <m/>
    <m/>
    <m/>
    <m/>
    <m/>
    <m/>
    <m/>
    <m/>
    <m/>
    <m/>
    <m/>
    <m/>
    <m/>
    <m/>
    <m/>
    <m/>
    <m/>
    <n v="1"/>
    <s v="MG/L"/>
    <s v="&lt;="/>
    <n v="10"/>
    <s v="MG/L"/>
    <s v="max"/>
    <m/>
    <m/>
    <m/>
    <m/>
    <m/>
    <x v="0"/>
    <m/>
    <m/>
    <m/>
    <m/>
    <m/>
    <m/>
    <m/>
    <m/>
    <m/>
    <m/>
    <m/>
    <m/>
    <m/>
    <m/>
    <m/>
    <m/>
    <m/>
    <m/>
    <m/>
    <m/>
    <m/>
    <m/>
    <m/>
    <m/>
  </r>
  <r>
    <s v="MT0000892"/>
    <s v="ICIS-NPDES"/>
    <x v="0"/>
    <x v="2"/>
    <n v="552"/>
    <s v="Oil and grease, hexane extr method"/>
    <x v="9"/>
    <n v="1"/>
    <s v="Effluent gross"/>
    <n v="1"/>
    <x v="22"/>
    <x v="22"/>
    <n v="40359"/>
    <x v="0"/>
    <m/>
    <m/>
    <m/>
    <m/>
    <m/>
    <m/>
    <m/>
    <m/>
    <m/>
    <m/>
    <m/>
    <m/>
    <m/>
    <m/>
    <m/>
    <m/>
    <m/>
    <m/>
    <m/>
    <m/>
    <m/>
    <m/>
    <s v="&lt;"/>
    <n v="1"/>
    <s v="MG/L"/>
    <s v="&lt;="/>
    <n v="10"/>
    <s v="MG/L"/>
    <s v="max"/>
    <m/>
    <m/>
    <m/>
    <m/>
    <m/>
    <x v="0"/>
    <m/>
    <m/>
    <m/>
    <m/>
    <m/>
    <m/>
    <m/>
    <m/>
    <m/>
    <m/>
    <m/>
    <m/>
    <m/>
    <m/>
    <m/>
    <m/>
    <m/>
    <m/>
    <m/>
    <m/>
    <m/>
    <m/>
    <m/>
    <m/>
  </r>
  <r>
    <s v="MT0000892"/>
    <s v="ICIS-NPDES"/>
    <x v="0"/>
    <x v="2"/>
    <n v="552"/>
    <s v="Oil and grease, hexane extr method"/>
    <x v="9"/>
    <n v="1"/>
    <s v="Effluent gross"/>
    <n v="1"/>
    <x v="23"/>
    <x v="23"/>
    <n v="40390"/>
    <x v="0"/>
    <m/>
    <m/>
    <m/>
    <m/>
    <m/>
    <m/>
    <m/>
    <m/>
    <m/>
    <m/>
    <m/>
    <m/>
    <m/>
    <m/>
    <m/>
    <m/>
    <m/>
    <m/>
    <m/>
    <m/>
    <m/>
    <m/>
    <s v="&lt;"/>
    <n v="1"/>
    <s v="MG/L"/>
    <s v="&lt;="/>
    <n v="10"/>
    <s v="MG/L"/>
    <s v="max"/>
    <m/>
    <m/>
    <m/>
    <m/>
    <m/>
    <x v="0"/>
    <m/>
    <m/>
    <m/>
    <m/>
    <m/>
    <m/>
    <m/>
    <m/>
    <m/>
    <m/>
    <m/>
    <m/>
    <m/>
    <m/>
    <m/>
    <m/>
    <m/>
    <m/>
    <m/>
    <m/>
    <m/>
    <m/>
    <m/>
    <m/>
  </r>
  <r>
    <s v="MT0000892"/>
    <s v="ICIS-NPDES"/>
    <x v="0"/>
    <x v="2"/>
    <n v="552"/>
    <s v="Oil and grease, hexane extr method"/>
    <x v="9"/>
    <n v="1"/>
    <s v="Effluent gross"/>
    <n v="1"/>
    <x v="0"/>
    <x v="0"/>
    <n v="40421"/>
    <x v="0"/>
    <m/>
    <m/>
    <m/>
    <m/>
    <m/>
    <m/>
    <m/>
    <m/>
    <m/>
    <m/>
    <m/>
    <m/>
    <m/>
    <m/>
    <m/>
    <m/>
    <m/>
    <m/>
    <m/>
    <m/>
    <m/>
    <m/>
    <s v="&lt;"/>
    <n v="1"/>
    <s v="MG/L"/>
    <s v="&lt;="/>
    <n v="10"/>
    <s v="MG/L"/>
    <s v="max"/>
    <m/>
    <m/>
    <m/>
    <m/>
    <m/>
    <x v="0"/>
    <m/>
    <m/>
    <m/>
    <m/>
    <m/>
    <m/>
    <m/>
    <m/>
    <m/>
    <m/>
    <m/>
    <m/>
    <m/>
    <m/>
    <m/>
    <m/>
    <m/>
    <m/>
    <m/>
    <m/>
    <m/>
    <m/>
    <m/>
    <m/>
  </r>
  <r>
    <s v="MT0000892"/>
    <s v="ICIS-NPDES"/>
    <x v="0"/>
    <x v="2"/>
    <n v="552"/>
    <s v="Oil and grease, hexane extr method"/>
    <x v="9"/>
    <n v="1"/>
    <s v="Effluent gross"/>
    <n v="1"/>
    <x v="1"/>
    <x v="1"/>
    <n v="40451"/>
    <x v="0"/>
    <m/>
    <m/>
    <m/>
    <m/>
    <m/>
    <m/>
    <m/>
    <m/>
    <m/>
    <m/>
    <m/>
    <m/>
    <m/>
    <m/>
    <m/>
    <m/>
    <m/>
    <m/>
    <m/>
    <m/>
    <m/>
    <m/>
    <s v="&lt;"/>
    <n v="1"/>
    <s v="MG/L"/>
    <s v="&lt;="/>
    <n v="10"/>
    <s v="MG/L"/>
    <s v="max"/>
    <m/>
    <m/>
    <m/>
    <m/>
    <m/>
    <x v="0"/>
    <m/>
    <m/>
    <m/>
    <m/>
    <m/>
    <m/>
    <m/>
    <m/>
    <m/>
    <m/>
    <m/>
    <m/>
    <m/>
    <m/>
    <m/>
    <m/>
    <m/>
    <m/>
    <m/>
    <m/>
    <m/>
    <m/>
    <m/>
    <m/>
  </r>
  <r>
    <s v="MT0000892"/>
    <s v="ICIS-NPDES"/>
    <x v="0"/>
    <x v="2"/>
    <n v="552"/>
    <s v="Oil and grease, hexane extr method"/>
    <x v="9"/>
    <n v="1"/>
    <s v="Effluent gross"/>
    <n v="1"/>
    <x v="24"/>
    <x v="24"/>
    <n v="40482"/>
    <x v="0"/>
    <m/>
    <m/>
    <m/>
    <m/>
    <m/>
    <m/>
    <m/>
    <m/>
    <m/>
    <m/>
    <m/>
    <m/>
    <m/>
    <m/>
    <m/>
    <m/>
    <m/>
    <m/>
    <m/>
    <m/>
    <m/>
    <m/>
    <s v="&lt;"/>
    <n v="1"/>
    <s v="MG/L"/>
    <s v="&lt;="/>
    <n v="10"/>
    <s v="MG/L"/>
    <s v="max"/>
    <m/>
    <m/>
    <m/>
    <m/>
    <m/>
    <x v="0"/>
    <m/>
    <m/>
    <m/>
    <m/>
    <m/>
    <m/>
    <m/>
    <m/>
    <m/>
    <m/>
    <m/>
    <m/>
    <m/>
    <m/>
    <m/>
    <m/>
    <m/>
    <m/>
    <m/>
    <m/>
    <m/>
    <m/>
    <m/>
    <m/>
  </r>
  <r>
    <s v="MT0000892"/>
    <s v="ICIS-NPDES"/>
    <x v="0"/>
    <x v="2"/>
    <n v="552"/>
    <s v="Oil and grease, hexane extr method"/>
    <x v="9"/>
    <n v="1"/>
    <s v="Effluent gross"/>
    <n v="1"/>
    <x v="2"/>
    <x v="2"/>
    <n v="40512"/>
    <x v="0"/>
    <m/>
    <m/>
    <m/>
    <m/>
    <m/>
    <m/>
    <m/>
    <m/>
    <m/>
    <m/>
    <m/>
    <m/>
    <m/>
    <m/>
    <m/>
    <m/>
    <m/>
    <m/>
    <m/>
    <m/>
    <m/>
    <m/>
    <s v="&lt;"/>
    <n v="1"/>
    <s v="MG/L"/>
    <s v="&lt;="/>
    <n v="10"/>
    <s v="MG/L"/>
    <s v="max"/>
    <m/>
    <m/>
    <m/>
    <m/>
    <m/>
    <x v="0"/>
    <m/>
    <m/>
    <m/>
    <m/>
    <m/>
    <m/>
    <m/>
    <m/>
    <m/>
    <m/>
    <m/>
    <m/>
    <m/>
    <m/>
    <m/>
    <m/>
    <m/>
    <m/>
    <m/>
    <m/>
    <m/>
    <m/>
    <m/>
    <m/>
  </r>
  <r>
    <s v="MT0000892"/>
    <s v="ICIS-NPDES"/>
    <x v="0"/>
    <x v="2"/>
    <n v="552"/>
    <s v="Oil and grease, hexane extr method"/>
    <x v="9"/>
    <n v="1"/>
    <s v="Effluent gross"/>
    <n v="1"/>
    <x v="3"/>
    <x v="3"/>
    <n v="40543"/>
    <x v="0"/>
    <m/>
    <m/>
    <m/>
    <m/>
    <m/>
    <m/>
    <m/>
    <m/>
    <m/>
    <m/>
    <m/>
    <m/>
    <m/>
    <m/>
    <m/>
    <m/>
    <m/>
    <m/>
    <m/>
    <m/>
    <m/>
    <m/>
    <m/>
    <n v="3"/>
    <s v="MG/L"/>
    <s v="&lt;="/>
    <n v="10"/>
    <s v="MG/L"/>
    <s v="max"/>
    <m/>
    <m/>
    <m/>
    <m/>
    <m/>
    <x v="0"/>
    <m/>
    <m/>
    <m/>
    <m/>
    <m/>
    <m/>
    <m/>
    <m/>
    <m/>
    <m/>
    <m/>
    <m/>
    <m/>
    <m/>
    <m/>
    <m/>
    <m/>
    <m/>
    <m/>
    <m/>
    <m/>
    <m/>
    <m/>
    <m/>
  </r>
  <r>
    <s v="MT0000892"/>
    <s v="ICIS-NPDES"/>
    <x v="0"/>
    <x v="2"/>
    <n v="552"/>
    <s v="Oil and grease, hexane extr method"/>
    <x v="9"/>
    <n v="1"/>
    <s v="Effluent gross"/>
    <n v="1"/>
    <x v="25"/>
    <x v="25"/>
    <n v="40574"/>
    <x v="1"/>
    <m/>
    <m/>
    <m/>
    <m/>
    <m/>
    <m/>
    <m/>
    <m/>
    <m/>
    <m/>
    <m/>
    <m/>
    <m/>
    <m/>
    <m/>
    <m/>
    <m/>
    <m/>
    <m/>
    <m/>
    <m/>
    <m/>
    <s v="&lt;"/>
    <n v="1"/>
    <s v="MG/L"/>
    <s v="&lt;="/>
    <n v="10"/>
    <s v="MG/L"/>
    <s v="max"/>
    <m/>
    <m/>
    <m/>
    <m/>
    <m/>
    <x v="0"/>
    <m/>
    <m/>
    <m/>
    <m/>
    <m/>
    <m/>
    <m/>
    <m/>
    <m/>
    <m/>
    <m/>
    <m/>
    <m/>
    <m/>
    <m/>
    <m/>
    <m/>
    <m/>
    <m/>
    <m/>
    <m/>
    <m/>
    <m/>
    <m/>
  </r>
  <r>
    <s v="MT0000892"/>
    <s v="ICIS-NPDES"/>
    <x v="0"/>
    <x v="2"/>
    <n v="552"/>
    <s v="Oil and grease, hexane extr method"/>
    <x v="9"/>
    <n v="1"/>
    <s v="Effluent gross"/>
    <n v="1"/>
    <x v="26"/>
    <x v="26"/>
    <n v="40602"/>
    <x v="1"/>
    <m/>
    <m/>
    <m/>
    <m/>
    <m/>
    <m/>
    <m/>
    <m/>
    <m/>
    <m/>
    <m/>
    <m/>
    <m/>
    <m/>
    <m/>
    <m/>
    <m/>
    <m/>
    <m/>
    <m/>
    <m/>
    <m/>
    <s v="&lt;"/>
    <n v="1"/>
    <s v="MG/L"/>
    <s v="&lt;="/>
    <n v="10"/>
    <s v="MG/L"/>
    <s v="max"/>
    <m/>
    <m/>
    <m/>
    <m/>
    <m/>
    <x v="0"/>
    <m/>
    <m/>
    <m/>
    <m/>
    <m/>
    <m/>
    <m/>
    <m/>
    <m/>
    <m/>
    <m/>
    <m/>
    <m/>
    <m/>
    <m/>
    <m/>
    <m/>
    <m/>
    <m/>
    <m/>
    <m/>
    <m/>
    <m/>
    <m/>
  </r>
  <r>
    <s v="MT0000892"/>
    <s v="ICIS-NPDES"/>
    <x v="0"/>
    <x v="2"/>
    <n v="552"/>
    <s v="Oil and grease, hexane extr method"/>
    <x v="9"/>
    <n v="1"/>
    <s v="Effluent gross"/>
    <n v="1"/>
    <x v="27"/>
    <x v="27"/>
    <n v="40633"/>
    <x v="1"/>
    <m/>
    <m/>
    <m/>
    <m/>
    <m/>
    <m/>
    <m/>
    <m/>
    <m/>
    <m/>
    <m/>
    <m/>
    <m/>
    <m/>
    <m/>
    <m/>
    <m/>
    <m/>
    <m/>
    <m/>
    <m/>
    <m/>
    <s v="&lt;"/>
    <n v="1"/>
    <s v="MG/L"/>
    <s v="&lt;="/>
    <n v="10"/>
    <s v="MG/L"/>
    <s v="max"/>
    <m/>
    <m/>
    <m/>
    <m/>
    <m/>
    <x v="0"/>
    <m/>
    <m/>
    <m/>
    <m/>
    <m/>
    <m/>
    <m/>
    <m/>
    <m/>
    <m/>
    <m/>
    <m/>
    <m/>
    <m/>
    <m/>
    <m/>
    <m/>
    <m/>
    <m/>
    <m/>
    <m/>
    <m/>
    <m/>
    <m/>
  </r>
  <r>
    <s v="MT0000892"/>
    <s v="ICIS-NPDES"/>
    <x v="0"/>
    <x v="2"/>
    <n v="552"/>
    <s v="Oil and grease, hexane extr method"/>
    <x v="9"/>
    <n v="1"/>
    <s v="Effluent gross"/>
    <n v="1"/>
    <x v="28"/>
    <x v="28"/>
    <n v="40663"/>
    <x v="1"/>
    <m/>
    <m/>
    <m/>
    <m/>
    <m/>
    <m/>
    <m/>
    <m/>
    <m/>
    <m/>
    <m/>
    <m/>
    <m/>
    <m/>
    <m/>
    <m/>
    <m/>
    <m/>
    <m/>
    <m/>
    <m/>
    <m/>
    <s v="&lt;"/>
    <n v="1"/>
    <s v="MG/L"/>
    <s v="&lt;="/>
    <n v="10"/>
    <s v="MG/L"/>
    <s v="max"/>
    <m/>
    <m/>
    <m/>
    <m/>
    <m/>
    <x v="0"/>
    <m/>
    <m/>
    <m/>
    <m/>
    <m/>
    <m/>
    <m/>
    <m/>
    <m/>
    <m/>
    <m/>
    <m/>
    <m/>
    <m/>
    <m/>
    <m/>
    <m/>
    <m/>
    <m/>
    <m/>
    <m/>
    <m/>
    <m/>
    <m/>
  </r>
  <r>
    <s v="MT0000892"/>
    <s v="ICIS-NPDES"/>
    <x v="0"/>
    <x v="2"/>
    <n v="552"/>
    <s v="Oil and grease, hexane extr method"/>
    <x v="9"/>
    <n v="1"/>
    <s v="Effluent gross"/>
    <n v="1"/>
    <x v="4"/>
    <x v="4"/>
    <n v="40694"/>
    <x v="1"/>
    <m/>
    <m/>
    <m/>
    <m/>
    <m/>
    <m/>
    <m/>
    <m/>
    <m/>
    <m/>
    <m/>
    <m/>
    <m/>
    <m/>
    <m/>
    <m/>
    <m/>
    <m/>
    <m/>
    <m/>
    <m/>
    <m/>
    <s v="&lt;"/>
    <n v="1"/>
    <s v="MG/L"/>
    <s v="&lt;="/>
    <n v="10"/>
    <s v="MG/L"/>
    <s v="max"/>
    <m/>
    <m/>
    <m/>
    <m/>
    <m/>
    <x v="0"/>
    <m/>
    <m/>
    <m/>
    <m/>
    <m/>
    <m/>
    <m/>
    <m/>
    <m/>
    <m/>
    <m/>
    <m/>
    <m/>
    <m/>
    <m/>
    <m/>
    <m/>
    <m/>
    <m/>
    <m/>
    <m/>
    <m/>
    <m/>
    <m/>
  </r>
  <r>
    <s v="MT0000892"/>
    <s v="ICIS-NPDES"/>
    <x v="0"/>
    <x v="2"/>
    <n v="552"/>
    <s v="Oil and grease, hexane extr method"/>
    <x v="9"/>
    <n v="1"/>
    <s v="Effluent gross"/>
    <n v="1"/>
    <x v="5"/>
    <x v="5"/>
    <n v="40724"/>
    <x v="1"/>
    <m/>
    <m/>
    <m/>
    <m/>
    <m/>
    <m/>
    <m/>
    <m/>
    <m/>
    <m/>
    <m/>
    <m/>
    <m/>
    <m/>
    <m/>
    <m/>
    <m/>
    <m/>
    <m/>
    <m/>
    <m/>
    <m/>
    <s v="&lt;"/>
    <n v="1"/>
    <s v="MG/L"/>
    <s v="&lt;="/>
    <n v="10"/>
    <s v="MG/L"/>
    <s v="max"/>
    <m/>
    <m/>
    <m/>
    <m/>
    <m/>
    <x v="0"/>
    <m/>
    <m/>
    <m/>
    <m/>
    <m/>
    <m/>
    <m/>
    <m/>
    <m/>
    <m/>
    <m/>
    <m/>
    <m/>
    <m/>
    <m/>
    <m/>
    <m/>
    <m/>
    <m/>
    <m/>
    <m/>
    <m/>
    <m/>
    <m/>
  </r>
  <r>
    <s v="MT0000892"/>
    <s v="ICIS-NPDES"/>
    <x v="0"/>
    <x v="2"/>
    <n v="552"/>
    <s v="Oil and grease, hexane extr method"/>
    <x v="9"/>
    <n v="1"/>
    <s v="Effluent gross"/>
    <n v="1"/>
    <x v="6"/>
    <x v="6"/>
    <n v="40755"/>
    <x v="1"/>
    <m/>
    <m/>
    <m/>
    <m/>
    <m/>
    <m/>
    <m/>
    <m/>
    <m/>
    <m/>
    <m/>
    <m/>
    <m/>
    <m/>
    <m/>
    <m/>
    <m/>
    <m/>
    <m/>
    <m/>
    <m/>
    <m/>
    <s v="&lt;"/>
    <n v="1"/>
    <s v="MG/L"/>
    <s v="&lt;="/>
    <n v="10"/>
    <s v="MG/L"/>
    <s v="max"/>
    <m/>
    <m/>
    <m/>
    <m/>
    <m/>
    <x v="0"/>
    <m/>
    <m/>
    <m/>
    <m/>
    <m/>
    <m/>
    <m/>
    <m/>
    <m/>
    <m/>
    <m/>
    <m/>
    <m/>
    <m/>
    <m/>
    <m/>
    <m/>
    <m/>
    <m/>
    <m/>
    <m/>
    <m/>
    <m/>
    <m/>
  </r>
  <r>
    <s v="MT0000892"/>
    <s v="ICIS-NPDES"/>
    <x v="0"/>
    <x v="2"/>
    <n v="552"/>
    <s v="Oil and grease, hexane extr method"/>
    <x v="9"/>
    <n v="1"/>
    <s v="Effluent gross"/>
    <n v="1"/>
    <x v="7"/>
    <x v="7"/>
    <n v="40786"/>
    <x v="1"/>
    <m/>
    <m/>
    <m/>
    <m/>
    <m/>
    <m/>
    <m/>
    <m/>
    <m/>
    <m/>
    <m/>
    <m/>
    <m/>
    <m/>
    <m/>
    <m/>
    <m/>
    <m/>
    <m/>
    <m/>
    <m/>
    <m/>
    <s v="&lt;"/>
    <n v="1"/>
    <s v="MG/L"/>
    <s v="&lt;="/>
    <n v="10"/>
    <s v="MG/L"/>
    <s v="max"/>
    <m/>
    <m/>
    <m/>
    <m/>
    <m/>
    <x v="0"/>
    <m/>
    <m/>
    <m/>
    <m/>
    <m/>
    <m/>
    <m/>
    <m/>
    <m/>
    <m/>
    <m/>
    <m/>
    <m/>
    <m/>
    <m/>
    <m/>
    <m/>
    <m/>
    <m/>
    <m/>
    <m/>
    <m/>
    <m/>
    <m/>
  </r>
  <r>
    <s v="MT0000892"/>
    <s v="ICIS-NPDES"/>
    <x v="0"/>
    <x v="2"/>
    <n v="552"/>
    <s v="Oil and grease, hexane extr method"/>
    <x v="9"/>
    <n v="1"/>
    <s v="Effluent gross"/>
    <n v="1"/>
    <x v="29"/>
    <x v="29"/>
    <n v="40816"/>
    <x v="1"/>
    <m/>
    <m/>
    <m/>
    <m/>
    <m/>
    <m/>
    <m/>
    <m/>
    <m/>
    <m/>
    <m/>
    <m/>
    <m/>
    <m/>
    <m/>
    <m/>
    <m/>
    <m/>
    <m/>
    <m/>
    <m/>
    <m/>
    <s v="&lt;"/>
    <n v="1"/>
    <s v="MG/L"/>
    <s v="&lt;="/>
    <n v="10"/>
    <s v="MG/L"/>
    <s v="max"/>
    <m/>
    <m/>
    <m/>
    <m/>
    <m/>
    <x v="0"/>
    <m/>
    <m/>
    <m/>
    <m/>
    <m/>
    <m/>
    <m/>
    <m/>
    <m/>
    <m/>
    <m/>
    <m/>
    <m/>
    <m/>
    <m/>
    <m/>
    <m/>
    <m/>
    <m/>
    <m/>
    <m/>
    <m/>
    <m/>
    <m/>
  </r>
  <r>
    <s v="MT0000892"/>
    <s v="ICIS-NPDES"/>
    <x v="0"/>
    <x v="2"/>
    <n v="552"/>
    <s v="Oil and grease, hexane extr method"/>
    <x v="9"/>
    <n v="1"/>
    <s v="Effluent gross"/>
    <n v="1"/>
    <x v="30"/>
    <x v="30"/>
    <n v="40847"/>
    <x v="1"/>
    <m/>
    <m/>
    <m/>
    <m/>
    <m/>
    <m/>
    <m/>
    <m/>
    <m/>
    <m/>
    <m/>
    <m/>
    <m/>
    <m/>
    <m/>
    <m/>
    <m/>
    <m/>
    <m/>
    <m/>
    <m/>
    <m/>
    <m/>
    <n v="1"/>
    <s v="MG/L"/>
    <s v="&lt;="/>
    <n v="10"/>
    <s v="MG/L"/>
    <s v="max"/>
    <m/>
    <m/>
    <m/>
    <m/>
    <m/>
    <x v="0"/>
    <m/>
    <m/>
    <m/>
    <m/>
    <m/>
    <m/>
    <m/>
    <m/>
    <m/>
    <m/>
    <m/>
    <m/>
    <m/>
    <m/>
    <m/>
    <m/>
    <m/>
    <m/>
    <m/>
    <m/>
    <m/>
    <m/>
    <m/>
    <m/>
  </r>
  <r>
    <s v="MT0000892"/>
    <s v="ICIS-NPDES"/>
    <x v="0"/>
    <x v="2"/>
    <n v="552"/>
    <s v="Oil and grease, hexane extr method"/>
    <x v="9"/>
    <n v="1"/>
    <s v="Effluent gross"/>
    <n v="1"/>
    <x v="31"/>
    <x v="31"/>
    <n v="40877"/>
    <x v="1"/>
    <m/>
    <m/>
    <m/>
    <m/>
    <m/>
    <m/>
    <m/>
    <m/>
    <m/>
    <m/>
    <m/>
    <m/>
    <m/>
    <m/>
    <m/>
    <m/>
    <m/>
    <m/>
    <m/>
    <m/>
    <m/>
    <m/>
    <m/>
    <n v="1"/>
    <s v="MG/L"/>
    <s v="&lt;="/>
    <n v="10"/>
    <s v="MG/L"/>
    <s v="max"/>
    <m/>
    <m/>
    <m/>
    <m/>
    <m/>
    <x v="0"/>
    <m/>
    <m/>
    <m/>
    <m/>
    <m/>
    <m/>
    <m/>
    <m/>
    <m/>
    <m/>
    <m/>
    <m/>
    <m/>
    <m/>
    <m/>
    <m/>
    <m/>
    <m/>
    <m/>
    <m/>
    <m/>
    <m/>
    <m/>
    <m/>
  </r>
  <r>
    <s v="MT0000892"/>
    <s v="ICIS-NPDES"/>
    <x v="0"/>
    <x v="2"/>
    <n v="552"/>
    <s v="Oil and grease, hexane extr method"/>
    <x v="9"/>
    <n v="1"/>
    <s v="Effluent gross"/>
    <n v="1"/>
    <x v="32"/>
    <x v="32"/>
    <n v="40908"/>
    <x v="1"/>
    <m/>
    <m/>
    <m/>
    <m/>
    <m/>
    <m/>
    <m/>
    <m/>
    <m/>
    <m/>
    <m/>
    <m/>
    <m/>
    <m/>
    <m/>
    <m/>
    <m/>
    <m/>
    <m/>
    <m/>
    <m/>
    <m/>
    <m/>
    <n v="2"/>
    <s v="MG/L"/>
    <s v="&lt;="/>
    <n v="10"/>
    <s v="MG/L"/>
    <s v="max"/>
    <m/>
    <m/>
    <m/>
    <m/>
    <m/>
    <x v="0"/>
    <m/>
    <m/>
    <m/>
    <m/>
    <m/>
    <m/>
    <m/>
    <m/>
    <m/>
    <m/>
    <m/>
    <m/>
    <m/>
    <m/>
    <m/>
    <m/>
    <m/>
    <m/>
    <m/>
    <m/>
    <m/>
    <m/>
    <m/>
    <m/>
  </r>
  <r>
    <s v="MT0000892"/>
    <s v="ICIS-NPDES"/>
    <x v="0"/>
    <x v="2"/>
    <n v="552"/>
    <s v="Oil and grease, hexane extr method"/>
    <x v="9"/>
    <n v="1"/>
    <s v="Effluent gross"/>
    <n v="1"/>
    <x v="33"/>
    <x v="33"/>
    <n v="40939"/>
    <x v="2"/>
    <m/>
    <m/>
    <m/>
    <m/>
    <m/>
    <m/>
    <m/>
    <m/>
    <m/>
    <m/>
    <m/>
    <m/>
    <m/>
    <m/>
    <m/>
    <m/>
    <m/>
    <m/>
    <m/>
    <m/>
    <m/>
    <m/>
    <s v="&lt;"/>
    <n v="1"/>
    <s v="MG/L"/>
    <s v="&lt;="/>
    <n v="10"/>
    <s v="MG/L"/>
    <s v="max"/>
    <m/>
    <m/>
    <m/>
    <m/>
    <m/>
    <x v="0"/>
    <m/>
    <m/>
    <m/>
    <m/>
    <m/>
    <m/>
    <m/>
    <m/>
    <m/>
    <m/>
    <m/>
    <m/>
    <m/>
    <m/>
    <m/>
    <m/>
    <m/>
    <m/>
    <m/>
    <m/>
    <m/>
    <m/>
    <m/>
    <m/>
  </r>
  <r>
    <s v="MT0000892"/>
    <s v="ICIS-NPDES"/>
    <x v="0"/>
    <x v="2"/>
    <n v="552"/>
    <s v="Oil and grease, hexane extr method"/>
    <x v="9"/>
    <n v="1"/>
    <s v="Effluent gross"/>
    <n v="1"/>
    <x v="34"/>
    <x v="34"/>
    <n v="40968"/>
    <x v="2"/>
    <m/>
    <m/>
    <m/>
    <m/>
    <m/>
    <m/>
    <m/>
    <m/>
    <m/>
    <m/>
    <m/>
    <m/>
    <m/>
    <m/>
    <m/>
    <m/>
    <m/>
    <m/>
    <m/>
    <m/>
    <m/>
    <m/>
    <m/>
    <n v="1"/>
    <s v="MG/L"/>
    <s v="&lt;="/>
    <n v="10"/>
    <s v="MG/L"/>
    <s v="max"/>
    <m/>
    <m/>
    <m/>
    <m/>
    <m/>
    <x v="0"/>
    <m/>
    <m/>
    <m/>
    <m/>
    <m/>
    <m/>
    <m/>
    <m/>
    <m/>
    <m/>
    <m/>
    <m/>
    <m/>
    <m/>
    <m/>
    <m/>
    <m/>
    <m/>
    <m/>
    <m/>
    <m/>
    <m/>
    <m/>
    <m/>
  </r>
  <r>
    <s v="MT0000892"/>
    <s v="ICIS-NPDES"/>
    <x v="0"/>
    <x v="2"/>
    <n v="552"/>
    <s v="Oil and grease, hexane extr method"/>
    <x v="9"/>
    <n v="1"/>
    <s v="Effluent gross"/>
    <n v="1"/>
    <x v="8"/>
    <x v="8"/>
    <n v="40999"/>
    <x v="2"/>
    <m/>
    <m/>
    <m/>
    <m/>
    <m/>
    <m/>
    <m/>
    <m/>
    <m/>
    <m/>
    <m/>
    <m/>
    <m/>
    <m/>
    <m/>
    <m/>
    <m/>
    <m/>
    <m/>
    <m/>
    <m/>
    <m/>
    <m/>
    <n v="1"/>
    <s v="MG/L"/>
    <s v="&lt;="/>
    <n v="10"/>
    <s v="MG/L"/>
    <s v="max"/>
    <m/>
    <m/>
    <m/>
    <m/>
    <m/>
    <x v="0"/>
    <m/>
    <m/>
    <m/>
    <m/>
    <m/>
    <m/>
    <m/>
    <m/>
    <m/>
    <m/>
    <m/>
    <m/>
    <m/>
    <m/>
    <m/>
    <m/>
    <m/>
    <m/>
    <m/>
    <m/>
    <m/>
    <m/>
    <m/>
    <m/>
  </r>
  <r>
    <s v="MT0000892"/>
    <s v="ICIS-NPDES"/>
    <x v="0"/>
    <x v="2"/>
    <n v="552"/>
    <s v="Oil and grease, hexane extr method"/>
    <x v="9"/>
    <n v="1"/>
    <s v="Effluent gross"/>
    <n v="1"/>
    <x v="9"/>
    <x v="9"/>
    <n v="41029"/>
    <x v="2"/>
    <m/>
    <m/>
    <m/>
    <m/>
    <m/>
    <m/>
    <m/>
    <m/>
    <m/>
    <m/>
    <m/>
    <m/>
    <m/>
    <m/>
    <m/>
    <m/>
    <m/>
    <m/>
    <m/>
    <m/>
    <m/>
    <m/>
    <s v="&lt;"/>
    <n v="1"/>
    <s v="MG/L"/>
    <s v="&lt;="/>
    <n v="10"/>
    <s v="MG/L"/>
    <s v="max"/>
    <m/>
    <m/>
    <m/>
    <m/>
    <m/>
    <x v="0"/>
    <m/>
    <m/>
    <m/>
    <m/>
    <m/>
    <m/>
    <m/>
    <m/>
    <m/>
    <m/>
    <m/>
    <m/>
    <m/>
    <m/>
    <m/>
    <m/>
    <m/>
    <m/>
    <m/>
    <m/>
    <m/>
    <m/>
    <m/>
    <m/>
  </r>
  <r>
    <s v="MT0000892"/>
    <s v="ICIS-NPDES"/>
    <x v="0"/>
    <x v="2"/>
    <n v="556"/>
    <s v="Oil &amp; Grease"/>
    <x v="10"/>
    <n v="1"/>
    <s v="Effluent gross"/>
    <n v="1"/>
    <x v="35"/>
    <x v="35"/>
    <n v="41060"/>
    <x v="2"/>
    <m/>
    <m/>
    <m/>
    <m/>
    <m/>
    <m/>
    <m/>
    <m/>
    <m/>
    <m/>
    <m/>
    <m/>
    <m/>
    <m/>
    <m/>
    <m/>
    <m/>
    <m/>
    <m/>
    <m/>
    <m/>
    <m/>
    <m/>
    <m/>
    <s v="MG/L"/>
    <s v="&lt;="/>
    <n v="10"/>
    <s v="MG/L"/>
    <s v="max"/>
    <m/>
    <m/>
    <m/>
    <m/>
    <m/>
    <x v="0"/>
    <m/>
    <m/>
    <m/>
    <m/>
    <m/>
    <m/>
    <m/>
    <m/>
    <m/>
    <m/>
    <m/>
    <m/>
    <m/>
    <m/>
    <m/>
    <m/>
    <m/>
    <m/>
    <m/>
    <m/>
    <m/>
    <m/>
    <m/>
    <m/>
  </r>
  <r>
    <s v="MT0000892"/>
    <s v="ICIS-NPDES"/>
    <x v="0"/>
    <x v="2"/>
    <n v="556"/>
    <s v="Oil &amp; Grease"/>
    <x v="10"/>
    <n v="1"/>
    <s v="Effluent gross"/>
    <n v="1"/>
    <x v="10"/>
    <x v="10"/>
    <n v="41090"/>
    <x v="2"/>
    <m/>
    <m/>
    <m/>
    <m/>
    <m/>
    <m/>
    <m/>
    <m/>
    <m/>
    <m/>
    <m/>
    <m/>
    <m/>
    <m/>
    <m/>
    <m/>
    <m/>
    <m/>
    <m/>
    <m/>
    <m/>
    <m/>
    <m/>
    <m/>
    <s v="MG/L"/>
    <s v="&lt;="/>
    <n v="10"/>
    <s v="MG/L"/>
    <s v="max"/>
    <m/>
    <m/>
    <m/>
    <m/>
    <m/>
    <x v="0"/>
    <m/>
    <m/>
    <m/>
    <m/>
    <m/>
    <m/>
    <m/>
    <m/>
    <m/>
    <m/>
    <m/>
    <m/>
    <m/>
    <m/>
    <m/>
    <m/>
    <m/>
    <m/>
    <m/>
    <m/>
    <m/>
    <m/>
    <m/>
    <m/>
  </r>
  <r>
    <s v="MT0000892"/>
    <s v="ICIS-NPDES"/>
    <x v="0"/>
    <x v="2"/>
    <n v="556"/>
    <s v="Oil &amp; Grease"/>
    <x v="10"/>
    <n v="1"/>
    <s v="Effluent gross"/>
    <n v="1"/>
    <x v="36"/>
    <x v="36"/>
    <n v="41121"/>
    <x v="2"/>
    <m/>
    <m/>
    <m/>
    <m/>
    <m/>
    <m/>
    <m/>
    <m/>
    <m/>
    <m/>
    <m/>
    <m/>
    <m/>
    <m/>
    <m/>
    <m/>
    <m/>
    <m/>
    <m/>
    <m/>
    <m/>
    <m/>
    <m/>
    <m/>
    <s v="MG/L"/>
    <s v="&lt;="/>
    <n v="10"/>
    <s v="MG/L"/>
    <s v="max"/>
    <m/>
    <m/>
    <m/>
    <m/>
    <m/>
    <x v="0"/>
    <m/>
    <m/>
    <m/>
    <m/>
    <m/>
    <m/>
    <m/>
    <m/>
    <m/>
    <m/>
    <m/>
    <m/>
    <m/>
    <m/>
    <m/>
    <m/>
    <m/>
    <m/>
    <m/>
    <m/>
    <m/>
    <m/>
    <m/>
    <m/>
  </r>
  <r>
    <s v="MT0000892"/>
    <s v="ICIS-NPDES"/>
    <x v="0"/>
    <x v="2"/>
    <n v="556"/>
    <s v="Oil &amp; Grease"/>
    <x v="10"/>
    <n v="1"/>
    <s v="Effluent gross"/>
    <n v="1"/>
    <x v="37"/>
    <x v="37"/>
    <n v="41152"/>
    <x v="2"/>
    <m/>
    <m/>
    <m/>
    <m/>
    <m/>
    <m/>
    <m/>
    <m/>
    <m/>
    <m/>
    <m/>
    <m/>
    <m/>
    <m/>
    <m/>
    <m/>
    <m/>
    <m/>
    <m/>
    <m/>
    <m/>
    <m/>
    <m/>
    <m/>
    <s v="MG/L"/>
    <s v="&lt;="/>
    <n v="10"/>
    <s v="MG/L"/>
    <s v="max"/>
    <m/>
    <m/>
    <m/>
    <m/>
    <m/>
    <x v="0"/>
    <m/>
    <m/>
    <m/>
    <m/>
    <m/>
    <m/>
    <m/>
    <m/>
    <m/>
    <m/>
    <m/>
    <m/>
    <m/>
    <m/>
    <m/>
    <m/>
    <m/>
    <m/>
    <m/>
    <m/>
    <m/>
    <m/>
    <m/>
    <m/>
  </r>
  <r>
    <s v="MT0000892"/>
    <s v="ICIS-NPDES"/>
    <x v="0"/>
    <x v="2"/>
    <n v="556"/>
    <s v="Oil &amp; Grease"/>
    <x v="10"/>
    <n v="1"/>
    <s v="Effluent gross"/>
    <n v="1"/>
    <x v="38"/>
    <x v="38"/>
    <n v="41182"/>
    <x v="2"/>
    <m/>
    <m/>
    <m/>
    <m/>
    <m/>
    <m/>
    <m/>
    <m/>
    <m/>
    <m/>
    <m/>
    <m/>
    <m/>
    <m/>
    <m/>
    <m/>
    <m/>
    <m/>
    <m/>
    <m/>
    <m/>
    <m/>
    <m/>
    <m/>
    <s v="MG/L"/>
    <s v="&lt;="/>
    <n v="10"/>
    <s v="MG/L"/>
    <s v="max"/>
    <m/>
    <m/>
    <m/>
    <m/>
    <m/>
    <x v="0"/>
    <m/>
    <m/>
    <m/>
    <m/>
    <m/>
    <m/>
    <m/>
    <m/>
    <m/>
    <m/>
    <m/>
    <m/>
    <m/>
    <m/>
    <m/>
    <m/>
    <m/>
    <m/>
    <m/>
    <m/>
    <m/>
    <m/>
    <m/>
    <m/>
  </r>
  <r>
    <s v="MT0000892"/>
    <s v="ICIS-NPDES"/>
    <x v="0"/>
    <x v="2"/>
    <n v="600"/>
    <s v="Nitrogen, total"/>
    <x v="11"/>
    <n v="1"/>
    <s v="Effluent gross"/>
    <n v="1"/>
    <x v="11"/>
    <x v="11"/>
    <n v="40025"/>
    <x v="3"/>
    <m/>
    <m/>
    <m/>
    <m/>
    <m/>
    <m/>
    <m/>
    <m/>
    <m/>
    <m/>
    <m/>
    <m/>
    <n v="1.1000000000000001"/>
    <s v="MG/L"/>
    <m/>
    <m/>
    <s v="MG/L"/>
    <s v="avg"/>
    <m/>
    <m/>
    <m/>
    <m/>
    <m/>
    <m/>
    <m/>
    <m/>
    <m/>
    <m/>
    <m/>
    <m/>
    <m/>
    <m/>
    <m/>
    <m/>
    <x v="0"/>
    <m/>
    <m/>
    <m/>
    <m/>
    <m/>
    <m/>
    <m/>
    <m/>
    <m/>
    <m/>
    <m/>
    <m/>
    <m/>
    <m/>
    <m/>
    <m/>
    <m/>
    <m/>
    <m/>
    <m/>
    <m/>
    <m/>
    <m/>
    <m/>
  </r>
  <r>
    <s v="MT0000892"/>
    <s v="ICIS-NPDES"/>
    <x v="0"/>
    <x v="2"/>
    <n v="600"/>
    <s v="Nitrogen, total"/>
    <x v="11"/>
    <n v="1"/>
    <s v="Effluent gross"/>
    <n v="1"/>
    <x v="12"/>
    <x v="12"/>
    <n v="40056"/>
    <x v="3"/>
    <m/>
    <m/>
    <m/>
    <m/>
    <m/>
    <m/>
    <m/>
    <m/>
    <m/>
    <m/>
    <m/>
    <m/>
    <n v="1"/>
    <s v="MG/L"/>
    <m/>
    <m/>
    <s v="MG/L"/>
    <s v="avg"/>
    <m/>
    <m/>
    <m/>
    <m/>
    <m/>
    <m/>
    <m/>
    <m/>
    <m/>
    <m/>
    <m/>
    <m/>
    <m/>
    <m/>
    <m/>
    <m/>
    <x v="0"/>
    <m/>
    <m/>
    <m/>
    <m/>
    <m/>
    <m/>
    <m/>
    <m/>
    <m/>
    <m/>
    <m/>
    <m/>
    <m/>
    <m/>
    <m/>
    <m/>
    <m/>
    <m/>
    <m/>
    <m/>
    <m/>
    <m/>
    <m/>
    <m/>
  </r>
  <r>
    <s v="MT0000892"/>
    <s v="ICIS-NPDES"/>
    <x v="0"/>
    <x v="2"/>
    <n v="600"/>
    <s v="Nitrogen, total"/>
    <x v="11"/>
    <n v="1"/>
    <s v="Effluent gross"/>
    <n v="1"/>
    <x v="13"/>
    <x v="13"/>
    <n v="40086"/>
    <x v="3"/>
    <m/>
    <m/>
    <m/>
    <m/>
    <m/>
    <m/>
    <m/>
    <m/>
    <m/>
    <m/>
    <m/>
    <m/>
    <n v="1"/>
    <s v="MG/L"/>
    <m/>
    <m/>
    <s v="MG/L"/>
    <s v="avg"/>
    <m/>
    <m/>
    <m/>
    <m/>
    <m/>
    <m/>
    <m/>
    <m/>
    <m/>
    <m/>
    <m/>
    <m/>
    <m/>
    <m/>
    <m/>
    <m/>
    <x v="0"/>
    <m/>
    <m/>
    <m/>
    <m/>
    <m/>
    <m/>
    <m/>
    <m/>
    <m/>
    <m/>
    <m/>
    <m/>
    <m/>
    <m/>
    <m/>
    <m/>
    <m/>
    <m/>
    <m/>
    <m/>
    <m/>
    <m/>
    <m/>
    <m/>
  </r>
  <r>
    <s v="MT0000892"/>
    <s v="ICIS-NPDES"/>
    <x v="0"/>
    <x v="2"/>
    <n v="600"/>
    <s v="Nitrogen, total"/>
    <x v="11"/>
    <n v="1"/>
    <s v="Effluent gross"/>
    <n v="1"/>
    <x v="14"/>
    <x v="14"/>
    <n v="40117"/>
    <x v="3"/>
    <m/>
    <m/>
    <m/>
    <m/>
    <m/>
    <m/>
    <m/>
    <m/>
    <m/>
    <m/>
    <m/>
    <m/>
    <n v="1"/>
    <s v="MG/L"/>
    <m/>
    <m/>
    <s v="MG/L"/>
    <s v="avg"/>
    <m/>
    <m/>
    <m/>
    <m/>
    <m/>
    <m/>
    <m/>
    <m/>
    <m/>
    <m/>
    <m/>
    <m/>
    <m/>
    <m/>
    <m/>
    <m/>
    <x v="0"/>
    <m/>
    <m/>
    <m/>
    <m/>
    <m/>
    <m/>
    <m/>
    <m/>
    <m/>
    <m/>
    <m/>
    <m/>
    <m/>
    <m/>
    <m/>
    <m/>
    <m/>
    <m/>
    <m/>
    <m/>
    <m/>
    <m/>
    <m/>
    <m/>
  </r>
  <r>
    <s v="MT0000892"/>
    <s v="ICIS-NPDES"/>
    <x v="0"/>
    <x v="2"/>
    <n v="600"/>
    <s v="Nitrogen, total"/>
    <x v="11"/>
    <n v="1"/>
    <s v="Effluent gross"/>
    <n v="1"/>
    <x v="15"/>
    <x v="15"/>
    <n v="40147"/>
    <x v="3"/>
    <m/>
    <m/>
    <m/>
    <m/>
    <m/>
    <m/>
    <m/>
    <m/>
    <m/>
    <m/>
    <m/>
    <m/>
    <n v="0.8"/>
    <s v="MG/L"/>
    <m/>
    <m/>
    <s v="MG/L"/>
    <s v="avg"/>
    <m/>
    <m/>
    <m/>
    <m/>
    <m/>
    <m/>
    <m/>
    <m/>
    <m/>
    <m/>
    <m/>
    <m/>
    <m/>
    <m/>
    <m/>
    <m/>
    <x v="0"/>
    <m/>
    <m/>
    <m/>
    <m/>
    <m/>
    <m/>
    <m/>
    <m/>
    <m/>
    <m/>
    <m/>
    <m/>
    <m/>
    <m/>
    <m/>
    <m/>
    <m/>
    <m/>
    <m/>
    <m/>
    <m/>
    <m/>
    <m/>
    <m/>
  </r>
  <r>
    <s v="MT0000892"/>
    <s v="ICIS-NPDES"/>
    <x v="0"/>
    <x v="2"/>
    <n v="600"/>
    <s v="Nitrogen, total"/>
    <x v="11"/>
    <n v="1"/>
    <s v="Effluent gross"/>
    <n v="1"/>
    <x v="16"/>
    <x v="16"/>
    <n v="40178"/>
    <x v="3"/>
    <m/>
    <m/>
    <m/>
    <m/>
    <m/>
    <m/>
    <m/>
    <m/>
    <m/>
    <m/>
    <m/>
    <m/>
    <n v="0.7"/>
    <s v="MG/L"/>
    <m/>
    <m/>
    <s v="MG/L"/>
    <s v="avg"/>
    <m/>
    <m/>
    <m/>
    <m/>
    <m/>
    <m/>
    <m/>
    <m/>
    <m/>
    <m/>
    <m/>
    <m/>
    <m/>
    <m/>
    <m/>
    <m/>
    <x v="0"/>
    <m/>
    <m/>
    <m/>
    <m/>
    <m/>
    <m/>
    <m/>
    <m/>
    <m/>
    <m/>
    <m/>
    <m/>
    <m/>
    <m/>
    <m/>
    <m/>
    <m/>
    <m/>
    <m/>
    <m/>
    <m/>
    <m/>
    <m/>
    <m/>
  </r>
  <r>
    <s v="MT0000892"/>
    <s v="ICIS-NPDES"/>
    <x v="0"/>
    <x v="2"/>
    <n v="600"/>
    <s v="Nitrogen, total"/>
    <x v="11"/>
    <n v="1"/>
    <s v="Effluent gross"/>
    <n v="1"/>
    <x v="17"/>
    <x v="17"/>
    <n v="40209"/>
    <x v="0"/>
    <m/>
    <m/>
    <m/>
    <m/>
    <m/>
    <m/>
    <m/>
    <m/>
    <m/>
    <m/>
    <m/>
    <m/>
    <n v="1.2"/>
    <s v="MG/L"/>
    <m/>
    <m/>
    <s v="MG/L"/>
    <s v="avg"/>
    <m/>
    <m/>
    <m/>
    <m/>
    <m/>
    <m/>
    <m/>
    <m/>
    <m/>
    <m/>
    <m/>
    <m/>
    <m/>
    <m/>
    <m/>
    <m/>
    <x v="0"/>
    <m/>
    <m/>
    <m/>
    <m/>
    <m/>
    <m/>
    <m/>
    <m/>
    <m/>
    <m/>
    <m/>
    <m/>
    <m/>
    <m/>
    <m/>
    <m/>
    <m/>
    <m/>
    <m/>
    <m/>
    <m/>
    <m/>
    <m/>
    <m/>
  </r>
  <r>
    <s v="MT0000892"/>
    <s v="ICIS-NPDES"/>
    <x v="0"/>
    <x v="2"/>
    <n v="600"/>
    <s v="Nitrogen, total"/>
    <x v="11"/>
    <n v="1"/>
    <s v="Effluent gross"/>
    <n v="1"/>
    <x v="18"/>
    <x v="18"/>
    <n v="40237"/>
    <x v="0"/>
    <m/>
    <m/>
    <m/>
    <m/>
    <m/>
    <m/>
    <m/>
    <m/>
    <m/>
    <m/>
    <m/>
    <m/>
    <n v="1.1000000000000001"/>
    <s v="MG/L"/>
    <m/>
    <m/>
    <s v="MG/L"/>
    <s v="avg"/>
    <m/>
    <m/>
    <m/>
    <m/>
    <m/>
    <m/>
    <m/>
    <m/>
    <m/>
    <m/>
    <m/>
    <m/>
    <m/>
    <m/>
    <m/>
    <m/>
    <x v="0"/>
    <m/>
    <m/>
    <m/>
    <m/>
    <m/>
    <m/>
    <m/>
    <m/>
    <m/>
    <m/>
    <m/>
    <m/>
    <m/>
    <m/>
    <m/>
    <m/>
    <m/>
    <m/>
    <m/>
    <m/>
    <m/>
    <m/>
    <m/>
    <m/>
  </r>
  <r>
    <s v="MT0000892"/>
    <s v="ICIS-NPDES"/>
    <x v="0"/>
    <x v="2"/>
    <n v="600"/>
    <s v="Nitrogen, total"/>
    <x v="11"/>
    <n v="1"/>
    <s v="Effluent gross"/>
    <n v="1"/>
    <x v="19"/>
    <x v="19"/>
    <n v="40268"/>
    <x v="0"/>
    <m/>
    <m/>
    <m/>
    <m/>
    <m/>
    <m/>
    <m/>
    <m/>
    <m/>
    <m/>
    <m/>
    <m/>
    <n v="0.6"/>
    <s v="MG/L"/>
    <m/>
    <m/>
    <s v="MG/L"/>
    <s v="avg"/>
    <m/>
    <m/>
    <m/>
    <m/>
    <m/>
    <m/>
    <m/>
    <m/>
    <m/>
    <m/>
    <m/>
    <m/>
    <m/>
    <m/>
    <m/>
    <m/>
    <x v="0"/>
    <m/>
    <m/>
    <m/>
    <m/>
    <m/>
    <m/>
    <m/>
    <m/>
    <m/>
    <m/>
    <m/>
    <m/>
    <m/>
    <m/>
    <m/>
    <m/>
    <m/>
    <m/>
    <m/>
    <m/>
    <m/>
    <m/>
    <m/>
    <m/>
  </r>
  <r>
    <s v="MT0000892"/>
    <s v="ICIS-NPDES"/>
    <x v="0"/>
    <x v="2"/>
    <n v="600"/>
    <s v="Nitrogen, total"/>
    <x v="11"/>
    <n v="1"/>
    <s v="Effluent gross"/>
    <n v="1"/>
    <x v="20"/>
    <x v="20"/>
    <n v="40298"/>
    <x v="0"/>
    <m/>
    <m/>
    <m/>
    <m/>
    <m/>
    <m/>
    <m/>
    <m/>
    <m/>
    <m/>
    <m/>
    <m/>
    <n v="1.6"/>
    <s v="MG/L"/>
    <m/>
    <m/>
    <s v="MG/L"/>
    <s v="avg"/>
    <m/>
    <m/>
    <m/>
    <m/>
    <m/>
    <m/>
    <m/>
    <m/>
    <m/>
    <m/>
    <m/>
    <m/>
    <m/>
    <m/>
    <m/>
    <m/>
    <x v="0"/>
    <m/>
    <m/>
    <m/>
    <m/>
    <m/>
    <m/>
    <m/>
    <m/>
    <m/>
    <m/>
    <m/>
    <m/>
    <m/>
    <m/>
    <m/>
    <m/>
    <m/>
    <m/>
    <m/>
    <m/>
    <m/>
    <m/>
    <m/>
    <m/>
  </r>
  <r>
    <s v="MT0000892"/>
    <s v="ICIS-NPDES"/>
    <x v="0"/>
    <x v="2"/>
    <n v="600"/>
    <s v="Nitrogen, total"/>
    <x v="11"/>
    <n v="1"/>
    <s v="Effluent gross"/>
    <n v="1"/>
    <x v="21"/>
    <x v="21"/>
    <n v="40329"/>
    <x v="0"/>
    <m/>
    <m/>
    <m/>
    <m/>
    <m/>
    <m/>
    <m/>
    <m/>
    <m/>
    <m/>
    <m/>
    <m/>
    <n v="0.6"/>
    <s v="MG/L"/>
    <m/>
    <m/>
    <s v="MG/L"/>
    <s v="avg"/>
    <m/>
    <m/>
    <m/>
    <m/>
    <m/>
    <m/>
    <m/>
    <m/>
    <m/>
    <m/>
    <m/>
    <m/>
    <m/>
    <m/>
    <m/>
    <m/>
    <x v="0"/>
    <m/>
    <m/>
    <m/>
    <m/>
    <m/>
    <m/>
    <m/>
    <m/>
    <m/>
    <m/>
    <m/>
    <m/>
    <m/>
    <m/>
    <m/>
    <m/>
    <m/>
    <m/>
    <m/>
    <m/>
    <m/>
    <m/>
    <m/>
    <m/>
  </r>
  <r>
    <s v="MT0000892"/>
    <s v="ICIS-NPDES"/>
    <x v="0"/>
    <x v="2"/>
    <n v="600"/>
    <s v="Nitrogen, total"/>
    <x v="11"/>
    <n v="1"/>
    <s v="Effluent gross"/>
    <n v="1"/>
    <x v="22"/>
    <x v="22"/>
    <n v="40359"/>
    <x v="0"/>
    <m/>
    <m/>
    <m/>
    <m/>
    <m/>
    <m/>
    <m/>
    <m/>
    <m/>
    <m/>
    <m/>
    <m/>
    <n v="0.5"/>
    <s v="MG/L"/>
    <m/>
    <m/>
    <s v="MG/L"/>
    <s v="avg"/>
    <m/>
    <m/>
    <m/>
    <m/>
    <m/>
    <m/>
    <m/>
    <m/>
    <m/>
    <m/>
    <m/>
    <m/>
    <m/>
    <m/>
    <m/>
    <m/>
    <x v="0"/>
    <m/>
    <m/>
    <m/>
    <m/>
    <m/>
    <m/>
    <m/>
    <m/>
    <m/>
    <m/>
    <m/>
    <m/>
    <m/>
    <m/>
    <m/>
    <m/>
    <m/>
    <m/>
    <m/>
    <m/>
    <m/>
    <m/>
    <m/>
    <m/>
  </r>
  <r>
    <s v="MT0000892"/>
    <s v="ICIS-NPDES"/>
    <x v="0"/>
    <x v="2"/>
    <n v="600"/>
    <s v="Nitrogen, total"/>
    <x v="11"/>
    <n v="1"/>
    <s v="Effluent gross"/>
    <n v="1"/>
    <x v="23"/>
    <x v="23"/>
    <n v="40390"/>
    <x v="0"/>
    <m/>
    <m/>
    <m/>
    <m/>
    <m/>
    <m/>
    <m/>
    <m/>
    <m/>
    <m/>
    <m/>
    <m/>
    <n v="0.5"/>
    <s v="MG/L"/>
    <m/>
    <m/>
    <s v="MG/L"/>
    <s v="avg"/>
    <m/>
    <m/>
    <m/>
    <m/>
    <m/>
    <m/>
    <m/>
    <m/>
    <m/>
    <m/>
    <m/>
    <m/>
    <m/>
    <m/>
    <m/>
    <m/>
    <x v="0"/>
    <m/>
    <m/>
    <m/>
    <m/>
    <m/>
    <m/>
    <m/>
    <m/>
    <m/>
    <m/>
    <m/>
    <m/>
    <m/>
    <m/>
    <m/>
    <m/>
    <m/>
    <m/>
    <m/>
    <m/>
    <m/>
    <m/>
    <m/>
    <m/>
  </r>
  <r>
    <s v="MT0000892"/>
    <s v="ICIS-NPDES"/>
    <x v="0"/>
    <x v="2"/>
    <n v="600"/>
    <s v="Nitrogen, total"/>
    <x v="11"/>
    <n v="1"/>
    <s v="Effluent gross"/>
    <n v="1"/>
    <x v="0"/>
    <x v="0"/>
    <n v="40421"/>
    <x v="0"/>
    <m/>
    <m/>
    <m/>
    <m/>
    <m/>
    <m/>
    <m/>
    <m/>
    <m/>
    <m/>
    <m/>
    <m/>
    <n v="2.2000000000000002"/>
    <s v="MG/L"/>
    <m/>
    <m/>
    <s v="MG/L"/>
    <s v="avg"/>
    <m/>
    <m/>
    <m/>
    <m/>
    <m/>
    <m/>
    <m/>
    <m/>
    <m/>
    <m/>
    <m/>
    <m/>
    <m/>
    <m/>
    <m/>
    <m/>
    <x v="0"/>
    <m/>
    <m/>
    <m/>
    <m/>
    <m/>
    <m/>
    <m/>
    <m/>
    <m/>
    <m/>
    <m/>
    <m/>
    <m/>
    <m/>
    <m/>
    <m/>
    <m/>
    <m/>
    <m/>
    <m/>
    <m/>
    <m/>
    <m/>
    <m/>
  </r>
  <r>
    <s v="MT0000892"/>
    <s v="ICIS-NPDES"/>
    <x v="0"/>
    <x v="2"/>
    <n v="600"/>
    <s v="Nitrogen, total"/>
    <x v="11"/>
    <n v="1"/>
    <s v="Effluent gross"/>
    <n v="1"/>
    <x v="1"/>
    <x v="1"/>
    <n v="40451"/>
    <x v="0"/>
    <m/>
    <m/>
    <m/>
    <m/>
    <m/>
    <m/>
    <m/>
    <m/>
    <m/>
    <m/>
    <m/>
    <m/>
    <n v="1.9"/>
    <s v="MG/L"/>
    <m/>
    <m/>
    <s v="MG/L"/>
    <s v="avg"/>
    <m/>
    <m/>
    <m/>
    <m/>
    <m/>
    <m/>
    <m/>
    <m/>
    <m/>
    <m/>
    <m/>
    <m/>
    <m/>
    <m/>
    <m/>
    <m/>
    <x v="0"/>
    <m/>
    <m/>
    <m/>
    <m/>
    <m/>
    <m/>
    <m/>
    <m/>
    <m/>
    <m/>
    <m/>
    <m/>
    <m/>
    <m/>
    <m/>
    <m/>
    <m/>
    <m/>
    <m/>
    <m/>
    <m/>
    <m/>
    <m/>
    <m/>
  </r>
  <r>
    <s v="MT0000892"/>
    <s v="ICIS-NPDES"/>
    <x v="0"/>
    <x v="2"/>
    <n v="600"/>
    <s v="Nitrogen, total"/>
    <x v="11"/>
    <n v="1"/>
    <s v="Effluent gross"/>
    <n v="1"/>
    <x v="24"/>
    <x v="24"/>
    <n v="40482"/>
    <x v="0"/>
    <m/>
    <m/>
    <m/>
    <m/>
    <m/>
    <m/>
    <m/>
    <m/>
    <m/>
    <m/>
    <m/>
    <m/>
    <n v="0.8"/>
    <s v="MG/L"/>
    <m/>
    <m/>
    <s v="MG/L"/>
    <s v="avg"/>
    <m/>
    <m/>
    <m/>
    <m/>
    <m/>
    <m/>
    <m/>
    <m/>
    <m/>
    <m/>
    <m/>
    <m/>
    <m/>
    <m/>
    <m/>
    <m/>
    <x v="0"/>
    <m/>
    <m/>
    <m/>
    <m/>
    <m/>
    <m/>
    <m/>
    <m/>
    <m/>
    <m/>
    <m/>
    <m/>
    <m/>
    <m/>
    <m/>
    <m/>
    <m/>
    <m/>
    <m/>
    <m/>
    <m/>
    <m/>
    <m/>
    <m/>
  </r>
  <r>
    <s v="MT0000892"/>
    <s v="ICIS-NPDES"/>
    <x v="0"/>
    <x v="2"/>
    <n v="600"/>
    <s v="Nitrogen, total"/>
    <x v="11"/>
    <n v="1"/>
    <s v="Effluent gross"/>
    <n v="1"/>
    <x v="2"/>
    <x v="2"/>
    <n v="40512"/>
    <x v="0"/>
    <m/>
    <m/>
    <m/>
    <m/>
    <m/>
    <m/>
    <m/>
    <m/>
    <m/>
    <m/>
    <m/>
    <m/>
    <n v="1.1000000000000001"/>
    <s v="MG/L"/>
    <m/>
    <m/>
    <s v="MG/L"/>
    <s v="avg"/>
    <m/>
    <m/>
    <m/>
    <m/>
    <m/>
    <m/>
    <m/>
    <m/>
    <m/>
    <m/>
    <m/>
    <m/>
    <m/>
    <m/>
    <m/>
    <m/>
    <x v="0"/>
    <m/>
    <m/>
    <m/>
    <m/>
    <m/>
    <m/>
    <m/>
    <m/>
    <m/>
    <m/>
    <m/>
    <m/>
    <m/>
    <m/>
    <m/>
    <m/>
    <m/>
    <m/>
    <m/>
    <m/>
    <m/>
    <m/>
    <m/>
    <m/>
  </r>
  <r>
    <s v="MT0000892"/>
    <s v="ICIS-NPDES"/>
    <x v="0"/>
    <x v="2"/>
    <n v="600"/>
    <s v="Nitrogen, total"/>
    <x v="11"/>
    <n v="1"/>
    <s v="Effluent gross"/>
    <n v="1"/>
    <x v="3"/>
    <x v="3"/>
    <n v="40543"/>
    <x v="0"/>
    <m/>
    <m/>
    <m/>
    <m/>
    <m/>
    <m/>
    <m/>
    <m/>
    <m/>
    <m/>
    <m/>
    <m/>
    <n v="2.2999999999999998"/>
    <s v="MG/L"/>
    <m/>
    <m/>
    <s v="MG/L"/>
    <s v="avg"/>
    <m/>
    <m/>
    <m/>
    <m/>
    <m/>
    <m/>
    <m/>
    <m/>
    <m/>
    <m/>
    <m/>
    <m/>
    <m/>
    <m/>
    <m/>
    <m/>
    <x v="0"/>
    <m/>
    <m/>
    <m/>
    <m/>
    <m/>
    <m/>
    <m/>
    <m/>
    <m/>
    <m/>
    <m/>
    <m/>
    <m/>
    <m/>
    <m/>
    <m/>
    <m/>
    <m/>
    <m/>
    <m/>
    <m/>
    <m/>
    <m/>
    <m/>
  </r>
  <r>
    <s v="MT0000892"/>
    <s v="ICIS-NPDES"/>
    <x v="0"/>
    <x v="2"/>
    <n v="600"/>
    <s v="Nitrogen, total"/>
    <x v="11"/>
    <n v="1"/>
    <s v="Effluent gross"/>
    <n v="1"/>
    <x v="25"/>
    <x v="25"/>
    <n v="40574"/>
    <x v="1"/>
    <m/>
    <m/>
    <m/>
    <m/>
    <m/>
    <m/>
    <m/>
    <m/>
    <m/>
    <m/>
    <m/>
    <m/>
    <n v="1"/>
    <s v="MG/L"/>
    <m/>
    <m/>
    <s v="MG/L"/>
    <s v="avg"/>
    <m/>
    <m/>
    <m/>
    <m/>
    <m/>
    <m/>
    <m/>
    <m/>
    <m/>
    <m/>
    <m/>
    <m/>
    <m/>
    <m/>
    <m/>
    <m/>
    <x v="0"/>
    <m/>
    <m/>
    <m/>
    <m/>
    <m/>
    <m/>
    <m/>
    <m/>
    <m/>
    <m/>
    <m/>
    <m/>
    <m/>
    <m/>
    <m/>
    <m/>
    <m/>
    <m/>
    <m/>
    <m/>
    <m/>
    <m/>
    <m/>
    <m/>
  </r>
  <r>
    <s v="MT0000892"/>
    <s v="ICIS-NPDES"/>
    <x v="0"/>
    <x v="2"/>
    <n v="600"/>
    <s v="Nitrogen, total"/>
    <x v="11"/>
    <n v="1"/>
    <s v="Effluent gross"/>
    <n v="1"/>
    <x v="26"/>
    <x v="26"/>
    <n v="40602"/>
    <x v="1"/>
    <m/>
    <m/>
    <m/>
    <m/>
    <m/>
    <m/>
    <m/>
    <m/>
    <m/>
    <m/>
    <m/>
    <m/>
    <n v="1.1000000000000001"/>
    <s v="MG/L"/>
    <m/>
    <m/>
    <s v="MG/L"/>
    <s v="avg"/>
    <m/>
    <m/>
    <m/>
    <m/>
    <m/>
    <m/>
    <m/>
    <m/>
    <m/>
    <m/>
    <m/>
    <m/>
    <m/>
    <m/>
    <m/>
    <m/>
    <x v="0"/>
    <m/>
    <m/>
    <m/>
    <m/>
    <m/>
    <m/>
    <m/>
    <m/>
    <m/>
    <m/>
    <m/>
    <m/>
    <m/>
    <m/>
    <m/>
    <m/>
    <m/>
    <m/>
    <m/>
    <m/>
    <m/>
    <m/>
    <m/>
    <m/>
  </r>
  <r>
    <s v="MT0000892"/>
    <s v="ICIS-NPDES"/>
    <x v="0"/>
    <x v="2"/>
    <n v="600"/>
    <s v="Nitrogen, total"/>
    <x v="11"/>
    <n v="1"/>
    <s v="Effluent gross"/>
    <n v="1"/>
    <x v="27"/>
    <x v="27"/>
    <n v="40633"/>
    <x v="1"/>
    <m/>
    <m/>
    <m/>
    <m/>
    <m/>
    <m/>
    <m/>
    <m/>
    <m/>
    <m/>
    <m/>
    <m/>
    <n v="0.3"/>
    <s v="MG/L"/>
    <m/>
    <m/>
    <s v="MG/L"/>
    <s v="avg"/>
    <m/>
    <m/>
    <m/>
    <m/>
    <m/>
    <m/>
    <m/>
    <m/>
    <m/>
    <m/>
    <m/>
    <m/>
    <m/>
    <m/>
    <m/>
    <m/>
    <x v="0"/>
    <m/>
    <m/>
    <m/>
    <m/>
    <m/>
    <m/>
    <m/>
    <m/>
    <m/>
    <m/>
    <m/>
    <m/>
    <m/>
    <m/>
    <m/>
    <m/>
    <m/>
    <m/>
    <m/>
    <m/>
    <m/>
    <m/>
    <m/>
    <m/>
  </r>
  <r>
    <s v="MT0000892"/>
    <s v="ICIS-NPDES"/>
    <x v="0"/>
    <x v="2"/>
    <n v="600"/>
    <s v="Nitrogen, total"/>
    <x v="11"/>
    <n v="1"/>
    <s v="Effluent gross"/>
    <n v="1"/>
    <x v="28"/>
    <x v="28"/>
    <n v="40663"/>
    <x v="1"/>
    <m/>
    <m/>
    <m/>
    <m/>
    <m/>
    <m/>
    <m/>
    <m/>
    <m/>
    <m/>
    <m/>
    <m/>
    <n v="2.2000000000000002"/>
    <s v="MG/L"/>
    <m/>
    <m/>
    <s v="MG/L"/>
    <s v="avg"/>
    <m/>
    <m/>
    <m/>
    <m/>
    <m/>
    <m/>
    <m/>
    <m/>
    <m/>
    <m/>
    <m/>
    <m/>
    <m/>
    <m/>
    <m/>
    <m/>
    <x v="0"/>
    <m/>
    <m/>
    <m/>
    <m/>
    <m/>
    <m/>
    <m/>
    <m/>
    <m/>
    <m/>
    <m/>
    <m/>
    <m/>
    <m/>
    <m/>
    <m/>
    <m/>
    <m/>
    <m/>
    <m/>
    <m/>
    <m/>
    <m/>
    <m/>
  </r>
  <r>
    <s v="MT0000892"/>
    <s v="ICIS-NPDES"/>
    <x v="0"/>
    <x v="2"/>
    <n v="600"/>
    <s v="Nitrogen, total"/>
    <x v="11"/>
    <n v="1"/>
    <s v="Effluent gross"/>
    <n v="1"/>
    <x v="4"/>
    <x v="4"/>
    <n v="40694"/>
    <x v="1"/>
    <m/>
    <m/>
    <m/>
    <m/>
    <m/>
    <m/>
    <m/>
    <m/>
    <m/>
    <m/>
    <m/>
    <m/>
    <n v="0.7"/>
    <s v="MG/L"/>
    <m/>
    <m/>
    <s v="MG/L"/>
    <s v="avg"/>
    <m/>
    <m/>
    <m/>
    <m/>
    <m/>
    <m/>
    <m/>
    <m/>
    <m/>
    <m/>
    <m/>
    <m/>
    <m/>
    <m/>
    <m/>
    <m/>
    <x v="0"/>
    <m/>
    <m/>
    <m/>
    <m/>
    <m/>
    <m/>
    <m/>
    <m/>
    <m/>
    <m/>
    <m/>
    <m/>
    <m/>
    <m/>
    <m/>
    <m/>
    <m/>
    <m/>
    <m/>
    <m/>
    <m/>
    <m/>
    <m/>
    <m/>
  </r>
  <r>
    <s v="MT0000892"/>
    <s v="ICIS-NPDES"/>
    <x v="0"/>
    <x v="2"/>
    <n v="600"/>
    <s v="Nitrogen, total"/>
    <x v="11"/>
    <n v="1"/>
    <s v="Effluent gross"/>
    <n v="1"/>
    <x v="5"/>
    <x v="5"/>
    <n v="40724"/>
    <x v="1"/>
    <m/>
    <m/>
    <m/>
    <m/>
    <m/>
    <m/>
    <m/>
    <m/>
    <m/>
    <m/>
    <m/>
    <m/>
    <n v="1.6"/>
    <s v="MG/L"/>
    <m/>
    <m/>
    <s v="MG/L"/>
    <s v="avg"/>
    <m/>
    <m/>
    <m/>
    <m/>
    <m/>
    <m/>
    <m/>
    <m/>
    <m/>
    <m/>
    <m/>
    <m/>
    <m/>
    <m/>
    <m/>
    <m/>
    <x v="0"/>
    <m/>
    <m/>
    <m/>
    <m/>
    <m/>
    <m/>
    <m/>
    <m/>
    <m/>
    <m/>
    <m/>
    <m/>
    <m/>
    <m/>
    <m/>
    <m/>
    <m/>
    <m/>
    <m/>
    <m/>
    <m/>
    <m/>
    <m/>
    <m/>
  </r>
  <r>
    <s v="MT0000892"/>
    <s v="ICIS-NPDES"/>
    <x v="0"/>
    <x v="2"/>
    <n v="600"/>
    <s v="Nitrogen, total"/>
    <x v="11"/>
    <n v="1"/>
    <s v="Effluent gross"/>
    <n v="1"/>
    <x v="6"/>
    <x v="6"/>
    <n v="40755"/>
    <x v="1"/>
    <m/>
    <m/>
    <m/>
    <m/>
    <m/>
    <m/>
    <m/>
    <m/>
    <m/>
    <m/>
    <m/>
    <m/>
    <n v="2.7"/>
    <s v="MG/L"/>
    <m/>
    <m/>
    <s v="MG/L"/>
    <s v="avg"/>
    <m/>
    <m/>
    <m/>
    <m/>
    <m/>
    <m/>
    <m/>
    <m/>
    <m/>
    <m/>
    <m/>
    <m/>
    <m/>
    <m/>
    <m/>
    <m/>
    <x v="0"/>
    <m/>
    <m/>
    <m/>
    <m/>
    <m/>
    <m/>
    <m/>
    <m/>
    <m/>
    <m/>
    <m/>
    <m/>
    <m/>
    <m/>
    <m/>
    <m/>
    <m/>
    <m/>
    <m/>
    <m/>
    <m/>
    <m/>
    <m/>
    <m/>
  </r>
  <r>
    <s v="MT0000892"/>
    <s v="ICIS-NPDES"/>
    <x v="0"/>
    <x v="2"/>
    <n v="600"/>
    <s v="Nitrogen, total"/>
    <x v="11"/>
    <n v="1"/>
    <s v="Effluent gross"/>
    <n v="1"/>
    <x v="7"/>
    <x v="7"/>
    <n v="40786"/>
    <x v="1"/>
    <m/>
    <m/>
    <m/>
    <m/>
    <m/>
    <m/>
    <m/>
    <m/>
    <m/>
    <m/>
    <m/>
    <m/>
    <n v="0.7"/>
    <s v="MG/L"/>
    <m/>
    <m/>
    <s v="MG/L"/>
    <s v="avg"/>
    <m/>
    <m/>
    <m/>
    <m/>
    <m/>
    <m/>
    <m/>
    <m/>
    <m/>
    <m/>
    <m/>
    <m/>
    <m/>
    <m/>
    <m/>
    <m/>
    <x v="0"/>
    <m/>
    <m/>
    <m/>
    <m/>
    <m/>
    <m/>
    <m/>
    <m/>
    <m/>
    <m/>
    <m/>
    <m/>
    <m/>
    <m/>
    <m/>
    <m/>
    <m/>
    <m/>
    <m/>
    <m/>
    <m/>
    <m/>
    <m/>
    <m/>
  </r>
  <r>
    <s v="MT0000892"/>
    <s v="ICIS-NPDES"/>
    <x v="0"/>
    <x v="2"/>
    <n v="600"/>
    <s v="Nitrogen, total"/>
    <x v="11"/>
    <n v="1"/>
    <s v="Effluent gross"/>
    <n v="1"/>
    <x v="29"/>
    <x v="29"/>
    <n v="40816"/>
    <x v="1"/>
    <m/>
    <m/>
    <m/>
    <m/>
    <m/>
    <m/>
    <m/>
    <m/>
    <m/>
    <m/>
    <m/>
    <s v="&lt;"/>
    <n v="0.1"/>
    <s v="MG/L"/>
    <m/>
    <m/>
    <s v="MG/L"/>
    <s v="avg"/>
    <m/>
    <m/>
    <m/>
    <m/>
    <m/>
    <m/>
    <m/>
    <m/>
    <m/>
    <m/>
    <m/>
    <m/>
    <m/>
    <m/>
    <m/>
    <m/>
    <x v="0"/>
    <m/>
    <m/>
    <m/>
    <m/>
    <m/>
    <m/>
    <m/>
    <m/>
    <m/>
    <m/>
    <m/>
    <m/>
    <m/>
    <m/>
    <m/>
    <m/>
    <m/>
    <m/>
    <m/>
    <m/>
    <m/>
    <m/>
    <m/>
    <m/>
  </r>
  <r>
    <s v="MT0000892"/>
    <s v="ICIS-NPDES"/>
    <x v="0"/>
    <x v="2"/>
    <n v="600"/>
    <s v="Nitrogen, total"/>
    <x v="11"/>
    <n v="1"/>
    <s v="Effluent gross"/>
    <n v="1"/>
    <x v="30"/>
    <x v="30"/>
    <n v="40847"/>
    <x v="1"/>
    <m/>
    <m/>
    <m/>
    <m/>
    <m/>
    <m/>
    <m/>
    <m/>
    <m/>
    <m/>
    <m/>
    <m/>
    <n v="4.5999999999999996"/>
    <s v="MG/L"/>
    <m/>
    <m/>
    <s v="MG/L"/>
    <s v="avg"/>
    <m/>
    <m/>
    <m/>
    <m/>
    <m/>
    <m/>
    <m/>
    <m/>
    <m/>
    <m/>
    <m/>
    <m/>
    <m/>
    <m/>
    <m/>
    <m/>
    <x v="0"/>
    <m/>
    <m/>
    <m/>
    <m/>
    <m/>
    <m/>
    <m/>
    <m/>
    <m/>
    <m/>
    <m/>
    <m/>
    <m/>
    <m/>
    <m/>
    <m/>
    <m/>
    <m/>
    <m/>
    <m/>
    <m/>
    <m/>
    <m/>
    <m/>
  </r>
  <r>
    <s v="MT0000892"/>
    <s v="ICIS-NPDES"/>
    <x v="0"/>
    <x v="2"/>
    <n v="600"/>
    <s v="Nitrogen, total"/>
    <x v="11"/>
    <n v="1"/>
    <s v="Effluent gross"/>
    <n v="1"/>
    <x v="31"/>
    <x v="31"/>
    <n v="40877"/>
    <x v="1"/>
    <m/>
    <m/>
    <m/>
    <m/>
    <m/>
    <m/>
    <m/>
    <m/>
    <m/>
    <m/>
    <m/>
    <m/>
    <n v="1.4"/>
    <s v="MG/L"/>
    <m/>
    <m/>
    <s v="MG/L"/>
    <s v="avg"/>
    <m/>
    <m/>
    <m/>
    <m/>
    <m/>
    <m/>
    <m/>
    <m/>
    <m/>
    <m/>
    <m/>
    <m/>
    <m/>
    <m/>
    <m/>
    <m/>
    <x v="0"/>
    <m/>
    <m/>
    <m/>
    <m/>
    <m/>
    <m/>
    <m/>
    <m/>
    <m/>
    <m/>
    <m/>
    <m/>
    <m/>
    <m/>
    <m/>
    <m/>
    <m/>
    <m/>
    <m/>
    <m/>
    <m/>
    <m/>
    <m/>
    <m/>
  </r>
  <r>
    <s v="MT0000892"/>
    <s v="ICIS-NPDES"/>
    <x v="0"/>
    <x v="2"/>
    <n v="600"/>
    <s v="Nitrogen, total"/>
    <x v="11"/>
    <n v="1"/>
    <s v="Effluent gross"/>
    <n v="1"/>
    <x v="32"/>
    <x v="32"/>
    <n v="40908"/>
    <x v="1"/>
    <m/>
    <m/>
    <m/>
    <m/>
    <m/>
    <m/>
    <m/>
    <m/>
    <m/>
    <m/>
    <m/>
    <m/>
    <n v="1"/>
    <s v="MG/L"/>
    <m/>
    <m/>
    <s v="MG/L"/>
    <s v="avg"/>
    <m/>
    <m/>
    <m/>
    <m/>
    <m/>
    <m/>
    <m/>
    <m/>
    <m/>
    <m/>
    <m/>
    <m/>
    <m/>
    <m/>
    <m/>
    <m/>
    <x v="0"/>
    <m/>
    <m/>
    <m/>
    <m/>
    <m/>
    <m/>
    <m/>
    <m/>
    <m/>
    <m/>
    <m/>
    <m/>
    <m/>
    <m/>
    <m/>
    <m/>
    <m/>
    <m/>
    <m/>
    <m/>
    <m/>
    <m/>
    <m/>
    <m/>
  </r>
  <r>
    <s v="MT0000892"/>
    <s v="ICIS-NPDES"/>
    <x v="0"/>
    <x v="2"/>
    <n v="600"/>
    <s v="Nitrogen, total"/>
    <x v="11"/>
    <n v="1"/>
    <s v="Effluent gross"/>
    <n v="1"/>
    <x v="33"/>
    <x v="33"/>
    <n v="40939"/>
    <x v="2"/>
    <m/>
    <m/>
    <m/>
    <m/>
    <m/>
    <m/>
    <m/>
    <m/>
    <m/>
    <m/>
    <m/>
    <m/>
    <n v="0.3"/>
    <s v="MG/L"/>
    <m/>
    <m/>
    <s v="MG/L"/>
    <s v="avg"/>
    <m/>
    <m/>
    <m/>
    <m/>
    <m/>
    <m/>
    <m/>
    <m/>
    <m/>
    <m/>
    <m/>
    <m/>
    <m/>
    <m/>
    <m/>
    <m/>
    <x v="0"/>
    <m/>
    <m/>
    <m/>
    <m/>
    <m/>
    <m/>
    <m/>
    <m/>
    <m/>
    <m/>
    <m/>
    <m/>
    <m/>
    <m/>
    <m/>
    <m/>
    <m/>
    <m/>
    <m/>
    <m/>
    <m/>
    <m/>
    <m/>
    <m/>
  </r>
  <r>
    <s v="MT0000892"/>
    <s v="ICIS-NPDES"/>
    <x v="0"/>
    <x v="2"/>
    <n v="600"/>
    <s v="Nitrogen, total"/>
    <x v="11"/>
    <n v="1"/>
    <s v="Effluent gross"/>
    <n v="1"/>
    <x v="34"/>
    <x v="34"/>
    <n v="40968"/>
    <x v="2"/>
    <m/>
    <m/>
    <m/>
    <m/>
    <m/>
    <m/>
    <m/>
    <m/>
    <m/>
    <m/>
    <m/>
    <m/>
    <n v="0.7"/>
    <s v="MG/L"/>
    <m/>
    <m/>
    <s v="MG/L"/>
    <s v="avg"/>
    <m/>
    <m/>
    <m/>
    <m/>
    <m/>
    <m/>
    <m/>
    <m/>
    <m/>
    <m/>
    <m/>
    <m/>
    <m/>
    <m/>
    <m/>
    <m/>
    <x v="0"/>
    <m/>
    <m/>
    <m/>
    <m/>
    <m/>
    <m/>
    <m/>
    <m/>
    <m/>
    <m/>
    <m/>
    <m/>
    <m/>
    <m/>
    <m/>
    <m/>
    <m/>
    <m/>
    <m/>
    <m/>
    <m/>
    <m/>
    <m/>
    <m/>
  </r>
  <r>
    <s v="MT0000892"/>
    <s v="ICIS-NPDES"/>
    <x v="0"/>
    <x v="2"/>
    <n v="600"/>
    <s v="Nitrogen, total"/>
    <x v="11"/>
    <n v="1"/>
    <s v="Effluent gross"/>
    <n v="1"/>
    <x v="8"/>
    <x v="8"/>
    <n v="40999"/>
    <x v="2"/>
    <m/>
    <m/>
    <m/>
    <m/>
    <m/>
    <m/>
    <m/>
    <m/>
    <m/>
    <m/>
    <m/>
    <m/>
    <n v="0.8"/>
    <s v="MG/L"/>
    <m/>
    <m/>
    <s v="MG/L"/>
    <s v="avg"/>
    <m/>
    <m/>
    <m/>
    <m/>
    <m/>
    <m/>
    <m/>
    <m/>
    <m/>
    <m/>
    <m/>
    <m/>
    <m/>
    <m/>
    <m/>
    <m/>
    <x v="0"/>
    <m/>
    <m/>
    <m/>
    <m/>
    <m/>
    <m/>
    <m/>
    <m/>
    <m/>
    <m/>
    <m/>
    <m/>
    <m/>
    <m/>
    <m/>
    <m/>
    <m/>
    <m/>
    <m/>
    <m/>
    <m/>
    <m/>
    <m/>
    <m/>
  </r>
  <r>
    <s v="MT0000892"/>
    <s v="ICIS-NPDES"/>
    <x v="0"/>
    <x v="2"/>
    <n v="600"/>
    <s v="Nitrogen, total"/>
    <x v="11"/>
    <n v="1"/>
    <s v="Effluent gross"/>
    <n v="1"/>
    <x v="9"/>
    <x v="9"/>
    <n v="41029"/>
    <x v="2"/>
    <m/>
    <m/>
    <m/>
    <m/>
    <m/>
    <m/>
    <m/>
    <m/>
    <m/>
    <m/>
    <m/>
    <m/>
    <n v="0.6"/>
    <s v="MG/L"/>
    <m/>
    <m/>
    <s v="MG/L"/>
    <s v="avg"/>
    <m/>
    <m/>
    <m/>
    <m/>
    <m/>
    <m/>
    <m/>
    <m/>
    <m/>
    <m/>
    <m/>
    <m/>
    <m/>
    <m/>
    <m/>
    <m/>
    <x v="0"/>
    <m/>
    <m/>
    <m/>
    <m/>
    <m/>
    <m/>
    <m/>
    <m/>
    <m/>
    <m/>
    <m/>
    <m/>
    <m/>
    <m/>
    <m/>
    <m/>
    <m/>
    <m/>
    <m/>
    <m/>
    <m/>
    <m/>
    <m/>
    <m/>
  </r>
  <r>
    <s v="MT0000892"/>
    <s v="ICIS-NPDES"/>
    <x v="0"/>
    <x v="2"/>
    <n v="600"/>
    <s v="Nitrogen, total"/>
    <x v="11"/>
    <n v="1"/>
    <s v="Effluent gross"/>
    <n v="1"/>
    <x v="35"/>
    <x v="35"/>
    <n v="41060"/>
    <x v="2"/>
    <m/>
    <m/>
    <m/>
    <m/>
    <m/>
    <m/>
    <m/>
    <m/>
    <m/>
    <m/>
    <m/>
    <m/>
    <n v="0.51"/>
    <s v="MG/L"/>
    <m/>
    <m/>
    <s v="MG/L"/>
    <s v="avg"/>
    <m/>
    <m/>
    <m/>
    <m/>
    <m/>
    <n v="0.51"/>
    <s v="MG/L"/>
    <m/>
    <m/>
    <s v="MG/L"/>
    <s v="max"/>
    <m/>
    <m/>
    <m/>
    <m/>
    <m/>
    <x v="51"/>
    <s v="LBS/DAY"/>
    <s v="&lt;="/>
    <n v="151"/>
    <s v="LBS/DAY"/>
    <s v="avg"/>
    <m/>
    <m/>
    <m/>
    <m/>
    <m/>
    <m/>
    <s v="LBS/DAY"/>
    <s v="&lt;="/>
    <n v="279"/>
    <s v="LBS/DAY"/>
    <s v="max"/>
    <m/>
    <m/>
    <m/>
    <m/>
    <m/>
    <m/>
    <m/>
    <m/>
  </r>
  <r>
    <s v="MT0000892"/>
    <s v="ICIS-NPDES"/>
    <x v="0"/>
    <x v="2"/>
    <n v="600"/>
    <s v="Nitrogen, total"/>
    <x v="11"/>
    <n v="1"/>
    <s v="Effluent gross"/>
    <n v="1"/>
    <x v="10"/>
    <x v="10"/>
    <n v="41090"/>
    <x v="2"/>
    <m/>
    <m/>
    <m/>
    <m/>
    <m/>
    <m/>
    <m/>
    <m/>
    <m/>
    <m/>
    <m/>
    <m/>
    <n v="0.74"/>
    <s v="MG/L"/>
    <m/>
    <m/>
    <s v="MG/L"/>
    <s v="avg"/>
    <m/>
    <m/>
    <m/>
    <m/>
    <m/>
    <n v="0.74"/>
    <s v="MG/L"/>
    <m/>
    <m/>
    <s v="MG/L"/>
    <s v="max"/>
    <m/>
    <m/>
    <m/>
    <m/>
    <m/>
    <x v="52"/>
    <s v="LBS/DAY"/>
    <s v="&lt;="/>
    <n v="151"/>
    <s v="LBS/DAY"/>
    <s v="avg"/>
    <m/>
    <m/>
    <m/>
    <m/>
    <m/>
    <m/>
    <s v="LBS/DAY"/>
    <s v="&lt;="/>
    <n v="279"/>
    <s v="LBS/DAY"/>
    <s v="max"/>
    <m/>
    <m/>
    <m/>
    <m/>
    <m/>
    <m/>
    <m/>
    <m/>
  </r>
  <r>
    <s v="MT0000892"/>
    <s v="ICIS-NPDES"/>
    <x v="0"/>
    <x v="2"/>
    <n v="600"/>
    <s v="Nitrogen, total"/>
    <x v="11"/>
    <n v="1"/>
    <s v="Effluent gross"/>
    <n v="1"/>
    <x v="36"/>
    <x v="36"/>
    <n v="41121"/>
    <x v="2"/>
    <m/>
    <m/>
    <m/>
    <m/>
    <m/>
    <m/>
    <m/>
    <m/>
    <m/>
    <m/>
    <m/>
    <m/>
    <n v="0.62"/>
    <s v="MG/L"/>
    <m/>
    <m/>
    <s v="MG/L"/>
    <s v="avg"/>
    <m/>
    <m/>
    <m/>
    <m/>
    <m/>
    <n v="0.62"/>
    <s v="MG/L"/>
    <m/>
    <m/>
    <s v="MG/L"/>
    <s v="max"/>
    <m/>
    <m/>
    <m/>
    <m/>
    <m/>
    <x v="53"/>
    <s v="LBS/DAY"/>
    <s v="&lt;="/>
    <n v="151"/>
    <s v="LBS/DAY"/>
    <s v="avg"/>
    <m/>
    <m/>
    <m/>
    <m/>
    <m/>
    <m/>
    <s v="LBS/DAY"/>
    <s v="&lt;="/>
    <n v="279"/>
    <s v="LBS/DAY"/>
    <s v="max"/>
    <m/>
    <m/>
    <m/>
    <m/>
    <m/>
    <m/>
    <m/>
    <m/>
  </r>
  <r>
    <s v="MT0000892"/>
    <s v="ICIS-NPDES"/>
    <x v="0"/>
    <x v="2"/>
    <n v="600"/>
    <s v="Nitrogen, total"/>
    <x v="11"/>
    <n v="1"/>
    <s v="Effluent gross"/>
    <n v="1"/>
    <x v="37"/>
    <x v="37"/>
    <n v="41152"/>
    <x v="2"/>
    <m/>
    <m/>
    <m/>
    <m/>
    <m/>
    <m/>
    <m/>
    <m/>
    <m/>
    <m/>
    <m/>
    <m/>
    <n v="0.7"/>
    <s v="MG/L"/>
    <m/>
    <m/>
    <s v="MG/L"/>
    <s v="avg"/>
    <m/>
    <m/>
    <m/>
    <m/>
    <m/>
    <n v="0.7"/>
    <s v="MG/L"/>
    <m/>
    <m/>
    <s v="MG/L"/>
    <s v="max"/>
    <m/>
    <m/>
    <m/>
    <m/>
    <m/>
    <x v="54"/>
    <s v="LBS/DAY"/>
    <s v="&lt;="/>
    <n v="151"/>
    <s v="LBS/DAY"/>
    <s v="avg"/>
    <m/>
    <m/>
    <m/>
    <m/>
    <m/>
    <m/>
    <s v="LBS/DAY"/>
    <s v="&lt;="/>
    <n v="279"/>
    <s v="LBS/DAY"/>
    <s v="max"/>
    <m/>
    <m/>
    <m/>
    <m/>
    <m/>
    <m/>
    <m/>
    <m/>
  </r>
  <r>
    <s v="MT0000892"/>
    <s v="ICIS-NPDES"/>
    <x v="0"/>
    <x v="2"/>
    <n v="600"/>
    <s v="Nitrogen, total"/>
    <x v="11"/>
    <n v="1"/>
    <s v="Effluent gross"/>
    <n v="1"/>
    <x v="38"/>
    <x v="38"/>
    <n v="41182"/>
    <x v="2"/>
    <m/>
    <m/>
    <m/>
    <m/>
    <m/>
    <m/>
    <m/>
    <m/>
    <m/>
    <m/>
    <m/>
    <m/>
    <n v="0.91"/>
    <s v="MG/L"/>
    <m/>
    <m/>
    <s v="MG/L"/>
    <s v="avg"/>
    <m/>
    <m/>
    <m/>
    <m/>
    <m/>
    <n v="0.91"/>
    <s v="MG/L"/>
    <m/>
    <m/>
    <s v="MG/L"/>
    <s v="max"/>
    <m/>
    <m/>
    <m/>
    <m/>
    <m/>
    <x v="55"/>
    <s v="LBS/DAY"/>
    <s v="&lt;="/>
    <n v="151"/>
    <s v="LBS/DAY"/>
    <s v="avg"/>
    <m/>
    <m/>
    <m/>
    <m/>
    <m/>
    <m/>
    <s v="LBS/DAY"/>
    <s v="&lt;="/>
    <n v="279"/>
    <s v="LBS/DAY"/>
    <s v="max"/>
    <m/>
    <m/>
    <m/>
    <m/>
    <m/>
    <m/>
    <m/>
    <m/>
  </r>
  <r>
    <s v="MT0000892"/>
    <s v="ICIS-NPDES"/>
    <x v="0"/>
    <x v="2"/>
    <n v="610"/>
    <s v="Nitrogen, ammonia total (as N)"/>
    <x v="13"/>
    <n v="1"/>
    <s v="Effluent gross"/>
    <n v="1"/>
    <x v="11"/>
    <x v="11"/>
    <n v="40025"/>
    <x v="3"/>
    <m/>
    <m/>
    <m/>
    <m/>
    <m/>
    <m/>
    <m/>
    <m/>
    <m/>
    <m/>
    <m/>
    <m/>
    <n v="0.06"/>
    <s v="MG/L"/>
    <m/>
    <m/>
    <s v="MG/L"/>
    <s v="avg"/>
    <m/>
    <m/>
    <m/>
    <m/>
    <m/>
    <m/>
    <m/>
    <m/>
    <m/>
    <m/>
    <m/>
    <m/>
    <m/>
    <m/>
    <m/>
    <m/>
    <x v="0"/>
    <m/>
    <m/>
    <m/>
    <m/>
    <m/>
    <m/>
    <m/>
    <m/>
    <m/>
    <m/>
    <m/>
    <m/>
    <m/>
    <m/>
    <m/>
    <m/>
    <m/>
    <m/>
    <m/>
    <m/>
    <m/>
    <m/>
    <m/>
    <m/>
  </r>
  <r>
    <s v="MT0000892"/>
    <s v="ICIS-NPDES"/>
    <x v="0"/>
    <x v="2"/>
    <n v="610"/>
    <s v="Nitrogen, ammonia total (as N)"/>
    <x v="13"/>
    <n v="1"/>
    <s v="Effluent gross"/>
    <n v="1"/>
    <x v="12"/>
    <x v="12"/>
    <n v="40056"/>
    <x v="3"/>
    <m/>
    <m/>
    <m/>
    <m/>
    <m/>
    <m/>
    <m/>
    <m/>
    <m/>
    <m/>
    <m/>
    <s v="&lt;"/>
    <n v="0.05"/>
    <s v="MG/L"/>
    <m/>
    <m/>
    <s v="MG/L"/>
    <s v="avg"/>
    <m/>
    <m/>
    <m/>
    <m/>
    <m/>
    <m/>
    <m/>
    <m/>
    <m/>
    <m/>
    <m/>
    <m/>
    <m/>
    <m/>
    <m/>
    <m/>
    <x v="0"/>
    <m/>
    <m/>
    <m/>
    <m/>
    <m/>
    <m/>
    <m/>
    <m/>
    <m/>
    <m/>
    <m/>
    <m/>
    <m/>
    <m/>
    <m/>
    <m/>
    <m/>
    <m/>
    <m/>
    <m/>
    <m/>
    <m/>
    <m/>
    <m/>
  </r>
  <r>
    <s v="MT0000892"/>
    <s v="ICIS-NPDES"/>
    <x v="0"/>
    <x v="2"/>
    <n v="610"/>
    <s v="Nitrogen, ammonia total (as N)"/>
    <x v="13"/>
    <n v="1"/>
    <s v="Effluent gross"/>
    <n v="1"/>
    <x v="13"/>
    <x v="13"/>
    <n v="40086"/>
    <x v="3"/>
    <m/>
    <m/>
    <m/>
    <m/>
    <m/>
    <m/>
    <m/>
    <m/>
    <m/>
    <m/>
    <m/>
    <m/>
    <n v="0.13"/>
    <s v="MG/L"/>
    <m/>
    <m/>
    <s v="MG/L"/>
    <s v="avg"/>
    <m/>
    <m/>
    <m/>
    <m/>
    <m/>
    <m/>
    <m/>
    <m/>
    <m/>
    <m/>
    <m/>
    <m/>
    <m/>
    <m/>
    <m/>
    <m/>
    <x v="0"/>
    <m/>
    <m/>
    <m/>
    <m/>
    <m/>
    <m/>
    <m/>
    <m/>
    <m/>
    <m/>
    <m/>
    <m/>
    <m/>
    <m/>
    <m/>
    <m/>
    <m/>
    <m/>
    <m/>
    <m/>
    <m/>
    <m/>
    <m/>
    <m/>
  </r>
  <r>
    <s v="MT0000892"/>
    <s v="ICIS-NPDES"/>
    <x v="0"/>
    <x v="2"/>
    <n v="610"/>
    <s v="Nitrogen, ammonia total (as N)"/>
    <x v="13"/>
    <n v="1"/>
    <s v="Effluent gross"/>
    <n v="1"/>
    <x v="14"/>
    <x v="14"/>
    <n v="40117"/>
    <x v="3"/>
    <m/>
    <m/>
    <m/>
    <m/>
    <m/>
    <m/>
    <m/>
    <m/>
    <m/>
    <m/>
    <m/>
    <m/>
    <n v="0.19"/>
    <s v="MG/L"/>
    <m/>
    <m/>
    <s v="MG/L"/>
    <s v="avg"/>
    <m/>
    <m/>
    <m/>
    <m/>
    <m/>
    <m/>
    <m/>
    <m/>
    <m/>
    <m/>
    <m/>
    <m/>
    <m/>
    <m/>
    <m/>
    <m/>
    <x v="0"/>
    <m/>
    <m/>
    <m/>
    <m/>
    <m/>
    <m/>
    <m/>
    <m/>
    <m/>
    <m/>
    <m/>
    <m/>
    <m/>
    <m/>
    <m/>
    <m/>
    <m/>
    <m/>
    <m/>
    <m/>
    <m/>
    <m/>
    <m/>
    <m/>
  </r>
  <r>
    <s v="MT0000892"/>
    <s v="ICIS-NPDES"/>
    <x v="0"/>
    <x v="2"/>
    <n v="610"/>
    <s v="Nitrogen, ammonia total (as N)"/>
    <x v="13"/>
    <n v="1"/>
    <s v="Effluent gross"/>
    <n v="1"/>
    <x v="15"/>
    <x v="15"/>
    <n v="40147"/>
    <x v="3"/>
    <m/>
    <m/>
    <m/>
    <m/>
    <m/>
    <m/>
    <m/>
    <m/>
    <m/>
    <m/>
    <m/>
    <m/>
    <n v="0.1"/>
    <s v="MG/L"/>
    <m/>
    <m/>
    <s v="MG/L"/>
    <s v="avg"/>
    <m/>
    <m/>
    <m/>
    <m/>
    <m/>
    <m/>
    <m/>
    <m/>
    <m/>
    <m/>
    <m/>
    <m/>
    <m/>
    <m/>
    <m/>
    <m/>
    <x v="0"/>
    <m/>
    <m/>
    <m/>
    <m/>
    <m/>
    <m/>
    <m/>
    <m/>
    <m/>
    <m/>
    <m/>
    <m/>
    <m/>
    <m/>
    <m/>
    <m/>
    <m/>
    <m/>
    <m/>
    <m/>
    <m/>
    <m/>
    <m/>
    <m/>
  </r>
  <r>
    <s v="MT0000892"/>
    <s v="ICIS-NPDES"/>
    <x v="0"/>
    <x v="2"/>
    <n v="610"/>
    <s v="Nitrogen, ammonia total (as N)"/>
    <x v="13"/>
    <n v="1"/>
    <s v="Effluent gross"/>
    <n v="1"/>
    <x v="16"/>
    <x v="16"/>
    <n v="40178"/>
    <x v="3"/>
    <m/>
    <m/>
    <m/>
    <m/>
    <m/>
    <m/>
    <m/>
    <m/>
    <m/>
    <m/>
    <m/>
    <s v="&lt;"/>
    <n v="0.05"/>
    <s v="MG/L"/>
    <m/>
    <m/>
    <s v="MG/L"/>
    <s v="avg"/>
    <m/>
    <m/>
    <m/>
    <m/>
    <m/>
    <m/>
    <m/>
    <m/>
    <m/>
    <m/>
    <m/>
    <m/>
    <m/>
    <m/>
    <m/>
    <m/>
    <x v="0"/>
    <m/>
    <m/>
    <m/>
    <m/>
    <m/>
    <m/>
    <m/>
    <m/>
    <m/>
    <m/>
    <m/>
    <m/>
    <m/>
    <m/>
    <m/>
    <m/>
    <m/>
    <m/>
    <m/>
    <m/>
    <m/>
    <m/>
    <m/>
    <m/>
  </r>
  <r>
    <s v="MT0000892"/>
    <s v="ICIS-NPDES"/>
    <x v="0"/>
    <x v="2"/>
    <n v="610"/>
    <s v="Nitrogen, ammonia total (as N)"/>
    <x v="13"/>
    <n v="1"/>
    <s v="Effluent gross"/>
    <n v="1"/>
    <x v="17"/>
    <x v="17"/>
    <n v="40209"/>
    <x v="0"/>
    <m/>
    <m/>
    <m/>
    <m/>
    <m/>
    <m/>
    <m/>
    <m/>
    <m/>
    <m/>
    <m/>
    <m/>
    <n v="0.1"/>
    <s v="MG/L"/>
    <m/>
    <m/>
    <s v="MG/L"/>
    <s v="avg"/>
    <m/>
    <m/>
    <m/>
    <m/>
    <m/>
    <m/>
    <m/>
    <m/>
    <m/>
    <m/>
    <m/>
    <m/>
    <m/>
    <m/>
    <m/>
    <m/>
    <x v="0"/>
    <m/>
    <m/>
    <m/>
    <m/>
    <m/>
    <m/>
    <m/>
    <m/>
    <m/>
    <m/>
    <m/>
    <m/>
    <m/>
    <m/>
    <m/>
    <m/>
    <m/>
    <m/>
    <m/>
    <m/>
    <m/>
    <m/>
    <m/>
    <m/>
  </r>
  <r>
    <s v="MT0000892"/>
    <s v="ICIS-NPDES"/>
    <x v="0"/>
    <x v="2"/>
    <n v="610"/>
    <s v="Nitrogen, ammonia total (as N)"/>
    <x v="13"/>
    <n v="1"/>
    <s v="Effluent gross"/>
    <n v="1"/>
    <x v="18"/>
    <x v="18"/>
    <n v="40237"/>
    <x v="0"/>
    <m/>
    <m/>
    <m/>
    <m/>
    <m/>
    <m/>
    <m/>
    <m/>
    <m/>
    <m/>
    <m/>
    <m/>
    <n v="0.1"/>
    <s v="MG/L"/>
    <m/>
    <m/>
    <s v="MG/L"/>
    <s v="avg"/>
    <m/>
    <m/>
    <m/>
    <m/>
    <m/>
    <m/>
    <m/>
    <m/>
    <m/>
    <m/>
    <m/>
    <m/>
    <m/>
    <m/>
    <m/>
    <m/>
    <x v="0"/>
    <m/>
    <m/>
    <m/>
    <m/>
    <m/>
    <m/>
    <m/>
    <m/>
    <m/>
    <m/>
    <m/>
    <m/>
    <m/>
    <m/>
    <m/>
    <m/>
    <m/>
    <m/>
    <m/>
    <m/>
    <m/>
    <m/>
    <m/>
    <m/>
  </r>
  <r>
    <s v="MT0000892"/>
    <s v="ICIS-NPDES"/>
    <x v="0"/>
    <x v="2"/>
    <n v="610"/>
    <s v="Nitrogen, ammonia total (as N)"/>
    <x v="13"/>
    <n v="1"/>
    <s v="Effluent gross"/>
    <n v="1"/>
    <x v="19"/>
    <x v="19"/>
    <n v="40268"/>
    <x v="0"/>
    <m/>
    <m/>
    <m/>
    <m/>
    <m/>
    <m/>
    <m/>
    <m/>
    <m/>
    <m/>
    <m/>
    <s v="&lt;"/>
    <n v="0.05"/>
    <s v="MG/L"/>
    <m/>
    <m/>
    <s v="MG/L"/>
    <s v="avg"/>
    <m/>
    <m/>
    <m/>
    <m/>
    <m/>
    <m/>
    <m/>
    <m/>
    <m/>
    <m/>
    <m/>
    <m/>
    <m/>
    <m/>
    <m/>
    <m/>
    <x v="0"/>
    <m/>
    <m/>
    <m/>
    <m/>
    <m/>
    <m/>
    <m/>
    <m/>
    <m/>
    <m/>
    <m/>
    <m/>
    <m/>
    <m/>
    <m/>
    <m/>
    <m/>
    <m/>
    <m/>
    <m/>
    <m/>
    <m/>
    <m/>
    <m/>
  </r>
  <r>
    <s v="MT0000892"/>
    <s v="ICIS-NPDES"/>
    <x v="0"/>
    <x v="2"/>
    <n v="610"/>
    <s v="Nitrogen, ammonia total (as N)"/>
    <x v="13"/>
    <n v="1"/>
    <s v="Effluent gross"/>
    <n v="1"/>
    <x v="20"/>
    <x v="20"/>
    <n v="40298"/>
    <x v="0"/>
    <m/>
    <m/>
    <m/>
    <m/>
    <m/>
    <m/>
    <m/>
    <m/>
    <m/>
    <m/>
    <m/>
    <s v="&lt;"/>
    <n v="0.05"/>
    <s v="MG/L"/>
    <m/>
    <m/>
    <s v="MG/L"/>
    <s v="avg"/>
    <m/>
    <m/>
    <m/>
    <m/>
    <m/>
    <m/>
    <m/>
    <m/>
    <m/>
    <m/>
    <m/>
    <m/>
    <m/>
    <m/>
    <m/>
    <m/>
    <x v="0"/>
    <m/>
    <m/>
    <m/>
    <m/>
    <m/>
    <m/>
    <m/>
    <m/>
    <m/>
    <m/>
    <m/>
    <m/>
    <m/>
    <m/>
    <m/>
    <m/>
    <m/>
    <m/>
    <m/>
    <m/>
    <m/>
    <m/>
    <m/>
    <m/>
  </r>
  <r>
    <s v="MT0000892"/>
    <s v="ICIS-NPDES"/>
    <x v="0"/>
    <x v="2"/>
    <n v="610"/>
    <s v="Nitrogen, ammonia total (as N)"/>
    <x v="13"/>
    <n v="1"/>
    <s v="Effluent gross"/>
    <n v="1"/>
    <x v="21"/>
    <x v="21"/>
    <n v="40329"/>
    <x v="0"/>
    <m/>
    <m/>
    <m/>
    <m/>
    <m/>
    <m/>
    <m/>
    <m/>
    <m/>
    <m/>
    <m/>
    <s v="&lt;"/>
    <n v="0.05"/>
    <s v="MG/L"/>
    <m/>
    <m/>
    <s v="MG/L"/>
    <s v="avg"/>
    <m/>
    <m/>
    <m/>
    <m/>
    <m/>
    <m/>
    <m/>
    <m/>
    <m/>
    <m/>
    <m/>
    <m/>
    <m/>
    <m/>
    <m/>
    <m/>
    <x v="0"/>
    <m/>
    <m/>
    <m/>
    <m/>
    <m/>
    <m/>
    <m/>
    <m/>
    <m/>
    <m/>
    <m/>
    <m/>
    <m/>
    <m/>
    <m/>
    <m/>
    <m/>
    <m/>
    <m/>
    <m/>
    <m/>
    <m/>
    <m/>
    <m/>
  </r>
  <r>
    <s v="MT0000892"/>
    <s v="ICIS-NPDES"/>
    <x v="0"/>
    <x v="2"/>
    <n v="610"/>
    <s v="Nitrogen, ammonia total (as N)"/>
    <x v="13"/>
    <n v="1"/>
    <s v="Effluent gross"/>
    <n v="1"/>
    <x v="22"/>
    <x v="22"/>
    <n v="40359"/>
    <x v="0"/>
    <m/>
    <m/>
    <m/>
    <m/>
    <m/>
    <m/>
    <m/>
    <m/>
    <m/>
    <m/>
    <m/>
    <s v="&lt;"/>
    <n v="0.05"/>
    <s v="MG/L"/>
    <m/>
    <m/>
    <s v="MG/L"/>
    <s v="avg"/>
    <m/>
    <m/>
    <m/>
    <m/>
    <m/>
    <m/>
    <m/>
    <m/>
    <m/>
    <m/>
    <m/>
    <m/>
    <m/>
    <m/>
    <m/>
    <m/>
    <x v="0"/>
    <m/>
    <m/>
    <m/>
    <m/>
    <m/>
    <m/>
    <m/>
    <m/>
    <m/>
    <m/>
    <m/>
    <m/>
    <m/>
    <m/>
    <m/>
    <m/>
    <m/>
    <m/>
    <m/>
    <m/>
    <m/>
    <m/>
    <m/>
    <m/>
  </r>
  <r>
    <s v="MT0000892"/>
    <s v="ICIS-NPDES"/>
    <x v="0"/>
    <x v="2"/>
    <n v="610"/>
    <s v="Nitrogen, ammonia total (as N)"/>
    <x v="13"/>
    <n v="1"/>
    <s v="Effluent gross"/>
    <n v="1"/>
    <x v="23"/>
    <x v="23"/>
    <n v="40390"/>
    <x v="0"/>
    <m/>
    <m/>
    <m/>
    <m/>
    <m/>
    <m/>
    <m/>
    <m/>
    <m/>
    <m/>
    <m/>
    <s v="&lt;"/>
    <n v="0.05"/>
    <s v="MG/L"/>
    <m/>
    <m/>
    <s v="MG/L"/>
    <s v="avg"/>
    <m/>
    <m/>
    <m/>
    <m/>
    <m/>
    <m/>
    <m/>
    <m/>
    <m/>
    <m/>
    <m/>
    <m/>
    <m/>
    <m/>
    <m/>
    <m/>
    <x v="0"/>
    <m/>
    <m/>
    <m/>
    <m/>
    <m/>
    <m/>
    <m/>
    <m/>
    <m/>
    <m/>
    <m/>
    <m/>
    <m/>
    <m/>
    <m/>
    <m/>
    <m/>
    <m/>
    <m/>
    <m/>
    <m/>
    <m/>
    <m/>
    <m/>
  </r>
  <r>
    <s v="MT0000892"/>
    <s v="ICIS-NPDES"/>
    <x v="0"/>
    <x v="2"/>
    <n v="610"/>
    <s v="Nitrogen, ammonia total (as N)"/>
    <x v="13"/>
    <n v="1"/>
    <s v="Effluent gross"/>
    <n v="1"/>
    <x v="0"/>
    <x v="0"/>
    <n v="40421"/>
    <x v="0"/>
    <m/>
    <m/>
    <m/>
    <m/>
    <m/>
    <m/>
    <m/>
    <m/>
    <m/>
    <m/>
    <m/>
    <s v="&lt;"/>
    <n v="0.05"/>
    <s v="MG/L"/>
    <m/>
    <m/>
    <s v="MG/L"/>
    <s v="avg"/>
    <m/>
    <m/>
    <m/>
    <m/>
    <m/>
    <m/>
    <m/>
    <m/>
    <m/>
    <m/>
    <m/>
    <m/>
    <m/>
    <m/>
    <m/>
    <m/>
    <x v="0"/>
    <m/>
    <m/>
    <m/>
    <m/>
    <m/>
    <m/>
    <m/>
    <m/>
    <m/>
    <m/>
    <m/>
    <m/>
    <m/>
    <m/>
    <m/>
    <m/>
    <m/>
    <m/>
    <m/>
    <m/>
    <m/>
    <m/>
    <m/>
    <m/>
  </r>
  <r>
    <s v="MT0000892"/>
    <s v="ICIS-NPDES"/>
    <x v="0"/>
    <x v="2"/>
    <n v="610"/>
    <s v="Nitrogen, ammonia total (as N)"/>
    <x v="13"/>
    <n v="1"/>
    <s v="Effluent gross"/>
    <n v="1"/>
    <x v="1"/>
    <x v="1"/>
    <n v="40451"/>
    <x v="0"/>
    <m/>
    <m/>
    <m/>
    <m/>
    <m/>
    <m/>
    <m/>
    <m/>
    <m/>
    <m/>
    <m/>
    <m/>
    <n v="0.09"/>
    <s v="MG/L"/>
    <m/>
    <m/>
    <s v="MG/L"/>
    <s v="avg"/>
    <m/>
    <m/>
    <m/>
    <m/>
    <m/>
    <m/>
    <m/>
    <m/>
    <m/>
    <m/>
    <m/>
    <m/>
    <m/>
    <m/>
    <m/>
    <m/>
    <x v="0"/>
    <m/>
    <m/>
    <m/>
    <m/>
    <m/>
    <m/>
    <m/>
    <m/>
    <m/>
    <m/>
    <m/>
    <m/>
    <m/>
    <m/>
    <m/>
    <m/>
    <m/>
    <m/>
    <m/>
    <m/>
    <m/>
    <m/>
    <m/>
    <m/>
  </r>
  <r>
    <s v="MT0000892"/>
    <s v="ICIS-NPDES"/>
    <x v="0"/>
    <x v="2"/>
    <n v="610"/>
    <s v="Nitrogen, ammonia total (as N)"/>
    <x v="13"/>
    <n v="1"/>
    <s v="Effluent gross"/>
    <n v="1"/>
    <x v="24"/>
    <x v="24"/>
    <n v="40482"/>
    <x v="0"/>
    <m/>
    <m/>
    <m/>
    <m/>
    <m/>
    <m/>
    <m/>
    <m/>
    <m/>
    <m/>
    <m/>
    <m/>
    <n v="0.11"/>
    <s v="MG/L"/>
    <m/>
    <m/>
    <s v="MG/L"/>
    <s v="avg"/>
    <m/>
    <m/>
    <m/>
    <m/>
    <m/>
    <m/>
    <m/>
    <m/>
    <m/>
    <m/>
    <m/>
    <m/>
    <m/>
    <m/>
    <m/>
    <m/>
    <x v="0"/>
    <m/>
    <m/>
    <m/>
    <m/>
    <m/>
    <m/>
    <m/>
    <m/>
    <m/>
    <m/>
    <m/>
    <m/>
    <m/>
    <m/>
    <m/>
    <m/>
    <m/>
    <m/>
    <m/>
    <m/>
    <m/>
    <m/>
    <m/>
    <m/>
  </r>
  <r>
    <s v="MT0000892"/>
    <s v="ICIS-NPDES"/>
    <x v="0"/>
    <x v="2"/>
    <n v="610"/>
    <s v="Nitrogen, ammonia total (as N)"/>
    <x v="13"/>
    <n v="1"/>
    <s v="Effluent gross"/>
    <n v="1"/>
    <x v="2"/>
    <x v="2"/>
    <n v="40512"/>
    <x v="0"/>
    <m/>
    <m/>
    <m/>
    <m/>
    <m/>
    <m/>
    <m/>
    <m/>
    <m/>
    <m/>
    <m/>
    <m/>
    <n v="0.19"/>
    <s v="MG/L"/>
    <m/>
    <m/>
    <s v="MG/L"/>
    <s v="avg"/>
    <m/>
    <m/>
    <m/>
    <m/>
    <m/>
    <m/>
    <m/>
    <m/>
    <m/>
    <m/>
    <m/>
    <m/>
    <m/>
    <m/>
    <m/>
    <m/>
    <x v="0"/>
    <m/>
    <m/>
    <m/>
    <m/>
    <m/>
    <m/>
    <m/>
    <m/>
    <m/>
    <m/>
    <m/>
    <m/>
    <m/>
    <m/>
    <m/>
    <m/>
    <m/>
    <m/>
    <m/>
    <m/>
    <m/>
    <m/>
    <m/>
    <m/>
  </r>
  <r>
    <s v="MT0000892"/>
    <s v="ICIS-NPDES"/>
    <x v="0"/>
    <x v="2"/>
    <n v="610"/>
    <s v="Nitrogen, ammonia total (as N)"/>
    <x v="13"/>
    <n v="1"/>
    <s v="Effluent gross"/>
    <n v="1"/>
    <x v="3"/>
    <x v="3"/>
    <n v="40543"/>
    <x v="0"/>
    <m/>
    <m/>
    <m/>
    <m/>
    <m/>
    <m/>
    <m/>
    <m/>
    <m/>
    <m/>
    <m/>
    <m/>
    <n v="0.25"/>
    <s v="MG/L"/>
    <m/>
    <m/>
    <s v="MG/L"/>
    <s v="avg"/>
    <m/>
    <m/>
    <m/>
    <m/>
    <m/>
    <m/>
    <m/>
    <m/>
    <m/>
    <m/>
    <m/>
    <m/>
    <m/>
    <m/>
    <m/>
    <m/>
    <x v="0"/>
    <m/>
    <m/>
    <m/>
    <m/>
    <m/>
    <m/>
    <m/>
    <m/>
    <m/>
    <m/>
    <m/>
    <m/>
    <m/>
    <m/>
    <m/>
    <m/>
    <m/>
    <m/>
    <m/>
    <m/>
    <m/>
    <m/>
    <m/>
    <m/>
  </r>
  <r>
    <s v="MT0000892"/>
    <s v="ICIS-NPDES"/>
    <x v="0"/>
    <x v="2"/>
    <n v="610"/>
    <s v="Nitrogen, ammonia total (as N)"/>
    <x v="13"/>
    <n v="1"/>
    <s v="Effluent gross"/>
    <n v="1"/>
    <x v="25"/>
    <x v="25"/>
    <n v="40574"/>
    <x v="1"/>
    <m/>
    <m/>
    <m/>
    <m/>
    <m/>
    <m/>
    <m/>
    <m/>
    <m/>
    <m/>
    <m/>
    <m/>
    <n v="0.19"/>
    <s v="MG/L"/>
    <m/>
    <m/>
    <s v="MG/L"/>
    <s v="avg"/>
    <m/>
    <m/>
    <m/>
    <m/>
    <m/>
    <m/>
    <m/>
    <m/>
    <m/>
    <m/>
    <m/>
    <m/>
    <m/>
    <m/>
    <m/>
    <m/>
    <x v="0"/>
    <m/>
    <m/>
    <m/>
    <m/>
    <m/>
    <m/>
    <m/>
    <m/>
    <m/>
    <m/>
    <m/>
    <m/>
    <m/>
    <m/>
    <m/>
    <m/>
    <m/>
    <m/>
    <m/>
    <m/>
    <m/>
    <m/>
    <m/>
    <m/>
  </r>
  <r>
    <s v="MT0000892"/>
    <s v="ICIS-NPDES"/>
    <x v="0"/>
    <x v="2"/>
    <n v="610"/>
    <s v="Nitrogen, ammonia total (as N)"/>
    <x v="13"/>
    <n v="1"/>
    <s v="Effluent gross"/>
    <n v="1"/>
    <x v="26"/>
    <x v="26"/>
    <n v="40602"/>
    <x v="1"/>
    <m/>
    <m/>
    <m/>
    <m/>
    <m/>
    <m/>
    <m/>
    <m/>
    <m/>
    <m/>
    <m/>
    <m/>
    <n v="0.11"/>
    <s v="MG/L"/>
    <m/>
    <m/>
    <s v="MG/L"/>
    <s v="avg"/>
    <m/>
    <m/>
    <m/>
    <m/>
    <m/>
    <m/>
    <m/>
    <m/>
    <m/>
    <m/>
    <m/>
    <m/>
    <m/>
    <m/>
    <m/>
    <m/>
    <x v="0"/>
    <m/>
    <m/>
    <m/>
    <m/>
    <m/>
    <m/>
    <m/>
    <m/>
    <m/>
    <m/>
    <m/>
    <m/>
    <m/>
    <m/>
    <m/>
    <m/>
    <m/>
    <m/>
    <m/>
    <m/>
    <m/>
    <m/>
    <m/>
    <m/>
  </r>
  <r>
    <s v="MT0000892"/>
    <s v="ICIS-NPDES"/>
    <x v="0"/>
    <x v="2"/>
    <n v="610"/>
    <s v="Nitrogen, ammonia total (as N)"/>
    <x v="13"/>
    <n v="1"/>
    <s v="Effluent gross"/>
    <n v="1"/>
    <x v="27"/>
    <x v="27"/>
    <n v="40633"/>
    <x v="1"/>
    <m/>
    <m/>
    <m/>
    <m/>
    <m/>
    <m/>
    <m/>
    <m/>
    <m/>
    <m/>
    <m/>
    <s v="&lt;"/>
    <n v="0.05"/>
    <s v="MG/L"/>
    <m/>
    <m/>
    <s v="MG/L"/>
    <s v="avg"/>
    <m/>
    <m/>
    <m/>
    <m/>
    <m/>
    <m/>
    <m/>
    <m/>
    <m/>
    <m/>
    <m/>
    <m/>
    <m/>
    <m/>
    <m/>
    <m/>
    <x v="0"/>
    <m/>
    <m/>
    <m/>
    <m/>
    <m/>
    <m/>
    <m/>
    <m/>
    <m/>
    <m/>
    <m/>
    <m/>
    <m/>
    <m/>
    <m/>
    <m/>
    <m/>
    <m/>
    <m/>
    <m/>
    <m/>
    <m/>
    <m/>
    <m/>
  </r>
  <r>
    <s v="MT0000892"/>
    <s v="ICIS-NPDES"/>
    <x v="0"/>
    <x v="2"/>
    <n v="610"/>
    <s v="Nitrogen, ammonia total (as N)"/>
    <x v="13"/>
    <n v="1"/>
    <s v="Effluent gross"/>
    <n v="1"/>
    <x v="28"/>
    <x v="28"/>
    <n v="40663"/>
    <x v="1"/>
    <m/>
    <m/>
    <m/>
    <m/>
    <m/>
    <m/>
    <m/>
    <m/>
    <m/>
    <m/>
    <m/>
    <m/>
    <n v="0.16"/>
    <s v="MG/L"/>
    <m/>
    <m/>
    <s v="MG/L"/>
    <s v="avg"/>
    <m/>
    <m/>
    <m/>
    <m/>
    <m/>
    <m/>
    <m/>
    <m/>
    <m/>
    <m/>
    <m/>
    <m/>
    <m/>
    <m/>
    <m/>
    <m/>
    <x v="0"/>
    <m/>
    <m/>
    <m/>
    <m/>
    <m/>
    <m/>
    <m/>
    <m/>
    <m/>
    <m/>
    <m/>
    <m/>
    <m/>
    <m/>
    <m/>
    <m/>
    <m/>
    <m/>
    <m/>
    <m/>
    <m/>
    <m/>
    <m/>
    <m/>
  </r>
  <r>
    <s v="MT0000892"/>
    <s v="ICIS-NPDES"/>
    <x v="0"/>
    <x v="2"/>
    <n v="610"/>
    <s v="Nitrogen, ammonia total (as N)"/>
    <x v="13"/>
    <n v="1"/>
    <s v="Effluent gross"/>
    <n v="1"/>
    <x v="4"/>
    <x v="4"/>
    <n v="40694"/>
    <x v="1"/>
    <m/>
    <m/>
    <m/>
    <m/>
    <m/>
    <m/>
    <m/>
    <m/>
    <m/>
    <m/>
    <m/>
    <m/>
    <n v="0.1"/>
    <s v="MG/L"/>
    <m/>
    <m/>
    <s v="MG/L"/>
    <s v="avg"/>
    <m/>
    <m/>
    <m/>
    <m/>
    <m/>
    <m/>
    <m/>
    <m/>
    <m/>
    <m/>
    <m/>
    <m/>
    <m/>
    <m/>
    <m/>
    <m/>
    <x v="0"/>
    <m/>
    <m/>
    <m/>
    <m/>
    <m/>
    <m/>
    <m/>
    <m/>
    <m/>
    <m/>
    <m/>
    <m/>
    <m/>
    <m/>
    <m/>
    <m/>
    <m/>
    <m/>
    <m/>
    <m/>
    <m/>
    <m/>
    <m/>
    <m/>
  </r>
  <r>
    <s v="MT0000892"/>
    <s v="ICIS-NPDES"/>
    <x v="0"/>
    <x v="2"/>
    <n v="610"/>
    <s v="Nitrogen, ammonia total (as N)"/>
    <x v="13"/>
    <n v="1"/>
    <s v="Effluent gross"/>
    <n v="1"/>
    <x v="5"/>
    <x v="5"/>
    <n v="40724"/>
    <x v="1"/>
    <m/>
    <m/>
    <m/>
    <m/>
    <m/>
    <m/>
    <m/>
    <m/>
    <m/>
    <m/>
    <m/>
    <s v="&lt;"/>
    <n v="0.05"/>
    <s v="MG/L"/>
    <m/>
    <m/>
    <s v="MG/L"/>
    <s v="avg"/>
    <m/>
    <m/>
    <m/>
    <m/>
    <m/>
    <m/>
    <m/>
    <m/>
    <m/>
    <m/>
    <m/>
    <m/>
    <m/>
    <m/>
    <m/>
    <m/>
    <x v="0"/>
    <m/>
    <m/>
    <m/>
    <m/>
    <m/>
    <m/>
    <m/>
    <m/>
    <m/>
    <m/>
    <m/>
    <m/>
    <m/>
    <m/>
    <m/>
    <m/>
    <m/>
    <m/>
    <m/>
    <m/>
    <m/>
    <m/>
    <m/>
    <m/>
  </r>
  <r>
    <s v="MT0000892"/>
    <s v="ICIS-NPDES"/>
    <x v="0"/>
    <x v="2"/>
    <n v="610"/>
    <s v="Nitrogen, ammonia total (as N)"/>
    <x v="13"/>
    <n v="1"/>
    <s v="Effluent gross"/>
    <n v="1"/>
    <x v="6"/>
    <x v="6"/>
    <n v="40755"/>
    <x v="1"/>
    <m/>
    <m/>
    <m/>
    <m/>
    <m/>
    <m/>
    <m/>
    <m/>
    <m/>
    <m/>
    <m/>
    <s v="&lt;"/>
    <n v="0.05"/>
    <s v="MG/L"/>
    <m/>
    <m/>
    <s v="MG/L"/>
    <s v="avg"/>
    <m/>
    <m/>
    <m/>
    <m/>
    <m/>
    <m/>
    <m/>
    <m/>
    <m/>
    <m/>
    <m/>
    <m/>
    <m/>
    <m/>
    <m/>
    <m/>
    <x v="0"/>
    <m/>
    <m/>
    <m/>
    <m/>
    <m/>
    <m/>
    <m/>
    <m/>
    <m/>
    <m/>
    <m/>
    <m/>
    <m/>
    <m/>
    <m/>
    <m/>
    <m/>
    <m/>
    <m/>
    <m/>
    <m/>
    <m/>
    <m/>
    <m/>
  </r>
  <r>
    <s v="MT0000892"/>
    <s v="ICIS-NPDES"/>
    <x v="0"/>
    <x v="2"/>
    <n v="610"/>
    <s v="Nitrogen, ammonia total (as N)"/>
    <x v="13"/>
    <n v="1"/>
    <s v="Effluent gross"/>
    <n v="1"/>
    <x v="7"/>
    <x v="7"/>
    <n v="40786"/>
    <x v="1"/>
    <m/>
    <m/>
    <m/>
    <m/>
    <m/>
    <m/>
    <m/>
    <m/>
    <m/>
    <m/>
    <m/>
    <s v="&lt;"/>
    <n v="0.05"/>
    <s v="MG/L"/>
    <m/>
    <m/>
    <s v="MG/L"/>
    <s v="avg"/>
    <m/>
    <m/>
    <m/>
    <m/>
    <m/>
    <m/>
    <m/>
    <m/>
    <m/>
    <m/>
    <m/>
    <m/>
    <m/>
    <m/>
    <m/>
    <m/>
    <x v="0"/>
    <m/>
    <m/>
    <m/>
    <m/>
    <m/>
    <m/>
    <m/>
    <m/>
    <m/>
    <m/>
    <m/>
    <m/>
    <m/>
    <m/>
    <m/>
    <m/>
    <m/>
    <m/>
    <m/>
    <m/>
    <m/>
    <m/>
    <m/>
    <m/>
  </r>
  <r>
    <s v="MT0000892"/>
    <s v="ICIS-NPDES"/>
    <x v="0"/>
    <x v="2"/>
    <n v="610"/>
    <s v="Nitrogen, ammonia total (as N)"/>
    <x v="13"/>
    <n v="1"/>
    <s v="Effluent gross"/>
    <n v="1"/>
    <x v="29"/>
    <x v="29"/>
    <n v="40816"/>
    <x v="1"/>
    <m/>
    <m/>
    <m/>
    <m/>
    <m/>
    <m/>
    <m/>
    <m/>
    <m/>
    <m/>
    <m/>
    <s v="&lt;"/>
    <n v="0.05"/>
    <s v="MG/L"/>
    <m/>
    <m/>
    <s v="MG/L"/>
    <s v="avg"/>
    <m/>
    <m/>
    <m/>
    <m/>
    <m/>
    <m/>
    <m/>
    <m/>
    <m/>
    <m/>
    <m/>
    <m/>
    <m/>
    <m/>
    <m/>
    <m/>
    <x v="0"/>
    <m/>
    <m/>
    <m/>
    <m/>
    <m/>
    <m/>
    <m/>
    <m/>
    <m/>
    <m/>
    <m/>
    <m/>
    <m/>
    <m/>
    <m/>
    <m/>
    <m/>
    <m/>
    <m/>
    <m/>
    <m/>
    <m/>
    <m/>
    <m/>
  </r>
  <r>
    <s v="MT0000892"/>
    <s v="ICIS-NPDES"/>
    <x v="0"/>
    <x v="2"/>
    <n v="610"/>
    <s v="Nitrogen, ammonia total (as N)"/>
    <x v="13"/>
    <n v="1"/>
    <s v="Effluent gross"/>
    <n v="1"/>
    <x v="30"/>
    <x v="30"/>
    <n v="40847"/>
    <x v="1"/>
    <m/>
    <m/>
    <m/>
    <m/>
    <m/>
    <m/>
    <m/>
    <m/>
    <m/>
    <m/>
    <m/>
    <m/>
    <n v="0.25"/>
    <s v="MG/L"/>
    <m/>
    <m/>
    <s v="MG/L"/>
    <s v="avg"/>
    <m/>
    <m/>
    <m/>
    <m/>
    <m/>
    <m/>
    <m/>
    <m/>
    <m/>
    <m/>
    <m/>
    <m/>
    <m/>
    <m/>
    <m/>
    <m/>
    <x v="0"/>
    <m/>
    <m/>
    <m/>
    <m/>
    <m/>
    <m/>
    <m/>
    <m/>
    <m/>
    <m/>
    <m/>
    <m/>
    <m/>
    <m/>
    <m/>
    <m/>
    <m/>
    <m/>
    <m/>
    <m/>
    <m/>
    <m/>
    <m/>
    <m/>
  </r>
  <r>
    <s v="MT0000892"/>
    <s v="ICIS-NPDES"/>
    <x v="0"/>
    <x v="2"/>
    <n v="610"/>
    <s v="Nitrogen, ammonia total (as N)"/>
    <x v="13"/>
    <n v="1"/>
    <s v="Effluent gross"/>
    <n v="1"/>
    <x v="31"/>
    <x v="31"/>
    <n v="40877"/>
    <x v="1"/>
    <m/>
    <m/>
    <m/>
    <m/>
    <m/>
    <m/>
    <m/>
    <m/>
    <m/>
    <m/>
    <m/>
    <m/>
    <n v="0.36"/>
    <s v="MG/L"/>
    <m/>
    <m/>
    <s v="MG/L"/>
    <s v="avg"/>
    <m/>
    <m/>
    <m/>
    <m/>
    <m/>
    <m/>
    <m/>
    <m/>
    <m/>
    <m/>
    <m/>
    <m/>
    <m/>
    <m/>
    <m/>
    <m/>
    <x v="0"/>
    <m/>
    <m/>
    <m/>
    <m/>
    <m/>
    <m/>
    <m/>
    <m/>
    <m/>
    <m/>
    <m/>
    <m/>
    <m/>
    <m/>
    <m/>
    <m/>
    <m/>
    <m/>
    <m/>
    <m/>
    <m/>
    <m/>
    <m/>
    <m/>
  </r>
  <r>
    <s v="MT0000892"/>
    <s v="ICIS-NPDES"/>
    <x v="0"/>
    <x v="2"/>
    <n v="610"/>
    <s v="Nitrogen, ammonia total (as N)"/>
    <x v="13"/>
    <n v="1"/>
    <s v="Effluent gross"/>
    <n v="1"/>
    <x v="32"/>
    <x v="32"/>
    <n v="40908"/>
    <x v="1"/>
    <m/>
    <m/>
    <m/>
    <m/>
    <m/>
    <m/>
    <m/>
    <m/>
    <m/>
    <m/>
    <m/>
    <m/>
    <n v="0.33"/>
    <s v="MG/L"/>
    <m/>
    <m/>
    <s v="MG/L"/>
    <s v="avg"/>
    <m/>
    <m/>
    <m/>
    <m/>
    <m/>
    <m/>
    <m/>
    <m/>
    <m/>
    <m/>
    <m/>
    <m/>
    <m/>
    <m/>
    <m/>
    <m/>
    <x v="0"/>
    <m/>
    <m/>
    <m/>
    <m/>
    <m/>
    <m/>
    <m/>
    <m/>
    <m/>
    <m/>
    <m/>
    <m/>
    <m/>
    <m/>
    <m/>
    <m/>
    <m/>
    <m/>
    <m/>
    <m/>
    <m/>
    <m/>
    <m/>
    <m/>
  </r>
  <r>
    <s v="MT0000892"/>
    <s v="ICIS-NPDES"/>
    <x v="0"/>
    <x v="2"/>
    <n v="610"/>
    <s v="Nitrogen, ammonia total (as N)"/>
    <x v="13"/>
    <n v="1"/>
    <s v="Effluent gross"/>
    <n v="1"/>
    <x v="33"/>
    <x v="33"/>
    <n v="40939"/>
    <x v="2"/>
    <m/>
    <m/>
    <m/>
    <m/>
    <m/>
    <m/>
    <m/>
    <m/>
    <m/>
    <m/>
    <m/>
    <s v="&lt;"/>
    <n v="0.05"/>
    <s v="MG/L"/>
    <m/>
    <m/>
    <s v="MG/L"/>
    <s v="avg"/>
    <m/>
    <m/>
    <m/>
    <m/>
    <m/>
    <m/>
    <m/>
    <m/>
    <m/>
    <m/>
    <m/>
    <m/>
    <m/>
    <m/>
    <m/>
    <m/>
    <x v="0"/>
    <m/>
    <m/>
    <m/>
    <m/>
    <m/>
    <m/>
    <m/>
    <m/>
    <m/>
    <m/>
    <m/>
    <m/>
    <m/>
    <m/>
    <m/>
    <m/>
    <m/>
    <m/>
    <m/>
    <m/>
    <m/>
    <m/>
    <m/>
    <m/>
  </r>
  <r>
    <s v="MT0000892"/>
    <s v="ICIS-NPDES"/>
    <x v="0"/>
    <x v="2"/>
    <n v="610"/>
    <s v="Nitrogen, ammonia total (as N)"/>
    <x v="13"/>
    <n v="1"/>
    <s v="Effluent gross"/>
    <n v="1"/>
    <x v="34"/>
    <x v="34"/>
    <n v="40968"/>
    <x v="2"/>
    <m/>
    <m/>
    <m/>
    <m/>
    <m/>
    <m/>
    <m/>
    <m/>
    <m/>
    <m/>
    <m/>
    <m/>
    <n v="0.15"/>
    <s v="MG/L"/>
    <m/>
    <m/>
    <s v="MG/L"/>
    <s v="avg"/>
    <m/>
    <m/>
    <m/>
    <m/>
    <m/>
    <m/>
    <m/>
    <m/>
    <m/>
    <m/>
    <m/>
    <m/>
    <m/>
    <m/>
    <m/>
    <m/>
    <x v="0"/>
    <m/>
    <m/>
    <m/>
    <m/>
    <m/>
    <m/>
    <m/>
    <m/>
    <m/>
    <m/>
    <m/>
    <m/>
    <m/>
    <m/>
    <m/>
    <m/>
    <m/>
    <m/>
    <m/>
    <m/>
    <m/>
    <m/>
    <m/>
    <m/>
  </r>
  <r>
    <s v="MT0000892"/>
    <s v="ICIS-NPDES"/>
    <x v="0"/>
    <x v="2"/>
    <n v="610"/>
    <s v="Nitrogen, ammonia total (as N)"/>
    <x v="13"/>
    <n v="1"/>
    <s v="Effluent gross"/>
    <n v="1"/>
    <x v="8"/>
    <x v="8"/>
    <n v="40999"/>
    <x v="2"/>
    <m/>
    <m/>
    <m/>
    <m/>
    <m/>
    <m/>
    <m/>
    <m/>
    <m/>
    <m/>
    <m/>
    <m/>
    <n v="0.09"/>
    <s v="MG/L"/>
    <m/>
    <m/>
    <s v="MG/L"/>
    <s v="avg"/>
    <m/>
    <m/>
    <m/>
    <m/>
    <m/>
    <m/>
    <m/>
    <m/>
    <m/>
    <m/>
    <m/>
    <m/>
    <m/>
    <m/>
    <m/>
    <m/>
    <x v="0"/>
    <m/>
    <m/>
    <m/>
    <m/>
    <m/>
    <m/>
    <m/>
    <m/>
    <m/>
    <m/>
    <m/>
    <m/>
    <m/>
    <m/>
    <m/>
    <m/>
    <m/>
    <m/>
    <m/>
    <m/>
    <m/>
    <m/>
    <m/>
    <m/>
  </r>
  <r>
    <s v="MT0000892"/>
    <s v="ICIS-NPDES"/>
    <x v="0"/>
    <x v="2"/>
    <n v="610"/>
    <s v="Nitrogen, ammonia total (as N)"/>
    <x v="13"/>
    <n v="1"/>
    <s v="Effluent gross"/>
    <n v="1"/>
    <x v="9"/>
    <x v="9"/>
    <n v="41029"/>
    <x v="2"/>
    <m/>
    <m/>
    <m/>
    <m/>
    <m/>
    <m/>
    <m/>
    <m/>
    <m/>
    <m/>
    <m/>
    <s v="&lt;"/>
    <n v="0.05"/>
    <s v="MG/L"/>
    <m/>
    <m/>
    <s v="MG/L"/>
    <s v="avg"/>
    <m/>
    <m/>
    <m/>
    <m/>
    <m/>
    <m/>
    <m/>
    <m/>
    <m/>
    <m/>
    <m/>
    <m/>
    <m/>
    <m/>
    <m/>
    <m/>
    <x v="0"/>
    <m/>
    <m/>
    <m/>
    <m/>
    <m/>
    <m/>
    <m/>
    <m/>
    <m/>
    <m/>
    <m/>
    <m/>
    <m/>
    <m/>
    <m/>
    <m/>
    <m/>
    <m/>
    <m/>
    <m/>
    <m/>
    <m/>
    <m/>
    <m/>
  </r>
  <r>
    <s v="MT0000892"/>
    <s v="ICIS-NPDES"/>
    <x v="0"/>
    <x v="2"/>
    <n v="610"/>
    <s v="Nitrogen, ammonia total (as N)"/>
    <x v="13"/>
    <n v="1"/>
    <s v="Effluent gross"/>
    <n v="1"/>
    <x v="35"/>
    <x v="35"/>
    <n v="41060"/>
    <x v="2"/>
    <m/>
    <m/>
    <m/>
    <m/>
    <m/>
    <m/>
    <m/>
    <m/>
    <m/>
    <m/>
    <m/>
    <m/>
    <n v="1.69"/>
    <s v="MG/L"/>
    <m/>
    <m/>
    <s v="MG/L"/>
    <s v="avg"/>
    <m/>
    <m/>
    <m/>
    <m/>
    <m/>
    <n v="1.69"/>
    <s v="MG/L"/>
    <m/>
    <m/>
    <s v="MG/L"/>
    <s v="max"/>
    <m/>
    <m/>
    <m/>
    <m/>
    <m/>
    <x v="0"/>
    <m/>
    <m/>
    <m/>
    <m/>
    <m/>
    <m/>
    <m/>
    <m/>
    <m/>
    <m/>
    <m/>
    <m/>
    <m/>
    <m/>
    <m/>
    <m/>
    <m/>
    <m/>
    <m/>
    <m/>
    <m/>
    <m/>
    <m/>
    <m/>
  </r>
  <r>
    <s v="MT0000892"/>
    <s v="ICIS-NPDES"/>
    <x v="0"/>
    <x v="2"/>
    <n v="610"/>
    <s v="Nitrogen, ammonia total (as N)"/>
    <x v="13"/>
    <n v="1"/>
    <s v="Effluent gross"/>
    <n v="1"/>
    <x v="10"/>
    <x v="10"/>
    <n v="41090"/>
    <x v="2"/>
    <m/>
    <m/>
    <m/>
    <m/>
    <m/>
    <m/>
    <m/>
    <m/>
    <m/>
    <m/>
    <m/>
    <s v="&lt;"/>
    <n v="0.05"/>
    <s v="MG/L"/>
    <m/>
    <m/>
    <s v="MG/L"/>
    <s v="avg"/>
    <m/>
    <m/>
    <m/>
    <m/>
    <s v="&lt;"/>
    <n v="0.05"/>
    <s v="MG/L"/>
    <m/>
    <m/>
    <s v="MG/L"/>
    <s v="max"/>
    <m/>
    <m/>
    <m/>
    <m/>
    <m/>
    <x v="0"/>
    <m/>
    <m/>
    <m/>
    <m/>
    <m/>
    <m/>
    <m/>
    <m/>
    <m/>
    <m/>
    <m/>
    <m/>
    <m/>
    <m/>
    <m/>
    <m/>
    <m/>
    <m/>
    <m/>
    <m/>
    <m/>
    <m/>
    <m/>
    <m/>
  </r>
  <r>
    <s v="MT0000892"/>
    <s v="ICIS-NPDES"/>
    <x v="0"/>
    <x v="2"/>
    <n v="610"/>
    <s v="Nitrogen, ammonia total (as N)"/>
    <x v="13"/>
    <n v="1"/>
    <s v="Effluent gross"/>
    <n v="1"/>
    <x v="36"/>
    <x v="36"/>
    <n v="41121"/>
    <x v="2"/>
    <m/>
    <m/>
    <m/>
    <m/>
    <m/>
    <m/>
    <m/>
    <m/>
    <m/>
    <m/>
    <m/>
    <s v="&lt;"/>
    <n v="0.05"/>
    <s v="MG/L"/>
    <m/>
    <m/>
    <s v="MG/L"/>
    <s v="avg"/>
    <m/>
    <m/>
    <m/>
    <m/>
    <s v="&lt;"/>
    <n v="0.05"/>
    <s v="MG/L"/>
    <m/>
    <m/>
    <s v="MG/L"/>
    <s v="max"/>
    <m/>
    <m/>
    <m/>
    <m/>
    <m/>
    <x v="0"/>
    <m/>
    <m/>
    <m/>
    <m/>
    <m/>
    <m/>
    <m/>
    <m/>
    <m/>
    <m/>
    <m/>
    <m/>
    <m/>
    <m/>
    <m/>
    <m/>
    <m/>
    <m/>
    <m/>
    <m/>
    <m/>
    <m/>
    <m/>
    <m/>
  </r>
  <r>
    <s v="MT0000892"/>
    <s v="ICIS-NPDES"/>
    <x v="0"/>
    <x v="2"/>
    <n v="610"/>
    <s v="Nitrogen, ammonia total (as N)"/>
    <x v="13"/>
    <n v="1"/>
    <s v="Effluent gross"/>
    <n v="1"/>
    <x v="37"/>
    <x v="37"/>
    <n v="41152"/>
    <x v="2"/>
    <m/>
    <m/>
    <m/>
    <m/>
    <m/>
    <m/>
    <m/>
    <m/>
    <m/>
    <m/>
    <m/>
    <s v="&lt;"/>
    <n v="0.05"/>
    <s v="MG/L"/>
    <m/>
    <m/>
    <s v="MG/L"/>
    <s v="avg"/>
    <m/>
    <m/>
    <m/>
    <m/>
    <s v="&lt;"/>
    <n v="0.05"/>
    <s v="MG/L"/>
    <m/>
    <m/>
    <s v="MG/L"/>
    <s v="max"/>
    <m/>
    <m/>
    <m/>
    <m/>
    <m/>
    <x v="0"/>
    <m/>
    <m/>
    <m/>
    <m/>
    <m/>
    <m/>
    <m/>
    <m/>
    <m/>
    <m/>
    <m/>
    <m/>
    <m/>
    <m/>
    <m/>
    <m/>
    <m/>
    <m/>
    <m/>
    <m/>
    <m/>
    <m/>
    <m/>
    <m/>
  </r>
  <r>
    <s v="MT0000892"/>
    <s v="ICIS-NPDES"/>
    <x v="0"/>
    <x v="2"/>
    <n v="610"/>
    <s v="Nitrogen, ammonia total (as N)"/>
    <x v="13"/>
    <n v="1"/>
    <s v="Effluent gross"/>
    <n v="1"/>
    <x v="38"/>
    <x v="38"/>
    <n v="41182"/>
    <x v="2"/>
    <m/>
    <m/>
    <m/>
    <m/>
    <m/>
    <m/>
    <m/>
    <m/>
    <m/>
    <m/>
    <m/>
    <m/>
    <n v="0.06"/>
    <s v="MG/L"/>
    <m/>
    <m/>
    <s v="MG/L"/>
    <s v="avg"/>
    <m/>
    <m/>
    <m/>
    <m/>
    <m/>
    <n v="0.06"/>
    <s v="MG/L"/>
    <m/>
    <m/>
    <s v="MG/L"/>
    <s v="max"/>
    <m/>
    <m/>
    <m/>
    <m/>
    <m/>
    <x v="0"/>
    <m/>
    <m/>
    <m/>
    <m/>
    <m/>
    <m/>
    <m/>
    <m/>
    <m/>
    <m/>
    <m/>
    <m/>
    <m/>
    <m/>
    <m/>
    <m/>
    <m/>
    <m/>
    <m/>
    <m/>
    <m/>
    <m/>
    <m/>
    <m/>
  </r>
  <r>
    <s v="MT0000892"/>
    <s v="ICIS-NPDES"/>
    <x v="0"/>
    <x v="2"/>
    <n v="625"/>
    <s v="Nitrogen, Kjeldahl, total (as N)"/>
    <x v="14"/>
    <n v="1"/>
    <s v="Effluent gross"/>
    <n v="1"/>
    <x v="11"/>
    <x v="11"/>
    <n v="40025"/>
    <x v="3"/>
    <m/>
    <m/>
    <m/>
    <m/>
    <m/>
    <m/>
    <m/>
    <m/>
    <m/>
    <m/>
    <m/>
    <m/>
    <n v="0.6"/>
    <s v="MG/L"/>
    <m/>
    <m/>
    <s v="MG/L"/>
    <s v="avg"/>
    <m/>
    <m/>
    <m/>
    <m/>
    <m/>
    <m/>
    <m/>
    <m/>
    <m/>
    <m/>
    <m/>
    <m/>
    <m/>
    <m/>
    <m/>
    <m/>
    <x v="0"/>
    <m/>
    <m/>
    <m/>
    <m/>
    <m/>
    <m/>
    <m/>
    <m/>
    <m/>
    <m/>
    <m/>
    <m/>
    <m/>
    <m/>
    <m/>
    <m/>
    <m/>
    <m/>
    <m/>
    <m/>
    <m/>
    <m/>
    <m/>
    <m/>
  </r>
  <r>
    <s v="MT0000892"/>
    <s v="ICIS-NPDES"/>
    <x v="0"/>
    <x v="2"/>
    <n v="625"/>
    <s v="Nitrogen, Kjeldahl, total (as N)"/>
    <x v="14"/>
    <n v="1"/>
    <s v="Effluent gross"/>
    <n v="1"/>
    <x v="12"/>
    <x v="12"/>
    <n v="40056"/>
    <x v="3"/>
    <m/>
    <m/>
    <m/>
    <m/>
    <m/>
    <m/>
    <m/>
    <m/>
    <m/>
    <m/>
    <m/>
    <m/>
    <n v="0.7"/>
    <s v="MG/L"/>
    <m/>
    <m/>
    <s v="MG/L"/>
    <s v="avg"/>
    <m/>
    <m/>
    <m/>
    <m/>
    <m/>
    <m/>
    <m/>
    <m/>
    <m/>
    <m/>
    <m/>
    <m/>
    <m/>
    <m/>
    <m/>
    <m/>
    <x v="0"/>
    <m/>
    <m/>
    <m/>
    <m/>
    <m/>
    <m/>
    <m/>
    <m/>
    <m/>
    <m/>
    <m/>
    <m/>
    <m/>
    <m/>
    <m/>
    <m/>
    <m/>
    <m/>
    <m/>
    <m/>
    <m/>
    <m/>
    <m/>
    <m/>
  </r>
  <r>
    <s v="MT0000892"/>
    <s v="ICIS-NPDES"/>
    <x v="0"/>
    <x v="2"/>
    <n v="625"/>
    <s v="Nitrogen, Kjeldahl, total (as N)"/>
    <x v="14"/>
    <n v="1"/>
    <s v="Effluent gross"/>
    <n v="1"/>
    <x v="13"/>
    <x v="13"/>
    <n v="40086"/>
    <x v="3"/>
    <m/>
    <m/>
    <m/>
    <m/>
    <m/>
    <m/>
    <m/>
    <m/>
    <m/>
    <m/>
    <m/>
    <m/>
    <n v="0.3"/>
    <s v="MG/L"/>
    <m/>
    <m/>
    <s v="MG/L"/>
    <s v="avg"/>
    <m/>
    <m/>
    <m/>
    <m/>
    <m/>
    <m/>
    <m/>
    <m/>
    <m/>
    <m/>
    <m/>
    <m/>
    <m/>
    <m/>
    <m/>
    <m/>
    <x v="0"/>
    <m/>
    <m/>
    <m/>
    <m/>
    <m/>
    <m/>
    <m/>
    <m/>
    <m/>
    <m/>
    <m/>
    <m/>
    <m/>
    <m/>
    <m/>
    <m/>
    <m/>
    <m/>
    <m/>
    <m/>
    <m/>
    <m/>
    <m/>
    <m/>
  </r>
  <r>
    <s v="MT0000892"/>
    <s v="ICIS-NPDES"/>
    <x v="0"/>
    <x v="2"/>
    <n v="625"/>
    <s v="Nitrogen, Kjeldahl, total (as N)"/>
    <x v="14"/>
    <n v="1"/>
    <s v="Effluent gross"/>
    <n v="1"/>
    <x v="14"/>
    <x v="14"/>
    <n v="40117"/>
    <x v="3"/>
    <m/>
    <m/>
    <m/>
    <m/>
    <m/>
    <m/>
    <m/>
    <m/>
    <m/>
    <m/>
    <m/>
    <m/>
    <n v="0.7"/>
    <s v="MG/L"/>
    <m/>
    <m/>
    <s v="MG/L"/>
    <s v="avg"/>
    <m/>
    <m/>
    <m/>
    <m/>
    <m/>
    <m/>
    <m/>
    <m/>
    <m/>
    <m/>
    <m/>
    <m/>
    <m/>
    <m/>
    <m/>
    <m/>
    <x v="0"/>
    <m/>
    <m/>
    <m/>
    <m/>
    <m/>
    <m/>
    <m/>
    <m/>
    <m/>
    <m/>
    <m/>
    <m/>
    <m/>
    <m/>
    <m/>
    <m/>
    <m/>
    <m/>
    <m/>
    <m/>
    <m/>
    <m/>
    <m/>
    <m/>
  </r>
  <r>
    <s v="MT0000892"/>
    <s v="ICIS-NPDES"/>
    <x v="0"/>
    <x v="2"/>
    <n v="625"/>
    <s v="Nitrogen, Kjeldahl, total (as N)"/>
    <x v="14"/>
    <n v="1"/>
    <s v="Effluent gross"/>
    <n v="1"/>
    <x v="15"/>
    <x v="15"/>
    <n v="40147"/>
    <x v="3"/>
    <m/>
    <m/>
    <m/>
    <m/>
    <m/>
    <m/>
    <m/>
    <m/>
    <m/>
    <m/>
    <m/>
    <m/>
    <n v="0.5"/>
    <s v="MG/L"/>
    <m/>
    <m/>
    <s v="MG/L"/>
    <s v="avg"/>
    <m/>
    <m/>
    <m/>
    <m/>
    <m/>
    <m/>
    <m/>
    <m/>
    <m/>
    <m/>
    <m/>
    <m/>
    <m/>
    <m/>
    <m/>
    <m/>
    <x v="0"/>
    <m/>
    <m/>
    <m/>
    <m/>
    <m/>
    <m/>
    <m/>
    <m/>
    <m/>
    <m/>
    <m/>
    <m/>
    <m/>
    <m/>
    <m/>
    <m/>
    <m/>
    <m/>
    <m/>
    <m/>
    <m/>
    <m/>
    <m/>
    <m/>
  </r>
  <r>
    <s v="MT0000892"/>
    <s v="ICIS-NPDES"/>
    <x v="0"/>
    <x v="2"/>
    <n v="625"/>
    <s v="Nitrogen, Kjeldahl, total (as N)"/>
    <x v="14"/>
    <n v="1"/>
    <s v="Effluent gross"/>
    <n v="1"/>
    <x v="16"/>
    <x v="16"/>
    <n v="40178"/>
    <x v="3"/>
    <m/>
    <m/>
    <m/>
    <m/>
    <m/>
    <m/>
    <m/>
    <m/>
    <m/>
    <m/>
    <m/>
    <m/>
    <n v="0.4"/>
    <s v="MG/L"/>
    <m/>
    <m/>
    <s v="MG/L"/>
    <s v="avg"/>
    <m/>
    <m/>
    <m/>
    <m/>
    <m/>
    <m/>
    <m/>
    <m/>
    <m/>
    <m/>
    <m/>
    <m/>
    <m/>
    <m/>
    <m/>
    <m/>
    <x v="0"/>
    <m/>
    <m/>
    <m/>
    <m/>
    <m/>
    <m/>
    <m/>
    <m/>
    <m/>
    <m/>
    <m/>
    <m/>
    <m/>
    <m/>
    <m/>
    <m/>
    <m/>
    <m/>
    <m/>
    <m/>
    <m/>
    <m/>
    <m/>
    <m/>
  </r>
  <r>
    <s v="MT0000892"/>
    <s v="ICIS-NPDES"/>
    <x v="0"/>
    <x v="2"/>
    <n v="625"/>
    <s v="Nitrogen, Kjeldahl, total (as N)"/>
    <x v="14"/>
    <n v="1"/>
    <s v="Effluent gross"/>
    <n v="1"/>
    <x v="17"/>
    <x v="17"/>
    <n v="40209"/>
    <x v="0"/>
    <m/>
    <m/>
    <m/>
    <m/>
    <m/>
    <m/>
    <m/>
    <m/>
    <m/>
    <m/>
    <m/>
    <m/>
    <n v="1"/>
    <s v="MG/L"/>
    <m/>
    <m/>
    <s v="MG/L"/>
    <s v="avg"/>
    <m/>
    <m/>
    <m/>
    <m/>
    <m/>
    <m/>
    <m/>
    <m/>
    <m/>
    <m/>
    <m/>
    <m/>
    <m/>
    <m/>
    <m/>
    <m/>
    <x v="0"/>
    <m/>
    <m/>
    <m/>
    <m/>
    <m/>
    <m/>
    <m/>
    <m/>
    <m/>
    <m/>
    <m/>
    <m/>
    <m/>
    <m/>
    <m/>
    <m/>
    <m/>
    <m/>
    <m/>
    <m/>
    <m/>
    <m/>
    <m/>
    <m/>
  </r>
  <r>
    <s v="MT0000892"/>
    <s v="ICIS-NPDES"/>
    <x v="0"/>
    <x v="2"/>
    <n v="625"/>
    <s v="Nitrogen, Kjeldahl, total (as N)"/>
    <x v="14"/>
    <n v="1"/>
    <s v="Effluent gross"/>
    <n v="1"/>
    <x v="18"/>
    <x v="18"/>
    <n v="40237"/>
    <x v="0"/>
    <m/>
    <m/>
    <m/>
    <m/>
    <m/>
    <m/>
    <m/>
    <m/>
    <m/>
    <m/>
    <m/>
    <m/>
    <n v="0.8"/>
    <s v="MG/L"/>
    <m/>
    <m/>
    <s v="MG/L"/>
    <s v="avg"/>
    <m/>
    <m/>
    <m/>
    <m/>
    <m/>
    <m/>
    <m/>
    <m/>
    <m/>
    <m/>
    <m/>
    <m/>
    <m/>
    <m/>
    <m/>
    <m/>
    <x v="0"/>
    <m/>
    <m/>
    <m/>
    <m/>
    <m/>
    <m/>
    <m/>
    <m/>
    <m/>
    <m/>
    <m/>
    <m/>
    <m/>
    <m/>
    <m/>
    <m/>
    <m/>
    <m/>
    <m/>
    <m/>
    <m/>
    <m/>
    <m/>
    <m/>
  </r>
  <r>
    <s v="MT0000892"/>
    <s v="ICIS-NPDES"/>
    <x v="0"/>
    <x v="2"/>
    <n v="625"/>
    <s v="Nitrogen, Kjeldahl, total (as N)"/>
    <x v="14"/>
    <n v="1"/>
    <s v="Effluent gross"/>
    <n v="1"/>
    <x v="19"/>
    <x v="19"/>
    <n v="40268"/>
    <x v="0"/>
    <m/>
    <m/>
    <m/>
    <m/>
    <m/>
    <m/>
    <m/>
    <m/>
    <m/>
    <m/>
    <m/>
    <m/>
    <n v="0.4"/>
    <s v="MG/L"/>
    <m/>
    <m/>
    <s v="MG/L"/>
    <s v="avg"/>
    <m/>
    <m/>
    <m/>
    <m/>
    <m/>
    <m/>
    <m/>
    <m/>
    <m/>
    <m/>
    <m/>
    <m/>
    <m/>
    <m/>
    <m/>
    <m/>
    <x v="0"/>
    <m/>
    <m/>
    <m/>
    <m/>
    <m/>
    <m/>
    <m/>
    <m/>
    <m/>
    <m/>
    <m/>
    <m/>
    <m/>
    <m/>
    <m/>
    <m/>
    <m/>
    <m/>
    <m/>
    <m/>
    <m/>
    <m/>
    <m/>
    <m/>
  </r>
  <r>
    <s v="MT0000892"/>
    <s v="ICIS-NPDES"/>
    <x v="0"/>
    <x v="2"/>
    <n v="625"/>
    <s v="Nitrogen, Kjeldahl, total (as N)"/>
    <x v="14"/>
    <n v="1"/>
    <s v="Effluent gross"/>
    <n v="1"/>
    <x v="20"/>
    <x v="20"/>
    <n v="40298"/>
    <x v="0"/>
    <m/>
    <m/>
    <m/>
    <m/>
    <m/>
    <m/>
    <m/>
    <m/>
    <m/>
    <m/>
    <m/>
    <m/>
    <n v="1.3"/>
    <s v="MG/L"/>
    <m/>
    <m/>
    <s v="MG/L"/>
    <s v="avg"/>
    <m/>
    <m/>
    <m/>
    <m/>
    <m/>
    <m/>
    <m/>
    <m/>
    <m/>
    <m/>
    <m/>
    <m/>
    <m/>
    <m/>
    <m/>
    <m/>
    <x v="0"/>
    <m/>
    <m/>
    <m/>
    <m/>
    <m/>
    <m/>
    <m/>
    <m/>
    <m/>
    <m/>
    <m/>
    <m/>
    <m/>
    <m/>
    <m/>
    <m/>
    <m/>
    <m/>
    <m/>
    <m/>
    <m/>
    <m/>
    <m/>
    <m/>
  </r>
  <r>
    <s v="MT0000892"/>
    <s v="ICIS-NPDES"/>
    <x v="0"/>
    <x v="2"/>
    <n v="625"/>
    <s v="Nitrogen, Kjeldahl, total (as N)"/>
    <x v="14"/>
    <n v="1"/>
    <s v="Effluent gross"/>
    <n v="1"/>
    <x v="21"/>
    <x v="21"/>
    <n v="40329"/>
    <x v="0"/>
    <m/>
    <m/>
    <m/>
    <m/>
    <m/>
    <m/>
    <m/>
    <m/>
    <m/>
    <m/>
    <m/>
    <m/>
    <n v="0.5"/>
    <s v="MG/L"/>
    <m/>
    <m/>
    <s v="MG/L"/>
    <s v="avg"/>
    <m/>
    <m/>
    <m/>
    <m/>
    <m/>
    <m/>
    <m/>
    <m/>
    <m/>
    <m/>
    <m/>
    <m/>
    <m/>
    <m/>
    <m/>
    <m/>
    <x v="0"/>
    <m/>
    <m/>
    <m/>
    <m/>
    <m/>
    <m/>
    <m/>
    <m/>
    <m/>
    <m/>
    <m/>
    <m/>
    <m/>
    <m/>
    <m/>
    <m/>
    <m/>
    <m/>
    <m/>
    <m/>
    <m/>
    <m/>
    <m/>
    <m/>
  </r>
  <r>
    <s v="MT0000892"/>
    <s v="ICIS-NPDES"/>
    <x v="0"/>
    <x v="2"/>
    <n v="625"/>
    <s v="Nitrogen, Kjeldahl, total (as N)"/>
    <x v="14"/>
    <n v="1"/>
    <s v="Effluent gross"/>
    <n v="1"/>
    <x v="22"/>
    <x v="22"/>
    <n v="40359"/>
    <x v="0"/>
    <m/>
    <m/>
    <m/>
    <m/>
    <m/>
    <m/>
    <m/>
    <m/>
    <m/>
    <m/>
    <m/>
    <m/>
    <n v="0.2"/>
    <s v="MG/L"/>
    <m/>
    <m/>
    <s v="MG/L"/>
    <s v="avg"/>
    <m/>
    <m/>
    <m/>
    <m/>
    <m/>
    <m/>
    <m/>
    <m/>
    <m/>
    <m/>
    <m/>
    <m/>
    <m/>
    <m/>
    <m/>
    <m/>
    <x v="0"/>
    <m/>
    <m/>
    <m/>
    <m/>
    <m/>
    <m/>
    <m/>
    <m/>
    <m/>
    <m/>
    <m/>
    <m/>
    <m/>
    <m/>
    <m/>
    <m/>
    <m/>
    <m/>
    <m/>
    <m/>
    <m/>
    <m/>
    <m/>
    <m/>
  </r>
  <r>
    <s v="MT0000892"/>
    <s v="ICIS-NPDES"/>
    <x v="0"/>
    <x v="2"/>
    <n v="625"/>
    <s v="Nitrogen, Kjeldahl, total (as N)"/>
    <x v="14"/>
    <n v="1"/>
    <s v="Effluent gross"/>
    <n v="1"/>
    <x v="23"/>
    <x v="23"/>
    <n v="40390"/>
    <x v="0"/>
    <m/>
    <m/>
    <m/>
    <m/>
    <m/>
    <m/>
    <m/>
    <m/>
    <m/>
    <m/>
    <m/>
    <m/>
    <n v="0.3"/>
    <s v="MG/L"/>
    <m/>
    <m/>
    <s v="MG/L"/>
    <s v="avg"/>
    <m/>
    <m/>
    <m/>
    <m/>
    <m/>
    <m/>
    <m/>
    <m/>
    <m/>
    <m/>
    <m/>
    <m/>
    <m/>
    <m/>
    <m/>
    <m/>
    <x v="0"/>
    <m/>
    <m/>
    <m/>
    <m/>
    <m/>
    <m/>
    <m/>
    <m/>
    <m/>
    <m/>
    <m/>
    <m/>
    <m/>
    <m/>
    <m/>
    <m/>
    <m/>
    <m/>
    <m/>
    <m/>
    <m/>
    <m/>
    <m/>
    <m/>
  </r>
  <r>
    <s v="MT0000892"/>
    <s v="ICIS-NPDES"/>
    <x v="0"/>
    <x v="2"/>
    <n v="625"/>
    <s v="Nitrogen, Kjeldahl, total (as N)"/>
    <x v="14"/>
    <n v="1"/>
    <s v="Effluent gross"/>
    <n v="1"/>
    <x v="0"/>
    <x v="0"/>
    <n v="40421"/>
    <x v="0"/>
    <m/>
    <m/>
    <m/>
    <m/>
    <m/>
    <m/>
    <m/>
    <m/>
    <m/>
    <m/>
    <m/>
    <m/>
    <n v="1.6"/>
    <s v="MG/L"/>
    <m/>
    <m/>
    <s v="MG/L"/>
    <s v="avg"/>
    <m/>
    <m/>
    <m/>
    <m/>
    <m/>
    <m/>
    <m/>
    <m/>
    <m/>
    <m/>
    <m/>
    <m/>
    <m/>
    <m/>
    <m/>
    <m/>
    <x v="0"/>
    <m/>
    <m/>
    <m/>
    <m/>
    <m/>
    <m/>
    <m/>
    <m/>
    <m/>
    <m/>
    <m/>
    <m/>
    <m/>
    <m/>
    <m/>
    <m/>
    <m/>
    <m/>
    <m/>
    <m/>
    <m/>
    <m/>
    <m/>
    <m/>
  </r>
  <r>
    <s v="MT0000892"/>
    <s v="ICIS-NPDES"/>
    <x v="0"/>
    <x v="2"/>
    <n v="625"/>
    <s v="Nitrogen, Kjeldahl, total (as N)"/>
    <x v="14"/>
    <n v="1"/>
    <s v="Effluent gross"/>
    <n v="1"/>
    <x v="1"/>
    <x v="1"/>
    <n v="40451"/>
    <x v="0"/>
    <m/>
    <m/>
    <m/>
    <m/>
    <m/>
    <m/>
    <m/>
    <m/>
    <m/>
    <m/>
    <m/>
    <m/>
    <n v="1.6"/>
    <s v="MG/L"/>
    <m/>
    <m/>
    <s v="MG/L"/>
    <s v="avg"/>
    <m/>
    <m/>
    <m/>
    <m/>
    <m/>
    <m/>
    <m/>
    <m/>
    <m/>
    <m/>
    <m/>
    <m/>
    <m/>
    <m/>
    <m/>
    <m/>
    <x v="0"/>
    <m/>
    <m/>
    <m/>
    <m/>
    <m/>
    <m/>
    <m/>
    <m/>
    <m/>
    <m/>
    <m/>
    <m/>
    <m/>
    <m/>
    <m/>
    <m/>
    <m/>
    <m/>
    <m/>
    <m/>
    <m/>
    <m/>
    <m/>
    <m/>
  </r>
  <r>
    <s v="MT0000892"/>
    <s v="ICIS-NPDES"/>
    <x v="0"/>
    <x v="2"/>
    <n v="625"/>
    <s v="Nitrogen, Kjeldahl, total (as N)"/>
    <x v="14"/>
    <n v="1"/>
    <s v="Effluent gross"/>
    <n v="1"/>
    <x v="24"/>
    <x v="24"/>
    <n v="40482"/>
    <x v="0"/>
    <m/>
    <m/>
    <m/>
    <m/>
    <m/>
    <m/>
    <m/>
    <m/>
    <m/>
    <m/>
    <m/>
    <m/>
    <n v="0.6"/>
    <s v="MG/L"/>
    <m/>
    <m/>
    <s v="MG/L"/>
    <s v="avg"/>
    <m/>
    <m/>
    <m/>
    <m/>
    <m/>
    <m/>
    <m/>
    <m/>
    <m/>
    <m/>
    <m/>
    <m/>
    <m/>
    <m/>
    <m/>
    <m/>
    <x v="0"/>
    <m/>
    <m/>
    <m/>
    <m/>
    <m/>
    <m/>
    <m/>
    <m/>
    <m/>
    <m/>
    <m/>
    <m/>
    <m/>
    <m/>
    <m/>
    <m/>
    <m/>
    <m/>
    <m/>
    <m/>
    <m/>
    <m/>
    <m/>
    <m/>
  </r>
  <r>
    <s v="MT0000892"/>
    <s v="ICIS-NPDES"/>
    <x v="0"/>
    <x v="2"/>
    <n v="625"/>
    <s v="Nitrogen, Kjeldahl, total (as N)"/>
    <x v="14"/>
    <n v="1"/>
    <s v="Effluent gross"/>
    <n v="1"/>
    <x v="2"/>
    <x v="2"/>
    <n v="40512"/>
    <x v="0"/>
    <m/>
    <m/>
    <m/>
    <m/>
    <m/>
    <m/>
    <m/>
    <m/>
    <m/>
    <m/>
    <m/>
    <m/>
    <n v="0.6"/>
    <s v="MG/L"/>
    <m/>
    <m/>
    <s v="MG/L"/>
    <s v="avg"/>
    <m/>
    <m/>
    <m/>
    <m/>
    <m/>
    <m/>
    <m/>
    <m/>
    <m/>
    <m/>
    <m/>
    <m/>
    <m/>
    <m/>
    <m/>
    <m/>
    <x v="0"/>
    <m/>
    <m/>
    <m/>
    <m/>
    <m/>
    <m/>
    <m/>
    <m/>
    <m/>
    <m/>
    <m/>
    <m/>
    <m/>
    <m/>
    <m/>
    <m/>
    <m/>
    <m/>
    <m/>
    <m/>
    <m/>
    <m/>
    <m/>
    <m/>
  </r>
  <r>
    <s v="MT0000892"/>
    <s v="ICIS-NPDES"/>
    <x v="0"/>
    <x v="2"/>
    <n v="625"/>
    <s v="Nitrogen, Kjeldahl, total (as N)"/>
    <x v="14"/>
    <n v="1"/>
    <s v="Effluent gross"/>
    <n v="1"/>
    <x v="3"/>
    <x v="3"/>
    <n v="40543"/>
    <x v="0"/>
    <m/>
    <m/>
    <m/>
    <m/>
    <m/>
    <m/>
    <m/>
    <m/>
    <m/>
    <m/>
    <m/>
    <m/>
    <n v="0.7"/>
    <s v="MG/L"/>
    <m/>
    <m/>
    <s v="MG/L"/>
    <s v="avg"/>
    <m/>
    <m/>
    <m/>
    <m/>
    <m/>
    <m/>
    <m/>
    <m/>
    <m/>
    <m/>
    <m/>
    <m/>
    <m/>
    <m/>
    <m/>
    <m/>
    <x v="0"/>
    <m/>
    <m/>
    <m/>
    <m/>
    <m/>
    <m/>
    <m/>
    <m/>
    <m/>
    <m/>
    <m/>
    <m/>
    <m/>
    <m/>
    <m/>
    <m/>
    <m/>
    <m/>
    <m/>
    <m/>
    <m/>
    <m/>
    <m/>
    <m/>
  </r>
  <r>
    <s v="MT0000892"/>
    <s v="ICIS-NPDES"/>
    <x v="0"/>
    <x v="2"/>
    <n v="625"/>
    <s v="Nitrogen, Kjeldahl, total (as N)"/>
    <x v="14"/>
    <n v="1"/>
    <s v="Effluent gross"/>
    <n v="1"/>
    <x v="25"/>
    <x v="25"/>
    <n v="40574"/>
    <x v="1"/>
    <m/>
    <m/>
    <m/>
    <m/>
    <m/>
    <m/>
    <m/>
    <m/>
    <m/>
    <m/>
    <m/>
    <m/>
    <n v="0.6"/>
    <s v="MG/L"/>
    <m/>
    <m/>
    <s v="MG/L"/>
    <s v="avg"/>
    <m/>
    <m/>
    <m/>
    <m/>
    <m/>
    <m/>
    <m/>
    <m/>
    <m/>
    <m/>
    <m/>
    <m/>
    <m/>
    <m/>
    <m/>
    <m/>
    <x v="0"/>
    <m/>
    <m/>
    <m/>
    <m/>
    <m/>
    <m/>
    <m/>
    <m/>
    <m/>
    <m/>
    <m/>
    <m/>
    <m/>
    <m/>
    <m/>
    <m/>
    <m/>
    <m/>
    <m/>
    <m/>
    <m/>
    <m/>
    <m/>
    <m/>
  </r>
  <r>
    <s v="MT0000892"/>
    <s v="ICIS-NPDES"/>
    <x v="0"/>
    <x v="2"/>
    <n v="625"/>
    <s v="Nitrogen, Kjeldahl, total (as N)"/>
    <x v="14"/>
    <n v="1"/>
    <s v="Effluent gross"/>
    <n v="1"/>
    <x v="26"/>
    <x v="26"/>
    <n v="40602"/>
    <x v="1"/>
    <m/>
    <m/>
    <m/>
    <m/>
    <m/>
    <m/>
    <m/>
    <m/>
    <m/>
    <m/>
    <m/>
    <m/>
    <n v="0.8"/>
    <s v="MG/L"/>
    <m/>
    <m/>
    <s v="MG/L"/>
    <s v="avg"/>
    <m/>
    <m/>
    <m/>
    <m/>
    <m/>
    <m/>
    <m/>
    <m/>
    <m/>
    <m/>
    <m/>
    <m/>
    <m/>
    <m/>
    <m/>
    <m/>
    <x v="0"/>
    <m/>
    <m/>
    <m/>
    <m/>
    <m/>
    <m/>
    <m/>
    <m/>
    <m/>
    <m/>
    <m/>
    <m/>
    <m/>
    <m/>
    <m/>
    <m/>
    <m/>
    <m/>
    <m/>
    <m/>
    <m/>
    <m/>
    <m/>
    <m/>
  </r>
  <r>
    <s v="MT0000892"/>
    <s v="ICIS-NPDES"/>
    <x v="0"/>
    <x v="2"/>
    <n v="625"/>
    <s v="Nitrogen, Kjeldahl, total (as N)"/>
    <x v="14"/>
    <n v="1"/>
    <s v="Effluent gross"/>
    <n v="1"/>
    <x v="27"/>
    <x v="27"/>
    <n v="40633"/>
    <x v="1"/>
    <m/>
    <m/>
    <m/>
    <m/>
    <m/>
    <m/>
    <m/>
    <m/>
    <m/>
    <m/>
    <m/>
    <m/>
    <n v="0.2"/>
    <s v="MG/L"/>
    <m/>
    <m/>
    <s v="MG/L"/>
    <s v="avg"/>
    <m/>
    <m/>
    <m/>
    <m/>
    <m/>
    <m/>
    <m/>
    <m/>
    <m/>
    <m/>
    <m/>
    <m/>
    <m/>
    <m/>
    <m/>
    <m/>
    <x v="0"/>
    <m/>
    <m/>
    <m/>
    <m/>
    <m/>
    <m/>
    <m/>
    <m/>
    <m/>
    <m/>
    <m/>
    <m/>
    <m/>
    <m/>
    <m/>
    <m/>
    <m/>
    <m/>
    <m/>
    <m/>
    <m/>
    <m/>
    <m/>
    <m/>
  </r>
  <r>
    <s v="MT0000892"/>
    <s v="ICIS-NPDES"/>
    <x v="0"/>
    <x v="2"/>
    <n v="625"/>
    <s v="Nitrogen, Kjeldahl, total (as N)"/>
    <x v="14"/>
    <n v="1"/>
    <s v="Effluent gross"/>
    <n v="1"/>
    <x v="28"/>
    <x v="28"/>
    <n v="40663"/>
    <x v="1"/>
    <m/>
    <m/>
    <m/>
    <m/>
    <m/>
    <m/>
    <m/>
    <m/>
    <m/>
    <m/>
    <m/>
    <m/>
    <n v="0.3"/>
    <s v="MG/L"/>
    <m/>
    <m/>
    <s v="MG/L"/>
    <s v="avg"/>
    <m/>
    <m/>
    <m/>
    <m/>
    <m/>
    <m/>
    <m/>
    <m/>
    <m/>
    <m/>
    <m/>
    <m/>
    <m/>
    <m/>
    <m/>
    <m/>
    <x v="0"/>
    <m/>
    <m/>
    <m/>
    <m/>
    <m/>
    <m/>
    <m/>
    <m/>
    <m/>
    <m/>
    <m/>
    <m/>
    <m/>
    <m/>
    <m/>
    <m/>
    <m/>
    <m/>
    <m/>
    <m/>
    <m/>
    <m/>
    <m/>
    <m/>
  </r>
  <r>
    <s v="MT0000892"/>
    <s v="ICIS-NPDES"/>
    <x v="0"/>
    <x v="2"/>
    <n v="625"/>
    <s v="Nitrogen, Kjeldahl, total (as N)"/>
    <x v="14"/>
    <n v="1"/>
    <s v="Effluent gross"/>
    <n v="1"/>
    <x v="4"/>
    <x v="4"/>
    <n v="40694"/>
    <x v="1"/>
    <m/>
    <m/>
    <m/>
    <m/>
    <m/>
    <m/>
    <m/>
    <m/>
    <m/>
    <m/>
    <m/>
    <s v="&lt;"/>
    <n v="0.1"/>
    <s v="MG/L"/>
    <m/>
    <m/>
    <s v="MG/L"/>
    <s v="avg"/>
    <m/>
    <m/>
    <m/>
    <m/>
    <m/>
    <m/>
    <m/>
    <m/>
    <m/>
    <m/>
    <m/>
    <m/>
    <m/>
    <m/>
    <m/>
    <m/>
    <x v="0"/>
    <m/>
    <m/>
    <m/>
    <m/>
    <m/>
    <m/>
    <m/>
    <m/>
    <m/>
    <m/>
    <m/>
    <m/>
    <m/>
    <m/>
    <m/>
    <m/>
    <m/>
    <m/>
    <m/>
    <m/>
    <m/>
    <m/>
    <m/>
    <m/>
  </r>
  <r>
    <s v="MT0000892"/>
    <s v="ICIS-NPDES"/>
    <x v="0"/>
    <x v="2"/>
    <n v="625"/>
    <s v="Nitrogen, Kjeldahl, total (as N)"/>
    <x v="14"/>
    <n v="1"/>
    <s v="Effluent gross"/>
    <n v="1"/>
    <x v="5"/>
    <x v="5"/>
    <n v="40724"/>
    <x v="1"/>
    <m/>
    <m/>
    <m/>
    <m/>
    <m/>
    <m/>
    <m/>
    <m/>
    <m/>
    <m/>
    <m/>
    <m/>
    <n v="1.2"/>
    <s v="MG/L"/>
    <m/>
    <m/>
    <s v="MG/L"/>
    <s v="avg"/>
    <m/>
    <m/>
    <m/>
    <m/>
    <m/>
    <m/>
    <m/>
    <m/>
    <m/>
    <m/>
    <m/>
    <m/>
    <m/>
    <m/>
    <m/>
    <m/>
    <x v="0"/>
    <m/>
    <m/>
    <m/>
    <m/>
    <m/>
    <m/>
    <m/>
    <m/>
    <m/>
    <m/>
    <m/>
    <m/>
    <m/>
    <m/>
    <m/>
    <m/>
    <m/>
    <m/>
    <m/>
    <m/>
    <m/>
    <m/>
    <m/>
    <m/>
  </r>
  <r>
    <s v="MT0000892"/>
    <s v="ICIS-NPDES"/>
    <x v="0"/>
    <x v="2"/>
    <n v="625"/>
    <s v="Nitrogen, Kjeldahl, total (as N)"/>
    <x v="14"/>
    <n v="1"/>
    <s v="Effluent gross"/>
    <n v="1"/>
    <x v="6"/>
    <x v="6"/>
    <n v="40755"/>
    <x v="1"/>
    <m/>
    <m/>
    <m/>
    <m/>
    <m/>
    <m/>
    <m/>
    <m/>
    <m/>
    <m/>
    <m/>
    <m/>
    <n v="2.6"/>
    <s v="MG/L"/>
    <m/>
    <m/>
    <s v="MG/L"/>
    <s v="avg"/>
    <m/>
    <m/>
    <m/>
    <m/>
    <m/>
    <m/>
    <m/>
    <m/>
    <m/>
    <m/>
    <m/>
    <m/>
    <m/>
    <m/>
    <m/>
    <m/>
    <x v="0"/>
    <m/>
    <m/>
    <m/>
    <m/>
    <m/>
    <m/>
    <m/>
    <m/>
    <m/>
    <m/>
    <m/>
    <m/>
    <m/>
    <m/>
    <m/>
    <m/>
    <m/>
    <m/>
    <m/>
    <m/>
    <m/>
    <m/>
    <m/>
    <m/>
  </r>
  <r>
    <s v="MT0000892"/>
    <s v="ICIS-NPDES"/>
    <x v="0"/>
    <x v="2"/>
    <n v="625"/>
    <s v="Nitrogen, Kjeldahl, total (as N)"/>
    <x v="14"/>
    <n v="1"/>
    <s v="Effluent gross"/>
    <n v="1"/>
    <x v="7"/>
    <x v="7"/>
    <n v="40786"/>
    <x v="1"/>
    <m/>
    <m/>
    <m/>
    <m/>
    <m/>
    <m/>
    <m/>
    <m/>
    <m/>
    <m/>
    <m/>
    <m/>
    <n v="0.5"/>
    <s v="MG/L"/>
    <m/>
    <m/>
    <s v="MG/L"/>
    <s v="avg"/>
    <m/>
    <m/>
    <m/>
    <m/>
    <m/>
    <m/>
    <m/>
    <m/>
    <m/>
    <m/>
    <m/>
    <m/>
    <m/>
    <m/>
    <m/>
    <m/>
    <x v="0"/>
    <m/>
    <m/>
    <m/>
    <m/>
    <m/>
    <m/>
    <m/>
    <m/>
    <m/>
    <m/>
    <m/>
    <m/>
    <m/>
    <m/>
    <m/>
    <m/>
    <m/>
    <m/>
    <m/>
    <m/>
    <m/>
    <m/>
    <m/>
    <m/>
  </r>
  <r>
    <s v="MT0000892"/>
    <s v="ICIS-NPDES"/>
    <x v="0"/>
    <x v="2"/>
    <n v="625"/>
    <s v="Nitrogen, Kjeldahl, total (as N)"/>
    <x v="14"/>
    <n v="1"/>
    <s v="Effluent gross"/>
    <n v="1"/>
    <x v="29"/>
    <x v="29"/>
    <n v="40816"/>
    <x v="1"/>
    <m/>
    <m/>
    <m/>
    <m/>
    <m/>
    <m/>
    <m/>
    <m/>
    <m/>
    <m/>
    <m/>
    <s v="&lt;"/>
    <n v="0.1"/>
    <s v="MG/L"/>
    <m/>
    <m/>
    <s v="MG/L"/>
    <s v="avg"/>
    <m/>
    <m/>
    <m/>
    <m/>
    <m/>
    <m/>
    <m/>
    <m/>
    <m/>
    <m/>
    <m/>
    <m/>
    <m/>
    <m/>
    <m/>
    <m/>
    <x v="0"/>
    <m/>
    <m/>
    <m/>
    <m/>
    <m/>
    <m/>
    <m/>
    <m/>
    <m/>
    <m/>
    <m/>
    <m/>
    <m/>
    <m/>
    <m/>
    <m/>
    <m/>
    <m/>
    <m/>
    <m/>
    <m/>
    <m/>
    <m/>
    <m/>
  </r>
  <r>
    <s v="MT0000892"/>
    <s v="ICIS-NPDES"/>
    <x v="0"/>
    <x v="2"/>
    <n v="625"/>
    <s v="Nitrogen, Kjeldahl, total (as N)"/>
    <x v="14"/>
    <n v="1"/>
    <s v="Effluent gross"/>
    <n v="1"/>
    <x v="30"/>
    <x v="30"/>
    <n v="40847"/>
    <x v="1"/>
    <m/>
    <m/>
    <m/>
    <m/>
    <m/>
    <m/>
    <m/>
    <m/>
    <m/>
    <m/>
    <m/>
    <m/>
    <n v="4.3"/>
    <s v="MG/L"/>
    <m/>
    <m/>
    <s v="MG/L"/>
    <s v="avg"/>
    <m/>
    <m/>
    <m/>
    <m/>
    <m/>
    <m/>
    <m/>
    <m/>
    <m/>
    <m/>
    <m/>
    <m/>
    <m/>
    <m/>
    <m/>
    <m/>
    <x v="0"/>
    <m/>
    <m/>
    <m/>
    <m/>
    <m/>
    <m/>
    <m/>
    <m/>
    <m/>
    <m/>
    <m/>
    <m/>
    <m/>
    <m/>
    <m/>
    <m/>
    <m/>
    <m/>
    <m/>
    <m/>
    <m/>
    <m/>
    <m/>
    <m/>
  </r>
  <r>
    <s v="MT0000892"/>
    <s v="ICIS-NPDES"/>
    <x v="0"/>
    <x v="2"/>
    <n v="625"/>
    <s v="Nitrogen, Kjeldahl, total (as N)"/>
    <x v="14"/>
    <n v="1"/>
    <s v="Effluent gross"/>
    <n v="1"/>
    <x v="31"/>
    <x v="31"/>
    <n v="40877"/>
    <x v="1"/>
    <m/>
    <m/>
    <m/>
    <m/>
    <m/>
    <m/>
    <m/>
    <m/>
    <m/>
    <m/>
    <m/>
    <m/>
    <n v="1.1000000000000001"/>
    <s v="MG/L"/>
    <m/>
    <m/>
    <s v="MG/L"/>
    <s v="avg"/>
    <m/>
    <m/>
    <m/>
    <m/>
    <m/>
    <m/>
    <m/>
    <m/>
    <m/>
    <m/>
    <m/>
    <m/>
    <m/>
    <m/>
    <m/>
    <m/>
    <x v="0"/>
    <m/>
    <m/>
    <m/>
    <m/>
    <m/>
    <m/>
    <m/>
    <m/>
    <m/>
    <m/>
    <m/>
    <m/>
    <m/>
    <m/>
    <m/>
    <m/>
    <m/>
    <m/>
    <m/>
    <m/>
    <m/>
    <m/>
    <m/>
    <m/>
  </r>
  <r>
    <s v="MT0000892"/>
    <s v="ICIS-NPDES"/>
    <x v="0"/>
    <x v="2"/>
    <n v="625"/>
    <s v="Nitrogen, Kjeldahl, total (as N)"/>
    <x v="14"/>
    <n v="1"/>
    <s v="Effluent gross"/>
    <n v="1"/>
    <x v="32"/>
    <x v="32"/>
    <n v="40908"/>
    <x v="1"/>
    <m/>
    <m/>
    <m/>
    <m/>
    <m/>
    <m/>
    <m/>
    <m/>
    <m/>
    <m/>
    <m/>
    <m/>
    <n v="1"/>
    <s v="MG/L"/>
    <m/>
    <m/>
    <s v="MG/L"/>
    <s v="avg"/>
    <m/>
    <m/>
    <m/>
    <m/>
    <m/>
    <m/>
    <m/>
    <m/>
    <m/>
    <m/>
    <m/>
    <m/>
    <m/>
    <m/>
    <m/>
    <m/>
    <x v="0"/>
    <m/>
    <m/>
    <m/>
    <m/>
    <m/>
    <m/>
    <m/>
    <m/>
    <m/>
    <m/>
    <m/>
    <m/>
    <m/>
    <m/>
    <m/>
    <m/>
    <m/>
    <m/>
    <m/>
    <m/>
    <m/>
    <m/>
    <m/>
    <m/>
  </r>
  <r>
    <s v="MT0000892"/>
    <s v="ICIS-NPDES"/>
    <x v="0"/>
    <x v="2"/>
    <n v="625"/>
    <s v="Nitrogen, Kjeldahl, total (as N)"/>
    <x v="14"/>
    <n v="1"/>
    <s v="Effluent gross"/>
    <n v="1"/>
    <x v="33"/>
    <x v="33"/>
    <n v="40939"/>
    <x v="2"/>
    <m/>
    <m/>
    <m/>
    <m/>
    <m/>
    <m/>
    <m/>
    <m/>
    <m/>
    <m/>
    <m/>
    <m/>
    <n v="0.3"/>
    <s v="MG/L"/>
    <m/>
    <m/>
    <s v="MG/L"/>
    <s v="avg"/>
    <m/>
    <m/>
    <m/>
    <m/>
    <m/>
    <m/>
    <m/>
    <m/>
    <m/>
    <m/>
    <m/>
    <m/>
    <m/>
    <m/>
    <m/>
    <m/>
    <x v="0"/>
    <m/>
    <m/>
    <m/>
    <m/>
    <m/>
    <m/>
    <m/>
    <m/>
    <m/>
    <m/>
    <m/>
    <m/>
    <m/>
    <m/>
    <m/>
    <m/>
    <m/>
    <m/>
    <m/>
    <m/>
    <m/>
    <m/>
    <m/>
    <m/>
  </r>
  <r>
    <s v="MT0000892"/>
    <s v="ICIS-NPDES"/>
    <x v="0"/>
    <x v="2"/>
    <n v="625"/>
    <s v="Nitrogen, Kjeldahl, total (as N)"/>
    <x v="14"/>
    <n v="1"/>
    <s v="Effluent gross"/>
    <n v="1"/>
    <x v="34"/>
    <x v="34"/>
    <n v="40968"/>
    <x v="2"/>
    <m/>
    <m/>
    <m/>
    <m/>
    <m/>
    <m/>
    <m/>
    <m/>
    <m/>
    <m/>
    <m/>
    <m/>
    <n v="0.4"/>
    <s v="MG/L"/>
    <m/>
    <m/>
    <s v="MG/L"/>
    <s v="avg"/>
    <m/>
    <m/>
    <m/>
    <m/>
    <m/>
    <m/>
    <m/>
    <m/>
    <m/>
    <m/>
    <m/>
    <m/>
    <m/>
    <m/>
    <m/>
    <m/>
    <x v="0"/>
    <m/>
    <m/>
    <m/>
    <m/>
    <m/>
    <m/>
    <m/>
    <m/>
    <m/>
    <m/>
    <m/>
    <m/>
    <m/>
    <m/>
    <m/>
    <m/>
    <m/>
    <m/>
    <m/>
    <m/>
    <m/>
    <m/>
    <m/>
    <m/>
  </r>
  <r>
    <s v="MT0000892"/>
    <s v="ICIS-NPDES"/>
    <x v="0"/>
    <x v="2"/>
    <n v="625"/>
    <s v="Nitrogen, Kjeldahl, total (as N)"/>
    <x v="14"/>
    <n v="1"/>
    <s v="Effluent gross"/>
    <n v="1"/>
    <x v="8"/>
    <x v="8"/>
    <n v="40999"/>
    <x v="2"/>
    <m/>
    <m/>
    <m/>
    <m/>
    <m/>
    <m/>
    <m/>
    <m/>
    <m/>
    <m/>
    <m/>
    <m/>
    <n v="0.8"/>
    <s v="MG/L"/>
    <m/>
    <m/>
    <s v="MG/L"/>
    <s v="avg"/>
    <m/>
    <m/>
    <m/>
    <m/>
    <m/>
    <m/>
    <m/>
    <m/>
    <m/>
    <m/>
    <m/>
    <m/>
    <m/>
    <m/>
    <m/>
    <m/>
    <x v="0"/>
    <m/>
    <m/>
    <m/>
    <m/>
    <m/>
    <m/>
    <m/>
    <m/>
    <m/>
    <m/>
    <m/>
    <m/>
    <m/>
    <m/>
    <m/>
    <m/>
    <m/>
    <m/>
    <m/>
    <m/>
    <m/>
    <m/>
    <m/>
    <m/>
  </r>
  <r>
    <s v="MT0000892"/>
    <s v="ICIS-NPDES"/>
    <x v="0"/>
    <x v="2"/>
    <n v="625"/>
    <s v="Nitrogen, Kjeldahl, total (as N)"/>
    <x v="14"/>
    <n v="1"/>
    <s v="Effluent gross"/>
    <n v="1"/>
    <x v="9"/>
    <x v="9"/>
    <n v="41029"/>
    <x v="2"/>
    <m/>
    <m/>
    <m/>
    <m/>
    <m/>
    <m/>
    <m/>
    <m/>
    <m/>
    <m/>
    <m/>
    <m/>
    <n v="0.6"/>
    <s v="MG/L"/>
    <m/>
    <m/>
    <s v="MG/L"/>
    <s v="avg"/>
    <m/>
    <m/>
    <m/>
    <m/>
    <m/>
    <m/>
    <m/>
    <m/>
    <m/>
    <m/>
    <m/>
    <m/>
    <m/>
    <m/>
    <m/>
    <m/>
    <x v="0"/>
    <m/>
    <m/>
    <m/>
    <m/>
    <m/>
    <m/>
    <m/>
    <m/>
    <m/>
    <m/>
    <m/>
    <m/>
    <m/>
    <m/>
    <m/>
    <m/>
    <m/>
    <m/>
    <m/>
    <m/>
    <m/>
    <m/>
    <m/>
    <m/>
  </r>
  <r>
    <s v="MT0000892"/>
    <s v="ICIS-NPDES"/>
    <x v="0"/>
    <x v="2"/>
    <n v="625"/>
    <s v="Nitrogen, Kjeldahl, total (as N)"/>
    <x v="14"/>
    <n v="1"/>
    <s v="Effluent gross"/>
    <n v="1"/>
    <x v="35"/>
    <x v="35"/>
    <n v="41060"/>
    <x v="2"/>
    <m/>
    <m/>
    <m/>
    <m/>
    <m/>
    <m/>
    <m/>
    <m/>
    <m/>
    <m/>
    <m/>
    <m/>
    <n v="0.28000000000000003"/>
    <s v="MG/L"/>
    <m/>
    <m/>
    <s v="MG/L"/>
    <s v="avg"/>
    <m/>
    <m/>
    <m/>
    <m/>
    <m/>
    <n v="0.28000000000000003"/>
    <s v="MG/L"/>
    <m/>
    <m/>
    <s v="MG/L"/>
    <s v="max"/>
    <m/>
    <m/>
    <m/>
    <m/>
    <m/>
    <x v="0"/>
    <m/>
    <m/>
    <m/>
    <m/>
    <m/>
    <m/>
    <m/>
    <m/>
    <m/>
    <m/>
    <m/>
    <m/>
    <m/>
    <m/>
    <m/>
    <m/>
    <m/>
    <m/>
    <m/>
    <m/>
    <m/>
    <m/>
    <m/>
    <m/>
  </r>
  <r>
    <s v="MT0000892"/>
    <s v="ICIS-NPDES"/>
    <x v="0"/>
    <x v="2"/>
    <n v="625"/>
    <s v="Nitrogen, Kjeldahl, total (as N)"/>
    <x v="14"/>
    <n v="1"/>
    <s v="Effluent gross"/>
    <n v="1"/>
    <x v="10"/>
    <x v="10"/>
    <n v="41090"/>
    <x v="2"/>
    <m/>
    <m/>
    <m/>
    <m/>
    <m/>
    <m/>
    <m/>
    <m/>
    <m/>
    <m/>
    <m/>
    <m/>
    <n v="0.72"/>
    <s v="MG/L"/>
    <m/>
    <m/>
    <s v="MG/L"/>
    <s v="avg"/>
    <m/>
    <m/>
    <m/>
    <m/>
    <m/>
    <n v="0.72"/>
    <s v="MG/L"/>
    <m/>
    <m/>
    <s v="MG/L"/>
    <s v="max"/>
    <m/>
    <m/>
    <m/>
    <m/>
    <m/>
    <x v="0"/>
    <m/>
    <m/>
    <m/>
    <m/>
    <m/>
    <m/>
    <m/>
    <m/>
    <m/>
    <m/>
    <m/>
    <m/>
    <m/>
    <m/>
    <m/>
    <m/>
    <m/>
    <m/>
    <m/>
    <m/>
    <m/>
    <m/>
    <m/>
    <m/>
  </r>
  <r>
    <s v="MT0000892"/>
    <s v="ICIS-NPDES"/>
    <x v="0"/>
    <x v="2"/>
    <n v="625"/>
    <s v="Nitrogen, Kjeldahl, total (as N)"/>
    <x v="14"/>
    <n v="1"/>
    <s v="Effluent gross"/>
    <n v="1"/>
    <x v="36"/>
    <x v="36"/>
    <n v="41121"/>
    <x v="2"/>
    <m/>
    <m/>
    <m/>
    <m/>
    <m/>
    <m/>
    <m/>
    <m/>
    <m/>
    <m/>
    <m/>
    <m/>
    <n v="0.47"/>
    <s v="MG/L"/>
    <m/>
    <m/>
    <s v="MG/L"/>
    <s v="avg"/>
    <m/>
    <m/>
    <m/>
    <m/>
    <m/>
    <n v="0.47"/>
    <s v="MG/L"/>
    <m/>
    <m/>
    <s v="MG/L"/>
    <s v="max"/>
    <m/>
    <m/>
    <m/>
    <m/>
    <m/>
    <x v="0"/>
    <m/>
    <m/>
    <m/>
    <m/>
    <m/>
    <m/>
    <m/>
    <m/>
    <m/>
    <m/>
    <m/>
    <m/>
    <m/>
    <m/>
    <m/>
    <m/>
    <m/>
    <m/>
    <m/>
    <m/>
    <m/>
    <m/>
    <m/>
    <m/>
  </r>
  <r>
    <s v="MT0000892"/>
    <s v="ICIS-NPDES"/>
    <x v="0"/>
    <x v="2"/>
    <n v="625"/>
    <s v="Nitrogen, Kjeldahl, total (as N)"/>
    <x v="14"/>
    <n v="1"/>
    <s v="Effluent gross"/>
    <n v="1"/>
    <x v="37"/>
    <x v="37"/>
    <n v="41152"/>
    <x v="2"/>
    <m/>
    <m/>
    <m/>
    <m/>
    <m/>
    <m/>
    <m/>
    <m/>
    <m/>
    <m/>
    <m/>
    <m/>
    <n v="0.7"/>
    <s v="MG/L"/>
    <m/>
    <m/>
    <s v="MG/L"/>
    <s v="avg"/>
    <m/>
    <m/>
    <m/>
    <m/>
    <m/>
    <n v="0.7"/>
    <s v="MG/L"/>
    <m/>
    <m/>
    <s v="MG/L"/>
    <s v="max"/>
    <m/>
    <m/>
    <m/>
    <m/>
    <m/>
    <x v="0"/>
    <m/>
    <m/>
    <m/>
    <m/>
    <m/>
    <m/>
    <m/>
    <m/>
    <m/>
    <m/>
    <m/>
    <m/>
    <m/>
    <m/>
    <m/>
    <m/>
    <m/>
    <m/>
    <m/>
    <m/>
    <m/>
    <m/>
    <m/>
    <m/>
  </r>
  <r>
    <s v="MT0000892"/>
    <s v="ICIS-NPDES"/>
    <x v="0"/>
    <x v="2"/>
    <n v="625"/>
    <s v="Nitrogen, Kjeldahl, total (as N)"/>
    <x v="14"/>
    <n v="1"/>
    <s v="Effluent gross"/>
    <n v="1"/>
    <x v="38"/>
    <x v="38"/>
    <n v="41182"/>
    <x v="2"/>
    <m/>
    <m/>
    <m/>
    <m/>
    <m/>
    <m/>
    <m/>
    <m/>
    <m/>
    <m/>
    <m/>
    <m/>
    <n v="0.86"/>
    <s v="MG/L"/>
    <m/>
    <m/>
    <s v="MG/L"/>
    <s v="avg"/>
    <m/>
    <m/>
    <m/>
    <m/>
    <m/>
    <n v="0.86"/>
    <s v="MG/L"/>
    <m/>
    <m/>
    <s v="MG/L"/>
    <s v="max"/>
    <m/>
    <m/>
    <m/>
    <m/>
    <m/>
    <x v="0"/>
    <m/>
    <m/>
    <m/>
    <m/>
    <m/>
    <m/>
    <m/>
    <m/>
    <m/>
    <m/>
    <m/>
    <m/>
    <m/>
    <m/>
    <m/>
    <m/>
    <m/>
    <m/>
    <m/>
    <m/>
    <m/>
    <m/>
    <m/>
    <m/>
  </r>
  <r>
    <s v="MT0000892"/>
    <s v="ICIS-NPDES"/>
    <x v="0"/>
    <x v="2"/>
    <n v="630"/>
    <s v="Nitrite plus nitrate total 1 det. (as N)"/>
    <x v="15"/>
    <n v="1"/>
    <s v="Effluent gross"/>
    <n v="1"/>
    <x v="11"/>
    <x v="11"/>
    <n v="40025"/>
    <x v="3"/>
    <m/>
    <m/>
    <m/>
    <m/>
    <m/>
    <m/>
    <m/>
    <m/>
    <m/>
    <m/>
    <m/>
    <m/>
    <n v="0.52"/>
    <s v="MG/L"/>
    <m/>
    <m/>
    <s v="MG/L"/>
    <s v="avg"/>
    <m/>
    <m/>
    <m/>
    <m/>
    <m/>
    <m/>
    <m/>
    <m/>
    <m/>
    <m/>
    <m/>
    <m/>
    <m/>
    <m/>
    <m/>
    <m/>
    <x v="0"/>
    <m/>
    <m/>
    <m/>
    <m/>
    <m/>
    <m/>
    <m/>
    <m/>
    <m/>
    <m/>
    <m/>
    <m/>
    <m/>
    <m/>
    <m/>
    <m/>
    <m/>
    <m/>
    <m/>
    <m/>
    <m/>
    <m/>
    <m/>
    <m/>
  </r>
  <r>
    <s v="MT0000892"/>
    <s v="ICIS-NPDES"/>
    <x v="0"/>
    <x v="2"/>
    <n v="630"/>
    <s v="Nitrite plus nitrate total 1 det. (as N)"/>
    <x v="15"/>
    <n v="1"/>
    <s v="Effluent gross"/>
    <n v="1"/>
    <x v="12"/>
    <x v="12"/>
    <n v="40056"/>
    <x v="3"/>
    <m/>
    <m/>
    <m/>
    <m/>
    <m/>
    <m/>
    <m/>
    <m/>
    <m/>
    <m/>
    <m/>
    <m/>
    <n v="0.26"/>
    <s v="MG/L"/>
    <m/>
    <m/>
    <s v="MG/L"/>
    <s v="avg"/>
    <m/>
    <m/>
    <m/>
    <m/>
    <m/>
    <m/>
    <m/>
    <m/>
    <m/>
    <m/>
    <m/>
    <m/>
    <m/>
    <m/>
    <m/>
    <m/>
    <x v="0"/>
    <m/>
    <m/>
    <m/>
    <m/>
    <m/>
    <m/>
    <m/>
    <m/>
    <m/>
    <m/>
    <m/>
    <m/>
    <m/>
    <m/>
    <m/>
    <m/>
    <m/>
    <m/>
    <m/>
    <m/>
    <m/>
    <m/>
    <m/>
    <m/>
  </r>
  <r>
    <s v="MT0000892"/>
    <s v="ICIS-NPDES"/>
    <x v="0"/>
    <x v="2"/>
    <n v="630"/>
    <s v="Nitrite plus nitrate total 1 det. (as N)"/>
    <x v="15"/>
    <n v="1"/>
    <s v="Effluent gross"/>
    <n v="1"/>
    <x v="13"/>
    <x v="13"/>
    <n v="40086"/>
    <x v="3"/>
    <m/>
    <m/>
    <m/>
    <m/>
    <m/>
    <m/>
    <m/>
    <m/>
    <m/>
    <m/>
    <m/>
    <m/>
    <n v="0.7"/>
    <s v="MG/L"/>
    <m/>
    <m/>
    <s v="MG/L"/>
    <s v="avg"/>
    <m/>
    <m/>
    <m/>
    <m/>
    <m/>
    <m/>
    <m/>
    <m/>
    <m/>
    <m/>
    <m/>
    <m/>
    <m/>
    <m/>
    <m/>
    <m/>
    <x v="0"/>
    <m/>
    <m/>
    <m/>
    <m/>
    <m/>
    <m/>
    <m/>
    <m/>
    <m/>
    <m/>
    <m/>
    <m/>
    <m/>
    <m/>
    <m/>
    <m/>
    <m/>
    <m/>
    <m/>
    <m/>
    <m/>
    <m/>
    <m/>
    <m/>
  </r>
  <r>
    <s v="MT0000892"/>
    <s v="ICIS-NPDES"/>
    <x v="0"/>
    <x v="2"/>
    <n v="630"/>
    <s v="Nitrite plus nitrate total 1 det. (as N)"/>
    <x v="15"/>
    <n v="1"/>
    <s v="Effluent gross"/>
    <n v="1"/>
    <x v="14"/>
    <x v="14"/>
    <n v="40117"/>
    <x v="3"/>
    <m/>
    <m/>
    <m/>
    <m/>
    <m/>
    <m/>
    <m/>
    <m/>
    <m/>
    <m/>
    <m/>
    <m/>
    <n v="0.32"/>
    <s v="MG/L"/>
    <m/>
    <m/>
    <s v="MG/L"/>
    <s v="avg"/>
    <m/>
    <m/>
    <m/>
    <m/>
    <m/>
    <m/>
    <m/>
    <m/>
    <m/>
    <m/>
    <m/>
    <m/>
    <m/>
    <m/>
    <m/>
    <m/>
    <x v="0"/>
    <m/>
    <m/>
    <m/>
    <m/>
    <m/>
    <m/>
    <m/>
    <m/>
    <m/>
    <m/>
    <m/>
    <m/>
    <m/>
    <m/>
    <m/>
    <m/>
    <m/>
    <m/>
    <m/>
    <m/>
    <m/>
    <m/>
    <m/>
    <m/>
  </r>
  <r>
    <s v="MT0000892"/>
    <s v="ICIS-NPDES"/>
    <x v="0"/>
    <x v="2"/>
    <n v="630"/>
    <s v="Nitrite plus nitrate total 1 det. (as N)"/>
    <x v="15"/>
    <n v="1"/>
    <s v="Effluent gross"/>
    <n v="1"/>
    <x v="15"/>
    <x v="15"/>
    <n v="40147"/>
    <x v="3"/>
    <m/>
    <m/>
    <m/>
    <m/>
    <m/>
    <m/>
    <m/>
    <m/>
    <m/>
    <m/>
    <m/>
    <m/>
    <n v="0.27"/>
    <s v="MG/L"/>
    <m/>
    <m/>
    <s v="MG/L"/>
    <s v="avg"/>
    <m/>
    <m/>
    <m/>
    <m/>
    <m/>
    <m/>
    <m/>
    <m/>
    <m/>
    <m/>
    <m/>
    <m/>
    <m/>
    <m/>
    <m/>
    <m/>
    <x v="0"/>
    <m/>
    <m/>
    <m/>
    <m/>
    <m/>
    <m/>
    <m/>
    <m/>
    <m/>
    <m/>
    <m/>
    <m/>
    <m/>
    <m/>
    <m/>
    <m/>
    <m/>
    <m/>
    <m/>
    <m/>
    <m/>
    <m/>
    <m/>
    <m/>
  </r>
  <r>
    <s v="MT0000892"/>
    <s v="ICIS-NPDES"/>
    <x v="0"/>
    <x v="2"/>
    <n v="630"/>
    <s v="Nitrite plus nitrate total 1 det. (as N)"/>
    <x v="15"/>
    <n v="1"/>
    <s v="Effluent gross"/>
    <n v="1"/>
    <x v="16"/>
    <x v="16"/>
    <n v="40178"/>
    <x v="3"/>
    <m/>
    <m/>
    <m/>
    <m/>
    <m/>
    <m/>
    <m/>
    <m/>
    <m/>
    <m/>
    <m/>
    <m/>
    <n v="0.3"/>
    <s v="MG/L"/>
    <m/>
    <m/>
    <s v="MG/L"/>
    <s v="avg"/>
    <m/>
    <m/>
    <m/>
    <m/>
    <m/>
    <m/>
    <m/>
    <m/>
    <m/>
    <m/>
    <m/>
    <m/>
    <m/>
    <m/>
    <m/>
    <m/>
    <x v="0"/>
    <m/>
    <m/>
    <m/>
    <m/>
    <m/>
    <m/>
    <m/>
    <m/>
    <m/>
    <m/>
    <m/>
    <m/>
    <m/>
    <m/>
    <m/>
    <m/>
    <m/>
    <m/>
    <m/>
    <m/>
    <m/>
    <m/>
    <m/>
    <m/>
  </r>
  <r>
    <s v="MT0000892"/>
    <s v="ICIS-NPDES"/>
    <x v="0"/>
    <x v="2"/>
    <n v="630"/>
    <s v="Nitrite plus nitrate total 1 det. (as N)"/>
    <x v="15"/>
    <n v="1"/>
    <s v="Effluent gross"/>
    <n v="1"/>
    <x v="17"/>
    <x v="17"/>
    <n v="40209"/>
    <x v="0"/>
    <m/>
    <m/>
    <m/>
    <m/>
    <m/>
    <m/>
    <m/>
    <m/>
    <m/>
    <m/>
    <m/>
    <m/>
    <n v="0.22"/>
    <s v="MG/L"/>
    <m/>
    <m/>
    <s v="MG/L"/>
    <s v="avg"/>
    <m/>
    <m/>
    <m/>
    <m/>
    <m/>
    <m/>
    <m/>
    <m/>
    <m/>
    <m/>
    <m/>
    <m/>
    <m/>
    <m/>
    <m/>
    <m/>
    <x v="0"/>
    <m/>
    <m/>
    <m/>
    <m/>
    <m/>
    <m/>
    <m/>
    <m/>
    <m/>
    <m/>
    <m/>
    <m/>
    <m/>
    <m/>
    <m/>
    <m/>
    <m/>
    <m/>
    <m/>
    <m/>
    <m/>
    <m/>
    <m/>
    <m/>
  </r>
  <r>
    <s v="MT0000892"/>
    <s v="ICIS-NPDES"/>
    <x v="0"/>
    <x v="2"/>
    <n v="630"/>
    <s v="Nitrite plus nitrate total 1 det. (as N)"/>
    <x v="15"/>
    <n v="1"/>
    <s v="Effluent gross"/>
    <n v="1"/>
    <x v="18"/>
    <x v="18"/>
    <n v="40237"/>
    <x v="0"/>
    <m/>
    <m/>
    <m/>
    <m/>
    <m/>
    <m/>
    <m/>
    <m/>
    <m/>
    <m/>
    <m/>
    <m/>
    <n v="0.26"/>
    <s v="MG/L"/>
    <m/>
    <m/>
    <s v="MG/L"/>
    <s v="avg"/>
    <m/>
    <m/>
    <m/>
    <m/>
    <m/>
    <m/>
    <m/>
    <m/>
    <m/>
    <m/>
    <m/>
    <m/>
    <m/>
    <m/>
    <m/>
    <m/>
    <x v="0"/>
    <m/>
    <m/>
    <m/>
    <m/>
    <m/>
    <m/>
    <m/>
    <m/>
    <m/>
    <m/>
    <m/>
    <m/>
    <m/>
    <m/>
    <m/>
    <m/>
    <m/>
    <m/>
    <m/>
    <m/>
    <m/>
    <m/>
    <m/>
    <m/>
  </r>
  <r>
    <s v="MT0000892"/>
    <s v="ICIS-NPDES"/>
    <x v="0"/>
    <x v="2"/>
    <n v="630"/>
    <s v="Nitrite plus nitrate total 1 det. (as N)"/>
    <x v="15"/>
    <n v="1"/>
    <s v="Effluent gross"/>
    <n v="1"/>
    <x v="19"/>
    <x v="19"/>
    <n v="40268"/>
    <x v="0"/>
    <m/>
    <m/>
    <m/>
    <m/>
    <m/>
    <m/>
    <m/>
    <m/>
    <m/>
    <m/>
    <m/>
    <m/>
    <n v="0.21"/>
    <s v="MG/L"/>
    <m/>
    <m/>
    <s v="MG/L"/>
    <s v="avg"/>
    <m/>
    <m/>
    <m/>
    <m/>
    <m/>
    <m/>
    <m/>
    <m/>
    <m/>
    <m/>
    <m/>
    <m/>
    <m/>
    <m/>
    <m/>
    <m/>
    <x v="0"/>
    <m/>
    <m/>
    <m/>
    <m/>
    <m/>
    <m/>
    <m/>
    <m/>
    <m/>
    <m/>
    <m/>
    <m/>
    <m/>
    <m/>
    <m/>
    <m/>
    <m/>
    <m/>
    <m/>
    <m/>
    <m/>
    <m/>
    <m/>
    <m/>
  </r>
  <r>
    <s v="MT0000892"/>
    <s v="ICIS-NPDES"/>
    <x v="0"/>
    <x v="2"/>
    <n v="630"/>
    <s v="Nitrite plus nitrate total 1 det. (as N)"/>
    <x v="15"/>
    <n v="1"/>
    <s v="Effluent gross"/>
    <n v="1"/>
    <x v="20"/>
    <x v="20"/>
    <n v="40298"/>
    <x v="0"/>
    <m/>
    <m/>
    <m/>
    <m/>
    <m/>
    <m/>
    <m/>
    <m/>
    <m/>
    <m/>
    <m/>
    <m/>
    <n v="0.25"/>
    <s v="MG/L"/>
    <m/>
    <m/>
    <s v="MG/L"/>
    <s v="avg"/>
    <m/>
    <m/>
    <m/>
    <m/>
    <m/>
    <m/>
    <m/>
    <m/>
    <m/>
    <m/>
    <m/>
    <m/>
    <m/>
    <m/>
    <m/>
    <m/>
    <x v="0"/>
    <m/>
    <m/>
    <m/>
    <m/>
    <m/>
    <m/>
    <m/>
    <m/>
    <m/>
    <m/>
    <m/>
    <m/>
    <m/>
    <m/>
    <m/>
    <m/>
    <m/>
    <m/>
    <m/>
    <m/>
    <m/>
    <m/>
    <m/>
    <m/>
  </r>
  <r>
    <s v="MT0000892"/>
    <s v="ICIS-NPDES"/>
    <x v="0"/>
    <x v="2"/>
    <n v="630"/>
    <s v="Nitrite plus nitrate total 1 det. (as N)"/>
    <x v="15"/>
    <n v="1"/>
    <s v="Effluent gross"/>
    <n v="1"/>
    <x v="21"/>
    <x v="21"/>
    <n v="40329"/>
    <x v="0"/>
    <m/>
    <m/>
    <m/>
    <m/>
    <m/>
    <m/>
    <m/>
    <m/>
    <m/>
    <m/>
    <m/>
    <m/>
    <n v="0.12"/>
    <s v="MG/L"/>
    <m/>
    <m/>
    <s v="MG/L"/>
    <s v="avg"/>
    <m/>
    <m/>
    <m/>
    <m/>
    <m/>
    <m/>
    <m/>
    <m/>
    <m/>
    <m/>
    <m/>
    <m/>
    <m/>
    <m/>
    <m/>
    <m/>
    <x v="0"/>
    <m/>
    <m/>
    <m/>
    <m/>
    <m/>
    <m/>
    <m/>
    <m/>
    <m/>
    <m/>
    <m/>
    <m/>
    <m/>
    <m/>
    <m/>
    <m/>
    <m/>
    <m/>
    <m/>
    <m/>
    <m/>
    <m/>
    <m/>
    <m/>
  </r>
  <r>
    <s v="MT0000892"/>
    <s v="ICIS-NPDES"/>
    <x v="0"/>
    <x v="2"/>
    <n v="630"/>
    <s v="Nitrite plus nitrate total 1 det. (as N)"/>
    <x v="15"/>
    <n v="1"/>
    <s v="Effluent gross"/>
    <n v="1"/>
    <x v="22"/>
    <x v="22"/>
    <n v="40359"/>
    <x v="0"/>
    <m/>
    <m/>
    <m/>
    <m/>
    <m/>
    <m/>
    <m/>
    <m/>
    <m/>
    <m/>
    <m/>
    <m/>
    <n v="0.3"/>
    <s v="MG/L"/>
    <m/>
    <m/>
    <s v="MG/L"/>
    <s v="avg"/>
    <m/>
    <m/>
    <m/>
    <m/>
    <m/>
    <m/>
    <m/>
    <m/>
    <m/>
    <m/>
    <m/>
    <m/>
    <m/>
    <m/>
    <m/>
    <m/>
    <x v="0"/>
    <m/>
    <m/>
    <m/>
    <m/>
    <m/>
    <m/>
    <m/>
    <m/>
    <m/>
    <m/>
    <m/>
    <m/>
    <m/>
    <m/>
    <m/>
    <m/>
    <m/>
    <m/>
    <m/>
    <m/>
    <m/>
    <m/>
    <m/>
    <m/>
  </r>
  <r>
    <s v="MT0000892"/>
    <s v="ICIS-NPDES"/>
    <x v="0"/>
    <x v="2"/>
    <n v="630"/>
    <s v="Nitrite plus nitrate total 1 det. (as N)"/>
    <x v="15"/>
    <n v="1"/>
    <s v="Effluent gross"/>
    <n v="1"/>
    <x v="23"/>
    <x v="23"/>
    <n v="40390"/>
    <x v="0"/>
    <m/>
    <m/>
    <m/>
    <m/>
    <m/>
    <m/>
    <m/>
    <m/>
    <m/>
    <m/>
    <m/>
    <m/>
    <n v="0.23"/>
    <s v="MG/L"/>
    <m/>
    <m/>
    <s v="MG/L"/>
    <s v="avg"/>
    <m/>
    <m/>
    <m/>
    <m/>
    <m/>
    <m/>
    <m/>
    <m/>
    <m/>
    <m/>
    <m/>
    <m/>
    <m/>
    <m/>
    <m/>
    <m/>
    <x v="0"/>
    <m/>
    <m/>
    <m/>
    <m/>
    <m/>
    <m/>
    <m/>
    <m/>
    <m/>
    <m/>
    <m/>
    <m/>
    <m/>
    <m/>
    <m/>
    <m/>
    <m/>
    <m/>
    <m/>
    <m/>
    <m/>
    <m/>
    <m/>
    <m/>
  </r>
  <r>
    <s v="MT0000892"/>
    <s v="ICIS-NPDES"/>
    <x v="0"/>
    <x v="2"/>
    <n v="630"/>
    <s v="Nitrite plus nitrate total 1 det. (as N)"/>
    <x v="15"/>
    <n v="1"/>
    <s v="Effluent gross"/>
    <n v="1"/>
    <x v="0"/>
    <x v="0"/>
    <n v="40421"/>
    <x v="0"/>
    <m/>
    <m/>
    <m/>
    <m/>
    <m/>
    <m/>
    <m/>
    <m/>
    <m/>
    <m/>
    <m/>
    <m/>
    <n v="0.6"/>
    <s v="MG/L"/>
    <m/>
    <m/>
    <s v="MG/L"/>
    <s v="avg"/>
    <m/>
    <m/>
    <m/>
    <m/>
    <m/>
    <m/>
    <m/>
    <m/>
    <m/>
    <m/>
    <m/>
    <m/>
    <m/>
    <m/>
    <m/>
    <m/>
    <x v="0"/>
    <m/>
    <m/>
    <m/>
    <m/>
    <m/>
    <m/>
    <m/>
    <m/>
    <m/>
    <m/>
    <m/>
    <m/>
    <m/>
    <m/>
    <m/>
    <m/>
    <m/>
    <m/>
    <m/>
    <m/>
    <m/>
    <m/>
    <m/>
    <m/>
  </r>
  <r>
    <s v="MT0000892"/>
    <s v="ICIS-NPDES"/>
    <x v="0"/>
    <x v="2"/>
    <n v="630"/>
    <s v="Nitrite plus nitrate total 1 det. (as N)"/>
    <x v="15"/>
    <n v="1"/>
    <s v="Effluent gross"/>
    <n v="1"/>
    <x v="1"/>
    <x v="1"/>
    <n v="40451"/>
    <x v="0"/>
    <m/>
    <m/>
    <m/>
    <m/>
    <m/>
    <m/>
    <m/>
    <m/>
    <m/>
    <m/>
    <m/>
    <m/>
    <n v="0.3"/>
    <s v="MG/L"/>
    <m/>
    <m/>
    <s v="MG/L"/>
    <s v="avg"/>
    <m/>
    <m/>
    <m/>
    <m/>
    <m/>
    <m/>
    <m/>
    <m/>
    <m/>
    <m/>
    <m/>
    <m/>
    <m/>
    <m/>
    <m/>
    <m/>
    <x v="0"/>
    <m/>
    <m/>
    <m/>
    <m/>
    <m/>
    <m/>
    <m/>
    <m/>
    <m/>
    <m/>
    <m/>
    <m/>
    <m/>
    <m/>
    <m/>
    <m/>
    <m/>
    <m/>
    <m/>
    <m/>
    <m/>
    <m/>
    <m/>
    <m/>
  </r>
  <r>
    <s v="MT0000892"/>
    <s v="ICIS-NPDES"/>
    <x v="0"/>
    <x v="2"/>
    <n v="630"/>
    <s v="Nitrite plus nitrate total 1 det. (as N)"/>
    <x v="15"/>
    <n v="1"/>
    <s v="Effluent gross"/>
    <n v="1"/>
    <x v="24"/>
    <x v="24"/>
    <n v="40482"/>
    <x v="0"/>
    <m/>
    <m/>
    <m/>
    <m/>
    <m/>
    <m/>
    <m/>
    <m/>
    <m/>
    <m/>
    <m/>
    <m/>
    <n v="0.16"/>
    <s v="MG/L"/>
    <m/>
    <m/>
    <s v="MG/L"/>
    <s v="avg"/>
    <m/>
    <m/>
    <m/>
    <m/>
    <m/>
    <m/>
    <m/>
    <m/>
    <m/>
    <m/>
    <m/>
    <m/>
    <m/>
    <m/>
    <m/>
    <m/>
    <x v="0"/>
    <m/>
    <m/>
    <m/>
    <m/>
    <m/>
    <m/>
    <m/>
    <m/>
    <m/>
    <m/>
    <m/>
    <m/>
    <m/>
    <m/>
    <m/>
    <m/>
    <m/>
    <m/>
    <m/>
    <m/>
    <m/>
    <m/>
    <m/>
    <m/>
  </r>
  <r>
    <s v="MT0000892"/>
    <s v="ICIS-NPDES"/>
    <x v="0"/>
    <x v="2"/>
    <n v="630"/>
    <s v="Nitrite plus nitrate total 1 det. (as N)"/>
    <x v="15"/>
    <n v="1"/>
    <s v="Effluent gross"/>
    <n v="1"/>
    <x v="2"/>
    <x v="2"/>
    <n v="40512"/>
    <x v="0"/>
    <m/>
    <m/>
    <m/>
    <m/>
    <m/>
    <m/>
    <m/>
    <m/>
    <m/>
    <m/>
    <m/>
    <m/>
    <n v="0.51"/>
    <s v="MG/L"/>
    <m/>
    <m/>
    <s v="MG/L"/>
    <s v="avg"/>
    <m/>
    <m/>
    <m/>
    <m/>
    <m/>
    <m/>
    <m/>
    <m/>
    <m/>
    <m/>
    <m/>
    <m/>
    <m/>
    <m/>
    <m/>
    <m/>
    <x v="0"/>
    <m/>
    <m/>
    <m/>
    <m/>
    <m/>
    <m/>
    <m/>
    <m/>
    <m/>
    <m/>
    <m/>
    <m/>
    <m/>
    <m/>
    <m/>
    <m/>
    <m/>
    <m/>
    <m/>
    <m/>
    <m/>
    <m/>
    <m/>
    <m/>
  </r>
  <r>
    <s v="MT0000892"/>
    <s v="ICIS-NPDES"/>
    <x v="0"/>
    <x v="2"/>
    <n v="630"/>
    <s v="Nitrite plus nitrate total 1 det. (as N)"/>
    <x v="15"/>
    <n v="1"/>
    <s v="Effluent gross"/>
    <n v="1"/>
    <x v="3"/>
    <x v="3"/>
    <n v="40543"/>
    <x v="0"/>
    <m/>
    <m/>
    <m/>
    <m/>
    <m/>
    <m/>
    <m/>
    <m/>
    <m/>
    <m/>
    <m/>
    <m/>
    <n v="1.56"/>
    <s v="MG/L"/>
    <m/>
    <m/>
    <s v="MG/L"/>
    <s v="avg"/>
    <m/>
    <m/>
    <m/>
    <m/>
    <m/>
    <m/>
    <m/>
    <m/>
    <m/>
    <m/>
    <m/>
    <m/>
    <m/>
    <m/>
    <m/>
    <m/>
    <x v="0"/>
    <m/>
    <m/>
    <m/>
    <m/>
    <m/>
    <m/>
    <m/>
    <m/>
    <m/>
    <m/>
    <m/>
    <m/>
    <m/>
    <m/>
    <m/>
    <m/>
    <m/>
    <m/>
    <m/>
    <m/>
    <m/>
    <m/>
    <m/>
    <m/>
  </r>
  <r>
    <s v="MT0000892"/>
    <s v="ICIS-NPDES"/>
    <x v="0"/>
    <x v="2"/>
    <n v="630"/>
    <s v="Nitrite plus nitrate total 1 det. (as N)"/>
    <x v="15"/>
    <n v="1"/>
    <s v="Effluent gross"/>
    <n v="1"/>
    <x v="25"/>
    <x v="25"/>
    <n v="40574"/>
    <x v="1"/>
    <m/>
    <m/>
    <m/>
    <m/>
    <m/>
    <m/>
    <m/>
    <m/>
    <m/>
    <m/>
    <m/>
    <m/>
    <n v="0.35"/>
    <s v="MG/L"/>
    <m/>
    <m/>
    <s v="MG/L"/>
    <s v="avg"/>
    <m/>
    <m/>
    <m/>
    <m/>
    <m/>
    <m/>
    <m/>
    <m/>
    <m/>
    <m/>
    <m/>
    <m/>
    <m/>
    <m/>
    <m/>
    <m/>
    <x v="0"/>
    <m/>
    <m/>
    <m/>
    <m/>
    <m/>
    <m/>
    <m/>
    <m/>
    <m/>
    <m/>
    <m/>
    <m/>
    <m/>
    <m/>
    <m/>
    <m/>
    <m/>
    <m/>
    <m/>
    <m/>
    <m/>
    <m/>
    <m/>
    <m/>
  </r>
  <r>
    <s v="MT0000892"/>
    <s v="ICIS-NPDES"/>
    <x v="0"/>
    <x v="2"/>
    <n v="630"/>
    <s v="Nitrite plus nitrate total 1 det. (as N)"/>
    <x v="15"/>
    <n v="1"/>
    <s v="Effluent gross"/>
    <n v="1"/>
    <x v="26"/>
    <x v="26"/>
    <n v="40602"/>
    <x v="1"/>
    <m/>
    <m/>
    <m/>
    <m/>
    <m/>
    <m/>
    <m/>
    <m/>
    <m/>
    <m/>
    <m/>
    <m/>
    <n v="0.31"/>
    <s v="MG/L"/>
    <m/>
    <m/>
    <s v="MG/L"/>
    <s v="avg"/>
    <m/>
    <m/>
    <m/>
    <m/>
    <m/>
    <m/>
    <m/>
    <m/>
    <m/>
    <m/>
    <m/>
    <m/>
    <m/>
    <m/>
    <m/>
    <m/>
    <x v="0"/>
    <m/>
    <m/>
    <m/>
    <m/>
    <m/>
    <m/>
    <m/>
    <m/>
    <m/>
    <m/>
    <m/>
    <m/>
    <m/>
    <m/>
    <m/>
    <m/>
    <m/>
    <m/>
    <m/>
    <m/>
    <m/>
    <m/>
    <m/>
    <m/>
  </r>
  <r>
    <s v="MT0000892"/>
    <s v="ICIS-NPDES"/>
    <x v="0"/>
    <x v="2"/>
    <n v="630"/>
    <s v="Nitrite plus nitrate total 1 det. (as N)"/>
    <x v="15"/>
    <n v="1"/>
    <s v="Effluent gross"/>
    <n v="1"/>
    <x v="27"/>
    <x v="27"/>
    <n v="40633"/>
    <x v="1"/>
    <m/>
    <m/>
    <m/>
    <m/>
    <m/>
    <m/>
    <m/>
    <m/>
    <m/>
    <m/>
    <m/>
    <m/>
    <n v="0.05"/>
    <s v="MG/L"/>
    <m/>
    <m/>
    <s v="MG/L"/>
    <s v="avg"/>
    <m/>
    <m/>
    <m/>
    <m/>
    <m/>
    <m/>
    <m/>
    <m/>
    <m/>
    <m/>
    <m/>
    <m/>
    <m/>
    <m/>
    <m/>
    <m/>
    <x v="0"/>
    <m/>
    <m/>
    <m/>
    <m/>
    <m/>
    <m/>
    <m/>
    <m/>
    <m/>
    <m/>
    <m/>
    <m/>
    <m/>
    <m/>
    <m/>
    <m/>
    <m/>
    <m/>
    <m/>
    <m/>
    <m/>
    <m/>
    <m/>
    <m/>
  </r>
  <r>
    <s v="MT0000892"/>
    <s v="ICIS-NPDES"/>
    <x v="0"/>
    <x v="2"/>
    <n v="630"/>
    <s v="Nitrite plus nitrate total 1 det. (as N)"/>
    <x v="15"/>
    <n v="1"/>
    <s v="Effluent gross"/>
    <n v="1"/>
    <x v="28"/>
    <x v="28"/>
    <n v="40663"/>
    <x v="1"/>
    <m/>
    <m/>
    <m/>
    <m/>
    <m/>
    <m/>
    <m/>
    <m/>
    <m/>
    <m/>
    <m/>
    <m/>
    <n v="1.88"/>
    <s v="MG/L"/>
    <m/>
    <m/>
    <s v="MG/L"/>
    <s v="avg"/>
    <m/>
    <m/>
    <m/>
    <m/>
    <m/>
    <m/>
    <m/>
    <m/>
    <m/>
    <m/>
    <m/>
    <m/>
    <m/>
    <m/>
    <m/>
    <m/>
    <x v="0"/>
    <m/>
    <m/>
    <m/>
    <m/>
    <m/>
    <m/>
    <m/>
    <m/>
    <m/>
    <m/>
    <m/>
    <m/>
    <m/>
    <m/>
    <m/>
    <m/>
    <m/>
    <m/>
    <m/>
    <m/>
    <m/>
    <m/>
    <m/>
    <m/>
  </r>
  <r>
    <s v="MT0000892"/>
    <s v="ICIS-NPDES"/>
    <x v="0"/>
    <x v="2"/>
    <n v="630"/>
    <s v="Nitrite plus nitrate total 1 det. (as N)"/>
    <x v="15"/>
    <n v="1"/>
    <s v="Effluent gross"/>
    <n v="1"/>
    <x v="4"/>
    <x v="4"/>
    <n v="40694"/>
    <x v="1"/>
    <m/>
    <m/>
    <m/>
    <m/>
    <m/>
    <m/>
    <m/>
    <m/>
    <m/>
    <m/>
    <m/>
    <m/>
    <n v="0.71"/>
    <s v="MG/L"/>
    <m/>
    <m/>
    <s v="MG/L"/>
    <s v="avg"/>
    <m/>
    <m/>
    <m/>
    <m/>
    <m/>
    <m/>
    <m/>
    <m/>
    <m/>
    <m/>
    <m/>
    <m/>
    <m/>
    <m/>
    <m/>
    <m/>
    <x v="0"/>
    <m/>
    <m/>
    <m/>
    <m/>
    <m/>
    <m/>
    <m/>
    <m/>
    <m/>
    <m/>
    <m/>
    <m/>
    <m/>
    <m/>
    <m/>
    <m/>
    <m/>
    <m/>
    <m/>
    <m/>
    <m/>
    <m/>
    <m/>
    <m/>
  </r>
  <r>
    <s v="MT0000892"/>
    <s v="ICIS-NPDES"/>
    <x v="0"/>
    <x v="2"/>
    <n v="630"/>
    <s v="Nitrite plus nitrate total 1 det. (as N)"/>
    <x v="15"/>
    <n v="1"/>
    <s v="Effluent gross"/>
    <n v="1"/>
    <x v="5"/>
    <x v="5"/>
    <n v="40724"/>
    <x v="1"/>
    <m/>
    <m/>
    <m/>
    <m/>
    <m/>
    <m/>
    <m/>
    <m/>
    <m/>
    <m/>
    <m/>
    <m/>
    <n v="0.44"/>
    <s v="MG/L"/>
    <m/>
    <m/>
    <s v="MG/L"/>
    <s v="avg"/>
    <m/>
    <m/>
    <m/>
    <m/>
    <m/>
    <m/>
    <m/>
    <m/>
    <m/>
    <m/>
    <m/>
    <m/>
    <m/>
    <m/>
    <m/>
    <m/>
    <x v="0"/>
    <m/>
    <m/>
    <m/>
    <m/>
    <m/>
    <m/>
    <m/>
    <m/>
    <m/>
    <m/>
    <m/>
    <m/>
    <m/>
    <m/>
    <m/>
    <m/>
    <m/>
    <m/>
    <m/>
    <m/>
    <m/>
    <m/>
    <m/>
    <m/>
  </r>
  <r>
    <s v="MT0000892"/>
    <s v="ICIS-NPDES"/>
    <x v="0"/>
    <x v="2"/>
    <n v="630"/>
    <s v="Nitrite plus nitrate total 1 det. (as N)"/>
    <x v="15"/>
    <n v="1"/>
    <s v="Effluent gross"/>
    <n v="1"/>
    <x v="6"/>
    <x v="6"/>
    <n v="40755"/>
    <x v="1"/>
    <m/>
    <m/>
    <m/>
    <m/>
    <m/>
    <m/>
    <m/>
    <m/>
    <m/>
    <m/>
    <m/>
    <m/>
    <n v="0.08"/>
    <s v="MG/L"/>
    <m/>
    <m/>
    <s v="MG/L"/>
    <s v="avg"/>
    <m/>
    <m/>
    <m/>
    <m/>
    <m/>
    <m/>
    <m/>
    <m/>
    <m/>
    <m/>
    <m/>
    <m/>
    <m/>
    <m/>
    <m/>
    <m/>
    <x v="0"/>
    <m/>
    <m/>
    <m/>
    <m/>
    <m/>
    <m/>
    <m/>
    <m/>
    <m/>
    <m/>
    <m/>
    <m/>
    <m/>
    <m/>
    <m/>
    <m/>
    <m/>
    <m/>
    <m/>
    <m/>
    <m/>
    <m/>
    <m/>
    <m/>
  </r>
  <r>
    <s v="MT0000892"/>
    <s v="ICIS-NPDES"/>
    <x v="0"/>
    <x v="2"/>
    <n v="630"/>
    <s v="Nitrite plus nitrate total 1 det. (as N)"/>
    <x v="15"/>
    <n v="1"/>
    <s v="Effluent gross"/>
    <n v="1"/>
    <x v="7"/>
    <x v="7"/>
    <n v="40786"/>
    <x v="1"/>
    <m/>
    <m/>
    <m/>
    <m/>
    <m/>
    <m/>
    <m/>
    <m/>
    <m/>
    <m/>
    <m/>
    <m/>
    <n v="0.16"/>
    <s v="MG/L"/>
    <m/>
    <m/>
    <s v="MG/L"/>
    <s v="avg"/>
    <m/>
    <m/>
    <m/>
    <m/>
    <m/>
    <m/>
    <m/>
    <m/>
    <m/>
    <m/>
    <m/>
    <m/>
    <m/>
    <m/>
    <m/>
    <m/>
    <x v="0"/>
    <m/>
    <m/>
    <m/>
    <m/>
    <m/>
    <m/>
    <m/>
    <m/>
    <m/>
    <m/>
    <m/>
    <m/>
    <m/>
    <m/>
    <m/>
    <m/>
    <m/>
    <m/>
    <m/>
    <m/>
    <m/>
    <m/>
    <m/>
    <m/>
  </r>
  <r>
    <s v="MT0000892"/>
    <s v="ICIS-NPDES"/>
    <x v="0"/>
    <x v="2"/>
    <n v="630"/>
    <s v="Nitrite plus nitrate total 1 det. (as N)"/>
    <x v="15"/>
    <n v="1"/>
    <s v="Effluent gross"/>
    <n v="1"/>
    <x v="29"/>
    <x v="29"/>
    <n v="40816"/>
    <x v="1"/>
    <m/>
    <m/>
    <m/>
    <m/>
    <m/>
    <m/>
    <m/>
    <m/>
    <m/>
    <m/>
    <m/>
    <s v="&lt;"/>
    <n v="0.05"/>
    <s v="MG/L"/>
    <m/>
    <m/>
    <s v="MG/L"/>
    <s v="avg"/>
    <m/>
    <m/>
    <m/>
    <m/>
    <m/>
    <m/>
    <m/>
    <m/>
    <m/>
    <m/>
    <m/>
    <m/>
    <m/>
    <m/>
    <m/>
    <m/>
    <x v="0"/>
    <m/>
    <m/>
    <m/>
    <m/>
    <m/>
    <m/>
    <m/>
    <m/>
    <m/>
    <m/>
    <m/>
    <m/>
    <m/>
    <m/>
    <m/>
    <m/>
    <m/>
    <m/>
    <m/>
    <m/>
    <m/>
    <m/>
    <m/>
    <m/>
  </r>
  <r>
    <s v="MT0000892"/>
    <s v="ICIS-NPDES"/>
    <x v="0"/>
    <x v="2"/>
    <n v="630"/>
    <s v="Nitrite plus nitrate total 1 det. (as N)"/>
    <x v="15"/>
    <n v="1"/>
    <s v="Effluent gross"/>
    <n v="1"/>
    <x v="30"/>
    <x v="30"/>
    <n v="40847"/>
    <x v="1"/>
    <m/>
    <m/>
    <m/>
    <m/>
    <m/>
    <m/>
    <m/>
    <m/>
    <m/>
    <m/>
    <m/>
    <m/>
    <n v="0.28999999999999998"/>
    <s v="MG/L"/>
    <m/>
    <m/>
    <s v="MG/L"/>
    <s v="avg"/>
    <m/>
    <m/>
    <m/>
    <m/>
    <m/>
    <m/>
    <m/>
    <m/>
    <m/>
    <m/>
    <m/>
    <m/>
    <m/>
    <m/>
    <m/>
    <m/>
    <x v="0"/>
    <m/>
    <m/>
    <m/>
    <m/>
    <m/>
    <m/>
    <m/>
    <m/>
    <m/>
    <m/>
    <m/>
    <m/>
    <m/>
    <m/>
    <m/>
    <m/>
    <m/>
    <m/>
    <m/>
    <m/>
    <m/>
    <m/>
    <m/>
    <m/>
  </r>
  <r>
    <s v="MT0000892"/>
    <s v="ICIS-NPDES"/>
    <x v="0"/>
    <x v="2"/>
    <n v="630"/>
    <s v="Nitrite plus nitrate total 1 det. (as N)"/>
    <x v="15"/>
    <n v="1"/>
    <s v="Effluent gross"/>
    <n v="1"/>
    <x v="31"/>
    <x v="31"/>
    <n v="40877"/>
    <x v="1"/>
    <m/>
    <m/>
    <m/>
    <m/>
    <m/>
    <m/>
    <m/>
    <m/>
    <m/>
    <m/>
    <m/>
    <m/>
    <n v="0.27"/>
    <s v="MG/L"/>
    <m/>
    <m/>
    <s v="MG/L"/>
    <s v="avg"/>
    <m/>
    <m/>
    <m/>
    <m/>
    <m/>
    <m/>
    <m/>
    <m/>
    <m/>
    <m/>
    <m/>
    <m/>
    <m/>
    <m/>
    <m/>
    <m/>
    <x v="0"/>
    <m/>
    <m/>
    <m/>
    <m/>
    <m/>
    <m/>
    <m/>
    <m/>
    <m/>
    <m/>
    <m/>
    <m/>
    <m/>
    <m/>
    <m/>
    <m/>
    <m/>
    <m/>
    <m/>
    <m/>
    <m/>
    <m/>
    <m/>
    <m/>
  </r>
  <r>
    <s v="MT0000892"/>
    <s v="ICIS-NPDES"/>
    <x v="0"/>
    <x v="2"/>
    <n v="630"/>
    <s v="Nitrite plus nitrate total 1 det. (as N)"/>
    <x v="15"/>
    <n v="1"/>
    <s v="Effluent gross"/>
    <n v="1"/>
    <x v="32"/>
    <x v="32"/>
    <n v="40908"/>
    <x v="1"/>
    <m/>
    <m/>
    <m/>
    <m/>
    <m/>
    <m/>
    <m/>
    <m/>
    <m/>
    <m/>
    <m/>
    <s v="&lt;"/>
    <n v="0.05"/>
    <s v="MG/L"/>
    <m/>
    <m/>
    <s v="MG/L"/>
    <s v="avg"/>
    <m/>
    <m/>
    <m/>
    <m/>
    <m/>
    <m/>
    <m/>
    <m/>
    <m/>
    <m/>
    <m/>
    <m/>
    <m/>
    <m/>
    <m/>
    <m/>
    <x v="0"/>
    <m/>
    <m/>
    <m/>
    <m/>
    <m/>
    <m/>
    <m/>
    <m/>
    <m/>
    <m/>
    <m/>
    <m/>
    <m/>
    <m/>
    <m/>
    <m/>
    <m/>
    <m/>
    <m/>
    <m/>
    <m/>
    <m/>
    <m/>
    <m/>
  </r>
  <r>
    <s v="MT0000892"/>
    <s v="ICIS-NPDES"/>
    <x v="0"/>
    <x v="2"/>
    <n v="630"/>
    <s v="Nitrite plus nitrate total 1 det. (as N)"/>
    <x v="15"/>
    <n v="1"/>
    <s v="Effluent gross"/>
    <n v="1"/>
    <x v="33"/>
    <x v="33"/>
    <n v="40939"/>
    <x v="2"/>
    <m/>
    <m/>
    <m/>
    <m/>
    <m/>
    <m/>
    <m/>
    <m/>
    <m/>
    <m/>
    <m/>
    <s v="&lt;"/>
    <n v="0.05"/>
    <s v="MG/L"/>
    <m/>
    <m/>
    <s v="MG/L"/>
    <s v="avg"/>
    <m/>
    <m/>
    <m/>
    <m/>
    <m/>
    <m/>
    <m/>
    <m/>
    <m/>
    <m/>
    <m/>
    <m/>
    <m/>
    <m/>
    <m/>
    <m/>
    <x v="0"/>
    <m/>
    <m/>
    <m/>
    <m/>
    <m/>
    <m/>
    <m/>
    <m/>
    <m/>
    <m/>
    <m/>
    <m/>
    <m/>
    <m/>
    <m/>
    <m/>
    <m/>
    <m/>
    <m/>
    <m/>
    <m/>
    <m/>
    <m/>
    <m/>
  </r>
  <r>
    <s v="MT0000892"/>
    <s v="ICIS-NPDES"/>
    <x v="0"/>
    <x v="2"/>
    <n v="630"/>
    <s v="Nitrite plus nitrate total 1 det. (as N)"/>
    <x v="15"/>
    <n v="1"/>
    <s v="Effluent gross"/>
    <n v="1"/>
    <x v="34"/>
    <x v="34"/>
    <n v="40968"/>
    <x v="2"/>
    <m/>
    <m/>
    <m/>
    <m/>
    <m/>
    <m/>
    <m/>
    <m/>
    <m/>
    <m/>
    <m/>
    <m/>
    <n v="0.31"/>
    <s v="MG/L"/>
    <m/>
    <m/>
    <s v="MG/L"/>
    <s v="avg"/>
    <m/>
    <m/>
    <m/>
    <m/>
    <m/>
    <m/>
    <m/>
    <m/>
    <m/>
    <m/>
    <m/>
    <m/>
    <m/>
    <m/>
    <m/>
    <m/>
    <x v="0"/>
    <m/>
    <m/>
    <m/>
    <m/>
    <m/>
    <m/>
    <m/>
    <m/>
    <m/>
    <m/>
    <m/>
    <m/>
    <m/>
    <m/>
    <m/>
    <m/>
    <m/>
    <m/>
    <m/>
    <m/>
    <m/>
    <m/>
    <m/>
    <m/>
  </r>
  <r>
    <s v="MT0000892"/>
    <s v="ICIS-NPDES"/>
    <x v="0"/>
    <x v="2"/>
    <n v="630"/>
    <s v="Nitrite plus nitrate total 1 det. (as N)"/>
    <x v="15"/>
    <n v="1"/>
    <s v="Effluent gross"/>
    <n v="1"/>
    <x v="8"/>
    <x v="8"/>
    <n v="40999"/>
    <x v="2"/>
    <m/>
    <m/>
    <m/>
    <m/>
    <m/>
    <m/>
    <m/>
    <m/>
    <m/>
    <m/>
    <m/>
    <s v="&lt;"/>
    <n v="0.05"/>
    <s v="MG/L"/>
    <m/>
    <m/>
    <s v="MG/L"/>
    <s v="avg"/>
    <m/>
    <m/>
    <m/>
    <m/>
    <m/>
    <m/>
    <m/>
    <m/>
    <m/>
    <m/>
    <m/>
    <m/>
    <m/>
    <m/>
    <m/>
    <m/>
    <x v="0"/>
    <m/>
    <m/>
    <m/>
    <m/>
    <m/>
    <m/>
    <m/>
    <m/>
    <m/>
    <m/>
    <m/>
    <m/>
    <m/>
    <m/>
    <m/>
    <m/>
    <m/>
    <m/>
    <m/>
    <m/>
    <m/>
    <m/>
    <m/>
    <m/>
  </r>
  <r>
    <s v="MT0000892"/>
    <s v="ICIS-NPDES"/>
    <x v="0"/>
    <x v="2"/>
    <n v="630"/>
    <s v="Nitrite plus nitrate total 1 det. (as N)"/>
    <x v="15"/>
    <n v="1"/>
    <s v="Effluent gross"/>
    <n v="1"/>
    <x v="9"/>
    <x v="9"/>
    <n v="41029"/>
    <x v="2"/>
    <m/>
    <m/>
    <m/>
    <m/>
    <m/>
    <m/>
    <m/>
    <m/>
    <m/>
    <m/>
    <m/>
    <s v="&lt;"/>
    <n v="0.05"/>
    <s v="MG/L"/>
    <m/>
    <m/>
    <s v="MG/L"/>
    <s v="avg"/>
    <m/>
    <m/>
    <m/>
    <m/>
    <m/>
    <m/>
    <m/>
    <m/>
    <m/>
    <m/>
    <m/>
    <m/>
    <m/>
    <m/>
    <m/>
    <m/>
    <x v="0"/>
    <m/>
    <m/>
    <m/>
    <m/>
    <m/>
    <m/>
    <m/>
    <m/>
    <m/>
    <m/>
    <m/>
    <m/>
    <m/>
    <m/>
    <m/>
    <m/>
    <m/>
    <m/>
    <m/>
    <m/>
    <m/>
    <m/>
    <m/>
    <m/>
  </r>
  <r>
    <s v="MT0000892"/>
    <s v="ICIS-NPDES"/>
    <x v="0"/>
    <x v="2"/>
    <n v="630"/>
    <s v="Nitrite plus nitrate total 1 det. (as N)"/>
    <x v="15"/>
    <n v="1"/>
    <s v="Effluent gross"/>
    <n v="1"/>
    <x v="35"/>
    <x v="35"/>
    <n v="41060"/>
    <x v="2"/>
    <m/>
    <m/>
    <m/>
    <m/>
    <m/>
    <m/>
    <m/>
    <m/>
    <m/>
    <m/>
    <m/>
    <m/>
    <n v="0.21"/>
    <s v="MG/L"/>
    <m/>
    <m/>
    <s v="MG/L"/>
    <s v="avg"/>
    <m/>
    <m/>
    <m/>
    <m/>
    <m/>
    <n v="0.21"/>
    <s v="MG/L"/>
    <m/>
    <m/>
    <s v="MG/L"/>
    <s v="max"/>
    <m/>
    <m/>
    <m/>
    <m/>
    <m/>
    <x v="0"/>
    <m/>
    <m/>
    <m/>
    <m/>
    <m/>
    <m/>
    <m/>
    <m/>
    <m/>
    <m/>
    <m/>
    <m/>
    <m/>
    <m/>
    <m/>
    <m/>
    <m/>
    <m/>
    <m/>
    <m/>
    <m/>
    <m/>
    <m/>
    <m/>
  </r>
  <r>
    <s v="MT0000892"/>
    <s v="ICIS-NPDES"/>
    <x v="0"/>
    <x v="2"/>
    <n v="630"/>
    <s v="Nitrite plus nitrate total 1 det. (as N)"/>
    <x v="15"/>
    <n v="1"/>
    <s v="Effluent gross"/>
    <n v="1"/>
    <x v="10"/>
    <x v="10"/>
    <n v="41090"/>
    <x v="2"/>
    <m/>
    <m/>
    <m/>
    <m/>
    <m/>
    <m/>
    <m/>
    <m/>
    <m/>
    <m/>
    <m/>
    <m/>
    <n v="0.04"/>
    <s v="MG/L"/>
    <m/>
    <m/>
    <s v="MG/L"/>
    <s v="avg"/>
    <m/>
    <m/>
    <m/>
    <m/>
    <m/>
    <n v="0.04"/>
    <s v="MG/L"/>
    <m/>
    <m/>
    <s v="MG/L"/>
    <s v="max"/>
    <m/>
    <m/>
    <m/>
    <m/>
    <m/>
    <x v="0"/>
    <m/>
    <m/>
    <m/>
    <m/>
    <m/>
    <m/>
    <m/>
    <m/>
    <m/>
    <m/>
    <m/>
    <m/>
    <m/>
    <m/>
    <m/>
    <m/>
    <m/>
    <m/>
    <m/>
    <m/>
    <m/>
    <m/>
    <m/>
    <m/>
  </r>
  <r>
    <s v="MT0000892"/>
    <s v="ICIS-NPDES"/>
    <x v="0"/>
    <x v="2"/>
    <n v="630"/>
    <s v="Nitrite plus nitrate total 1 det. (as N)"/>
    <x v="15"/>
    <n v="1"/>
    <s v="Effluent gross"/>
    <n v="1"/>
    <x v="36"/>
    <x v="36"/>
    <n v="41121"/>
    <x v="2"/>
    <m/>
    <m/>
    <m/>
    <m/>
    <m/>
    <m/>
    <m/>
    <m/>
    <m/>
    <m/>
    <m/>
    <m/>
    <n v="0.12"/>
    <s v="MG/L"/>
    <m/>
    <m/>
    <s v="MG/L"/>
    <s v="avg"/>
    <m/>
    <m/>
    <m/>
    <m/>
    <m/>
    <n v="0.12"/>
    <s v="MG/L"/>
    <m/>
    <m/>
    <s v="MG/L"/>
    <s v="max"/>
    <m/>
    <m/>
    <m/>
    <m/>
    <m/>
    <x v="0"/>
    <m/>
    <m/>
    <m/>
    <m/>
    <m/>
    <m/>
    <m/>
    <m/>
    <m/>
    <m/>
    <m/>
    <m/>
    <m/>
    <m/>
    <m/>
    <m/>
    <m/>
    <m/>
    <m/>
    <m/>
    <m/>
    <m/>
    <m/>
    <m/>
  </r>
  <r>
    <s v="MT0000892"/>
    <s v="ICIS-NPDES"/>
    <x v="0"/>
    <x v="2"/>
    <n v="630"/>
    <s v="Nitrite plus nitrate total 1 det. (as N)"/>
    <x v="15"/>
    <n v="1"/>
    <s v="Effluent gross"/>
    <n v="1"/>
    <x v="37"/>
    <x v="37"/>
    <n v="41152"/>
    <x v="2"/>
    <m/>
    <m/>
    <m/>
    <m/>
    <m/>
    <m/>
    <m/>
    <m/>
    <m/>
    <m/>
    <m/>
    <s v="&lt;"/>
    <n v="0.01"/>
    <s v="MG/L"/>
    <m/>
    <m/>
    <s v="MG/L"/>
    <s v="avg"/>
    <m/>
    <m/>
    <m/>
    <m/>
    <s v="&lt;"/>
    <n v="0.01"/>
    <s v="MG/L"/>
    <m/>
    <m/>
    <s v="MG/L"/>
    <s v="max"/>
    <m/>
    <m/>
    <m/>
    <m/>
    <m/>
    <x v="0"/>
    <m/>
    <m/>
    <m/>
    <m/>
    <m/>
    <m/>
    <m/>
    <m/>
    <m/>
    <m/>
    <m/>
    <m/>
    <m/>
    <m/>
    <m/>
    <m/>
    <m/>
    <m/>
    <m/>
    <m/>
    <m/>
    <m/>
    <m/>
    <m/>
  </r>
  <r>
    <s v="MT0000892"/>
    <s v="ICIS-NPDES"/>
    <x v="0"/>
    <x v="2"/>
    <n v="630"/>
    <s v="Nitrite plus nitrate total 1 det. (as N)"/>
    <x v="15"/>
    <n v="1"/>
    <s v="Effluent gross"/>
    <n v="1"/>
    <x v="38"/>
    <x v="38"/>
    <n v="41182"/>
    <x v="2"/>
    <m/>
    <m/>
    <m/>
    <m/>
    <m/>
    <m/>
    <m/>
    <m/>
    <m/>
    <m/>
    <m/>
    <m/>
    <n v="0.01"/>
    <s v="MG/L"/>
    <m/>
    <m/>
    <s v="MG/L"/>
    <s v="avg"/>
    <m/>
    <m/>
    <m/>
    <m/>
    <m/>
    <n v="0.01"/>
    <s v="MG/L"/>
    <m/>
    <m/>
    <s v="MG/L"/>
    <s v="max"/>
    <m/>
    <m/>
    <m/>
    <m/>
    <m/>
    <x v="0"/>
    <m/>
    <m/>
    <m/>
    <m/>
    <m/>
    <m/>
    <m/>
    <m/>
    <m/>
    <m/>
    <m/>
    <m/>
    <m/>
    <m/>
    <m/>
    <m/>
    <m/>
    <m/>
    <m/>
    <m/>
    <m/>
    <m/>
    <m/>
    <m/>
  </r>
  <r>
    <s v="MT0000892"/>
    <s v="ICIS-NPDES"/>
    <x v="0"/>
    <x v="2"/>
    <n v="665"/>
    <s v="Phosphorus, total (as P)"/>
    <x v="16"/>
    <n v="1"/>
    <s v="Effluent gross"/>
    <n v="1"/>
    <x v="11"/>
    <x v="11"/>
    <n v="40025"/>
    <x v="3"/>
    <m/>
    <m/>
    <m/>
    <m/>
    <m/>
    <m/>
    <m/>
    <m/>
    <m/>
    <m/>
    <m/>
    <m/>
    <n v="0.03"/>
    <s v="MG/L"/>
    <m/>
    <m/>
    <s v="MG/L"/>
    <s v="avg"/>
    <m/>
    <m/>
    <m/>
    <m/>
    <m/>
    <m/>
    <m/>
    <m/>
    <m/>
    <m/>
    <m/>
    <m/>
    <m/>
    <m/>
    <m/>
    <m/>
    <x v="0"/>
    <m/>
    <m/>
    <m/>
    <m/>
    <m/>
    <m/>
    <m/>
    <m/>
    <m/>
    <m/>
    <m/>
    <m/>
    <m/>
    <m/>
    <m/>
    <m/>
    <m/>
    <m/>
    <m/>
    <m/>
    <m/>
    <m/>
    <m/>
    <m/>
  </r>
  <r>
    <s v="MT0000892"/>
    <s v="ICIS-NPDES"/>
    <x v="0"/>
    <x v="2"/>
    <n v="665"/>
    <s v="Phosphorus, total (as P)"/>
    <x v="16"/>
    <n v="1"/>
    <s v="Effluent gross"/>
    <n v="1"/>
    <x v="12"/>
    <x v="12"/>
    <n v="40056"/>
    <x v="3"/>
    <m/>
    <m/>
    <m/>
    <m/>
    <m/>
    <m/>
    <m/>
    <m/>
    <m/>
    <m/>
    <m/>
    <m/>
    <n v="0.03"/>
    <s v="MG/L"/>
    <m/>
    <m/>
    <s v="MG/L"/>
    <s v="avg"/>
    <m/>
    <m/>
    <m/>
    <m/>
    <m/>
    <m/>
    <m/>
    <m/>
    <m/>
    <m/>
    <m/>
    <m/>
    <m/>
    <m/>
    <m/>
    <m/>
    <x v="0"/>
    <m/>
    <m/>
    <m/>
    <m/>
    <m/>
    <m/>
    <m/>
    <m/>
    <m/>
    <m/>
    <m/>
    <m/>
    <m/>
    <m/>
    <m/>
    <m/>
    <m/>
    <m/>
    <m/>
    <m/>
    <m/>
    <m/>
    <m/>
    <m/>
  </r>
  <r>
    <s v="MT0000892"/>
    <s v="ICIS-NPDES"/>
    <x v="0"/>
    <x v="2"/>
    <n v="665"/>
    <s v="Phosphorus, total (as P)"/>
    <x v="16"/>
    <n v="1"/>
    <s v="Effluent gross"/>
    <n v="1"/>
    <x v="13"/>
    <x v="13"/>
    <n v="40086"/>
    <x v="3"/>
    <m/>
    <m/>
    <m/>
    <m/>
    <m/>
    <m/>
    <m/>
    <m/>
    <m/>
    <m/>
    <m/>
    <m/>
    <n v="0.04"/>
    <s v="MG/L"/>
    <m/>
    <m/>
    <s v="MG/L"/>
    <s v="avg"/>
    <m/>
    <m/>
    <m/>
    <m/>
    <m/>
    <m/>
    <m/>
    <m/>
    <m/>
    <m/>
    <m/>
    <m/>
    <m/>
    <m/>
    <m/>
    <m/>
    <x v="0"/>
    <m/>
    <m/>
    <m/>
    <m/>
    <m/>
    <m/>
    <m/>
    <m/>
    <m/>
    <m/>
    <m/>
    <m/>
    <m/>
    <m/>
    <m/>
    <m/>
    <m/>
    <m/>
    <m/>
    <m/>
    <m/>
    <m/>
    <m/>
    <m/>
  </r>
  <r>
    <s v="MT0000892"/>
    <s v="ICIS-NPDES"/>
    <x v="0"/>
    <x v="2"/>
    <n v="665"/>
    <s v="Phosphorus, total (as P)"/>
    <x v="16"/>
    <n v="1"/>
    <s v="Effluent gross"/>
    <n v="1"/>
    <x v="14"/>
    <x v="14"/>
    <n v="40117"/>
    <x v="3"/>
    <m/>
    <m/>
    <m/>
    <m/>
    <m/>
    <m/>
    <m/>
    <m/>
    <m/>
    <m/>
    <m/>
    <m/>
    <n v="0.03"/>
    <s v="MG/L"/>
    <m/>
    <m/>
    <s v="MG/L"/>
    <s v="avg"/>
    <m/>
    <m/>
    <m/>
    <m/>
    <m/>
    <m/>
    <m/>
    <m/>
    <m/>
    <m/>
    <m/>
    <m/>
    <m/>
    <m/>
    <m/>
    <m/>
    <x v="0"/>
    <m/>
    <m/>
    <m/>
    <m/>
    <m/>
    <m/>
    <m/>
    <m/>
    <m/>
    <m/>
    <m/>
    <m/>
    <m/>
    <m/>
    <m/>
    <m/>
    <m/>
    <m/>
    <m/>
    <m/>
    <m/>
    <m/>
    <m/>
    <m/>
  </r>
  <r>
    <s v="MT0000892"/>
    <s v="ICIS-NPDES"/>
    <x v="0"/>
    <x v="2"/>
    <n v="665"/>
    <s v="Phosphorus, total (as P)"/>
    <x v="16"/>
    <n v="1"/>
    <s v="Effluent gross"/>
    <n v="1"/>
    <x v="15"/>
    <x v="15"/>
    <n v="40147"/>
    <x v="3"/>
    <m/>
    <m/>
    <m/>
    <m/>
    <m/>
    <m/>
    <m/>
    <m/>
    <m/>
    <m/>
    <m/>
    <s v="&lt;"/>
    <n v="0.01"/>
    <s v="MG/L"/>
    <m/>
    <m/>
    <s v="MG/L"/>
    <s v="avg"/>
    <m/>
    <m/>
    <m/>
    <m/>
    <m/>
    <m/>
    <m/>
    <m/>
    <m/>
    <m/>
    <m/>
    <m/>
    <m/>
    <m/>
    <m/>
    <m/>
    <x v="0"/>
    <m/>
    <m/>
    <m/>
    <m/>
    <m/>
    <m/>
    <m/>
    <m/>
    <m/>
    <m/>
    <m/>
    <m/>
    <m/>
    <m/>
    <m/>
    <m/>
    <m/>
    <m/>
    <m/>
    <m/>
    <m/>
    <m/>
    <m/>
    <m/>
  </r>
  <r>
    <s v="MT0000892"/>
    <s v="ICIS-NPDES"/>
    <x v="0"/>
    <x v="2"/>
    <n v="665"/>
    <s v="Phosphorus, total (as P)"/>
    <x v="16"/>
    <n v="1"/>
    <s v="Effluent gross"/>
    <n v="1"/>
    <x v="16"/>
    <x v="16"/>
    <n v="40178"/>
    <x v="3"/>
    <m/>
    <m/>
    <m/>
    <m/>
    <m/>
    <m/>
    <m/>
    <m/>
    <m/>
    <m/>
    <m/>
    <m/>
    <n v="0.03"/>
    <s v="MG/L"/>
    <m/>
    <m/>
    <s v="MG/L"/>
    <s v="avg"/>
    <m/>
    <m/>
    <m/>
    <m/>
    <m/>
    <m/>
    <m/>
    <m/>
    <m/>
    <m/>
    <m/>
    <m/>
    <m/>
    <m/>
    <m/>
    <m/>
    <x v="0"/>
    <m/>
    <m/>
    <m/>
    <m/>
    <m/>
    <m/>
    <m/>
    <m/>
    <m/>
    <m/>
    <m/>
    <m/>
    <m/>
    <m/>
    <m/>
    <m/>
    <m/>
    <m/>
    <m/>
    <m/>
    <m/>
    <m/>
    <m/>
    <m/>
  </r>
  <r>
    <s v="MT0000892"/>
    <s v="ICIS-NPDES"/>
    <x v="0"/>
    <x v="2"/>
    <n v="665"/>
    <s v="Phosphorus, total (as P)"/>
    <x v="16"/>
    <n v="1"/>
    <s v="Effluent gross"/>
    <n v="1"/>
    <x v="17"/>
    <x v="17"/>
    <n v="40209"/>
    <x v="0"/>
    <m/>
    <m/>
    <m/>
    <m/>
    <m/>
    <m/>
    <m/>
    <m/>
    <m/>
    <m/>
    <m/>
    <m/>
    <n v="0.02"/>
    <s v="MG/L"/>
    <m/>
    <m/>
    <s v="MG/L"/>
    <s v="avg"/>
    <m/>
    <m/>
    <m/>
    <m/>
    <m/>
    <m/>
    <m/>
    <m/>
    <m/>
    <m/>
    <m/>
    <m/>
    <m/>
    <m/>
    <m/>
    <m/>
    <x v="0"/>
    <m/>
    <m/>
    <m/>
    <m/>
    <m/>
    <m/>
    <m/>
    <m/>
    <m/>
    <m/>
    <m/>
    <m/>
    <m/>
    <m/>
    <m/>
    <m/>
    <m/>
    <m/>
    <m/>
    <m/>
    <m/>
    <m/>
    <m/>
    <m/>
  </r>
  <r>
    <s v="MT0000892"/>
    <s v="ICIS-NPDES"/>
    <x v="0"/>
    <x v="2"/>
    <n v="665"/>
    <s v="Phosphorus, total (as P)"/>
    <x v="16"/>
    <n v="1"/>
    <s v="Effluent gross"/>
    <n v="1"/>
    <x v="18"/>
    <x v="18"/>
    <n v="40237"/>
    <x v="0"/>
    <m/>
    <m/>
    <m/>
    <m/>
    <m/>
    <m/>
    <m/>
    <m/>
    <m/>
    <m/>
    <m/>
    <m/>
    <n v="0.02"/>
    <s v="MG/L"/>
    <m/>
    <m/>
    <s v="MG/L"/>
    <s v="avg"/>
    <m/>
    <m/>
    <m/>
    <m/>
    <m/>
    <m/>
    <m/>
    <m/>
    <m/>
    <m/>
    <m/>
    <m/>
    <m/>
    <m/>
    <m/>
    <m/>
    <x v="0"/>
    <m/>
    <m/>
    <m/>
    <m/>
    <m/>
    <m/>
    <m/>
    <m/>
    <m/>
    <m/>
    <m/>
    <m/>
    <m/>
    <m/>
    <m/>
    <m/>
    <m/>
    <m/>
    <m/>
    <m/>
    <m/>
    <m/>
    <m/>
    <m/>
  </r>
  <r>
    <s v="MT0000892"/>
    <s v="ICIS-NPDES"/>
    <x v="0"/>
    <x v="2"/>
    <n v="665"/>
    <s v="Phosphorus, total (as P)"/>
    <x v="16"/>
    <n v="1"/>
    <s v="Effluent gross"/>
    <n v="1"/>
    <x v="19"/>
    <x v="19"/>
    <n v="40268"/>
    <x v="0"/>
    <m/>
    <m/>
    <m/>
    <m/>
    <m/>
    <m/>
    <m/>
    <m/>
    <m/>
    <m/>
    <m/>
    <m/>
    <n v="0.03"/>
    <s v="MG/L"/>
    <m/>
    <m/>
    <s v="MG/L"/>
    <s v="avg"/>
    <m/>
    <m/>
    <m/>
    <m/>
    <m/>
    <m/>
    <m/>
    <m/>
    <m/>
    <m/>
    <m/>
    <m/>
    <m/>
    <m/>
    <m/>
    <m/>
    <x v="0"/>
    <m/>
    <m/>
    <m/>
    <m/>
    <m/>
    <m/>
    <m/>
    <m/>
    <m/>
    <m/>
    <m/>
    <m/>
    <m/>
    <m/>
    <m/>
    <m/>
    <m/>
    <m/>
    <m/>
    <m/>
    <m/>
    <m/>
    <m/>
    <m/>
  </r>
  <r>
    <s v="MT0000892"/>
    <s v="ICIS-NPDES"/>
    <x v="0"/>
    <x v="2"/>
    <n v="665"/>
    <s v="Phosphorus, total (as P)"/>
    <x v="16"/>
    <n v="1"/>
    <s v="Effluent gross"/>
    <n v="1"/>
    <x v="20"/>
    <x v="20"/>
    <n v="40298"/>
    <x v="0"/>
    <m/>
    <m/>
    <m/>
    <m/>
    <m/>
    <m/>
    <m/>
    <m/>
    <m/>
    <m/>
    <m/>
    <m/>
    <n v="0.01"/>
    <s v="MG/L"/>
    <m/>
    <m/>
    <s v="MG/L"/>
    <s v="avg"/>
    <m/>
    <m/>
    <m/>
    <m/>
    <m/>
    <m/>
    <m/>
    <m/>
    <m/>
    <m/>
    <m/>
    <m/>
    <m/>
    <m/>
    <m/>
    <m/>
    <x v="0"/>
    <m/>
    <m/>
    <m/>
    <m/>
    <m/>
    <m/>
    <m/>
    <m/>
    <m/>
    <m/>
    <m/>
    <m/>
    <m/>
    <m/>
    <m/>
    <m/>
    <m/>
    <m/>
    <m/>
    <m/>
    <m/>
    <m/>
    <m/>
    <m/>
  </r>
  <r>
    <s v="MT0000892"/>
    <s v="ICIS-NPDES"/>
    <x v="0"/>
    <x v="2"/>
    <n v="665"/>
    <s v="Phosphorus, total (as P)"/>
    <x v="16"/>
    <n v="1"/>
    <s v="Effluent gross"/>
    <n v="1"/>
    <x v="21"/>
    <x v="21"/>
    <n v="40329"/>
    <x v="0"/>
    <m/>
    <m/>
    <m/>
    <m/>
    <m/>
    <m/>
    <m/>
    <m/>
    <m/>
    <m/>
    <m/>
    <m/>
    <n v="0.02"/>
    <s v="MG/L"/>
    <m/>
    <m/>
    <s v="MG/L"/>
    <s v="avg"/>
    <m/>
    <m/>
    <m/>
    <m/>
    <m/>
    <m/>
    <m/>
    <m/>
    <m/>
    <m/>
    <m/>
    <m/>
    <m/>
    <m/>
    <m/>
    <m/>
    <x v="0"/>
    <m/>
    <m/>
    <m/>
    <m/>
    <m/>
    <m/>
    <m/>
    <m/>
    <m/>
    <m/>
    <m/>
    <m/>
    <m/>
    <m/>
    <m/>
    <m/>
    <m/>
    <m/>
    <m/>
    <m/>
    <m/>
    <m/>
    <m/>
    <m/>
  </r>
  <r>
    <s v="MT0000892"/>
    <s v="ICIS-NPDES"/>
    <x v="0"/>
    <x v="2"/>
    <n v="665"/>
    <s v="Phosphorus, total (as P)"/>
    <x v="16"/>
    <n v="1"/>
    <s v="Effluent gross"/>
    <n v="1"/>
    <x v="22"/>
    <x v="22"/>
    <n v="40359"/>
    <x v="0"/>
    <m/>
    <m/>
    <m/>
    <m/>
    <m/>
    <m/>
    <m/>
    <m/>
    <m/>
    <m/>
    <m/>
    <m/>
    <n v="0.02"/>
    <s v="MG/L"/>
    <m/>
    <m/>
    <s v="MG/L"/>
    <s v="avg"/>
    <m/>
    <m/>
    <m/>
    <m/>
    <m/>
    <m/>
    <m/>
    <m/>
    <m/>
    <m/>
    <m/>
    <m/>
    <m/>
    <m/>
    <m/>
    <m/>
    <x v="0"/>
    <m/>
    <m/>
    <m/>
    <m/>
    <m/>
    <m/>
    <m/>
    <m/>
    <m/>
    <m/>
    <m/>
    <m/>
    <m/>
    <m/>
    <m/>
    <m/>
    <m/>
    <m/>
    <m/>
    <m/>
    <m/>
    <m/>
    <m/>
    <m/>
  </r>
  <r>
    <s v="MT0000892"/>
    <s v="ICIS-NPDES"/>
    <x v="0"/>
    <x v="2"/>
    <n v="665"/>
    <s v="Phosphorus, total (as P)"/>
    <x v="16"/>
    <n v="1"/>
    <s v="Effluent gross"/>
    <n v="1"/>
    <x v="23"/>
    <x v="23"/>
    <n v="40390"/>
    <x v="0"/>
    <m/>
    <m/>
    <m/>
    <m/>
    <m/>
    <m/>
    <m/>
    <m/>
    <m/>
    <m/>
    <m/>
    <m/>
    <n v="0.03"/>
    <s v="MG/L"/>
    <m/>
    <m/>
    <s v="MG/L"/>
    <s v="avg"/>
    <m/>
    <m/>
    <m/>
    <m/>
    <m/>
    <m/>
    <m/>
    <m/>
    <m/>
    <m/>
    <m/>
    <m/>
    <m/>
    <m/>
    <m/>
    <m/>
    <x v="0"/>
    <m/>
    <m/>
    <m/>
    <m/>
    <m/>
    <m/>
    <m/>
    <m/>
    <m/>
    <m/>
    <m/>
    <m/>
    <m/>
    <m/>
    <m/>
    <m/>
    <m/>
    <m/>
    <m/>
    <m/>
    <m/>
    <m/>
    <m/>
    <m/>
  </r>
  <r>
    <s v="MT0000892"/>
    <s v="ICIS-NPDES"/>
    <x v="0"/>
    <x v="2"/>
    <n v="665"/>
    <s v="Phosphorus, total (as P)"/>
    <x v="16"/>
    <n v="1"/>
    <s v="Effluent gross"/>
    <n v="1"/>
    <x v="0"/>
    <x v="0"/>
    <n v="40421"/>
    <x v="0"/>
    <m/>
    <m/>
    <m/>
    <m/>
    <m/>
    <m/>
    <m/>
    <m/>
    <m/>
    <m/>
    <m/>
    <m/>
    <n v="0.02"/>
    <s v="MG/L"/>
    <m/>
    <m/>
    <s v="MG/L"/>
    <s v="avg"/>
    <m/>
    <m/>
    <m/>
    <m/>
    <m/>
    <m/>
    <m/>
    <m/>
    <m/>
    <m/>
    <m/>
    <m/>
    <m/>
    <m/>
    <m/>
    <m/>
    <x v="0"/>
    <m/>
    <m/>
    <m/>
    <m/>
    <m/>
    <m/>
    <m/>
    <m/>
    <m/>
    <m/>
    <m/>
    <m/>
    <m/>
    <m/>
    <m/>
    <m/>
    <m/>
    <m/>
    <m/>
    <m/>
    <m/>
    <m/>
    <m/>
    <m/>
  </r>
  <r>
    <s v="MT0000892"/>
    <s v="ICIS-NPDES"/>
    <x v="0"/>
    <x v="2"/>
    <n v="665"/>
    <s v="Phosphorus, total (as P)"/>
    <x v="16"/>
    <n v="1"/>
    <s v="Effluent gross"/>
    <n v="1"/>
    <x v="1"/>
    <x v="1"/>
    <n v="40451"/>
    <x v="0"/>
    <m/>
    <m/>
    <m/>
    <m/>
    <m/>
    <m/>
    <m/>
    <m/>
    <m/>
    <m/>
    <m/>
    <m/>
    <n v="0.02"/>
    <s v="MG/L"/>
    <m/>
    <m/>
    <s v="MG/L"/>
    <s v="avg"/>
    <m/>
    <m/>
    <m/>
    <m/>
    <m/>
    <m/>
    <m/>
    <m/>
    <m/>
    <m/>
    <m/>
    <m/>
    <m/>
    <m/>
    <m/>
    <m/>
    <x v="0"/>
    <m/>
    <m/>
    <m/>
    <m/>
    <m/>
    <m/>
    <m/>
    <m/>
    <m/>
    <m/>
    <m/>
    <m/>
    <m/>
    <m/>
    <m/>
    <m/>
    <m/>
    <m/>
    <m/>
    <m/>
    <m/>
    <m/>
    <m/>
    <m/>
  </r>
  <r>
    <s v="MT0000892"/>
    <s v="ICIS-NPDES"/>
    <x v="0"/>
    <x v="2"/>
    <n v="665"/>
    <s v="Phosphorus, total (as P)"/>
    <x v="16"/>
    <n v="1"/>
    <s v="Effluent gross"/>
    <n v="1"/>
    <x v="24"/>
    <x v="24"/>
    <n v="40482"/>
    <x v="0"/>
    <m/>
    <m/>
    <m/>
    <m/>
    <m/>
    <m/>
    <m/>
    <m/>
    <m/>
    <m/>
    <m/>
    <m/>
    <n v="0.02"/>
    <s v="MG/L"/>
    <m/>
    <m/>
    <s v="MG/L"/>
    <s v="avg"/>
    <m/>
    <m/>
    <m/>
    <m/>
    <m/>
    <m/>
    <m/>
    <m/>
    <m/>
    <m/>
    <m/>
    <m/>
    <m/>
    <m/>
    <m/>
    <m/>
    <x v="0"/>
    <m/>
    <m/>
    <m/>
    <m/>
    <m/>
    <m/>
    <m/>
    <m/>
    <m/>
    <m/>
    <m/>
    <m/>
    <m/>
    <m/>
    <m/>
    <m/>
    <m/>
    <m/>
    <m/>
    <m/>
    <m/>
    <m/>
    <m/>
    <m/>
  </r>
  <r>
    <s v="MT0000892"/>
    <s v="ICIS-NPDES"/>
    <x v="0"/>
    <x v="2"/>
    <n v="665"/>
    <s v="Phosphorus, total (as P)"/>
    <x v="16"/>
    <n v="1"/>
    <s v="Effluent gross"/>
    <n v="1"/>
    <x v="2"/>
    <x v="2"/>
    <n v="40512"/>
    <x v="0"/>
    <m/>
    <m/>
    <m/>
    <m/>
    <m/>
    <m/>
    <m/>
    <m/>
    <m/>
    <m/>
    <m/>
    <m/>
    <n v="0.02"/>
    <s v="MG/L"/>
    <m/>
    <m/>
    <s v="MG/L"/>
    <s v="avg"/>
    <m/>
    <m/>
    <m/>
    <m/>
    <m/>
    <m/>
    <m/>
    <m/>
    <m/>
    <m/>
    <m/>
    <m/>
    <m/>
    <m/>
    <m/>
    <m/>
    <x v="0"/>
    <m/>
    <m/>
    <m/>
    <m/>
    <m/>
    <m/>
    <m/>
    <m/>
    <m/>
    <m/>
    <m/>
    <m/>
    <m/>
    <m/>
    <m/>
    <m/>
    <m/>
    <m/>
    <m/>
    <m/>
    <m/>
    <m/>
    <m/>
    <m/>
  </r>
  <r>
    <s v="MT0000892"/>
    <s v="ICIS-NPDES"/>
    <x v="0"/>
    <x v="2"/>
    <n v="665"/>
    <s v="Phosphorus, total (as P)"/>
    <x v="16"/>
    <n v="1"/>
    <s v="Effluent gross"/>
    <n v="1"/>
    <x v="3"/>
    <x v="3"/>
    <n v="40543"/>
    <x v="0"/>
    <m/>
    <m/>
    <m/>
    <m/>
    <m/>
    <m/>
    <m/>
    <m/>
    <m/>
    <m/>
    <m/>
    <m/>
    <n v="0.04"/>
    <s v="MG/L"/>
    <m/>
    <m/>
    <s v="MG/L"/>
    <s v="avg"/>
    <m/>
    <m/>
    <m/>
    <m/>
    <m/>
    <m/>
    <m/>
    <m/>
    <m/>
    <m/>
    <m/>
    <m/>
    <m/>
    <m/>
    <m/>
    <m/>
    <x v="0"/>
    <m/>
    <m/>
    <m/>
    <m/>
    <m/>
    <m/>
    <m/>
    <m/>
    <m/>
    <m/>
    <m/>
    <m/>
    <m/>
    <m/>
    <m/>
    <m/>
    <m/>
    <m/>
    <m/>
    <m/>
    <m/>
    <m/>
    <m/>
    <m/>
  </r>
  <r>
    <s v="MT0000892"/>
    <s v="ICIS-NPDES"/>
    <x v="0"/>
    <x v="2"/>
    <n v="665"/>
    <s v="Phosphorus, total (as P)"/>
    <x v="16"/>
    <n v="1"/>
    <s v="Effluent gross"/>
    <n v="1"/>
    <x v="25"/>
    <x v="25"/>
    <n v="40574"/>
    <x v="1"/>
    <m/>
    <m/>
    <m/>
    <m/>
    <m/>
    <m/>
    <m/>
    <m/>
    <m/>
    <m/>
    <m/>
    <m/>
    <n v="0.02"/>
    <s v="MG/L"/>
    <m/>
    <m/>
    <s v="MG/L"/>
    <s v="avg"/>
    <m/>
    <m/>
    <m/>
    <m/>
    <m/>
    <m/>
    <m/>
    <m/>
    <m/>
    <m/>
    <m/>
    <m/>
    <m/>
    <m/>
    <m/>
    <m/>
    <x v="0"/>
    <m/>
    <m/>
    <m/>
    <m/>
    <m/>
    <m/>
    <m/>
    <m/>
    <m/>
    <m/>
    <m/>
    <m/>
    <m/>
    <m/>
    <m/>
    <m/>
    <m/>
    <m/>
    <m/>
    <m/>
    <m/>
    <m/>
    <m/>
    <m/>
  </r>
  <r>
    <s v="MT0000892"/>
    <s v="ICIS-NPDES"/>
    <x v="0"/>
    <x v="2"/>
    <n v="665"/>
    <s v="Phosphorus, total (as P)"/>
    <x v="16"/>
    <n v="1"/>
    <s v="Effluent gross"/>
    <n v="1"/>
    <x v="26"/>
    <x v="26"/>
    <n v="40602"/>
    <x v="1"/>
    <m/>
    <m/>
    <m/>
    <m/>
    <m/>
    <m/>
    <m/>
    <m/>
    <m/>
    <m/>
    <m/>
    <m/>
    <n v="0.02"/>
    <s v="MG/L"/>
    <m/>
    <m/>
    <s v="MG/L"/>
    <s v="avg"/>
    <m/>
    <m/>
    <m/>
    <m/>
    <m/>
    <m/>
    <m/>
    <m/>
    <m/>
    <m/>
    <m/>
    <m/>
    <m/>
    <m/>
    <m/>
    <m/>
    <x v="0"/>
    <m/>
    <m/>
    <m/>
    <m/>
    <m/>
    <m/>
    <m/>
    <m/>
    <m/>
    <m/>
    <m/>
    <m/>
    <m/>
    <m/>
    <m/>
    <m/>
    <m/>
    <m/>
    <m/>
    <m/>
    <m/>
    <m/>
    <m/>
    <m/>
  </r>
  <r>
    <s v="MT0000892"/>
    <s v="ICIS-NPDES"/>
    <x v="0"/>
    <x v="2"/>
    <n v="665"/>
    <s v="Phosphorus, total (as P)"/>
    <x v="16"/>
    <n v="1"/>
    <s v="Effluent gross"/>
    <n v="1"/>
    <x v="27"/>
    <x v="27"/>
    <n v="40633"/>
    <x v="1"/>
    <m/>
    <m/>
    <m/>
    <m/>
    <m/>
    <m/>
    <m/>
    <m/>
    <m/>
    <m/>
    <m/>
    <m/>
    <n v="0.02"/>
    <s v="MG/L"/>
    <m/>
    <m/>
    <s v="MG/L"/>
    <s v="avg"/>
    <m/>
    <m/>
    <m/>
    <m/>
    <m/>
    <m/>
    <m/>
    <m/>
    <m/>
    <m/>
    <m/>
    <m/>
    <m/>
    <m/>
    <m/>
    <m/>
    <x v="0"/>
    <m/>
    <m/>
    <m/>
    <m/>
    <m/>
    <m/>
    <m/>
    <m/>
    <m/>
    <m/>
    <m/>
    <m/>
    <m/>
    <m/>
    <m/>
    <m/>
    <m/>
    <m/>
    <m/>
    <m/>
    <m/>
    <m/>
    <m/>
    <m/>
  </r>
  <r>
    <s v="MT0000892"/>
    <s v="ICIS-NPDES"/>
    <x v="0"/>
    <x v="2"/>
    <n v="665"/>
    <s v="Phosphorus, total (as P)"/>
    <x v="16"/>
    <n v="1"/>
    <s v="Effluent gross"/>
    <n v="1"/>
    <x v="28"/>
    <x v="28"/>
    <n v="40663"/>
    <x v="1"/>
    <m/>
    <m/>
    <m/>
    <m/>
    <m/>
    <m/>
    <m/>
    <m/>
    <m/>
    <m/>
    <m/>
    <m/>
    <n v="0.02"/>
    <s v="MG/L"/>
    <m/>
    <m/>
    <s v="MG/L"/>
    <s v="avg"/>
    <m/>
    <m/>
    <m/>
    <m/>
    <m/>
    <m/>
    <m/>
    <m/>
    <m/>
    <m/>
    <m/>
    <m/>
    <m/>
    <m/>
    <m/>
    <m/>
    <x v="0"/>
    <m/>
    <m/>
    <m/>
    <m/>
    <m/>
    <m/>
    <m/>
    <m/>
    <m/>
    <m/>
    <m/>
    <m/>
    <m/>
    <m/>
    <m/>
    <m/>
    <m/>
    <m/>
    <m/>
    <m/>
    <m/>
    <m/>
    <m/>
    <m/>
  </r>
  <r>
    <s v="MT0000892"/>
    <s v="ICIS-NPDES"/>
    <x v="0"/>
    <x v="2"/>
    <n v="665"/>
    <s v="Phosphorus, total (as P)"/>
    <x v="16"/>
    <n v="1"/>
    <s v="Effluent gross"/>
    <n v="1"/>
    <x v="4"/>
    <x v="4"/>
    <n v="40694"/>
    <x v="1"/>
    <m/>
    <m/>
    <m/>
    <m/>
    <m/>
    <m/>
    <m/>
    <m/>
    <m/>
    <m/>
    <m/>
    <m/>
    <n v="0.03"/>
    <s v="MG/L"/>
    <m/>
    <m/>
    <s v="MG/L"/>
    <s v="avg"/>
    <m/>
    <m/>
    <m/>
    <m/>
    <m/>
    <m/>
    <m/>
    <m/>
    <m/>
    <m/>
    <m/>
    <m/>
    <m/>
    <m/>
    <m/>
    <m/>
    <x v="0"/>
    <m/>
    <m/>
    <m/>
    <m/>
    <m/>
    <m/>
    <m/>
    <m/>
    <m/>
    <m/>
    <m/>
    <m/>
    <m/>
    <m/>
    <m/>
    <m/>
    <m/>
    <m/>
    <m/>
    <m/>
    <m/>
    <m/>
    <m/>
    <m/>
  </r>
  <r>
    <s v="MT0000892"/>
    <s v="ICIS-NPDES"/>
    <x v="0"/>
    <x v="2"/>
    <n v="665"/>
    <s v="Phosphorus, total (as P)"/>
    <x v="16"/>
    <n v="1"/>
    <s v="Effluent gross"/>
    <n v="1"/>
    <x v="5"/>
    <x v="5"/>
    <n v="40724"/>
    <x v="1"/>
    <m/>
    <m/>
    <m/>
    <m/>
    <m/>
    <m/>
    <m/>
    <m/>
    <m/>
    <m/>
    <m/>
    <m/>
    <n v="0.03"/>
    <s v="MG/L"/>
    <m/>
    <m/>
    <s v="MG/L"/>
    <s v="avg"/>
    <m/>
    <m/>
    <m/>
    <m/>
    <m/>
    <m/>
    <m/>
    <m/>
    <m/>
    <m/>
    <m/>
    <m/>
    <m/>
    <m/>
    <m/>
    <m/>
    <x v="0"/>
    <m/>
    <m/>
    <m/>
    <m/>
    <m/>
    <m/>
    <m/>
    <m/>
    <m/>
    <m/>
    <m/>
    <m/>
    <m/>
    <m/>
    <m/>
    <m/>
    <m/>
    <m/>
    <m/>
    <m/>
    <m/>
    <m/>
    <m/>
    <m/>
  </r>
  <r>
    <s v="MT0000892"/>
    <s v="ICIS-NPDES"/>
    <x v="0"/>
    <x v="2"/>
    <n v="665"/>
    <s v="Phosphorus, total (as P)"/>
    <x v="16"/>
    <n v="1"/>
    <s v="Effluent gross"/>
    <n v="1"/>
    <x v="6"/>
    <x v="6"/>
    <n v="40755"/>
    <x v="1"/>
    <m/>
    <m/>
    <m/>
    <m/>
    <m/>
    <m/>
    <m/>
    <m/>
    <m/>
    <m/>
    <m/>
    <m/>
    <n v="0.03"/>
    <s v="MG/L"/>
    <m/>
    <m/>
    <s v="MG/L"/>
    <s v="avg"/>
    <m/>
    <m/>
    <m/>
    <m/>
    <m/>
    <m/>
    <m/>
    <m/>
    <m/>
    <m/>
    <m/>
    <m/>
    <m/>
    <m/>
    <m/>
    <m/>
    <x v="0"/>
    <m/>
    <m/>
    <m/>
    <m/>
    <m/>
    <m/>
    <m/>
    <m/>
    <m/>
    <m/>
    <m/>
    <m/>
    <m/>
    <m/>
    <m/>
    <m/>
    <m/>
    <m/>
    <m/>
    <m/>
    <m/>
    <m/>
    <m/>
    <m/>
  </r>
  <r>
    <s v="MT0000892"/>
    <s v="ICIS-NPDES"/>
    <x v="0"/>
    <x v="2"/>
    <n v="665"/>
    <s v="Phosphorus, total (as P)"/>
    <x v="16"/>
    <n v="1"/>
    <s v="Effluent gross"/>
    <n v="1"/>
    <x v="7"/>
    <x v="7"/>
    <n v="40786"/>
    <x v="1"/>
    <m/>
    <m/>
    <m/>
    <m/>
    <m/>
    <m/>
    <m/>
    <m/>
    <m/>
    <m/>
    <m/>
    <m/>
    <n v="0.02"/>
    <s v="MG/L"/>
    <m/>
    <m/>
    <s v="MG/L"/>
    <s v="avg"/>
    <m/>
    <m/>
    <m/>
    <m/>
    <m/>
    <m/>
    <m/>
    <m/>
    <m/>
    <m/>
    <m/>
    <m/>
    <m/>
    <m/>
    <m/>
    <m/>
    <x v="0"/>
    <m/>
    <m/>
    <m/>
    <m/>
    <m/>
    <m/>
    <m/>
    <m/>
    <m/>
    <m/>
    <m/>
    <m/>
    <m/>
    <m/>
    <m/>
    <m/>
    <m/>
    <m/>
    <m/>
    <m/>
    <m/>
    <m/>
    <m/>
    <m/>
  </r>
  <r>
    <s v="MT0000892"/>
    <s v="ICIS-NPDES"/>
    <x v="0"/>
    <x v="2"/>
    <n v="665"/>
    <s v="Phosphorus, total (as P)"/>
    <x v="16"/>
    <n v="1"/>
    <s v="Effluent gross"/>
    <n v="1"/>
    <x v="29"/>
    <x v="29"/>
    <n v="40816"/>
    <x v="1"/>
    <m/>
    <m/>
    <m/>
    <m/>
    <m/>
    <m/>
    <m/>
    <m/>
    <m/>
    <m/>
    <m/>
    <m/>
    <n v="0.02"/>
    <s v="MG/L"/>
    <m/>
    <m/>
    <s v="MG/L"/>
    <s v="avg"/>
    <m/>
    <m/>
    <m/>
    <m/>
    <m/>
    <m/>
    <m/>
    <m/>
    <m/>
    <m/>
    <m/>
    <m/>
    <m/>
    <m/>
    <m/>
    <m/>
    <x v="0"/>
    <m/>
    <m/>
    <m/>
    <m/>
    <m/>
    <m/>
    <m/>
    <m/>
    <m/>
    <m/>
    <m/>
    <m/>
    <m/>
    <m/>
    <m/>
    <m/>
    <m/>
    <m/>
    <m/>
    <m/>
    <m/>
    <m/>
    <m/>
    <m/>
  </r>
  <r>
    <s v="MT0000892"/>
    <s v="ICIS-NPDES"/>
    <x v="0"/>
    <x v="2"/>
    <n v="665"/>
    <s v="Phosphorus, total (as P)"/>
    <x v="16"/>
    <n v="1"/>
    <s v="Effluent gross"/>
    <n v="1"/>
    <x v="30"/>
    <x v="30"/>
    <n v="40847"/>
    <x v="1"/>
    <m/>
    <m/>
    <m/>
    <m/>
    <m/>
    <m/>
    <m/>
    <m/>
    <m/>
    <m/>
    <m/>
    <m/>
    <n v="0.02"/>
    <s v="MG/L"/>
    <m/>
    <m/>
    <s v="MG/L"/>
    <s v="avg"/>
    <m/>
    <m/>
    <m/>
    <m/>
    <m/>
    <m/>
    <m/>
    <m/>
    <m/>
    <m/>
    <m/>
    <m/>
    <m/>
    <m/>
    <m/>
    <m/>
    <x v="0"/>
    <m/>
    <m/>
    <m/>
    <m/>
    <m/>
    <m/>
    <m/>
    <m/>
    <m/>
    <m/>
    <m/>
    <m/>
    <m/>
    <m/>
    <m/>
    <m/>
    <m/>
    <m/>
    <m/>
    <m/>
    <m/>
    <m/>
    <m/>
    <m/>
  </r>
  <r>
    <s v="MT0000892"/>
    <s v="ICIS-NPDES"/>
    <x v="0"/>
    <x v="2"/>
    <n v="665"/>
    <s v="Phosphorus, total (as P)"/>
    <x v="16"/>
    <n v="1"/>
    <s v="Effluent gross"/>
    <n v="1"/>
    <x v="31"/>
    <x v="31"/>
    <n v="40877"/>
    <x v="1"/>
    <m/>
    <m/>
    <m/>
    <m/>
    <m/>
    <m/>
    <m/>
    <m/>
    <m/>
    <m/>
    <m/>
    <m/>
    <n v="0.02"/>
    <s v="MG/L"/>
    <m/>
    <m/>
    <s v="MG/L"/>
    <s v="avg"/>
    <m/>
    <m/>
    <m/>
    <m/>
    <m/>
    <m/>
    <m/>
    <m/>
    <m/>
    <m/>
    <m/>
    <m/>
    <m/>
    <m/>
    <m/>
    <m/>
    <x v="0"/>
    <m/>
    <m/>
    <m/>
    <m/>
    <m/>
    <m/>
    <m/>
    <m/>
    <m/>
    <m/>
    <m/>
    <m/>
    <m/>
    <m/>
    <m/>
    <m/>
    <m/>
    <m/>
    <m/>
    <m/>
    <m/>
    <m/>
    <m/>
    <m/>
  </r>
  <r>
    <s v="MT0000892"/>
    <s v="ICIS-NPDES"/>
    <x v="0"/>
    <x v="2"/>
    <n v="665"/>
    <s v="Phosphorus, total (as P)"/>
    <x v="16"/>
    <n v="1"/>
    <s v="Effluent gross"/>
    <n v="1"/>
    <x v="32"/>
    <x v="32"/>
    <n v="40908"/>
    <x v="1"/>
    <m/>
    <m/>
    <m/>
    <m/>
    <m/>
    <m/>
    <m/>
    <m/>
    <m/>
    <m/>
    <m/>
    <m/>
    <n v="0.03"/>
    <s v="MG/L"/>
    <m/>
    <m/>
    <s v="MG/L"/>
    <s v="avg"/>
    <m/>
    <m/>
    <m/>
    <m/>
    <m/>
    <m/>
    <m/>
    <m/>
    <m/>
    <m/>
    <m/>
    <m/>
    <m/>
    <m/>
    <m/>
    <m/>
    <x v="0"/>
    <m/>
    <m/>
    <m/>
    <m/>
    <m/>
    <m/>
    <m/>
    <m/>
    <m/>
    <m/>
    <m/>
    <m/>
    <m/>
    <m/>
    <m/>
    <m/>
    <m/>
    <m/>
    <m/>
    <m/>
    <m/>
    <m/>
    <m/>
    <m/>
  </r>
  <r>
    <s v="MT0000892"/>
    <s v="ICIS-NPDES"/>
    <x v="0"/>
    <x v="2"/>
    <n v="665"/>
    <s v="Phosphorus, total (as P)"/>
    <x v="16"/>
    <n v="1"/>
    <s v="Effluent gross"/>
    <n v="1"/>
    <x v="33"/>
    <x v="33"/>
    <n v="40939"/>
    <x v="2"/>
    <m/>
    <m/>
    <m/>
    <m/>
    <m/>
    <m/>
    <m/>
    <m/>
    <m/>
    <m/>
    <m/>
    <m/>
    <n v="0.01"/>
    <s v="MG/L"/>
    <m/>
    <m/>
    <s v="MG/L"/>
    <s v="avg"/>
    <m/>
    <m/>
    <m/>
    <m/>
    <m/>
    <m/>
    <m/>
    <m/>
    <m/>
    <m/>
    <m/>
    <m/>
    <m/>
    <m/>
    <m/>
    <m/>
    <x v="0"/>
    <m/>
    <m/>
    <m/>
    <m/>
    <m/>
    <m/>
    <m/>
    <m/>
    <m/>
    <m/>
    <m/>
    <m/>
    <m/>
    <m/>
    <m/>
    <m/>
    <m/>
    <m/>
    <m/>
    <m/>
    <m/>
    <m/>
    <m/>
    <m/>
  </r>
  <r>
    <s v="MT0000892"/>
    <s v="ICIS-NPDES"/>
    <x v="0"/>
    <x v="2"/>
    <n v="665"/>
    <s v="Phosphorus, total (as P)"/>
    <x v="16"/>
    <n v="1"/>
    <s v="Effluent gross"/>
    <n v="1"/>
    <x v="34"/>
    <x v="34"/>
    <n v="40968"/>
    <x v="2"/>
    <m/>
    <m/>
    <m/>
    <m/>
    <m/>
    <m/>
    <m/>
    <m/>
    <m/>
    <m/>
    <m/>
    <m/>
    <n v="0.01"/>
    <s v="MG/L"/>
    <m/>
    <m/>
    <s v="MG/L"/>
    <s v="avg"/>
    <m/>
    <m/>
    <m/>
    <m/>
    <m/>
    <m/>
    <m/>
    <m/>
    <m/>
    <m/>
    <m/>
    <m/>
    <m/>
    <m/>
    <m/>
    <m/>
    <x v="0"/>
    <m/>
    <m/>
    <m/>
    <m/>
    <m/>
    <m/>
    <m/>
    <m/>
    <m/>
    <m/>
    <m/>
    <m/>
    <m/>
    <m/>
    <m/>
    <m/>
    <m/>
    <m/>
    <m/>
    <m/>
    <m/>
    <m/>
    <m/>
    <m/>
  </r>
  <r>
    <s v="MT0000892"/>
    <s v="ICIS-NPDES"/>
    <x v="0"/>
    <x v="2"/>
    <n v="665"/>
    <s v="Phosphorus, total (as P)"/>
    <x v="16"/>
    <n v="1"/>
    <s v="Effluent gross"/>
    <n v="1"/>
    <x v="8"/>
    <x v="8"/>
    <n v="40999"/>
    <x v="2"/>
    <m/>
    <m/>
    <m/>
    <m/>
    <m/>
    <m/>
    <m/>
    <m/>
    <m/>
    <m/>
    <m/>
    <m/>
    <n v="0.01"/>
    <s v="MG/L"/>
    <m/>
    <m/>
    <s v="MG/L"/>
    <s v="avg"/>
    <m/>
    <m/>
    <m/>
    <m/>
    <m/>
    <m/>
    <m/>
    <m/>
    <m/>
    <m/>
    <m/>
    <m/>
    <m/>
    <m/>
    <m/>
    <m/>
    <x v="0"/>
    <m/>
    <m/>
    <m/>
    <m/>
    <m/>
    <m/>
    <m/>
    <m/>
    <m/>
    <m/>
    <m/>
    <m/>
    <m/>
    <m/>
    <m/>
    <m/>
    <m/>
    <m/>
    <m/>
    <m/>
    <m/>
    <m/>
    <m/>
    <m/>
  </r>
  <r>
    <s v="MT0000892"/>
    <s v="ICIS-NPDES"/>
    <x v="0"/>
    <x v="2"/>
    <n v="665"/>
    <s v="Phosphorus, total (as P)"/>
    <x v="16"/>
    <n v="1"/>
    <s v="Effluent gross"/>
    <n v="1"/>
    <x v="9"/>
    <x v="9"/>
    <n v="41029"/>
    <x v="2"/>
    <m/>
    <m/>
    <m/>
    <m/>
    <m/>
    <m/>
    <m/>
    <m/>
    <m/>
    <m/>
    <m/>
    <m/>
    <n v="0.02"/>
    <s v="MG/L"/>
    <m/>
    <m/>
    <s v="MG/L"/>
    <s v="avg"/>
    <m/>
    <m/>
    <m/>
    <m/>
    <m/>
    <m/>
    <m/>
    <m/>
    <m/>
    <m/>
    <m/>
    <m/>
    <m/>
    <m/>
    <m/>
    <m/>
    <x v="0"/>
    <m/>
    <m/>
    <m/>
    <m/>
    <m/>
    <m/>
    <m/>
    <m/>
    <m/>
    <m/>
    <m/>
    <m/>
    <m/>
    <m/>
    <m/>
    <m/>
    <m/>
    <m/>
    <m/>
    <m/>
    <m/>
    <m/>
    <m/>
    <m/>
  </r>
  <r>
    <s v="MT0000892"/>
    <s v="ICIS-NPDES"/>
    <x v="0"/>
    <x v="2"/>
    <n v="665"/>
    <s v="Phosphorus, total (as P)"/>
    <x v="16"/>
    <n v="1"/>
    <s v="Effluent gross"/>
    <n v="1"/>
    <x v="35"/>
    <x v="35"/>
    <n v="41060"/>
    <x v="2"/>
    <m/>
    <m/>
    <m/>
    <m/>
    <m/>
    <m/>
    <m/>
    <m/>
    <m/>
    <m/>
    <m/>
    <m/>
    <n v="0.02"/>
    <s v="MG/L"/>
    <m/>
    <m/>
    <s v="MG/L"/>
    <s v="avg"/>
    <m/>
    <m/>
    <m/>
    <m/>
    <m/>
    <n v="0.02"/>
    <s v="MG/L"/>
    <m/>
    <m/>
    <s v="MG/L"/>
    <s v="max"/>
    <m/>
    <m/>
    <m/>
    <m/>
    <m/>
    <x v="56"/>
    <s v="LBS/DAY"/>
    <s v="&lt;="/>
    <n v="1.8"/>
    <s v="LBS/DAY"/>
    <s v="avg"/>
    <m/>
    <m/>
    <m/>
    <m/>
    <m/>
    <m/>
    <s v="LBS/DAY"/>
    <s v="&lt;="/>
    <n v="3.24"/>
    <s v="LBS/DAY"/>
    <s v="max"/>
    <m/>
    <m/>
    <m/>
    <m/>
    <m/>
    <m/>
    <m/>
    <m/>
  </r>
  <r>
    <s v="MT0000892"/>
    <s v="ICIS-NPDES"/>
    <x v="0"/>
    <x v="2"/>
    <n v="665"/>
    <s v="Phosphorus, total (as P)"/>
    <x v="16"/>
    <n v="1"/>
    <s v="Effluent gross"/>
    <n v="1"/>
    <x v="10"/>
    <x v="10"/>
    <n v="41090"/>
    <x v="2"/>
    <m/>
    <m/>
    <m/>
    <m/>
    <m/>
    <m/>
    <m/>
    <m/>
    <m/>
    <m/>
    <m/>
    <m/>
    <n v="0.03"/>
    <s v="MG/L"/>
    <m/>
    <m/>
    <s v="MG/L"/>
    <s v="avg"/>
    <m/>
    <m/>
    <m/>
    <m/>
    <m/>
    <n v="0.04"/>
    <s v="MG/L"/>
    <m/>
    <m/>
    <s v="MG/L"/>
    <s v="max"/>
    <m/>
    <m/>
    <m/>
    <m/>
    <m/>
    <x v="57"/>
    <s v="LBS/DAY"/>
    <s v="&lt;="/>
    <n v="1.8"/>
    <s v="LBS/DAY"/>
    <s v="avg"/>
    <m/>
    <m/>
    <m/>
    <m/>
    <m/>
    <m/>
    <s v="LBS/DAY"/>
    <s v="&lt;="/>
    <n v="3.24"/>
    <s v="LBS/DAY"/>
    <s v="max"/>
    <m/>
    <m/>
    <m/>
    <m/>
    <m/>
    <m/>
    <m/>
    <m/>
  </r>
  <r>
    <s v="MT0000892"/>
    <s v="ICIS-NPDES"/>
    <x v="0"/>
    <x v="2"/>
    <n v="665"/>
    <s v="Phosphorus, total (as P)"/>
    <x v="16"/>
    <n v="1"/>
    <s v="Effluent gross"/>
    <n v="1"/>
    <x v="36"/>
    <x v="36"/>
    <n v="41121"/>
    <x v="2"/>
    <m/>
    <m/>
    <m/>
    <m/>
    <m/>
    <m/>
    <m/>
    <m/>
    <m/>
    <m/>
    <m/>
    <m/>
    <n v="0.01"/>
    <s v="MG/L"/>
    <m/>
    <m/>
    <s v="MG/L"/>
    <s v="avg"/>
    <m/>
    <m/>
    <m/>
    <m/>
    <m/>
    <n v="0.01"/>
    <s v="MG/L"/>
    <m/>
    <m/>
    <s v="MG/L"/>
    <s v="max"/>
    <m/>
    <m/>
    <m/>
    <m/>
    <m/>
    <x v="58"/>
    <s v="LBS/DAY"/>
    <s v="&lt;="/>
    <n v="1.8"/>
    <s v="LBS/DAY"/>
    <s v="avg"/>
    <m/>
    <m/>
    <m/>
    <m/>
    <m/>
    <m/>
    <s v="LBS/DAY"/>
    <s v="&lt;="/>
    <n v="3.24"/>
    <s v="LBS/DAY"/>
    <s v="max"/>
    <m/>
    <m/>
    <m/>
    <m/>
    <m/>
    <m/>
    <m/>
    <m/>
  </r>
  <r>
    <s v="MT0000892"/>
    <s v="ICIS-NPDES"/>
    <x v="0"/>
    <x v="2"/>
    <n v="665"/>
    <s v="Phosphorus, total (as P)"/>
    <x v="16"/>
    <n v="1"/>
    <s v="Effluent gross"/>
    <n v="1"/>
    <x v="37"/>
    <x v="37"/>
    <n v="41152"/>
    <x v="2"/>
    <m/>
    <m/>
    <m/>
    <m/>
    <m/>
    <m/>
    <m/>
    <m/>
    <m/>
    <m/>
    <m/>
    <m/>
    <n v="0.03"/>
    <s v="MG/L"/>
    <m/>
    <m/>
    <s v="MG/L"/>
    <s v="avg"/>
    <m/>
    <m/>
    <m/>
    <m/>
    <m/>
    <n v="0.03"/>
    <s v="MG/L"/>
    <m/>
    <m/>
    <s v="MG/L"/>
    <s v="max"/>
    <m/>
    <m/>
    <m/>
    <m/>
    <m/>
    <x v="59"/>
    <s v="LBS/DAY"/>
    <s v="&lt;="/>
    <n v="1.8"/>
    <s v="LBS/DAY"/>
    <s v="avg"/>
    <m/>
    <m/>
    <m/>
    <m/>
    <m/>
    <m/>
    <s v="LBS/DAY"/>
    <s v="&lt;="/>
    <n v="3.24"/>
    <s v="LBS/DAY"/>
    <s v="max"/>
    <m/>
    <m/>
    <m/>
    <m/>
    <m/>
    <m/>
    <m/>
    <m/>
  </r>
  <r>
    <s v="MT0000892"/>
    <s v="ICIS-NPDES"/>
    <x v="0"/>
    <x v="2"/>
    <n v="665"/>
    <s v="Phosphorus, total (as P)"/>
    <x v="16"/>
    <n v="1"/>
    <s v="Effluent gross"/>
    <n v="1"/>
    <x v="38"/>
    <x v="38"/>
    <n v="41182"/>
    <x v="2"/>
    <m/>
    <m/>
    <m/>
    <m/>
    <m/>
    <m/>
    <m/>
    <m/>
    <m/>
    <m/>
    <m/>
    <m/>
    <n v="0.03"/>
    <s v="MG/L"/>
    <m/>
    <m/>
    <s v="MG/L"/>
    <s v="avg"/>
    <m/>
    <m/>
    <m/>
    <m/>
    <m/>
    <n v="0.03"/>
    <s v="MG/L"/>
    <m/>
    <m/>
    <s v="MG/L"/>
    <s v="max"/>
    <m/>
    <m/>
    <m/>
    <m/>
    <m/>
    <x v="60"/>
    <s v="LBS/DAY"/>
    <s v="&lt;="/>
    <n v="1.8"/>
    <s v="LBS/DAY"/>
    <s v="avg"/>
    <m/>
    <m/>
    <m/>
    <m/>
    <m/>
    <m/>
    <s v="LBS/DAY"/>
    <s v="&lt;="/>
    <n v="3.24"/>
    <s v="LBS/DAY"/>
    <s v="max"/>
    <m/>
    <m/>
    <m/>
    <m/>
    <m/>
    <m/>
    <m/>
    <m/>
  </r>
  <r>
    <s v="MT0000892"/>
    <s v="ICIS-NPDES"/>
    <x v="0"/>
    <x v="2"/>
    <n v="680"/>
    <s v="Carbon, tot organic (TOC)"/>
    <x v="40"/>
    <n v="1"/>
    <s v="Effluent gross"/>
    <n v="6"/>
    <x v="13"/>
    <x v="13"/>
    <n v="40086"/>
    <x v="3"/>
    <m/>
    <m/>
    <m/>
    <m/>
    <m/>
    <m/>
    <m/>
    <m/>
    <m/>
    <m/>
    <m/>
    <m/>
    <m/>
    <m/>
    <m/>
    <m/>
    <m/>
    <m/>
    <m/>
    <m/>
    <m/>
    <m/>
    <m/>
    <n v="6.8"/>
    <s v="MG/L"/>
    <m/>
    <m/>
    <s v="MG/L"/>
    <s v="max"/>
    <m/>
    <m/>
    <m/>
    <m/>
    <m/>
    <x v="0"/>
    <m/>
    <m/>
    <m/>
    <m/>
    <m/>
    <m/>
    <m/>
    <m/>
    <m/>
    <m/>
    <m/>
    <m/>
    <m/>
    <m/>
    <m/>
    <m/>
    <m/>
    <m/>
    <m/>
    <m/>
    <m/>
    <m/>
    <m/>
    <m/>
  </r>
  <r>
    <s v="MT0000892"/>
    <s v="ICIS-NPDES"/>
    <x v="0"/>
    <x v="2"/>
    <n v="680"/>
    <s v="Carbon, tot organic (TOC)"/>
    <x v="40"/>
    <n v="1"/>
    <s v="Effluent gross"/>
    <n v="6"/>
    <x v="19"/>
    <x v="19"/>
    <n v="40268"/>
    <x v="0"/>
    <m/>
    <m/>
    <m/>
    <m/>
    <m/>
    <m/>
    <m/>
    <m/>
    <m/>
    <m/>
    <m/>
    <m/>
    <m/>
    <m/>
    <m/>
    <m/>
    <m/>
    <m/>
    <m/>
    <m/>
    <m/>
    <m/>
    <m/>
    <n v="5.9"/>
    <s v="MG/L"/>
    <m/>
    <m/>
    <s v="MG/L"/>
    <s v="max"/>
    <m/>
    <m/>
    <m/>
    <m/>
    <m/>
    <x v="0"/>
    <m/>
    <m/>
    <m/>
    <m/>
    <m/>
    <m/>
    <m/>
    <m/>
    <m/>
    <m/>
    <m/>
    <m/>
    <m/>
    <m/>
    <m/>
    <m/>
    <m/>
    <m/>
    <m/>
    <m/>
    <m/>
    <m/>
    <m/>
    <m/>
  </r>
  <r>
    <s v="MT0000892"/>
    <s v="ICIS-NPDES"/>
    <x v="0"/>
    <x v="2"/>
    <n v="680"/>
    <s v="Carbon, tot organic (TOC)"/>
    <x v="40"/>
    <n v="1"/>
    <s v="Effluent gross"/>
    <n v="6"/>
    <x v="1"/>
    <x v="1"/>
    <n v="40451"/>
    <x v="0"/>
    <m/>
    <m/>
    <m/>
    <m/>
    <m/>
    <m/>
    <m/>
    <m/>
    <m/>
    <m/>
    <m/>
    <m/>
    <m/>
    <m/>
    <m/>
    <m/>
    <m/>
    <m/>
    <m/>
    <m/>
    <m/>
    <m/>
    <m/>
    <n v="7.9"/>
    <s v="MG/L"/>
    <m/>
    <m/>
    <s v="MG/L"/>
    <s v="max"/>
    <m/>
    <m/>
    <m/>
    <m/>
    <m/>
    <x v="0"/>
    <m/>
    <m/>
    <m/>
    <m/>
    <m/>
    <m/>
    <m/>
    <m/>
    <m/>
    <m/>
    <m/>
    <m/>
    <m/>
    <m/>
    <m/>
    <m/>
    <m/>
    <m/>
    <m/>
    <m/>
    <m/>
    <m/>
    <m/>
    <m/>
  </r>
  <r>
    <s v="MT0000892"/>
    <s v="ICIS-NPDES"/>
    <x v="0"/>
    <x v="2"/>
    <n v="680"/>
    <s v="Carbon, tot organic (TOC)"/>
    <x v="40"/>
    <n v="1"/>
    <s v="Effluent gross"/>
    <n v="6"/>
    <x v="27"/>
    <x v="27"/>
    <n v="40633"/>
    <x v="1"/>
    <m/>
    <m/>
    <m/>
    <m/>
    <m/>
    <m/>
    <m/>
    <m/>
    <m/>
    <m/>
    <m/>
    <m/>
    <m/>
    <m/>
    <m/>
    <m/>
    <m/>
    <m/>
    <m/>
    <m/>
    <m/>
    <m/>
    <m/>
    <n v="9.6999999999999993"/>
    <s v="MG/L"/>
    <m/>
    <m/>
    <s v="MG/L"/>
    <s v="max"/>
    <m/>
    <m/>
    <m/>
    <m/>
    <m/>
    <x v="0"/>
    <m/>
    <m/>
    <m/>
    <m/>
    <m/>
    <m/>
    <m/>
    <m/>
    <m/>
    <m/>
    <m/>
    <m/>
    <m/>
    <m/>
    <m/>
    <m/>
    <m/>
    <m/>
    <m/>
    <m/>
    <m/>
    <m/>
    <m/>
    <m/>
  </r>
  <r>
    <s v="MT0000892"/>
    <s v="ICIS-NPDES"/>
    <x v="0"/>
    <x v="2"/>
    <n v="680"/>
    <s v="Carbon, tot organic (TOC)"/>
    <x v="40"/>
    <n v="1"/>
    <s v="Effluent gross"/>
    <n v="6"/>
    <x v="29"/>
    <x v="29"/>
    <n v="40816"/>
    <x v="1"/>
    <m/>
    <m/>
    <m/>
    <m/>
    <m/>
    <m/>
    <m/>
    <m/>
    <m/>
    <m/>
    <m/>
    <m/>
    <m/>
    <m/>
    <m/>
    <m/>
    <m/>
    <m/>
    <m/>
    <m/>
    <m/>
    <m/>
    <m/>
    <n v="8"/>
    <s v="MG/L"/>
    <m/>
    <m/>
    <s v="MG/L"/>
    <s v="max"/>
    <m/>
    <m/>
    <m/>
    <m/>
    <m/>
    <x v="0"/>
    <m/>
    <m/>
    <m/>
    <m/>
    <m/>
    <m/>
    <m/>
    <m/>
    <m/>
    <m/>
    <m/>
    <m/>
    <m/>
    <m/>
    <m/>
    <m/>
    <m/>
    <m/>
    <m/>
    <m/>
    <m/>
    <m/>
    <m/>
    <m/>
  </r>
  <r>
    <s v="MT0000892"/>
    <s v="ICIS-NPDES"/>
    <x v="0"/>
    <x v="2"/>
    <n v="680"/>
    <s v="Carbon, tot organic (TOC)"/>
    <x v="40"/>
    <n v="1"/>
    <s v="Effluent gross"/>
    <n v="6"/>
    <x v="8"/>
    <x v="8"/>
    <n v="40999"/>
    <x v="2"/>
    <m/>
    <m/>
    <m/>
    <m/>
    <m/>
    <m/>
    <m/>
    <m/>
    <m/>
    <m/>
    <m/>
    <m/>
    <m/>
    <m/>
    <m/>
    <m/>
    <m/>
    <m/>
    <m/>
    <m/>
    <m/>
    <m/>
    <m/>
    <n v="6.4"/>
    <s v="MG/L"/>
    <m/>
    <m/>
    <s v="MG/L"/>
    <s v="max"/>
    <m/>
    <m/>
    <m/>
    <m/>
    <m/>
    <x v="0"/>
    <m/>
    <m/>
    <m/>
    <m/>
    <m/>
    <m/>
    <m/>
    <m/>
    <m/>
    <m/>
    <m/>
    <m/>
    <m/>
    <m/>
    <m/>
    <m/>
    <m/>
    <m/>
    <m/>
    <m/>
    <m/>
    <m/>
    <m/>
    <m/>
  </r>
  <r>
    <s v="MT0000892"/>
    <s v="ICIS-NPDES"/>
    <x v="0"/>
    <x v="2"/>
    <n v="720"/>
    <s v="Cyanide, total (as CN)"/>
    <x v="41"/>
    <n v="1"/>
    <s v="Effluent gross"/>
    <n v="6"/>
    <x v="13"/>
    <x v="13"/>
    <n v="40086"/>
    <x v="3"/>
    <m/>
    <m/>
    <m/>
    <m/>
    <m/>
    <m/>
    <m/>
    <m/>
    <m/>
    <m/>
    <m/>
    <m/>
    <m/>
    <m/>
    <m/>
    <m/>
    <m/>
    <m/>
    <m/>
    <m/>
    <m/>
    <m/>
    <s v="&lt;"/>
    <n v="5.0000000000000001E-3"/>
    <s v="MG/L"/>
    <m/>
    <m/>
    <s v="MG/L"/>
    <s v="max"/>
    <m/>
    <m/>
    <m/>
    <m/>
    <m/>
    <x v="0"/>
    <m/>
    <m/>
    <m/>
    <m/>
    <m/>
    <m/>
    <m/>
    <m/>
    <m/>
    <m/>
    <m/>
    <m/>
    <m/>
    <m/>
    <m/>
    <m/>
    <m/>
    <m/>
    <m/>
    <m/>
    <m/>
    <m/>
    <m/>
    <m/>
  </r>
  <r>
    <s v="MT0000892"/>
    <s v="ICIS-NPDES"/>
    <x v="0"/>
    <x v="2"/>
    <n v="720"/>
    <s v="Cyanide, total (as CN)"/>
    <x v="41"/>
    <n v="1"/>
    <s v="Effluent gross"/>
    <n v="6"/>
    <x v="19"/>
    <x v="19"/>
    <n v="40268"/>
    <x v="0"/>
    <m/>
    <m/>
    <m/>
    <m/>
    <m/>
    <m/>
    <m/>
    <m/>
    <m/>
    <m/>
    <m/>
    <m/>
    <m/>
    <m/>
    <m/>
    <m/>
    <m/>
    <m/>
    <m/>
    <m/>
    <m/>
    <m/>
    <s v="&lt;"/>
    <n v="5.0000000000000001E-3"/>
    <s v="MG/L"/>
    <m/>
    <m/>
    <s v="MG/L"/>
    <s v="max"/>
    <m/>
    <m/>
    <m/>
    <m/>
    <m/>
    <x v="0"/>
    <m/>
    <m/>
    <m/>
    <m/>
    <m/>
    <m/>
    <m/>
    <m/>
    <m/>
    <m/>
    <m/>
    <m/>
    <m/>
    <m/>
    <m/>
    <m/>
    <m/>
    <m/>
    <m/>
    <m/>
    <m/>
    <m/>
    <m/>
    <m/>
  </r>
  <r>
    <s v="MT0000892"/>
    <s v="ICIS-NPDES"/>
    <x v="0"/>
    <x v="2"/>
    <n v="720"/>
    <s v="Cyanide, total (as CN)"/>
    <x v="41"/>
    <n v="1"/>
    <s v="Effluent gross"/>
    <n v="6"/>
    <x v="1"/>
    <x v="1"/>
    <n v="40451"/>
    <x v="0"/>
    <m/>
    <m/>
    <m/>
    <m/>
    <m/>
    <m/>
    <m/>
    <m/>
    <m/>
    <m/>
    <m/>
    <m/>
    <m/>
    <m/>
    <m/>
    <m/>
    <m/>
    <m/>
    <m/>
    <m/>
    <m/>
    <m/>
    <s v="&lt;"/>
    <n v="5.0000000000000001E-3"/>
    <s v="MG/L"/>
    <m/>
    <m/>
    <s v="MG/L"/>
    <s v="max"/>
    <m/>
    <m/>
    <m/>
    <m/>
    <m/>
    <x v="0"/>
    <m/>
    <m/>
    <m/>
    <m/>
    <m/>
    <m/>
    <m/>
    <m/>
    <m/>
    <m/>
    <m/>
    <m/>
    <m/>
    <m/>
    <m/>
    <m/>
    <m/>
    <m/>
    <m/>
    <m/>
    <m/>
    <m/>
    <m/>
    <m/>
  </r>
  <r>
    <s v="MT0000892"/>
    <s v="ICIS-NPDES"/>
    <x v="0"/>
    <x v="2"/>
    <n v="720"/>
    <s v="Cyanide, total (as CN)"/>
    <x v="41"/>
    <n v="1"/>
    <s v="Effluent gross"/>
    <n v="6"/>
    <x v="27"/>
    <x v="27"/>
    <n v="40633"/>
    <x v="1"/>
    <m/>
    <m/>
    <m/>
    <m/>
    <m/>
    <m/>
    <m/>
    <m/>
    <m/>
    <m/>
    <m/>
    <m/>
    <m/>
    <m/>
    <m/>
    <m/>
    <m/>
    <m/>
    <m/>
    <m/>
    <m/>
    <m/>
    <s v="&lt;"/>
    <n v="5.0000000000000001E-3"/>
    <s v="MG/L"/>
    <m/>
    <m/>
    <s v="MG/L"/>
    <s v="max"/>
    <m/>
    <m/>
    <m/>
    <m/>
    <m/>
    <x v="0"/>
    <m/>
    <m/>
    <m/>
    <m/>
    <m/>
    <m/>
    <m/>
    <m/>
    <m/>
    <m/>
    <m/>
    <m/>
    <m/>
    <m/>
    <m/>
    <m/>
    <m/>
    <m/>
    <m/>
    <m/>
    <m/>
    <m/>
    <m/>
    <m/>
  </r>
  <r>
    <s v="MT0000892"/>
    <s v="ICIS-NPDES"/>
    <x v="0"/>
    <x v="2"/>
    <n v="720"/>
    <s v="Cyanide, total (as CN)"/>
    <x v="41"/>
    <n v="1"/>
    <s v="Effluent gross"/>
    <n v="6"/>
    <x v="29"/>
    <x v="29"/>
    <n v="40816"/>
    <x v="1"/>
    <m/>
    <m/>
    <m/>
    <m/>
    <m/>
    <m/>
    <m/>
    <m/>
    <m/>
    <m/>
    <m/>
    <m/>
    <m/>
    <m/>
    <m/>
    <m/>
    <m/>
    <m/>
    <m/>
    <m/>
    <m/>
    <m/>
    <s v="&lt;"/>
    <n v="5.0000000000000001E-3"/>
    <s v="MG/L"/>
    <m/>
    <m/>
    <s v="MG/L"/>
    <s v="max"/>
    <m/>
    <m/>
    <m/>
    <m/>
    <m/>
    <x v="0"/>
    <m/>
    <m/>
    <m/>
    <m/>
    <m/>
    <m/>
    <m/>
    <m/>
    <m/>
    <m/>
    <m/>
    <m/>
    <m/>
    <m/>
    <m/>
    <m/>
    <m/>
    <m/>
    <m/>
    <m/>
    <m/>
    <m/>
    <m/>
    <m/>
  </r>
  <r>
    <s v="MT0000892"/>
    <s v="ICIS-NPDES"/>
    <x v="0"/>
    <x v="2"/>
    <n v="720"/>
    <s v="Cyanide, total (as CN)"/>
    <x v="41"/>
    <n v="1"/>
    <s v="Effluent gross"/>
    <n v="6"/>
    <x v="8"/>
    <x v="8"/>
    <n v="40999"/>
    <x v="2"/>
    <m/>
    <m/>
    <m/>
    <m/>
    <m/>
    <m/>
    <m/>
    <m/>
    <m/>
    <m/>
    <m/>
    <m/>
    <m/>
    <m/>
    <m/>
    <m/>
    <m/>
    <m/>
    <m/>
    <m/>
    <m/>
    <m/>
    <m/>
    <n v="2.5000000000000001E-2"/>
    <s v="MG/L"/>
    <m/>
    <m/>
    <s v="MG/L"/>
    <s v="max"/>
    <m/>
    <m/>
    <m/>
    <m/>
    <m/>
    <x v="0"/>
    <m/>
    <m/>
    <m/>
    <m/>
    <m/>
    <m/>
    <m/>
    <m/>
    <m/>
    <m/>
    <m/>
    <m/>
    <m/>
    <m/>
    <m/>
    <m/>
    <m/>
    <m/>
    <m/>
    <m/>
    <m/>
    <m/>
    <m/>
    <m/>
  </r>
  <r>
    <s v="MT0000892"/>
    <s v="ICIS-NPDES"/>
    <x v="0"/>
    <x v="2"/>
    <n v="921"/>
    <s v="Magnesium, total recoverable"/>
    <x v="19"/>
    <n v="1"/>
    <s v="Effluent gross"/>
    <n v="1"/>
    <x v="11"/>
    <x v="11"/>
    <n v="40025"/>
    <x v="3"/>
    <m/>
    <m/>
    <m/>
    <m/>
    <m/>
    <m/>
    <m/>
    <m/>
    <m/>
    <m/>
    <m/>
    <m/>
    <n v="39"/>
    <s v="MG/L"/>
    <m/>
    <m/>
    <s v="MG/L"/>
    <s v="avg"/>
    <m/>
    <m/>
    <m/>
    <m/>
    <m/>
    <m/>
    <m/>
    <m/>
    <m/>
    <m/>
    <m/>
    <m/>
    <m/>
    <m/>
    <m/>
    <m/>
    <x v="0"/>
    <m/>
    <m/>
    <m/>
    <m/>
    <m/>
    <m/>
    <m/>
    <m/>
    <m/>
    <m/>
    <m/>
    <m/>
    <m/>
    <m/>
    <m/>
    <m/>
    <m/>
    <m/>
    <m/>
    <m/>
    <m/>
    <m/>
    <m/>
    <m/>
  </r>
  <r>
    <s v="MT0000892"/>
    <s v="ICIS-NPDES"/>
    <x v="0"/>
    <x v="2"/>
    <n v="921"/>
    <s v="Magnesium, total recoverable"/>
    <x v="19"/>
    <n v="1"/>
    <s v="Effluent gross"/>
    <n v="1"/>
    <x v="12"/>
    <x v="12"/>
    <n v="40056"/>
    <x v="3"/>
    <m/>
    <m/>
    <m/>
    <m/>
    <m/>
    <m/>
    <m/>
    <m/>
    <m/>
    <m/>
    <m/>
    <m/>
    <n v="43"/>
    <s v="MG/L"/>
    <m/>
    <m/>
    <s v="MG/L"/>
    <s v="avg"/>
    <m/>
    <m/>
    <m/>
    <m/>
    <m/>
    <m/>
    <m/>
    <m/>
    <m/>
    <m/>
    <m/>
    <m/>
    <m/>
    <m/>
    <m/>
    <m/>
    <x v="0"/>
    <m/>
    <m/>
    <m/>
    <m/>
    <m/>
    <m/>
    <m/>
    <m/>
    <m/>
    <m/>
    <m/>
    <m/>
    <m/>
    <m/>
    <m/>
    <m/>
    <m/>
    <m/>
    <m/>
    <m/>
    <m/>
    <m/>
    <m/>
    <m/>
  </r>
  <r>
    <s v="MT0000892"/>
    <s v="ICIS-NPDES"/>
    <x v="0"/>
    <x v="2"/>
    <n v="921"/>
    <s v="Magnesium, total recoverable"/>
    <x v="19"/>
    <n v="1"/>
    <s v="Effluent gross"/>
    <n v="1"/>
    <x v="13"/>
    <x v="13"/>
    <n v="40086"/>
    <x v="3"/>
    <m/>
    <m/>
    <m/>
    <m/>
    <m/>
    <m/>
    <m/>
    <m/>
    <m/>
    <m/>
    <m/>
    <m/>
    <n v="53"/>
    <s v="MG/L"/>
    <m/>
    <m/>
    <s v="MG/L"/>
    <s v="avg"/>
    <m/>
    <m/>
    <m/>
    <m/>
    <m/>
    <m/>
    <m/>
    <m/>
    <m/>
    <m/>
    <m/>
    <m/>
    <m/>
    <m/>
    <m/>
    <m/>
    <x v="0"/>
    <m/>
    <m/>
    <m/>
    <m/>
    <m/>
    <m/>
    <m/>
    <m/>
    <m/>
    <m/>
    <m/>
    <m/>
    <m/>
    <m/>
    <m/>
    <m/>
    <m/>
    <m/>
    <m/>
    <m/>
    <m/>
    <m/>
    <m/>
    <m/>
  </r>
  <r>
    <s v="MT0000892"/>
    <s v="ICIS-NPDES"/>
    <x v="0"/>
    <x v="2"/>
    <n v="921"/>
    <s v="Magnesium, total recoverable"/>
    <x v="19"/>
    <n v="1"/>
    <s v="Effluent gross"/>
    <n v="1"/>
    <x v="14"/>
    <x v="14"/>
    <n v="40117"/>
    <x v="3"/>
    <m/>
    <m/>
    <m/>
    <m/>
    <m/>
    <m/>
    <m/>
    <m/>
    <m/>
    <m/>
    <m/>
    <m/>
    <n v="75"/>
    <s v="MG/L"/>
    <m/>
    <m/>
    <s v="MG/L"/>
    <s v="avg"/>
    <m/>
    <m/>
    <m/>
    <m/>
    <m/>
    <m/>
    <m/>
    <m/>
    <m/>
    <m/>
    <m/>
    <m/>
    <m/>
    <m/>
    <m/>
    <m/>
    <x v="0"/>
    <m/>
    <m/>
    <m/>
    <m/>
    <m/>
    <m/>
    <m/>
    <m/>
    <m/>
    <m/>
    <m/>
    <m/>
    <m/>
    <m/>
    <m/>
    <m/>
    <m/>
    <m/>
    <m/>
    <m/>
    <m/>
    <m/>
    <m/>
    <m/>
  </r>
  <r>
    <s v="MT0000892"/>
    <s v="ICIS-NPDES"/>
    <x v="0"/>
    <x v="2"/>
    <n v="921"/>
    <s v="Magnesium, total recoverable"/>
    <x v="19"/>
    <n v="1"/>
    <s v="Effluent gross"/>
    <n v="1"/>
    <x v="15"/>
    <x v="15"/>
    <n v="40147"/>
    <x v="3"/>
    <m/>
    <m/>
    <m/>
    <m/>
    <m/>
    <m/>
    <m/>
    <m/>
    <m/>
    <m/>
    <m/>
    <m/>
    <n v="75"/>
    <s v="MG/L"/>
    <m/>
    <m/>
    <s v="MG/L"/>
    <s v="avg"/>
    <m/>
    <m/>
    <m/>
    <m/>
    <m/>
    <m/>
    <m/>
    <m/>
    <m/>
    <m/>
    <m/>
    <m/>
    <m/>
    <m/>
    <m/>
    <m/>
    <x v="0"/>
    <m/>
    <m/>
    <m/>
    <m/>
    <m/>
    <m/>
    <m/>
    <m/>
    <m/>
    <m/>
    <m/>
    <m/>
    <m/>
    <m/>
    <m/>
    <m/>
    <m/>
    <m/>
    <m/>
    <m/>
    <m/>
    <m/>
    <m/>
    <m/>
  </r>
  <r>
    <s v="MT0000892"/>
    <s v="ICIS-NPDES"/>
    <x v="0"/>
    <x v="2"/>
    <n v="921"/>
    <s v="Magnesium, total recoverable"/>
    <x v="19"/>
    <n v="1"/>
    <s v="Effluent gross"/>
    <n v="1"/>
    <x v="16"/>
    <x v="16"/>
    <n v="40178"/>
    <x v="3"/>
    <m/>
    <m/>
    <m/>
    <m/>
    <m/>
    <m/>
    <m/>
    <m/>
    <m/>
    <m/>
    <m/>
    <m/>
    <n v="97"/>
    <s v="MG/L"/>
    <m/>
    <m/>
    <s v="MG/L"/>
    <s v="avg"/>
    <m/>
    <m/>
    <m/>
    <m/>
    <m/>
    <m/>
    <m/>
    <m/>
    <m/>
    <m/>
    <m/>
    <m/>
    <m/>
    <m/>
    <m/>
    <m/>
    <x v="0"/>
    <m/>
    <m/>
    <m/>
    <m/>
    <m/>
    <m/>
    <m/>
    <m/>
    <m/>
    <m/>
    <m/>
    <m/>
    <m/>
    <m/>
    <m/>
    <m/>
    <m/>
    <m/>
    <m/>
    <m/>
    <m/>
    <m/>
    <m/>
    <m/>
  </r>
  <r>
    <s v="MT0000892"/>
    <s v="ICIS-NPDES"/>
    <x v="0"/>
    <x v="2"/>
    <n v="921"/>
    <s v="Magnesium, total recoverable"/>
    <x v="19"/>
    <n v="1"/>
    <s v="Effluent gross"/>
    <n v="1"/>
    <x v="17"/>
    <x v="17"/>
    <n v="40209"/>
    <x v="0"/>
    <m/>
    <m/>
    <m/>
    <m/>
    <m/>
    <m/>
    <m/>
    <m/>
    <m/>
    <m/>
    <m/>
    <m/>
    <n v="104"/>
    <s v="MG/L"/>
    <m/>
    <m/>
    <s v="MG/L"/>
    <s v="avg"/>
    <m/>
    <m/>
    <m/>
    <m/>
    <m/>
    <m/>
    <m/>
    <m/>
    <m/>
    <m/>
    <m/>
    <m/>
    <m/>
    <m/>
    <m/>
    <m/>
    <x v="0"/>
    <m/>
    <m/>
    <m/>
    <m/>
    <m/>
    <m/>
    <m/>
    <m/>
    <m/>
    <m/>
    <m/>
    <m/>
    <m/>
    <m/>
    <m/>
    <m/>
    <m/>
    <m/>
    <m/>
    <m/>
    <m/>
    <m/>
    <m/>
    <m/>
  </r>
  <r>
    <s v="MT0000892"/>
    <s v="ICIS-NPDES"/>
    <x v="0"/>
    <x v="2"/>
    <n v="921"/>
    <s v="Magnesium, total recoverable"/>
    <x v="19"/>
    <n v="1"/>
    <s v="Effluent gross"/>
    <n v="1"/>
    <x v="18"/>
    <x v="18"/>
    <n v="40237"/>
    <x v="0"/>
    <m/>
    <m/>
    <m/>
    <m/>
    <m/>
    <m/>
    <m/>
    <m/>
    <m/>
    <m/>
    <m/>
    <m/>
    <n v="152"/>
    <s v="MG/L"/>
    <m/>
    <m/>
    <s v="MG/L"/>
    <s v="avg"/>
    <m/>
    <m/>
    <m/>
    <m/>
    <m/>
    <m/>
    <m/>
    <m/>
    <m/>
    <m/>
    <m/>
    <m/>
    <m/>
    <m/>
    <m/>
    <m/>
    <x v="0"/>
    <m/>
    <m/>
    <m/>
    <m/>
    <m/>
    <m/>
    <m/>
    <m/>
    <m/>
    <m/>
    <m/>
    <m/>
    <m/>
    <m/>
    <m/>
    <m/>
    <m/>
    <m/>
    <m/>
    <m/>
    <m/>
    <m/>
    <m/>
    <m/>
  </r>
  <r>
    <s v="MT0000892"/>
    <s v="ICIS-NPDES"/>
    <x v="0"/>
    <x v="2"/>
    <n v="921"/>
    <s v="Magnesium, total recoverable"/>
    <x v="19"/>
    <n v="1"/>
    <s v="Effluent gross"/>
    <n v="1"/>
    <x v="19"/>
    <x v="19"/>
    <n v="40268"/>
    <x v="0"/>
    <m/>
    <m/>
    <m/>
    <m/>
    <m/>
    <m/>
    <m/>
    <m/>
    <m/>
    <m/>
    <m/>
    <m/>
    <n v="105"/>
    <s v="MG/L"/>
    <m/>
    <m/>
    <s v="MG/L"/>
    <s v="avg"/>
    <m/>
    <m/>
    <m/>
    <m/>
    <m/>
    <m/>
    <m/>
    <m/>
    <m/>
    <m/>
    <m/>
    <m/>
    <m/>
    <m/>
    <m/>
    <m/>
    <x v="0"/>
    <m/>
    <m/>
    <m/>
    <m/>
    <m/>
    <m/>
    <m/>
    <m/>
    <m/>
    <m/>
    <m/>
    <m/>
    <m/>
    <m/>
    <m/>
    <m/>
    <m/>
    <m/>
    <m/>
    <m/>
    <m/>
    <m/>
    <m/>
    <m/>
  </r>
  <r>
    <s v="MT0000892"/>
    <s v="ICIS-NPDES"/>
    <x v="0"/>
    <x v="2"/>
    <n v="921"/>
    <s v="Magnesium, total recoverable"/>
    <x v="19"/>
    <n v="1"/>
    <s v="Effluent gross"/>
    <n v="1"/>
    <x v="20"/>
    <x v="20"/>
    <n v="40298"/>
    <x v="0"/>
    <m/>
    <m/>
    <m/>
    <m/>
    <m/>
    <m/>
    <m/>
    <m/>
    <m/>
    <m/>
    <m/>
    <m/>
    <n v="165"/>
    <s v="MG/L"/>
    <m/>
    <m/>
    <s v="MG/L"/>
    <s v="avg"/>
    <m/>
    <m/>
    <m/>
    <m/>
    <m/>
    <m/>
    <m/>
    <m/>
    <m/>
    <m/>
    <m/>
    <m/>
    <m/>
    <m/>
    <m/>
    <m/>
    <x v="0"/>
    <m/>
    <m/>
    <m/>
    <m/>
    <m/>
    <m/>
    <m/>
    <m/>
    <m/>
    <m/>
    <m/>
    <m/>
    <m/>
    <m/>
    <m/>
    <m/>
    <m/>
    <m/>
    <m/>
    <m/>
    <m/>
    <m/>
    <m/>
    <m/>
  </r>
  <r>
    <s v="MT0000892"/>
    <s v="ICIS-NPDES"/>
    <x v="0"/>
    <x v="2"/>
    <n v="921"/>
    <s v="Magnesium, total recoverable"/>
    <x v="19"/>
    <n v="1"/>
    <s v="Effluent gross"/>
    <n v="1"/>
    <x v="21"/>
    <x v="21"/>
    <n v="40329"/>
    <x v="0"/>
    <m/>
    <m/>
    <m/>
    <m/>
    <m/>
    <m/>
    <m/>
    <m/>
    <m/>
    <m/>
    <m/>
    <m/>
    <n v="106"/>
    <s v="MG/L"/>
    <m/>
    <m/>
    <s v="MG/L"/>
    <s v="avg"/>
    <m/>
    <m/>
    <m/>
    <m/>
    <m/>
    <m/>
    <m/>
    <m/>
    <m/>
    <m/>
    <m/>
    <m/>
    <m/>
    <m/>
    <m/>
    <m/>
    <x v="0"/>
    <m/>
    <m/>
    <m/>
    <m/>
    <m/>
    <m/>
    <m/>
    <m/>
    <m/>
    <m/>
    <m/>
    <m/>
    <m/>
    <m/>
    <m/>
    <m/>
    <m/>
    <m/>
    <m/>
    <m/>
    <m/>
    <m/>
    <m/>
    <m/>
  </r>
  <r>
    <s v="MT0000892"/>
    <s v="ICIS-NPDES"/>
    <x v="0"/>
    <x v="2"/>
    <n v="921"/>
    <s v="Magnesium, total recoverable"/>
    <x v="19"/>
    <n v="1"/>
    <s v="Effluent gross"/>
    <n v="1"/>
    <x v="22"/>
    <x v="22"/>
    <n v="40359"/>
    <x v="0"/>
    <m/>
    <m/>
    <m/>
    <m/>
    <m/>
    <m/>
    <m/>
    <m/>
    <m/>
    <m/>
    <m/>
    <m/>
    <n v="62"/>
    <s v="MG/L"/>
    <m/>
    <m/>
    <s v="MG/L"/>
    <s v="avg"/>
    <m/>
    <m/>
    <m/>
    <m/>
    <m/>
    <m/>
    <m/>
    <m/>
    <m/>
    <m/>
    <m/>
    <m/>
    <m/>
    <m/>
    <m/>
    <m/>
    <x v="0"/>
    <m/>
    <m/>
    <m/>
    <m/>
    <m/>
    <m/>
    <m/>
    <m/>
    <m/>
    <m/>
    <m/>
    <m/>
    <m/>
    <m/>
    <m/>
    <m/>
    <m/>
    <m/>
    <m/>
    <m/>
    <m/>
    <m/>
    <m/>
    <m/>
  </r>
  <r>
    <s v="MT0000892"/>
    <s v="ICIS-NPDES"/>
    <x v="0"/>
    <x v="2"/>
    <n v="921"/>
    <s v="Magnesium, total recoverable"/>
    <x v="19"/>
    <n v="1"/>
    <s v="Effluent gross"/>
    <n v="1"/>
    <x v="23"/>
    <x v="23"/>
    <n v="40390"/>
    <x v="0"/>
    <m/>
    <m/>
    <m/>
    <m/>
    <m/>
    <m/>
    <m/>
    <m/>
    <m/>
    <m/>
    <m/>
    <m/>
    <n v="56"/>
    <s v="MG/L"/>
    <m/>
    <m/>
    <s v="MG/L"/>
    <s v="avg"/>
    <m/>
    <m/>
    <m/>
    <m/>
    <m/>
    <m/>
    <m/>
    <m/>
    <m/>
    <m/>
    <m/>
    <m/>
    <m/>
    <m/>
    <m/>
    <m/>
    <x v="0"/>
    <m/>
    <m/>
    <m/>
    <m/>
    <m/>
    <m/>
    <m/>
    <m/>
    <m/>
    <m/>
    <m/>
    <m/>
    <m/>
    <m/>
    <m/>
    <m/>
    <m/>
    <m/>
    <m/>
    <m/>
    <m/>
    <m/>
    <m/>
    <m/>
  </r>
  <r>
    <s v="MT0000892"/>
    <s v="ICIS-NPDES"/>
    <x v="0"/>
    <x v="2"/>
    <n v="921"/>
    <s v="Magnesium, total recoverable"/>
    <x v="19"/>
    <n v="1"/>
    <s v="Effluent gross"/>
    <n v="1"/>
    <x v="0"/>
    <x v="0"/>
    <n v="40421"/>
    <x v="0"/>
    <m/>
    <m/>
    <m/>
    <m/>
    <m/>
    <m/>
    <m/>
    <m/>
    <m/>
    <m/>
    <m/>
    <m/>
    <n v="79"/>
    <s v="MG/L"/>
    <m/>
    <m/>
    <s v="MG/L"/>
    <s v="avg"/>
    <m/>
    <m/>
    <m/>
    <m/>
    <m/>
    <m/>
    <m/>
    <m/>
    <m/>
    <m/>
    <m/>
    <m/>
    <m/>
    <m/>
    <m/>
    <m/>
    <x v="0"/>
    <m/>
    <m/>
    <m/>
    <m/>
    <m/>
    <m/>
    <m/>
    <m/>
    <m/>
    <m/>
    <m/>
    <m/>
    <m/>
    <m/>
    <m/>
    <m/>
    <m/>
    <m/>
    <m/>
    <m/>
    <m/>
    <m/>
    <m/>
    <m/>
  </r>
  <r>
    <s v="MT0000892"/>
    <s v="ICIS-NPDES"/>
    <x v="0"/>
    <x v="2"/>
    <n v="921"/>
    <s v="Magnesium, total recoverable"/>
    <x v="19"/>
    <n v="1"/>
    <s v="Effluent gross"/>
    <n v="1"/>
    <x v="1"/>
    <x v="1"/>
    <n v="40451"/>
    <x v="0"/>
    <m/>
    <m/>
    <m/>
    <m/>
    <m/>
    <m/>
    <m/>
    <m/>
    <m/>
    <m/>
    <m/>
    <m/>
    <n v="85"/>
    <s v="MG/L"/>
    <m/>
    <m/>
    <s v="MG/L"/>
    <s v="avg"/>
    <m/>
    <m/>
    <m/>
    <m/>
    <m/>
    <m/>
    <m/>
    <m/>
    <m/>
    <m/>
    <m/>
    <m/>
    <m/>
    <m/>
    <m/>
    <m/>
    <x v="0"/>
    <m/>
    <m/>
    <m/>
    <m/>
    <m/>
    <m/>
    <m/>
    <m/>
    <m/>
    <m/>
    <m/>
    <m/>
    <m/>
    <m/>
    <m/>
    <m/>
    <m/>
    <m/>
    <m/>
    <m/>
    <m/>
    <m/>
    <m/>
    <m/>
  </r>
  <r>
    <s v="MT0000892"/>
    <s v="ICIS-NPDES"/>
    <x v="0"/>
    <x v="2"/>
    <n v="921"/>
    <s v="Magnesium, total recoverable"/>
    <x v="19"/>
    <n v="1"/>
    <s v="Effluent gross"/>
    <n v="1"/>
    <x v="24"/>
    <x v="24"/>
    <n v="40482"/>
    <x v="0"/>
    <m/>
    <m/>
    <m/>
    <m/>
    <m/>
    <m/>
    <m/>
    <m/>
    <m/>
    <m/>
    <m/>
    <m/>
    <n v="123"/>
    <s v="MG/L"/>
    <m/>
    <m/>
    <s v="MG/L"/>
    <s v="avg"/>
    <m/>
    <m/>
    <m/>
    <m/>
    <m/>
    <m/>
    <m/>
    <m/>
    <m/>
    <m/>
    <m/>
    <m/>
    <m/>
    <m/>
    <m/>
    <m/>
    <x v="0"/>
    <m/>
    <m/>
    <m/>
    <m/>
    <m/>
    <m/>
    <m/>
    <m/>
    <m/>
    <m/>
    <m/>
    <m/>
    <m/>
    <m/>
    <m/>
    <m/>
    <m/>
    <m/>
    <m/>
    <m/>
    <m/>
    <m/>
    <m/>
    <m/>
  </r>
  <r>
    <s v="MT0000892"/>
    <s v="ICIS-NPDES"/>
    <x v="0"/>
    <x v="2"/>
    <n v="921"/>
    <s v="Magnesium, total recoverable"/>
    <x v="19"/>
    <n v="1"/>
    <s v="Effluent gross"/>
    <n v="1"/>
    <x v="2"/>
    <x v="2"/>
    <n v="40512"/>
    <x v="0"/>
    <m/>
    <m/>
    <m/>
    <m/>
    <m/>
    <m/>
    <m/>
    <m/>
    <m/>
    <m/>
    <m/>
    <m/>
    <n v="125"/>
    <s v="MG/L"/>
    <m/>
    <m/>
    <s v="MG/L"/>
    <s v="avg"/>
    <m/>
    <m/>
    <m/>
    <m/>
    <m/>
    <m/>
    <m/>
    <m/>
    <m/>
    <m/>
    <m/>
    <m/>
    <m/>
    <m/>
    <m/>
    <m/>
    <x v="0"/>
    <m/>
    <m/>
    <m/>
    <m/>
    <m/>
    <m/>
    <m/>
    <m/>
    <m/>
    <m/>
    <m/>
    <m/>
    <m/>
    <m/>
    <m/>
    <m/>
    <m/>
    <m/>
    <m/>
    <m/>
    <m/>
    <m/>
    <m/>
    <m/>
  </r>
  <r>
    <s v="MT0000892"/>
    <s v="ICIS-NPDES"/>
    <x v="0"/>
    <x v="2"/>
    <n v="921"/>
    <s v="Magnesium, total recoverable"/>
    <x v="19"/>
    <n v="1"/>
    <s v="Effluent gross"/>
    <n v="1"/>
    <x v="3"/>
    <x v="3"/>
    <n v="40543"/>
    <x v="0"/>
    <m/>
    <m/>
    <m/>
    <m/>
    <m/>
    <m/>
    <m/>
    <m/>
    <m/>
    <m/>
    <m/>
    <m/>
    <n v="94"/>
    <s v="MG/L"/>
    <m/>
    <m/>
    <s v="MG/L"/>
    <s v="avg"/>
    <m/>
    <m/>
    <m/>
    <m/>
    <m/>
    <m/>
    <m/>
    <m/>
    <m/>
    <m/>
    <m/>
    <m/>
    <m/>
    <m/>
    <m/>
    <m/>
    <x v="0"/>
    <m/>
    <m/>
    <m/>
    <m/>
    <m/>
    <m/>
    <m/>
    <m/>
    <m/>
    <m/>
    <m/>
    <m/>
    <m/>
    <m/>
    <m/>
    <m/>
    <m/>
    <m/>
    <m/>
    <m/>
    <m/>
    <m/>
    <m/>
    <m/>
  </r>
  <r>
    <s v="MT0000892"/>
    <s v="ICIS-NPDES"/>
    <x v="0"/>
    <x v="2"/>
    <n v="921"/>
    <s v="Magnesium, total recoverable"/>
    <x v="19"/>
    <n v="1"/>
    <s v="Effluent gross"/>
    <n v="1"/>
    <x v="25"/>
    <x v="25"/>
    <n v="40574"/>
    <x v="1"/>
    <m/>
    <m/>
    <m/>
    <m/>
    <m/>
    <m/>
    <m/>
    <m/>
    <m/>
    <m/>
    <m/>
    <m/>
    <n v="92"/>
    <s v="MG/L"/>
    <m/>
    <m/>
    <s v="MG/L"/>
    <s v="avg"/>
    <m/>
    <m/>
    <m/>
    <m/>
    <m/>
    <m/>
    <m/>
    <m/>
    <m/>
    <m/>
    <m/>
    <m/>
    <m/>
    <m/>
    <m/>
    <m/>
    <x v="0"/>
    <m/>
    <m/>
    <m/>
    <m/>
    <m/>
    <m/>
    <m/>
    <m/>
    <m/>
    <m/>
    <m/>
    <m/>
    <m/>
    <m/>
    <m/>
    <m/>
    <m/>
    <m/>
    <m/>
    <m/>
    <m/>
    <m/>
    <m/>
    <m/>
  </r>
  <r>
    <s v="MT0000892"/>
    <s v="ICIS-NPDES"/>
    <x v="0"/>
    <x v="2"/>
    <n v="921"/>
    <s v="Magnesium, total recoverable"/>
    <x v="19"/>
    <n v="1"/>
    <s v="Effluent gross"/>
    <n v="1"/>
    <x v="26"/>
    <x v="26"/>
    <n v="40602"/>
    <x v="1"/>
    <m/>
    <m/>
    <m/>
    <m/>
    <m/>
    <m/>
    <m/>
    <m/>
    <m/>
    <m/>
    <m/>
    <m/>
    <n v="100"/>
    <s v="MG/L"/>
    <m/>
    <m/>
    <s v="MG/L"/>
    <s v="avg"/>
    <m/>
    <m/>
    <m/>
    <m/>
    <m/>
    <m/>
    <m/>
    <m/>
    <m/>
    <m/>
    <m/>
    <m/>
    <m/>
    <m/>
    <m/>
    <m/>
    <x v="0"/>
    <m/>
    <m/>
    <m/>
    <m/>
    <m/>
    <m/>
    <m/>
    <m/>
    <m/>
    <m/>
    <m/>
    <m/>
    <m/>
    <m/>
    <m/>
    <m/>
    <m/>
    <m/>
    <m/>
    <m/>
    <m/>
    <m/>
    <m/>
    <m/>
  </r>
  <r>
    <s v="MT0000892"/>
    <s v="ICIS-NPDES"/>
    <x v="0"/>
    <x v="2"/>
    <n v="921"/>
    <s v="Magnesium, total recoverable"/>
    <x v="19"/>
    <n v="1"/>
    <s v="Effluent gross"/>
    <n v="1"/>
    <x v="27"/>
    <x v="27"/>
    <n v="40633"/>
    <x v="1"/>
    <m/>
    <m/>
    <m/>
    <m/>
    <m/>
    <m/>
    <m/>
    <m/>
    <m/>
    <m/>
    <m/>
    <m/>
    <n v="96"/>
    <s v="MG/L"/>
    <m/>
    <m/>
    <s v="MG/L"/>
    <s v="avg"/>
    <m/>
    <m/>
    <m/>
    <m/>
    <m/>
    <m/>
    <m/>
    <m/>
    <m/>
    <m/>
    <m/>
    <m/>
    <m/>
    <m/>
    <m/>
    <m/>
    <x v="0"/>
    <m/>
    <m/>
    <m/>
    <m/>
    <m/>
    <m/>
    <m/>
    <m/>
    <m/>
    <m/>
    <m/>
    <m/>
    <m/>
    <m/>
    <m/>
    <m/>
    <m/>
    <m/>
    <m/>
    <m/>
    <m/>
    <m/>
    <m/>
    <m/>
  </r>
  <r>
    <s v="MT0000892"/>
    <s v="ICIS-NPDES"/>
    <x v="0"/>
    <x v="2"/>
    <n v="921"/>
    <s v="Magnesium, total recoverable"/>
    <x v="19"/>
    <n v="1"/>
    <s v="Effluent gross"/>
    <n v="1"/>
    <x v="28"/>
    <x v="28"/>
    <n v="40663"/>
    <x v="1"/>
    <m/>
    <m/>
    <m/>
    <m/>
    <m/>
    <m/>
    <m/>
    <m/>
    <m/>
    <m/>
    <m/>
    <m/>
    <n v="81"/>
    <s v="MG/L"/>
    <m/>
    <m/>
    <s v="MG/L"/>
    <s v="avg"/>
    <m/>
    <m/>
    <m/>
    <m/>
    <m/>
    <m/>
    <m/>
    <m/>
    <m/>
    <m/>
    <m/>
    <m/>
    <m/>
    <m/>
    <m/>
    <m/>
    <x v="0"/>
    <m/>
    <m/>
    <m/>
    <m/>
    <m/>
    <m/>
    <m/>
    <m/>
    <m/>
    <m/>
    <m/>
    <m/>
    <m/>
    <m/>
    <m/>
    <m/>
    <m/>
    <m/>
    <m/>
    <m/>
    <m/>
    <m/>
    <m/>
    <m/>
  </r>
  <r>
    <s v="MT0000892"/>
    <s v="ICIS-NPDES"/>
    <x v="0"/>
    <x v="2"/>
    <n v="921"/>
    <s v="Magnesium, total recoverable"/>
    <x v="19"/>
    <n v="1"/>
    <s v="Effluent gross"/>
    <n v="1"/>
    <x v="4"/>
    <x v="4"/>
    <n v="40694"/>
    <x v="1"/>
    <m/>
    <m/>
    <m/>
    <m/>
    <m/>
    <m/>
    <m/>
    <m/>
    <m/>
    <m/>
    <m/>
    <m/>
    <n v="75"/>
    <s v="MG/L"/>
    <m/>
    <m/>
    <s v="MG/L"/>
    <s v="avg"/>
    <m/>
    <m/>
    <m/>
    <m/>
    <m/>
    <m/>
    <m/>
    <m/>
    <m/>
    <m/>
    <m/>
    <m/>
    <m/>
    <m/>
    <m/>
    <m/>
    <x v="0"/>
    <m/>
    <m/>
    <m/>
    <m/>
    <m/>
    <m/>
    <m/>
    <m/>
    <m/>
    <m/>
    <m/>
    <m/>
    <m/>
    <m/>
    <m/>
    <m/>
    <m/>
    <m/>
    <m/>
    <m/>
    <m/>
    <m/>
    <m/>
    <m/>
  </r>
  <r>
    <s v="MT0000892"/>
    <s v="ICIS-NPDES"/>
    <x v="0"/>
    <x v="2"/>
    <n v="921"/>
    <s v="Magnesium, total recoverable"/>
    <x v="19"/>
    <n v="1"/>
    <s v="Effluent gross"/>
    <n v="1"/>
    <x v="5"/>
    <x v="5"/>
    <n v="40724"/>
    <x v="1"/>
    <m/>
    <m/>
    <m/>
    <m/>
    <m/>
    <m/>
    <m/>
    <m/>
    <m/>
    <m/>
    <m/>
    <m/>
    <n v="53"/>
    <s v="MG/L"/>
    <m/>
    <m/>
    <s v="MG/L"/>
    <s v="avg"/>
    <m/>
    <m/>
    <m/>
    <m/>
    <m/>
    <m/>
    <m/>
    <m/>
    <m/>
    <m/>
    <m/>
    <m/>
    <m/>
    <m/>
    <m/>
    <m/>
    <x v="0"/>
    <m/>
    <m/>
    <m/>
    <m/>
    <m/>
    <m/>
    <m/>
    <m/>
    <m/>
    <m/>
    <m/>
    <m/>
    <m/>
    <m/>
    <m/>
    <m/>
    <m/>
    <m/>
    <m/>
    <m/>
    <m/>
    <m/>
    <m/>
    <m/>
  </r>
  <r>
    <s v="MT0000892"/>
    <s v="ICIS-NPDES"/>
    <x v="0"/>
    <x v="2"/>
    <n v="921"/>
    <s v="Magnesium, total recoverable"/>
    <x v="19"/>
    <n v="1"/>
    <s v="Effluent gross"/>
    <n v="1"/>
    <x v="6"/>
    <x v="6"/>
    <n v="40755"/>
    <x v="1"/>
    <m/>
    <m/>
    <m/>
    <m/>
    <m/>
    <m/>
    <m/>
    <m/>
    <m/>
    <m/>
    <m/>
    <m/>
    <n v="58"/>
    <s v="MG/L"/>
    <m/>
    <m/>
    <s v="MG/L"/>
    <s v="avg"/>
    <m/>
    <m/>
    <m/>
    <m/>
    <m/>
    <m/>
    <m/>
    <m/>
    <m/>
    <m/>
    <m/>
    <m/>
    <m/>
    <m/>
    <m/>
    <m/>
    <x v="0"/>
    <m/>
    <m/>
    <m/>
    <m/>
    <m/>
    <m/>
    <m/>
    <m/>
    <m/>
    <m/>
    <m/>
    <m/>
    <m/>
    <m/>
    <m/>
    <m/>
    <m/>
    <m/>
    <m/>
    <m/>
    <m/>
    <m/>
    <m/>
    <m/>
  </r>
  <r>
    <s v="MT0000892"/>
    <s v="ICIS-NPDES"/>
    <x v="0"/>
    <x v="2"/>
    <n v="921"/>
    <s v="Magnesium, total recoverable"/>
    <x v="19"/>
    <n v="1"/>
    <s v="Effluent gross"/>
    <n v="1"/>
    <x v="7"/>
    <x v="7"/>
    <n v="40786"/>
    <x v="1"/>
    <m/>
    <m/>
    <m/>
    <m/>
    <m/>
    <m/>
    <m/>
    <m/>
    <m/>
    <m/>
    <m/>
    <m/>
    <n v="64"/>
    <s v="MG/L"/>
    <m/>
    <m/>
    <s v="MG/L"/>
    <s v="avg"/>
    <m/>
    <m/>
    <m/>
    <m/>
    <m/>
    <m/>
    <m/>
    <m/>
    <m/>
    <m/>
    <m/>
    <m/>
    <m/>
    <m/>
    <m/>
    <m/>
    <x v="0"/>
    <m/>
    <m/>
    <m/>
    <m/>
    <m/>
    <m/>
    <m/>
    <m/>
    <m/>
    <m/>
    <m/>
    <m/>
    <m/>
    <m/>
    <m/>
    <m/>
    <m/>
    <m/>
    <m/>
    <m/>
    <m/>
    <m/>
    <m/>
    <m/>
  </r>
  <r>
    <s v="MT0000892"/>
    <s v="ICIS-NPDES"/>
    <x v="0"/>
    <x v="2"/>
    <n v="921"/>
    <s v="Magnesium, total recoverable"/>
    <x v="19"/>
    <n v="1"/>
    <s v="Effluent gross"/>
    <n v="1"/>
    <x v="29"/>
    <x v="29"/>
    <n v="40816"/>
    <x v="1"/>
    <m/>
    <m/>
    <m/>
    <m/>
    <m/>
    <m/>
    <m/>
    <m/>
    <m/>
    <m/>
    <m/>
    <m/>
    <n v="105"/>
    <s v="MG/L"/>
    <m/>
    <m/>
    <s v="MG/L"/>
    <s v="avg"/>
    <m/>
    <m/>
    <m/>
    <m/>
    <m/>
    <m/>
    <m/>
    <m/>
    <m/>
    <m/>
    <m/>
    <m/>
    <m/>
    <m/>
    <m/>
    <m/>
    <x v="0"/>
    <m/>
    <m/>
    <m/>
    <m/>
    <m/>
    <m/>
    <m/>
    <m/>
    <m/>
    <m/>
    <m/>
    <m/>
    <m/>
    <m/>
    <m/>
    <m/>
    <m/>
    <m/>
    <m/>
    <m/>
    <m/>
    <m/>
    <m/>
    <m/>
  </r>
  <r>
    <s v="MT0000892"/>
    <s v="ICIS-NPDES"/>
    <x v="0"/>
    <x v="2"/>
    <n v="921"/>
    <s v="Magnesium, total recoverable"/>
    <x v="19"/>
    <n v="1"/>
    <s v="Effluent gross"/>
    <n v="1"/>
    <x v="30"/>
    <x v="30"/>
    <n v="40847"/>
    <x v="1"/>
    <m/>
    <m/>
    <m/>
    <m/>
    <m/>
    <m/>
    <m/>
    <m/>
    <m/>
    <m/>
    <m/>
    <m/>
    <n v="124"/>
    <s v="MG/L"/>
    <m/>
    <m/>
    <s v="MG/L"/>
    <s v="avg"/>
    <m/>
    <m/>
    <m/>
    <m/>
    <m/>
    <m/>
    <m/>
    <m/>
    <m/>
    <m/>
    <m/>
    <m/>
    <m/>
    <m/>
    <m/>
    <m/>
    <x v="0"/>
    <m/>
    <m/>
    <m/>
    <m/>
    <m/>
    <m/>
    <m/>
    <m/>
    <m/>
    <m/>
    <m/>
    <m/>
    <m/>
    <m/>
    <m/>
    <m/>
    <m/>
    <m/>
    <m/>
    <m/>
    <m/>
    <m/>
    <m/>
    <m/>
  </r>
  <r>
    <s v="MT0000892"/>
    <s v="ICIS-NPDES"/>
    <x v="0"/>
    <x v="2"/>
    <n v="921"/>
    <s v="Magnesium, total recoverable"/>
    <x v="19"/>
    <n v="1"/>
    <s v="Effluent gross"/>
    <n v="1"/>
    <x v="31"/>
    <x v="31"/>
    <n v="40877"/>
    <x v="1"/>
    <m/>
    <m/>
    <m/>
    <m/>
    <m/>
    <m/>
    <m/>
    <m/>
    <m/>
    <m/>
    <m/>
    <m/>
    <n v="126"/>
    <s v="MG/L"/>
    <m/>
    <m/>
    <s v="MG/L"/>
    <s v="avg"/>
    <m/>
    <m/>
    <m/>
    <m/>
    <m/>
    <m/>
    <m/>
    <m/>
    <m/>
    <m/>
    <m/>
    <m/>
    <m/>
    <m/>
    <m/>
    <m/>
    <x v="0"/>
    <m/>
    <m/>
    <m/>
    <m/>
    <m/>
    <m/>
    <m/>
    <m/>
    <m/>
    <m/>
    <m/>
    <m/>
    <m/>
    <m/>
    <m/>
    <m/>
    <m/>
    <m/>
    <m/>
    <m/>
    <m/>
    <m/>
    <m/>
    <m/>
  </r>
  <r>
    <s v="MT0000892"/>
    <s v="ICIS-NPDES"/>
    <x v="0"/>
    <x v="2"/>
    <n v="921"/>
    <s v="Magnesium, total recoverable"/>
    <x v="19"/>
    <n v="1"/>
    <s v="Effluent gross"/>
    <n v="1"/>
    <x v="32"/>
    <x v="32"/>
    <n v="40908"/>
    <x v="1"/>
    <m/>
    <m/>
    <m/>
    <m/>
    <m/>
    <m/>
    <m/>
    <m/>
    <m/>
    <m/>
    <m/>
    <m/>
    <n v="149"/>
    <s v="MG/L"/>
    <m/>
    <m/>
    <s v="MG/L"/>
    <s v="avg"/>
    <m/>
    <m/>
    <m/>
    <m/>
    <m/>
    <m/>
    <m/>
    <m/>
    <m/>
    <m/>
    <m/>
    <m/>
    <m/>
    <m/>
    <m/>
    <m/>
    <x v="0"/>
    <m/>
    <m/>
    <m/>
    <m/>
    <m/>
    <m/>
    <m/>
    <m/>
    <m/>
    <m/>
    <m/>
    <m/>
    <m/>
    <m/>
    <m/>
    <m/>
    <m/>
    <m/>
    <m/>
    <m/>
    <m/>
    <m/>
    <m/>
    <m/>
  </r>
  <r>
    <s v="MT0000892"/>
    <s v="ICIS-NPDES"/>
    <x v="0"/>
    <x v="2"/>
    <n v="921"/>
    <s v="Magnesium, total recoverable"/>
    <x v="19"/>
    <n v="1"/>
    <s v="Effluent gross"/>
    <n v="1"/>
    <x v="33"/>
    <x v="33"/>
    <n v="40939"/>
    <x v="2"/>
    <m/>
    <m/>
    <m/>
    <m/>
    <m/>
    <m/>
    <m/>
    <m/>
    <m/>
    <m/>
    <m/>
    <m/>
    <n v="106"/>
    <s v="MG/L"/>
    <m/>
    <m/>
    <s v="MG/L"/>
    <s v="avg"/>
    <m/>
    <m/>
    <m/>
    <m/>
    <m/>
    <m/>
    <m/>
    <m/>
    <m/>
    <m/>
    <m/>
    <m/>
    <m/>
    <m/>
    <m/>
    <m/>
    <x v="0"/>
    <m/>
    <m/>
    <m/>
    <m/>
    <m/>
    <m/>
    <m/>
    <m/>
    <m/>
    <m/>
    <m/>
    <m/>
    <m/>
    <m/>
    <m/>
    <m/>
    <m/>
    <m/>
    <m/>
    <m/>
    <m/>
    <m/>
    <m/>
    <m/>
  </r>
  <r>
    <s v="MT0000892"/>
    <s v="ICIS-NPDES"/>
    <x v="0"/>
    <x v="2"/>
    <n v="921"/>
    <s v="Magnesium, total recoverable"/>
    <x v="19"/>
    <n v="1"/>
    <s v="Effluent gross"/>
    <n v="1"/>
    <x v="34"/>
    <x v="34"/>
    <n v="40968"/>
    <x v="2"/>
    <m/>
    <m/>
    <m/>
    <m/>
    <m/>
    <m/>
    <m/>
    <m/>
    <m/>
    <m/>
    <m/>
    <m/>
    <n v="118"/>
    <s v="MG/L"/>
    <m/>
    <m/>
    <s v="MG/L"/>
    <s v="avg"/>
    <m/>
    <m/>
    <m/>
    <m/>
    <m/>
    <m/>
    <m/>
    <m/>
    <m/>
    <m/>
    <m/>
    <m/>
    <m/>
    <m/>
    <m/>
    <m/>
    <x v="0"/>
    <m/>
    <m/>
    <m/>
    <m/>
    <m/>
    <m/>
    <m/>
    <m/>
    <m/>
    <m/>
    <m/>
    <m/>
    <m/>
    <m/>
    <m/>
    <m/>
    <m/>
    <m/>
    <m/>
    <m/>
    <m/>
    <m/>
    <m/>
    <m/>
  </r>
  <r>
    <s v="MT0000892"/>
    <s v="ICIS-NPDES"/>
    <x v="0"/>
    <x v="2"/>
    <n v="921"/>
    <s v="Magnesium, total recoverable"/>
    <x v="19"/>
    <n v="1"/>
    <s v="Effluent gross"/>
    <n v="1"/>
    <x v="8"/>
    <x v="8"/>
    <n v="40999"/>
    <x v="2"/>
    <m/>
    <m/>
    <m/>
    <m/>
    <m/>
    <m/>
    <m/>
    <m/>
    <m/>
    <m/>
    <m/>
    <m/>
    <n v="89"/>
    <s v="MG/L"/>
    <m/>
    <m/>
    <s v="MG/L"/>
    <s v="avg"/>
    <m/>
    <m/>
    <m/>
    <m/>
    <m/>
    <m/>
    <m/>
    <m/>
    <m/>
    <m/>
    <m/>
    <m/>
    <m/>
    <m/>
    <m/>
    <m/>
    <x v="0"/>
    <m/>
    <m/>
    <m/>
    <m/>
    <m/>
    <m/>
    <m/>
    <m/>
    <m/>
    <m/>
    <m/>
    <m/>
    <m/>
    <m/>
    <m/>
    <m/>
    <m/>
    <m/>
    <m/>
    <m/>
    <m/>
    <m/>
    <m/>
    <m/>
  </r>
  <r>
    <s v="MT0000892"/>
    <s v="ICIS-NPDES"/>
    <x v="0"/>
    <x v="2"/>
    <n v="921"/>
    <s v="Magnesium, total recoverable"/>
    <x v="19"/>
    <n v="1"/>
    <s v="Effluent gross"/>
    <n v="1"/>
    <x v="9"/>
    <x v="9"/>
    <n v="41029"/>
    <x v="2"/>
    <m/>
    <m/>
    <m/>
    <m/>
    <m/>
    <m/>
    <m/>
    <m/>
    <m/>
    <m/>
    <m/>
    <m/>
    <n v="100"/>
    <s v="MG/L"/>
    <m/>
    <m/>
    <s v="MG/L"/>
    <s v="avg"/>
    <m/>
    <m/>
    <m/>
    <m/>
    <m/>
    <m/>
    <m/>
    <m/>
    <m/>
    <m/>
    <m/>
    <m/>
    <m/>
    <m/>
    <m/>
    <m/>
    <x v="0"/>
    <m/>
    <m/>
    <m/>
    <m/>
    <m/>
    <m/>
    <m/>
    <m/>
    <m/>
    <m/>
    <m/>
    <m/>
    <m/>
    <m/>
    <m/>
    <m/>
    <m/>
    <m/>
    <m/>
    <m/>
    <m/>
    <m/>
    <m/>
    <m/>
  </r>
  <r>
    <s v="MT0000892"/>
    <s v="ICIS-NPDES"/>
    <x v="0"/>
    <x v="2"/>
    <n v="923"/>
    <s v="Sodium, total recoverable"/>
    <x v="20"/>
    <n v="1"/>
    <s v="Effluent gross"/>
    <n v="1"/>
    <x v="11"/>
    <x v="11"/>
    <n v="40025"/>
    <x v="3"/>
    <m/>
    <m/>
    <m/>
    <m/>
    <m/>
    <m/>
    <m/>
    <m/>
    <m/>
    <m/>
    <m/>
    <m/>
    <n v="102"/>
    <s v="MG/L"/>
    <m/>
    <m/>
    <s v="MG/L"/>
    <s v="avg"/>
    <m/>
    <m/>
    <m/>
    <m/>
    <m/>
    <m/>
    <m/>
    <m/>
    <m/>
    <m/>
    <m/>
    <m/>
    <m/>
    <m/>
    <m/>
    <m/>
    <x v="0"/>
    <m/>
    <m/>
    <m/>
    <m/>
    <m/>
    <m/>
    <m/>
    <m/>
    <m/>
    <m/>
    <m/>
    <m/>
    <m/>
    <m/>
    <m/>
    <m/>
    <m/>
    <m/>
    <m/>
    <m/>
    <m/>
    <m/>
    <m/>
    <m/>
  </r>
  <r>
    <s v="MT0000892"/>
    <s v="ICIS-NPDES"/>
    <x v="0"/>
    <x v="2"/>
    <n v="923"/>
    <s v="Sodium, total recoverable"/>
    <x v="20"/>
    <n v="1"/>
    <s v="Effluent gross"/>
    <n v="1"/>
    <x v="12"/>
    <x v="12"/>
    <n v="40056"/>
    <x v="3"/>
    <m/>
    <m/>
    <m/>
    <m/>
    <m/>
    <m/>
    <m/>
    <m/>
    <m/>
    <m/>
    <m/>
    <m/>
    <n v="68"/>
    <s v="MG/L"/>
    <m/>
    <m/>
    <s v="MG/L"/>
    <s v="avg"/>
    <m/>
    <m/>
    <m/>
    <m/>
    <m/>
    <m/>
    <m/>
    <m/>
    <m/>
    <m/>
    <m/>
    <m/>
    <m/>
    <m/>
    <m/>
    <m/>
    <x v="0"/>
    <m/>
    <m/>
    <m/>
    <m/>
    <m/>
    <m/>
    <m/>
    <m/>
    <m/>
    <m/>
    <m/>
    <m/>
    <m/>
    <m/>
    <m/>
    <m/>
    <m/>
    <m/>
    <m/>
    <m/>
    <m/>
    <m/>
    <m/>
    <m/>
  </r>
  <r>
    <s v="MT0000892"/>
    <s v="ICIS-NPDES"/>
    <x v="0"/>
    <x v="2"/>
    <n v="923"/>
    <s v="Sodium, total recoverable"/>
    <x v="20"/>
    <n v="1"/>
    <s v="Effluent gross"/>
    <n v="1"/>
    <x v="13"/>
    <x v="13"/>
    <n v="40086"/>
    <x v="3"/>
    <m/>
    <m/>
    <m/>
    <m/>
    <m/>
    <m/>
    <m/>
    <m/>
    <m/>
    <m/>
    <m/>
    <m/>
    <n v="130"/>
    <s v="MG/L"/>
    <m/>
    <m/>
    <s v="MG/L"/>
    <s v="avg"/>
    <m/>
    <m/>
    <m/>
    <m/>
    <m/>
    <m/>
    <m/>
    <m/>
    <m/>
    <m/>
    <m/>
    <m/>
    <m/>
    <m/>
    <m/>
    <m/>
    <x v="0"/>
    <m/>
    <m/>
    <m/>
    <m/>
    <m/>
    <m/>
    <m/>
    <m/>
    <m/>
    <m/>
    <m/>
    <m/>
    <m/>
    <m/>
    <m/>
    <m/>
    <m/>
    <m/>
    <m/>
    <m/>
    <m/>
    <m/>
    <m/>
    <m/>
  </r>
  <r>
    <s v="MT0000892"/>
    <s v="ICIS-NPDES"/>
    <x v="0"/>
    <x v="2"/>
    <n v="923"/>
    <s v="Sodium, total recoverable"/>
    <x v="20"/>
    <n v="1"/>
    <s v="Effluent gross"/>
    <n v="1"/>
    <x v="14"/>
    <x v="14"/>
    <n v="40117"/>
    <x v="3"/>
    <m/>
    <m/>
    <m/>
    <m/>
    <m/>
    <m/>
    <m/>
    <m/>
    <m/>
    <m/>
    <m/>
    <m/>
    <n v="188"/>
    <s v="MG/L"/>
    <m/>
    <m/>
    <s v="MG/L"/>
    <s v="avg"/>
    <m/>
    <m/>
    <m/>
    <m/>
    <m/>
    <m/>
    <m/>
    <m/>
    <m/>
    <m/>
    <m/>
    <m/>
    <m/>
    <m/>
    <m/>
    <m/>
    <x v="0"/>
    <m/>
    <m/>
    <m/>
    <m/>
    <m/>
    <m/>
    <m/>
    <m/>
    <m/>
    <m/>
    <m/>
    <m/>
    <m/>
    <m/>
    <m/>
    <m/>
    <m/>
    <m/>
    <m/>
    <m/>
    <m/>
    <m/>
    <m/>
    <m/>
  </r>
  <r>
    <s v="MT0000892"/>
    <s v="ICIS-NPDES"/>
    <x v="0"/>
    <x v="2"/>
    <n v="923"/>
    <s v="Sodium, total recoverable"/>
    <x v="20"/>
    <n v="1"/>
    <s v="Effluent gross"/>
    <n v="1"/>
    <x v="15"/>
    <x v="15"/>
    <n v="40147"/>
    <x v="3"/>
    <m/>
    <m/>
    <m/>
    <m/>
    <m/>
    <m/>
    <m/>
    <m/>
    <m/>
    <m/>
    <m/>
    <m/>
    <n v="158"/>
    <s v="MG/L"/>
    <m/>
    <m/>
    <s v="MG/L"/>
    <s v="avg"/>
    <m/>
    <m/>
    <m/>
    <m/>
    <m/>
    <m/>
    <m/>
    <m/>
    <m/>
    <m/>
    <m/>
    <m/>
    <m/>
    <m/>
    <m/>
    <m/>
    <x v="0"/>
    <m/>
    <m/>
    <m/>
    <m/>
    <m/>
    <m/>
    <m/>
    <m/>
    <m/>
    <m/>
    <m/>
    <m/>
    <m/>
    <m/>
    <m/>
    <m/>
    <m/>
    <m/>
    <m/>
    <m/>
    <m/>
    <m/>
    <m/>
    <m/>
  </r>
  <r>
    <s v="MT0000892"/>
    <s v="ICIS-NPDES"/>
    <x v="0"/>
    <x v="2"/>
    <n v="923"/>
    <s v="Sodium, total recoverable"/>
    <x v="20"/>
    <n v="1"/>
    <s v="Effluent gross"/>
    <n v="1"/>
    <x v="16"/>
    <x v="16"/>
    <n v="40178"/>
    <x v="3"/>
    <m/>
    <m/>
    <m/>
    <m/>
    <m/>
    <m/>
    <m/>
    <m/>
    <m/>
    <m/>
    <m/>
    <m/>
    <n v="160"/>
    <s v="MG/L"/>
    <m/>
    <m/>
    <s v="MG/L"/>
    <s v="avg"/>
    <m/>
    <m/>
    <m/>
    <m/>
    <m/>
    <m/>
    <m/>
    <m/>
    <m/>
    <m/>
    <m/>
    <m/>
    <m/>
    <m/>
    <m/>
    <m/>
    <x v="0"/>
    <m/>
    <m/>
    <m/>
    <m/>
    <m/>
    <m/>
    <m/>
    <m/>
    <m/>
    <m/>
    <m/>
    <m/>
    <m/>
    <m/>
    <m/>
    <m/>
    <m/>
    <m/>
    <m/>
    <m/>
    <m/>
    <m/>
    <m/>
    <m/>
  </r>
  <r>
    <s v="MT0000892"/>
    <s v="ICIS-NPDES"/>
    <x v="0"/>
    <x v="2"/>
    <n v="923"/>
    <s v="Sodium, total recoverable"/>
    <x v="20"/>
    <n v="1"/>
    <s v="Effluent gross"/>
    <n v="1"/>
    <x v="17"/>
    <x v="17"/>
    <n v="40209"/>
    <x v="0"/>
    <m/>
    <m/>
    <m/>
    <m/>
    <m/>
    <m/>
    <m/>
    <m/>
    <m/>
    <m/>
    <m/>
    <m/>
    <n v="179"/>
    <s v="MG/L"/>
    <m/>
    <m/>
    <s v="MG/L"/>
    <s v="avg"/>
    <m/>
    <m/>
    <m/>
    <m/>
    <m/>
    <m/>
    <m/>
    <m/>
    <m/>
    <m/>
    <m/>
    <m/>
    <m/>
    <m/>
    <m/>
    <m/>
    <x v="0"/>
    <m/>
    <m/>
    <m/>
    <m/>
    <m/>
    <m/>
    <m/>
    <m/>
    <m/>
    <m/>
    <m/>
    <m/>
    <m/>
    <m/>
    <m/>
    <m/>
    <m/>
    <m/>
    <m/>
    <m/>
    <m/>
    <m/>
    <m/>
    <m/>
  </r>
  <r>
    <s v="MT0000892"/>
    <s v="ICIS-NPDES"/>
    <x v="0"/>
    <x v="2"/>
    <n v="923"/>
    <s v="Sodium, total recoverable"/>
    <x v="20"/>
    <n v="1"/>
    <s v="Effluent gross"/>
    <n v="1"/>
    <x v="18"/>
    <x v="18"/>
    <n v="40237"/>
    <x v="0"/>
    <m/>
    <m/>
    <m/>
    <m/>
    <m/>
    <m/>
    <m/>
    <m/>
    <m/>
    <m/>
    <m/>
    <m/>
    <n v="191"/>
    <s v="MG/L"/>
    <m/>
    <m/>
    <s v="MG/L"/>
    <s v="avg"/>
    <m/>
    <m/>
    <m/>
    <m/>
    <m/>
    <m/>
    <m/>
    <m/>
    <m/>
    <m/>
    <m/>
    <m/>
    <m/>
    <m/>
    <m/>
    <m/>
    <x v="0"/>
    <m/>
    <m/>
    <m/>
    <m/>
    <m/>
    <m/>
    <m/>
    <m/>
    <m/>
    <m/>
    <m/>
    <m/>
    <m/>
    <m/>
    <m/>
    <m/>
    <m/>
    <m/>
    <m/>
    <m/>
    <m/>
    <m/>
    <m/>
    <m/>
  </r>
  <r>
    <s v="MT0000892"/>
    <s v="ICIS-NPDES"/>
    <x v="0"/>
    <x v="2"/>
    <n v="923"/>
    <s v="Sodium, total recoverable"/>
    <x v="20"/>
    <n v="1"/>
    <s v="Effluent gross"/>
    <n v="1"/>
    <x v="19"/>
    <x v="19"/>
    <n v="40268"/>
    <x v="0"/>
    <m/>
    <m/>
    <m/>
    <m/>
    <m/>
    <m/>
    <m/>
    <m/>
    <m/>
    <m/>
    <m/>
    <m/>
    <n v="215"/>
    <s v="MG/L"/>
    <m/>
    <m/>
    <s v="MG/L"/>
    <s v="avg"/>
    <m/>
    <m/>
    <m/>
    <m/>
    <m/>
    <m/>
    <m/>
    <m/>
    <m/>
    <m/>
    <m/>
    <m/>
    <m/>
    <m/>
    <m/>
    <m/>
    <x v="0"/>
    <m/>
    <m/>
    <m/>
    <m/>
    <m/>
    <m/>
    <m/>
    <m/>
    <m/>
    <m/>
    <m/>
    <m/>
    <m/>
    <m/>
    <m/>
    <m/>
    <m/>
    <m/>
    <m/>
    <m/>
    <m/>
    <m/>
    <m/>
    <m/>
  </r>
  <r>
    <s v="MT0000892"/>
    <s v="ICIS-NPDES"/>
    <x v="0"/>
    <x v="2"/>
    <n v="923"/>
    <s v="Sodium, total recoverable"/>
    <x v="20"/>
    <n v="1"/>
    <s v="Effluent gross"/>
    <n v="1"/>
    <x v="20"/>
    <x v="20"/>
    <n v="40298"/>
    <x v="0"/>
    <m/>
    <m/>
    <m/>
    <m/>
    <m/>
    <m/>
    <m/>
    <m/>
    <m/>
    <m/>
    <m/>
    <m/>
    <n v="245"/>
    <s v="MG/L"/>
    <m/>
    <m/>
    <s v="MG/L"/>
    <s v="avg"/>
    <m/>
    <m/>
    <m/>
    <m/>
    <m/>
    <m/>
    <m/>
    <m/>
    <m/>
    <m/>
    <m/>
    <m/>
    <m/>
    <m/>
    <m/>
    <m/>
    <x v="0"/>
    <m/>
    <m/>
    <m/>
    <m/>
    <m/>
    <m/>
    <m/>
    <m/>
    <m/>
    <m/>
    <m/>
    <m/>
    <m/>
    <m/>
    <m/>
    <m/>
    <m/>
    <m/>
    <m/>
    <m/>
    <m/>
    <m/>
    <m/>
    <m/>
  </r>
  <r>
    <s v="MT0000892"/>
    <s v="ICIS-NPDES"/>
    <x v="0"/>
    <x v="2"/>
    <n v="923"/>
    <s v="Sodium, total recoverable"/>
    <x v="20"/>
    <n v="1"/>
    <s v="Effluent gross"/>
    <n v="1"/>
    <x v="21"/>
    <x v="21"/>
    <n v="40329"/>
    <x v="0"/>
    <m/>
    <m/>
    <m/>
    <m/>
    <m/>
    <m/>
    <m/>
    <m/>
    <m/>
    <m/>
    <m/>
    <m/>
    <n v="141"/>
    <s v="MG/L"/>
    <m/>
    <m/>
    <s v="MG/L"/>
    <s v="avg"/>
    <m/>
    <m/>
    <m/>
    <m/>
    <m/>
    <m/>
    <m/>
    <m/>
    <m/>
    <m/>
    <m/>
    <m/>
    <m/>
    <m/>
    <m/>
    <m/>
    <x v="0"/>
    <m/>
    <m/>
    <m/>
    <m/>
    <m/>
    <m/>
    <m/>
    <m/>
    <m/>
    <m/>
    <m/>
    <m/>
    <m/>
    <m/>
    <m/>
    <m/>
    <m/>
    <m/>
    <m/>
    <m/>
    <m/>
    <m/>
    <m/>
    <m/>
  </r>
  <r>
    <s v="MT0000892"/>
    <s v="ICIS-NPDES"/>
    <x v="0"/>
    <x v="2"/>
    <n v="923"/>
    <s v="Sodium, total recoverable"/>
    <x v="20"/>
    <n v="1"/>
    <s v="Effluent gross"/>
    <n v="1"/>
    <x v="22"/>
    <x v="22"/>
    <n v="40359"/>
    <x v="0"/>
    <m/>
    <m/>
    <m/>
    <m/>
    <m/>
    <m/>
    <m/>
    <m/>
    <m/>
    <m/>
    <m/>
    <m/>
    <n v="76"/>
    <s v="MG/L"/>
    <m/>
    <m/>
    <s v="MG/L"/>
    <s v="avg"/>
    <m/>
    <m/>
    <m/>
    <m/>
    <m/>
    <m/>
    <m/>
    <m/>
    <m/>
    <m/>
    <m/>
    <m/>
    <m/>
    <m/>
    <m/>
    <m/>
    <x v="0"/>
    <m/>
    <m/>
    <m/>
    <m/>
    <m/>
    <m/>
    <m/>
    <m/>
    <m/>
    <m/>
    <m/>
    <m/>
    <m/>
    <m/>
    <m/>
    <m/>
    <m/>
    <m/>
    <m/>
    <m/>
    <m/>
    <m/>
    <m/>
    <m/>
  </r>
  <r>
    <s v="MT0000892"/>
    <s v="ICIS-NPDES"/>
    <x v="0"/>
    <x v="2"/>
    <n v="923"/>
    <s v="Sodium, total recoverable"/>
    <x v="20"/>
    <n v="1"/>
    <s v="Effluent gross"/>
    <n v="1"/>
    <x v="23"/>
    <x v="23"/>
    <n v="40390"/>
    <x v="0"/>
    <m/>
    <m/>
    <m/>
    <m/>
    <m/>
    <m/>
    <m/>
    <m/>
    <m/>
    <m/>
    <m/>
    <m/>
    <n v="74"/>
    <s v="MG/L"/>
    <m/>
    <m/>
    <s v="MG/L"/>
    <s v="avg"/>
    <m/>
    <m/>
    <m/>
    <m/>
    <m/>
    <m/>
    <m/>
    <m/>
    <m/>
    <m/>
    <m/>
    <m/>
    <m/>
    <m/>
    <m/>
    <m/>
    <x v="0"/>
    <m/>
    <m/>
    <m/>
    <m/>
    <m/>
    <m/>
    <m/>
    <m/>
    <m/>
    <m/>
    <m/>
    <m/>
    <m/>
    <m/>
    <m/>
    <m/>
    <m/>
    <m/>
    <m/>
    <m/>
    <m/>
    <m/>
    <m/>
    <m/>
  </r>
  <r>
    <s v="MT0000892"/>
    <s v="ICIS-NPDES"/>
    <x v="0"/>
    <x v="2"/>
    <n v="923"/>
    <s v="Sodium, total recoverable"/>
    <x v="20"/>
    <n v="1"/>
    <s v="Effluent gross"/>
    <n v="1"/>
    <x v="0"/>
    <x v="0"/>
    <n v="40421"/>
    <x v="0"/>
    <m/>
    <m/>
    <m/>
    <m/>
    <m/>
    <m/>
    <m/>
    <m/>
    <m/>
    <m/>
    <m/>
    <m/>
    <n v="154"/>
    <s v="MG/L"/>
    <m/>
    <m/>
    <s v="MG/L"/>
    <s v="avg"/>
    <m/>
    <m/>
    <m/>
    <m/>
    <m/>
    <m/>
    <m/>
    <m/>
    <m/>
    <m/>
    <m/>
    <m/>
    <m/>
    <m/>
    <m/>
    <m/>
    <x v="0"/>
    <m/>
    <m/>
    <m/>
    <m/>
    <m/>
    <m/>
    <m/>
    <m/>
    <m/>
    <m/>
    <m/>
    <m/>
    <m/>
    <m/>
    <m/>
    <m/>
    <m/>
    <m/>
    <m/>
    <m/>
    <m/>
    <m/>
    <m/>
    <m/>
  </r>
  <r>
    <s v="MT0000892"/>
    <s v="ICIS-NPDES"/>
    <x v="0"/>
    <x v="2"/>
    <n v="923"/>
    <s v="Sodium, total recoverable"/>
    <x v="20"/>
    <n v="1"/>
    <s v="Effluent gross"/>
    <n v="1"/>
    <x v="1"/>
    <x v="1"/>
    <n v="40451"/>
    <x v="0"/>
    <m/>
    <m/>
    <m/>
    <m/>
    <m/>
    <m/>
    <m/>
    <m/>
    <m/>
    <m/>
    <m/>
    <m/>
    <n v="136"/>
    <s v="MG/L"/>
    <m/>
    <m/>
    <s v="MG/L"/>
    <s v="avg"/>
    <m/>
    <m/>
    <m/>
    <m/>
    <m/>
    <m/>
    <m/>
    <m/>
    <m/>
    <m/>
    <m/>
    <m/>
    <m/>
    <m/>
    <m/>
    <m/>
    <x v="0"/>
    <m/>
    <m/>
    <m/>
    <m/>
    <m/>
    <m/>
    <m/>
    <m/>
    <m/>
    <m/>
    <m/>
    <m/>
    <m/>
    <m/>
    <m/>
    <m/>
    <m/>
    <m/>
    <m/>
    <m/>
    <m/>
    <m/>
    <m/>
    <m/>
  </r>
  <r>
    <s v="MT0000892"/>
    <s v="ICIS-NPDES"/>
    <x v="0"/>
    <x v="2"/>
    <n v="923"/>
    <s v="Sodium, total recoverable"/>
    <x v="20"/>
    <n v="1"/>
    <s v="Effluent gross"/>
    <n v="1"/>
    <x v="24"/>
    <x v="24"/>
    <n v="40482"/>
    <x v="0"/>
    <m/>
    <m/>
    <m/>
    <m/>
    <m/>
    <m/>
    <m/>
    <m/>
    <m/>
    <m/>
    <m/>
    <m/>
    <n v="189"/>
    <s v="MG/L"/>
    <m/>
    <m/>
    <s v="MG/L"/>
    <s v="avg"/>
    <m/>
    <m/>
    <m/>
    <m/>
    <m/>
    <m/>
    <m/>
    <m/>
    <m/>
    <m/>
    <m/>
    <m/>
    <m/>
    <m/>
    <m/>
    <m/>
    <x v="0"/>
    <m/>
    <m/>
    <m/>
    <m/>
    <m/>
    <m/>
    <m/>
    <m/>
    <m/>
    <m/>
    <m/>
    <m/>
    <m/>
    <m/>
    <m/>
    <m/>
    <m/>
    <m/>
    <m/>
    <m/>
    <m/>
    <m/>
    <m/>
    <m/>
  </r>
  <r>
    <s v="MT0000892"/>
    <s v="ICIS-NPDES"/>
    <x v="0"/>
    <x v="2"/>
    <n v="923"/>
    <s v="Sodium, total recoverable"/>
    <x v="20"/>
    <n v="1"/>
    <s v="Effluent gross"/>
    <n v="1"/>
    <x v="2"/>
    <x v="2"/>
    <n v="40512"/>
    <x v="0"/>
    <m/>
    <m/>
    <m/>
    <m/>
    <m/>
    <m/>
    <m/>
    <m/>
    <m/>
    <m/>
    <m/>
    <m/>
    <n v="211"/>
    <s v="MG/L"/>
    <m/>
    <m/>
    <s v="MG/L"/>
    <s v="avg"/>
    <m/>
    <m/>
    <m/>
    <m/>
    <m/>
    <m/>
    <m/>
    <m/>
    <m/>
    <m/>
    <m/>
    <m/>
    <m/>
    <m/>
    <m/>
    <m/>
    <x v="0"/>
    <m/>
    <m/>
    <m/>
    <m/>
    <m/>
    <m/>
    <m/>
    <m/>
    <m/>
    <m/>
    <m/>
    <m/>
    <m/>
    <m/>
    <m/>
    <m/>
    <m/>
    <m/>
    <m/>
    <m/>
    <m/>
    <m/>
    <m/>
    <m/>
  </r>
  <r>
    <s v="MT0000892"/>
    <s v="ICIS-NPDES"/>
    <x v="0"/>
    <x v="2"/>
    <n v="923"/>
    <s v="Sodium, total recoverable"/>
    <x v="20"/>
    <n v="1"/>
    <s v="Effluent gross"/>
    <n v="1"/>
    <x v="3"/>
    <x v="3"/>
    <n v="40543"/>
    <x v="0"/>
    <m/>
    <m/>
    <m/>
    <m/>
    <m/>
    <m/>
    <m/>
    <m/>
    <m/>
    <m/>
    <m/>
    <m/>
    <n v="253"/>
    <s v="MG/L"/>
    <m/>
    <m/>
    <s v="MG/L"/>
    <s v="avg"/>
    <m/>
    <m/>
    <m/>
    <m/>
    <m/>
    <m/>
    <m/>
    <m/>
    <m/>
    <m/>
    <m/>
    <m/>
    <m/>
    <m/>
    <m/>
    <m/>
    <x v="0"/>
    <m/>
    <m/>
    <m/>
    <m/>
    <m/>
    <m/>
    <m/>
    <m/>
    <m/>
    <m/>
    <m/>
    <m/>
    <m/>
    <m/>
    <m/>
    <m/>
    <m/>
    <m/>
    <m/>
    <m/>
    <m/>
    <m/>
    <m/>
    <m/>
  </r>
  <r>
    <s v="MT0000892"/>
    <s v="ICIS-NPDES"/>
    <x v="0"/>
    <x v="2"/>
    <n v="923"/>
    <s v="Sodium, total recoverable"/>
    <x v="20"/>
    <n v="1"/>
    <s v="Effluent gross"/>
    <n v="1"/>
    <x v="25"/>
    <x v="25"/>
    <n v="40574"/>
    <x v="1"/>
    <m/>
    <m/>
    <m/>
    <m/>
    <m/>
    <m/>
    <m/>
    <m/>
    <m/>
    <m/>
    <m/>
    <m/>
    <n v="222"/>
    <s v="MG/L"/>
    <m/>
    <m/>
    <s v="MG/L"/>
    <s v="avg"/>
    <m/>
    <m/>
    <m/>
    <m/>
    <m/>
    <m/>
    <m/>
    <m/>
    <m/>
    <m/>
    <m/>
    <m/>
    <m/>
    <m/>
    <m/>
    <m/>
    <x v="0"/>
    <m/>
    <m/>
    <m/>
    <m/>
    <m/>
    <m/>
    <m/>
    <m/>
    <m/>
    <m/>
    <m/>
    <m/>
    <m/>
    <m/>
    <m/>
    <m/>
    <m/>
    <m/>
    <m/>
    <m/>
    <m/>
    <m/>
    <m/>
    <m/>
  </r>
  <r>
    <s v="MT0000892"/>
    <s v="ICIS-NPDES"/>
    <x v="0"/>
    <x v="2"/>
    <n v="923"/>
    <s v="Sodium, total recoverable"/>
    <x v="20"/>
    <n v="1"/>
    <s v="Effluent gross"/>
    <n v="1"/>
    <x v="26"/>
    <x v="26"/>
    <n v="40602"/>
    <x v="1"/>
    <m/>
    <m/>
    <m/>
    <m/>
    <m/>
    <m/>
    <m/>
    <m/>
    <m/>
    <m/>
    <m/>
    <m/>
    <n v="265"/>
    <s v="MG/L"/>
    <m/>
    <m/>
    <s v="MG/L"/>
    <s v="avg"/>
    <m/>
    <m/>
    <m/>
    <m/>
    <m/>
    <m/>
    <m/>
    <m/>
    <m/>
    <m/>
    <m/>
    <m/>
    <m/>
    <m/>
    <m/>
    <m/>
    <x v="0"/>
    <m/>
    <m/>
    <m/>
    <m/>
    <m/>
    <m/>
    <m/>
    <m/>
    <m/>
    <m/>
    <m/>
    <m/>
    <m/>
    <m/>
    <m/>
    <m/>
    <m/>
    <m/>
    <m/>
    <m/>
    <m/>
    <m/>
    <m/>
    <m/>
  </r>
  <r>
    <s v="MT0000892"/>
    <s v="ICIS-NPDES"/>
    <x v="0"/>
    <x v="2"/>
    <n v="923"/>
    <s v="Sodium, total recoverable"/>
    <x v="20"/>
    <n v="1"/>
    <s v="Effluent gross"/>
    <n v="1"/>
    <x v="27"/>
    <x v="27"/>
    <n v="40633"/>
    <x v="1"/>
    <m/>
    <m/>
    <m/>
    <m/>
    <m/>
    <m/>
    <m/>
    <m/>
    <m/>
    <m/>
    <m/>
    <m/>
    <n v="230"/>
    <s v="MG/L"/>
    <m/>
    <m/>
    <s v="MG/L"/>
    <s v="avg"/>
    <m/>
    <m/>
    <m/>
    <m/>
    <m/>
    <m/>
    <m/>
    <m/>
    <m/>
    <m/>
    <m/>
    <m/>
    <m/>
    <m/>
    <m/>
    <m/>
    <x v="0"/>
    <m/>
    <m/>
    <m/>
    <m/>
    <m/>
    <m/>
    <m/>
    <m/>
    <m/>
    <m/>
    <m/>
    <m/>
    <m/>
    <m/>
    <m/>
    <m/>
    <m/>
    <m/>
    <m/>
    <m/>
    <m/>
    <m/>
    <m/>
    <m/>
  </r>
  <r>
    <s v="MT0000892"/>
    <s v="ICIS-NPDES"/>
    <x v="0"/>
    <x v="2"/>
    <n v="923"/>
    <s v="Sodium, total recoverable"/>
    <x v="20"/>
    <n v="1"/>
    <s v="Effluent gross"/>
    <n v="1"/>
    <x v="28"/>
    <x v="28"/>
    <n v="40663"/>
    <x v="1"/>
    <m/>
    <m/>
    <m/>
    <m/>
    <m/>
    <m/>
    <m/>
    <m/>
    <m/>
    <m/>
    <m/>
    <m/>
    <n v="166"/>
    <s v="MG/L"/>
    <m/>
    <m/>
    <s v="MG/L"/>
    <s v="avg"/>
    <m/>
    <m/>
    <m/>
    <m/>
    <m/>
    <m/>
    <m/>
    <m/>
    <m/>
    <m/>
    <m/>
    <m/>
    <m/>
    <m/>
    <m/>
    <m/>
    <x v="0"/>
    <m/>
    <m/>
    <m/>
    <m/>
    <m/>
    <m/>
    <m/>
    <m/>
    <m/>
    <m/>
    <m/>
    <m/>
    <m/>
    <m/>
    <m/>
    <m/>
    <m/>
    <m/>
    <m/>
    <m/>
    <m/>
    <m/>
    <m/>
    <m/>
  </r>
  <r>
    <s v="MT0000892"/>
    <s v="ICIS-NPDES"/>
    <x v="0"/>
    <x v="2"/>
    <n v="923"/>
    <s v="Sodium, total recoverable"/>
    <x v="20"/>
    <n v="1"/>
    <s v="Effluent gross"/>
    <n v="1"/>
    <x v="4"/>
    <x v="4"/>
    <n v="40694"/>
    <x v="1"/>
    <m/>
    <m/>
    <m/>
    <m/>
    <m/>
    <m/>
    <m/>
    <m/>
    <m/>
    <m/>
    <m/>
    <m/>
    <n v="199"/>
    <s v="MG/L"/>
    <m/>
    <m/>
    <s v="MG/L"/>
    <s v="avg"/>
    <m/>
    <m/>
    <m/>
    <m/>
    <m/>
    <m/>
    <m/>
    <m/>
    <m/>
    <m/>
    <m/>
    <m/>
    <m/>
    <m/>
    <m/>
    <m/>
    <x v="0"/>
    <m/>
    <m/>
    <m/>
    <m/>
    <m/>
    <m/>
    <m/>
    <m/>
    <m/>
    <m/>
    <m/>
    <m/>
    <m/>
    <m/>
    <m/>
    <m/>
    <m/>
    <m/>
    <m/>
    <m/>
    <m/>
    <m/>
    <m/>
    <m/>
  </r>
  <r>
    <s v="MT0000892"/>
    <s v="ICIS-NPDES"/>
    <x v="0"/>
    <x v="2"/>
    <n v="923"/>
    <s v="Sodium, total recoverable"/>
    <x v="20"/>
    <n v="1"/>
    <s v="Effluent gross"/>
    <n v="1"/>
    <x v="5"/>
    <x v="5"/>
    <n v="40724"/>
    <x v="1"/>
    <m/>
    <m/>
    <m/>
    <m/>
    <m/>
    <m/>
    <m/>
    <m/>
    <m/>
    <m/>
    <m/>
    <m/>
    <n v="86"/>
    <s v="MG/L"/>
    <m/>
    <m/>
    <s v="MG/L"/>
    <s v="avg"/>
    <m/>
    <m/>
    <m/>
    <m/>
    <m/>
    <m/>
    <m/>
    <m/>
    <m/>
    <m/>
    <m/>
    <m/>
    <m/>
    <m/>
    <m/>
    <m/>
    <x v="0"/>
    <m/>
    <m/>
    <m/>
    <m/>
    <m/>
    <m/>
    <m/>
    <m/>
    <m/>
    <m/>
    <m/>
    <m/>
    <m/>
    <m/>
    <m/>
    <m/>
    <m/>
    <m/>
    <m/>
    <m/>
    <m/>
    <m/>
    <m/>
    <m/>
  </r>
  <r>
    <s v="MT0000892"/>
    <s v="ICIS-NPDES"/>
    <x v="0"/>
    <x v="2"/>
    <n v="923"/>
    <s v="Sodium, total recoverable"/>
    <x v="20"/>
    <n v="1"/>
    <s v="Effluent gross"/>
    <n v="1"/>
    <x v="6"/>
    <x v="6"/>
    <n v="40755"/>
    <x v="1"/>
    <m/>
    <m/>
    <m/>
    <m/>
    <m/>
    <m/>
    <m/>
    <m/>
    <m/>
    <m/>
    <m/>
    <m/>
    <n v="98"/>
    <s v="MG/L"/>
    <m/>
    <m/>
    <s v="MG/L"/>
    <s v="avg"/>
    <m/>
    <m/>
    <m/>
    <m/>
    <m/>
    <m/>
    <m/>
    <m/>
    <m/>
    <m/>
    <m/>
    <m/>
    <m/>
    <m/>
    <m/>
    <m/>
    <x v="0"/>
    <m/>
    <m/>
    <m/>
    <m/>
    <m/>
    <m/>
    <m/>
    <m/>
    <m/>
    <m/>
    <m/>
    <m/>
    <m/>
    <m/>
    <m/>
    <m/>
    <m/>
    <m/>
    <m/>
    <m/>
    <m/>
    <m/>
    <m/>
    <m/>
  </r>
  <r>
    <s v="MT0000892"/>
    <s v="ICIS-NPDES"/>
    <x v="0"/>
    <x v="2"/>
    <n v="923"/>
    <s v="Sodium, total recoverable"/>
    <x v="20"/>
    <n v="1"/>
    <s v="Effluent gross"/>
    <n v="1"/>
    <x v="7"/>
    <x v="7"/>
    <n v="40786"/>
    <x v="1"/>
    <m/>
    <m/>
    <m/>
    <m/>
    <m/>
    <m/>
    <m/>
    <m/>
    <m/>
    <m/>
    <m/>
    <m/>
    <n v="134"/>
    <s v="MG/L"/>
    <m/>
    <m/>
    <s v="MG/L"/>
    <s v="avg"/>
    <m/>
    <m/>
    <m/>
    <m/>
    <m/>
    <m/>
    <m/>
    <m/>
    <m/>
    <m/>
    <m/>
    <m/>
    <m/>
    <m/>
    <m/>
    <m/>
    <x v="0"/>
    <m/>
    <m/>
    <m/>
    <m/>
    <m/>
    <m/>
    <m/>
    <m/>
    <m/>
    <m/>
    <m/>
    <m/>
    <m/>
    <m/>
    <m/>
    <m/>
    <m/>
    <m/>
    <m/>
    <m/>
    <m/>
    <m/>
    <m/>
    <m/>
  </r>
  <r>
    <s v="MT0000892"/>
    <s v="ICIS-NPDES"/>
    <x v="0"/>
    <x v="2"/>
    <n v="923"/>
    <s v="Sodium, total recoverable"/>
    <x v="20"/>
    <n v="1"/>
    <s v="Effluent gross"/>
    <n v="1"/>
    <x v="29"/>
    <x v="29"/>
    <n v="40816"/>
    <x v="1"/>
    <m/>
    <m/>
    <m/>
    <m/>
    <m/>
    <m/>
    <m/>
    <m/>
    <m/>
    <m/>
    <m/>
    <m/>
    <n v="198"/>
    <s v="MG/L"/>
    <m/>
    <m/>
    <s v="MG/L"/>
    <s v="avg"/>
    <m/>
    <m/>
    <m/>
    <m/>
    <m/>
    <m/>
    <m/>
    <m/>
    <m/>
    <m/>
    <m/>
    <m/>
    <m/>
    <m/>
    <m/>
    <m/>
    <x v="0"/>
    <m/>
    <m/>
    <m/>
    <m/>
    <m/>
    <m/>
    <m/>
    <m/>
    <m/>
    <m/>
    <m/>
    <m/>
    <m/>
    <m/>
    <m/>
    <m/>
    <m/>
    <m/>
    <m/>
    <m/>
    <m/>
    <m/>
    <m/>
    <m/>
  </r>
  <r>
    <s v="MT0000892"/>
    <s v="ICIS-NPDES"/>
    <x v="0"/>
    <x v="2"/>
    <n v="923"/>
    <s v="Sodium, total recoverable"/>
    <x v="20"/>
    <n v="1"/>
    <s v="Effluent gross"/>
    <n v="1"/>
    <x v="30"/>
    <x v="30"/>
    <n v="40847"/>
    <x v="1"/>
    <m/>
    <m/>
    <m/>
    <m/>
    <m/>
    <m/>
    <m/>
    <m/>
    <m/>
    <m/>
    <m/>
    <m/>
    <n v="265"/>
    <s v="MG/L"/>
    <m/>
    <m/>
    <s v="MG/L"/>
    <s v="avg"/>
    <m/>
    <m/>
    <m/>
    <m/>
    <m/>
    <m/>
    <m/>
    <m/>
    <m/>
    <m/>
    <m/>
    <m/>
    <m/>
    <m/>
    <m/>
    <m/>
    <x v="0"/>
    <m/>
    <m/>
    <m/>
    <m/>
    <m/>
    <m/>
    <m/>
    <m/>
    <m/>
    <m/>
    <m/>
    <m/>
    <m/>
    <m/>
    <m/>
    <m/>
    <m/>
    <m/>
    <m/>
    <m/>
    <m/>
    <m/>
    <m/>
    <m/>
  </r>
  <r>
    <s v="MT0000892"/>
    <s v="ICIS-NPDES"/>
    <x v="0"/>
    <x v="2"/>
    <n v="923"/>
    <s v="Sodium, total recoverable"/>
    <x v="20"/>
    <n v="1"/>
    <s v="Effluent gross"/>
    <n v="1"/>
    <x v="31"/>
    <x v="31"/>
    <n v="40877"/>
    <x v="1"/>
    <m/>
    <m/>
    <m/>
    <m/>
    <m/>
    <m/>
    <m/>
    <m/>
    <m/>
    <m/>
    <m/>
    <m/>
    <n v="265"/>
    <s v="MG/L"/>
    <m/>
    <m/>
    <s v="MG/L"/>
    <s v="avg"/>
    <m/>
    <m/>
    <m/>
    <m/>
    <m/>
    <m/>
    <m/>
    <m/>
    <m/>
    <m/>
    <m/>
    <m/>
    <m/>
    <m/>
    <m/>
    <m/>
    <x v="0"/>
    <m/>
    <m/>
    <m/>
    <m/>
    <m/>
    <m/>
    <m/>
    <m/>
    <m/>
    <m/>
    <m/>
    <m/>
    <m/>
    <m/>
    <m/>
    <m/>
    <m/>
    <m/>
    <m/>
    <m/>
    <m/>
    <m/>
    <m/>
    <m/>
  </r>
  <r>
    <s v="MT0000892"/>
    <s v="ICIS-NPDES"/>
    <x v="0"/>
    <x v="2"/>
    <n v="923"/>
    <s v="Sodium, total recoverable"/>
    <x v="20"/>
    <n v="1"/>
    <s v="Effluent gross"/>
    <n v="1"/>
    <x v="32"/>
    <x v="32"/>
    <n v="40908"/>
    <x v="1"/>
    <m/>
    <m/>
    <m/>
    <m/>
    <m/>
    <m/>
    <m/>
    <m/>
    <m/>
    <m/>
    <m/>
    <m/>
    <n v="144"/>
    <s v="MG/L"/>
    <m/>
    <m/>
    <s v="MG/L"/>
    <s v="avg"/>
    <m/>
    <m/>
    <m/>
    <m/>
    <m/>
    <m/>
    <m/>
    <m/>
    <m/>
    <m/>
    <m/>
    <m/>
    <m/>
    <m/>
    <m/>
    <m/>
    <x v="0"/>
    <m/>
    <m/>
    <m/>
    <m/>
    <m/>
    <m/>
    <m/>
    <m/>
    <m/>
    <m/>
    <m/>
    <m/>
    <m/>
    <m/>
    <m/>
    <m/>
    <m/>
    <m/>
    <m/>
    <m/>
    <m/>
    <m/>
    <m/>
    <m/>
  </r>
  <r>
    <s v="MT0000892"/>
    <s v="ICIS-NPDES"/>
    <x v="0"/>
    <x v="2"/>
    <n v="923"/>
    <s v="Sodium, total recoverable"/>
    <x v="20"/>
    <n v="1"/>
    <s v="Effluent gross"/>
    <n v="1"/>
    <x v="33"/>
    <x v="33"/>
    <n v="40939"/>
    <x v="2"/>
    <m/>
    <m/>
    <m/>
    <m/>
    <m/>
    <m/>
    <m/>
    <m/>
    <m/>
    <m/>
    <m/>
    <m/>
    <n v="140"/>
    <s v="MG/L"/>
    <m/>
    <m/>
    <s v="MG/L"/>
    <s v="avg"/>
    <m/>
    <m/>
    <m/>
    <m/>
    <m/>
    <m/>
    <m/>
    <m/>
    <m/>
    <m/>
    <m/>
    <m/>
    <m/>
    <m/>
    <m/>
    <m/>
    <x v="0"/>
    <m/>
    <m/>
    <m/>
    <m/>
    <m/>
    <m/>
    <m/>
    <m/>
    <m/>
    <m/>
    <m/>
    <m/>
    <m/>
    <m/>
    <m/>
    <m/>
    <m/>
    <m/>
    <m/>
    <m/>
    <m/>
    <m/>
    <m/>
    <m/>
  </r>
  <r>
    <s v="MT0000892"/>
    <s v="ICIS-NPDES"/>
    <x v="0"/>
    <x v="2"/>
    <n v="923"/>
    <s v="Sodium, total recoverable"/>
    <x v="20"/>
    <n v="1"/>
    <s v="Effluent gross"/>
    <n v="1"/>
    <x v="34"/>
    <x v="34"/>
    <n v="40968"/>
    <x v="2"/>
    <m/>
    <m/>
    <m/>
    <m/>
    <m/>
    <m/>
    <m/>
    <m/>
    <m/>
    <m/>
    <m/>
    <m/>
    <n v="181"/>
    <s v="MG/L"/>
    <m/>
    <m/>
    <s v="MG/L"/>
    <s v="avg"/>
    <m/>
    <m/>
    <m/>
    <m/>
    <m/>
    <m/>
    <m/>
    <m/>
    <m/>
    <m/>
    <m/>
    <m/>
    <m/>
    <m/>
    <m/>
    <m/>
    <x v="0"/>
    <m/>
    <m/>
    <m/>
    <m/>
    <m/>
    <m/>
    <m/>
    <m/>
    <m/>
    <m/>
    <m/>
    <m/>
    <m/>
    <m/>
    <m/>
    <m/>
    <m/>
    <m/>
    <m/>
    <m/>
    <m/>
    <m/>
    <m/>
    <m/>
  </r>
  <r>
    <s v="MT0000892"/>
    <s v="ICIS-NPDES"/>
    <x v="0"/>
    <x v="2"/>
    <n v="923"/>
    <s v="Sodium, total recoverable"/>
    <x v="20"/>
    <n v="1"/>
    <s v="Effluent gross"/>
    <n v="1"/>
    <x v="8"/>
    <x v="8"/>
    <n v="40999"/>
    <x v="2"/>
    <m/>
    <m/>
    <m/>
    <m/>
    <m/>
    <m/>
    <m/>
    <m/>
    <m/>
    <m/>
    <m/>
    <m/>
    <n v="133"/>
    <s v="MG/L"/>
    <m/>
    <m/>
    <s v="MG/L"/>
    <s v="avg"/>
    <m/>
    <m/>
    <m/>
    <m/>
    <m/>
    <m/>
    <m/>
    <m/>
    <m/>
    <m/>
    <m/>
    <m/>
    <m/>
    <m/>
    <m/>
    <m/>
    <x v="0"/>
    <m/>
    <m/>
    <m/>
    <m/>
    <m/>
    <m/>
    <m/>
    <m/>
    <m/>
    <m/>
    <m/>
    <m/>
    <m/>
    <m/>
    <m/>
    <m/>
    <m/>
    <m/>
    <m/>
    <m/>
    <m/>
    <m/>
    <m/>
    <m/>
  </r>
  <r>
    <s v="MT0000892"/>
    <s v="ICIS-NPDES"/>
    <x v="0"/>
    <x v="2"/>
    <n v="923"/>
    <s v="Sodium, total recoverable"/>
    <x v="20"/>
    <n v="1"/>
    <s v="Effluent gross"/>
    <n v="1"/>
    <x v="9"/>
    <x v="9"/>
    <n v="41029"/>
    <x v="2"/>
    <m/>
    <m/>
    <m/>
    <m/>
    <m/>
    <m/>
    <m/>
    <m/>
    <m/>
    <m/>
    <m/>
    <m/>
    <n v="166"/>
    <s v="MG/L"/>
    <m/>
    <m/>
    <s v="MG/L"/>
    <s v="avg"/>
    <m/>
    <m/>
    <m/>
    <m/>
    <m/>
    <m/>
    <m/>
    <m/>
    <m/>
    <m/>
    <m/>
    <m/>
    <m/>
    <m/>
    <m/>
    <m/>
    <x v="0"/>
    <m/>
    <m/>
    <m/>
    <m/>
    <m/>
    <m/>
    <m/>
    <m/>
    <m/>
    <m/>
    <m/>
    <m/>
    <m/>
    <m/>
    <m/>
    <m/>
    <m/>
    <m/>
    <m/>
    <m/>
    <m/>
    <m/>
    <m/>
    <m/>
  </r>
  <r>
    <s v="MT0000892"/>
    <s v="ICIS-NPDES"/>
    <x v="0"/>
    <x v="2"/>
    <n v="931"/>
    <s v="Sodium adsorption ratio"/>
    <x v="21"/>
    <n v="1"/>
    <s v="Effluent gross"/>
    <n v="1"/>
    <x v="11"/>
    <x v="11"/>
    <n v="40025"/>
    <x v="3"/>
    <m/>
    <m/>
    <m/>
    <m/>
    <m/>
    <m/>
    <m/>
    <m/>
    <m/>
    <m/>
    <m/>
    <m/>
    <n v="2.5"/>
    <s v="RATIO"/>
    <s v="&lt;="/>
    <n v="14"/>
    <s v="RATIO"/>
    <s v="avg"/>
    <m/>
    <m/>
    <m/>
    <m/>
    <m/>
    <n v="2.5"/>
    <s v="RATIO"/>
    <s v="&lt;="/>
    <n v="16.3"/>
    <s v="RATIO"/>
    <s v="max"/>
    <m/>
    <m/>
    <m/>
    <m/>
    <m/>
    <x v="0"/>
    <m/>
    <m/>
    <m/>
    <m/>
    <m/>
    <m/>
    <m/>
    <m/>
    <m/>
    <m/>
    <m/>
    <m/>
    <m/>
    <m/>
    <m/>
    <m/>
    <m/>
    <m/>
    <m/>
    <m/>
    <m/>
    <m/>
    <m/>
    <m/>
  </r>
  <r>
    <s v="MT0000892"/>
    <s v="ICIS-NPDES"/>
    <x v="0"/>
    <x v="2"/>
    <n v="931"/>
    <s v="Sodium adsorption ratio"/>
    <x v="21"/>
    <n v="1"/>
    <s v="Effluent gross"/>
    <n v="1"/>
    <x v="12"/>
    <x v="12"/>
    <n v="40056"/>
    <x v="3"/>
    <m/>
    <m/>
    <m/>
    <m/>
    <m/>
    <m/>
    <m/>
    <m/>
    <m/>
    <m/>
    <m/>
    <m/>
    <n v="1.6"/>
    <s v="RATIO"/>
    <s v="&lt;="/>
    <n v="14"/>
    <s v="RATIO"/>
    <s v="avg"/>
    <m/>
    <m/>
    <m/>
    <m/>
    <m/>
    <n v="1.6"/>
    <s v="RATIO"/>
    <s v="&lt;="/>
    <n v="16.3"/>
    <s v="RATIO"/>
    <s v="max"/>
    <m/>
    <m/>
    <m/>
    <m/>
    <m/>
    <x v="0"/>
    <m/>
    <m/>
    <m/>
    <m/>
    <m/>
    <m/>
    <m/>
    <m/>
    <m/>
    <m/>
    <m/>
    <m/>
    <m/>
    <m/>
    <m/>
    <m/>
    <m/>
    <m/>
    <m/>
    <m/>
    <m/>
    <m/>
    <m/>
    <m/>
  </r>
  <r>
    <s v="MT0000892"/>
    <s v="ICIS-NPDES"/>
    <x v="0"/>
    <x v="2"/>
    <n v="931"/>
    <s v="Sodium adsorption ratio"/>
    <x v="21"/>
    <n v="1"/>
    <s v="Effluent gross"/>
    <n v="1"/>
    <x v="13"/>
    <x v="13"/>
    <n v="40086"/>
    <x v="3"/>
    <m/>
    <m/>
    <m/>
    <m/>
    <m/>
    <m/>
    <m/>
    <m/>
    <m/>
    <m/>
    <m/>
    <m/>
    <n v="2.8"/>
    <s v="RATIO"/>
    <s v="&lt;="/>
    <n v="14"/>
    <s v="RATIO"/>
    <s v="avg"/>
    <m/>
    <m/>
    <m/>
    <m/>
    <m/>
    <n v="2.8"/>
    <s v="RATIO"/>
    <s v="&lt;="/>
    <n v="16.3"/>
    <s v="RATIO"/>
    <s v="max"/>
    <m/>
    <m/>
    <m/>
    <m/>
    <m/>
    <x v="0"/>
    <m/>
    <m/>
    <m/>
    <m/>
    <m/>
    <m/>
    <m/>
    <m/>
    <m/>
    <m/>
    <m/>
    <m/>
    <m/>
    <m/>
    <m/>
    <m/>
    <m/>
    <m/>
    <m/>
    <m/>
    <m/>
    <m/>
    <m/>
    <m/>
  </r>
  <r>
    <s v="MT0000892"/>
    <s v="ICIS-NPDES"/>
    <x v="0"/>
    <x v="2"/>
    <n v="931"/>
    <s v="Sodium adsorption ratio"/>
    <x v="21"/>
    <n v="1"/>
    <s v="Effluent gross"/>
    <n v="1"/>
    <x v="14"/>
    <x v="14"/>
    <n v="40117"/>
    <x v="3"/>
    <m/>
    <m/>
    <m/>
    <m/>
    <m/>
    <m/>
    <m/>
    <m/>
    <m/>
    <m/>
    <m/>
    <m/>
    <n v="3.4"/>
    <s v="RATIO"/>
    <s v="&lt;="/>
    <n v="14"/>
    <s v="RATIO"/>
    <s v="avg"/>
    <m/>
    <m/>
    <m/>
    <m/>
    <m/>
    <n v="3.4"/>
    <s v="RATIO"/>
    <s v="&lt;="/>
    <n v="16.3"/>
    <s v="RATIO"/>
    <s v="max"/>
    <m/>
    <m/>
    <m/>
    <m/>
    <m/>
    <x v="0"/>
    <m/>
    <m/>
    <m/>
    <m/>
    <m/>
    <m/>
    <m/>
    <m/>
    <m/>
    <m/>
    <m/>
    <m/>
    <m/>
    <m/>
    <m/>
    <m/>
    <m/>
    <m/>
    <m/>
    <m/>
    <m/>
    <m/>
    <m/>
    <m/>
  </r>
  <r>
    <s v="MT0000892"/>
    <s v="ICIS-NPDES"/>
    <x v="0"/>
    <x v="2"/>
    <n v="931"/>
    <s v="Sodium adsorption ratio"/>
    <x v="21"/>
    <n v="1"/>
    <s v="Effluent gross"/>
    <n v="1"/>
    <x v="15"/>
    <x v="15"/>
    <n v="40147"/>
    <x v="3"/>
    <m/>
    <m/>
    <m/>
    <m/>
    <m/>
    <m/>
    <m/>
    <m/>
    <m/>
    <m/>
    <m/>
    <m/>
    <n v="3"/>
    <s v="RATIO"/>
    <s v="&lt;="/>
    <n v="14"/>
    <s v="RATIO"/>
    <s v="avg"/>
    <m/>
    <m/>
    <m/>
    <m/>
    <m/>
    <n v="3"/>
    <s v="RATIO"/>
    <s v="&lt;="/>
    <n v="16.3"/>
    <s v="RATIO"/>
    <s v="max"/>
    <m/>
    <m/>
    <m/>
    <m/>
    <m/>
    <x v="0"/>
    <m/>
    <m/>
    <m/>
    <m/>
    <m/>
    <m/>
    <m/>
    <m/>
    <m/>
    <m/>
    <m/>
    <m/>
    <m/>
    <m/>
    <m/>
    <m/>
    <m/>
    <m/>
    <m/>
    <m/>
    <m/>
    <m/>
    <m/>
    <m/>
  </r>
  <r>
    <s v="MT0000892"/>
    <s v="ICIS-NPDES"/>
    <x v="0"/>
    <x v="2"/>
    <n v="931"/>
    <s v="Sodium adsorption ratio"/>
    <x v="21"/>
    <n v="1"/>
    <s v="Effluent gross"/>
    <n v="1"/>
    <x v="16"/>
    <x v="16"/>
    <n v="40178"/>
    <x v="3"/>
    <m/>
    <m/>
    <m/>
    <m/>
    <m/>
    <m/>
    <m/>
    <m/>
    <m/>
    <m/>
    <m/>
    <m/>
    <n v="2.6"/>
    <s v="RATIO"/>
    <s v="&lt;="/>
    <n v="14"/>
    <s v="RATIO"/>
    <s v="avg"/>
    <m/>
    <m/>
    <m/>
    <m/>
    <m/>
    <n v="2.6"/>
    <s v="RATIO"/>
    <s v="&lt;="/>
    <n v="16.3"/>
    <s v="RATIO"/>
    <s v="max"/>
    <m/>
    <m/>
    <m/>
    <m/>
    <m/>
    <x v="0"/>
    <m/>
    <m/>
    <m/>
    <m/>
    <m/>
    <m/>
    <m/>
    <m/>
    <m/>
    <m/>
    <m/>
    <m/>
    <m/>
    <m/>
    <m/>
    <m/>
    <m/>
    <m/>
    <m/>
    <m/>
    <m/>
    <m/>
    <m/>
    <m/>
  </r>
  <r>
    <s v="MT0000892"/>
    <s v="ICIS-NPDES"/>
    <x v="0"/>
    <x v="2"/>
    <n v="931"/>
    <s v="Sodium adsorption ratio"/>
    <x v="21"/>
    <n v="1"/>
    <s v="Effluent gross"/>
    <n v="1"/>
    <x v="17"/>
    <x v="17"/>
    <n v="40209"/>
    <x v="0"/>
    <m/>
    <m/>
    <m/>
    <m/>
    <m/>
    <m/>
    <m/>
    <m/>
    <m/>
    <m/>
    <m/>
    <m/>
    <n v="2.8"/>
    <s v="RATIO"/>
    <s v="&lt;="/>
    <n v="14"/>
    <s v="RATIO"/>
    <s v="avg"/>
    <m/>
    <m/>
    <m/>
    <m/>
    <m/>
    <n v="2.8"/>
    <s v="RATIO"/>
    <s v="&lt;="/>
    <n v="16.3"/>
    <s v="RATIO"/>
    <s v="max"/>
    <s v="RNC"/>
    <s v="D90"/>
    <s v="K"/>
    <n v="1"/>
    <m/>
    <x v="0"/>
    <m/>
    <m/>
    <m/>
    <m/>
    <m/>
    <m/>
    <m/>
    <m/>
    <m/>
    <m/>
    <m/>
    <m/>
    <m/>
    <m/>
    <m/>
    <m/>
    <m/>
    <m/>
    <m/>
    <m/>
    <m/>
    <m/>
    <m/>
    <m/>
  </r>
  <r>
    <s v="MT0000892"/>
    <s v="ICIS-NPDES"/>
    <x v="0"/>
    <x v="2"/>
    <n v="931"/>
    <s v="Sodium adsorption ratio"/>
    <x v="21"/>
    <n v="1"/>
    <s v="Effluent gross"/>
    <n v="1"/>
    <x v="18"/>
    <x v="18"/>
    <n v="40237"/>
    <x v="0"/>
    <m/>
    <m/>
    <m/>
    <m/>
    <m/>
    <m/>
    <m/>
    <m/>
    <m/>
    <m/>
    <m/>
    <m/>
    <n v="2.6"/>
    <s v="RATIO"/>
    <s v="&lt;="/>
    <n v="14"/>
    <s v="RATIO"/>
    <s v="avg"/>
    <m/>
    <m/>
    <m/>
    <m/>
    <m/>
    <n v="2.6"/>
    <s v="RATIO"/>
    <s v="&lt;="/>
    <n v="16.3"/>
    <s v="RATIO"/>
    <s v="max"/>
    <m/>
    <m/>
    <m/>
    <m/>
    <m/>
    <x v="0"/>
    <m/>
    <m/>
    <m/>
    <m/>
    <m/>
    <m/>
    <m/>
    <m/>
    <m/>
    <m/>
    <m/>
    <m/>
    <m/>
    <m/>
    <m/>
    <m/>
    <m/>
    <m/>
    <m/>
    <m/>
    <m/>
    <m/>
    <m/>
    <m/>
  </r>
  <r>
    <s v="MT0000892"/>
    <s v="ICIS-NPDES"/>
    <x v="0"/>
    <x v="2"/>
    <n v="931"/>
    <s v="Sodium adsorption ratio"/>
    <x v="21"/>
    <n v="1"/>
    <s v="Effluent gross"/>
    <n v="1"/>
    <x v="19"/>
    <x v="19"/>
    <n v="40268"/>
    <x v="0"/>
    <m/>
    <m/>
    <m/>
    <m/>
    <m/>
    <m/>
    <m/>
    <m/>
    <m/>
    <m/>
    <m/>
    <m/>
    <n v="3.2"/>
    <s v="RATIO"/>
    <s v="&lt;="/>
    <n v="14"/>
    <s v="RATIO"/>
    <s v="avg"/>
    <m/>
    <m/>
    <m/>
    <m/>
    <m/>
    <n v="3.2"/>
    <s v="RATIO"/>
    <s v="&lt;="/>
    <n v="16.3"/>
    <s v="RATIO"/>
    <s v="max"/>
    <m/>
    <m/>
    <m/>
    <m/>
    <m/>
    <x v="0"/>
    <m/>
    <m/>
    <m/>
    <m/>
    <m/>
    <m/>
    <m/>
    <m/>
    <m/>
    <m/>
    <m/>
    <m/>
    <m/>
    <m/>
    <m/>
    <m/>
    <m/>
    <m/>
    <m/>
    <m/>
    <m/>
    <m/>
    <m/>
    <m/>
  </r>
  <r>
    <s v="MT0000892"/>
    <s v="ICIS-NPDES"/>
    <x v="0"/>
    <x v="2"/>
    <n v="931"/>
    <s v="Sodium adsorption ratio"/>
    <x v="21"/>
    <n v="1"/>
    <s v="Effluent gross"/>
    <n v="1"/>
    <x v="20"/>
    <x v="20"/>
    <n v="40298"/>
    <x v="0"/>
    <m/>
    <m/>
    <m/>
    <m/>
    <m/>
    <m/>
    <m/>
    <m/>
    <m/>
    <m/>
    <m/>
    <m/>
    <n v="3.1"/>
    <s v="RATIO"/>
    <s v="&lt;="/>
    <n v="14"/>
    <s v="RATIO"/>
    <s v="avg"/>
    <m/>
    <m/>
    <m/>
    <m/>
    <m/>
    <n v="3.1"/>
    <s v="RATIO"/>
    <s v="&lt;="/>
    <n v="16.3"/>
    <s v="RATIO"/>
    <s v="max"/>
    <m/>
    <m/>
    <m/>
    <m/>
    <m/>
    <x v="0"/>
    <m/>
    <m/>
    <m/>
    <m/>
    <m/>
    <m/>
    <m/>
    <m/>
    <m/>
    <m/>
    <m/>
    <m/>
    <m/>
    <m/>
    <m/>
    <m/>
    <m/>
    <m/>
    <m/>
    <m/>
    <m/>
    <m/>
    <m/>
    <m/>
  </r>
  <r>
    <s v="MT0000892"/>
    <s v="ICIS-NPDES"/>
    <x v="0"/>
    <x v="2"/>
    <n v="931"/>
    <s v="Sodium adsorption ratio"/>
    <x v="21"/>
    <n v="1"/>
    <s v="Effluent gross"/>
    <n v="1"/>
    <x v="21"/>
    <x v="21"/>
    <n v="40329"/>
    <x v="0"/>
    <m/>
    <m/>
    <m/>
    <m/>
    <m/>
    <m/>
    <m/>
    <m/>
    <m/>
    <m/>
    <m/>
    <m/>
    <n v="2.2000000000000002"/>
    <s v="RATIO"/>
    <s v="&lt;="/>
    <n v="14"/>
    <s v="RATIO"/>
    <s v="avg"/>
    <m/>
    <m/>
    <m/>
    <m/>
    <m/>
    <n v="2.2000000000000002"/>
    <s v="RATIO"/>
    <s v="&lt;="/>
    <n v="16.3"/>
    <s v="RATIO"/>
    <s v="max"/>
    <m/>
    <m/>
    <m/>
    <m/>
    <m/>
    <x v="0"/>
    <m/>
    <m/>
    <m/>
    <m/>
    <m/>
    <m/>
    <m/>
    <m/>
    <m/>
    <m/>
    <m/>
    <m/>
    <m/>
    <m/>
    <m/>
    <m/>
    <m/>
    <m/>
    <m/>
    <m/>
    <m/>
    <m/>
    <m/>
    <m/>
  </r>
  <r>
    <s v="MT0000892"/>
    <s v="ICIS-NPDES"/>
    <x v="0"/>
    <x v="2"/>
    <n v="931"/>
    <s v="Sodium adsorption ratio"/>
    <x v="21"/>
    <n v="1"/>
    <s v="Effluent gross"/>
    <n v="1"/>
    <x v="22"/>
    <x v="22"/>
    <n v="40359"/>
    <x v="0"/>
    <m/>
    <m/>
    <m/>
    <m/>
    <m/>
    <m/>
    <m/>
    <m/>
    <m/>
    <m/>
    <m/>
    <m/>
    <n v="1.5"/>
    <s v="RATIO"/>
    <s v="&lt;="/>
    <n v="14"/>
    <s v="RATIO"/>
    <s v="avg"/>
    <m/>
    <m/>
    <m/>
    <m/>
    <m/>
    <n v="1.5"/>
    <s v="RATIO"/>
    <s v="&lt;="/>
    <n v="16.3"/>
    <s v="RATIO"/>
    <s v="max"/>
    <m/>
    <m/>
    <m/>
    <m/>
    <m/>
    <x v="0"/>
    <m/>
    <m/>
    <m/>
    <m/>
    <m/>
    <m/>
    <m/>
    <m/>
    <m/>
    <m/>
    <m/>
    <m/>
    <m/>
    <m/>
    <m/>
    <m/>
    <m/>
    <m/>
    <m/>
    <m/>
    <m/>
    <m/>
    <m/>
    <m/>
  </r>
  <r>
    <s v="MT0000892"/>
    <s v="ICIS-NPDES"/>
    <x v="0"/>
    <x v="2"/>
    <n v="931"/>
    <s v="Sodium adsorption ratio"/>
    <x v="21"/>
    <n v="1"/>
    <s v="Effluent gross"/>
    <n v="1"/>
    <x v="23"/>
    <x v="23"/>
    <n v="40390"/>
    <x v="0"/>
    <m/>
    <m/>
    <m/>
    <m/>
    <m/>
    <m/>
    <m/>
    <m/>
    <m/>
    <m/>
    <m/>
    <m/>
    <n v="1.5"/>
    <s v="RATIO"/>
    <s v="&lt;="/>
    <n v="14"/>
    <s v="RATIO"/>
    <s v="avg"/>
    <m/>
    <m/>
    <m/>
    <m/>
    <m/>
    <n v="1.5"/>
    <s v="RATIO"/>
    <s v="&lt;="/>
    <n v="16.3"/>
    <s v="RATIO"/>
    <s v="max"/>
    <m/>
    <m/>
    <m/>
    <m/>
    <m/>
    <x v="0"/>
    <m/>
    <m/>
    <m/>
    <m/>
    <m/>
    <m/>
    <m/>
    <m/>
    <m/>
    <m/>
    <m/>
    <m/>
    <m/>
    <m/>
    <m/>
    <m/>
    <m/>
    <m/>
    <m/>
    <m/>
    <m/>
    <m/>
    <m/>
    <m/>
  </r>
  <r>
    <s v="MT0000892"/>
    <s v="ICIS-NPDES"/>
    <x v="0"/>
    <x v="2"/>
    <n v="931"/>
    <s v="Sodium adsorption ratio"/>
    <x v="21"/>
    <n v="1"/>
    <s v="Effluent gross"/>
    <n v="1"/>
    <x v="0"/>
    <x v="0"/>
    <n v="40421"/>
    <x v="0"/>
    <m/>
    <m/>
    <m/>
    <m/>
    <m/>
    <m/>
    <m/>
    <m/>
    <m/>
    <m/>
    <m/>
    <m/>
    <n v="2.7"/>
    <s v="RATIO"/>
    <s v="&lt;="/>
    <n v="14"/>
    <s v="RATIO"/>
    <s v="avg"/>
    <m/>
    <m/>
    <m/>
    <m/>
    <m/>
    <n v="2.7"/>
    <s v="RATIO"/>
    <s v="&lt;="/>
    <n v="16.3"/>
    <s v="RATIO"/>
    <s v="max"/>
    <m/>
    <m/>
    <m/>
    <m/>
    <m/>
    <x v="0"/>
    <m/>
    <m/>
    <m/>
    <m/>
    <m/>
    <m/>
    <m/>
    <m/>
    <m/>
    <m/>
    <m/>
    <m/>
    <m/>
    <m/>
    <m/>
    <m/>
    <m/>
    <m/>
    <m/>
    <m/>
    <m/>
    <m/>
    <m/>
    <m/>
  </r>
  <r>
    <s v="MT0000892"/>
    <s v="ICIS-NPDES"/>
    <x v="0"/>
    <x v="2"/>
    <n v="931"/>
    <s v="Sodium adsorption ratio"/>
    <x v="21"/>
    <n v="1"/>
    <s v="Effluent gross"/>
    <n v="1"/>
    <x v="1"/>
    <x v="1"/>
    <n v="40451"/>
    <x v="0"/>
    <m/>
    <m/>
    <m/>
    <m/>
    <m/>
    <m/>
    <m/>
    <m/>
    <m/>
    <m/>
    <m/>
    <m/>
    <n v="2.2999999999999998"/>
    <s v="RATIO"/>
    <s v="&lt;="/>
    <n v="14"/>
    <s v="RATIO"/>
    <s v="avg"/>
    <m/>
    <m/>
    <m/>
    <m/>
    <m/>
    <n v="2.2999999999999998"/>
    <s v="RATIO"/>
    <s v="&lt;="/>
    <n v="16.3"/>
    <s v="RATIO"/>
    <s v="max"/>
    <m/>
    <m/>
    <m/>
    <m/>
    <m/>
    <x v="0"/>
    <m/>
    <m/>
    <m/>
    <m/>
    <m/>
    <m/>
    <m/>
    <m/>
    <m/>
    <m/>
    <m/>
    <m/>
    <m/>
    <m/>
    <m/>
    <m/>
    <m/>
    <m/>
    <m/>
    <m/>
    <m/>
    <m/>
    <m/>
    <m/>
  </r>
  <r>
    <s v="MT0000892"/>
    <s v="ICIS-NPDES"/>
    <x v="0"/>
    <x v="2"/>
    <n v="931"/>
    <s v="Sodium adsorption ratio"/>
    <x v="21"/>
    <n v="1"/>
    <s v="Effluent gross"/>
    <n v="1"/>
    <x v="24"/>
    <x v="24"/>
    <n v="40482"/>
    <x v="0"/>
    <m/>
    <m/>
    <m/>
    <m/>
    <m/>
    <m/>
    <m/>
    <m/>
    <m/>
    <m/>
    <m/>
    <m/>
    <n v="2.6"/>
    <s v="RATIO"/>
    <s v="&lt;="/>
    <n v="14"/>
    <s v="RATIO"/>
    <s v="avg"/>
    <m/>
    <m/>
    <m/>
    <m/>
    <m/>
    <n v="2.6"/>
    <s v="RATIO"/>
    <s v="&lt;="/>
    <n v="16.3"/>
    <s v="RATIO"/>
    <s v="max"/>
    <m/>
    <m/>
    <m/>
    <m/>
    <m/>
    <x v="0"/>
    <m/>
    <m/>
    <m/>
    <m/>
    <m/>
    <m/>
    <m/>
    <m/>
    <m/>
    <m/>
    <m/>
    <m/>
    <m/>
    <m/>
    <m/>
    <m/>
    <m/>
    <m/>
    <m/>
    <m/>
    <m/>
    <m/>
    <m/>
    <m/>
  </r>
  <r>
    <s v="MT0000892"/>
    <s v="ICIS-NPDES"/>
    <x v="0"/>
    <x v="2"/>
    <n v="931"/>
    <s v="Sodium adsorption ratio"/>
    <x v="21"/>
    <n v="1"/>
    <s v="Effluent gross"/>
    <n v="1"/>
    <x v="2"/>
    <x v="2"/>
    <n v="40512"/>
    <x v="0"/>
    <m/>
    <m/>
    <m/>
    <m/>
    <m/>
    <m/>
    <m/>
    <m/>
    <m/>
    <m/>
    <m/>
    <m/>
    <n v="2.9"/>
    <s v="RATIO"/>
    <s v="&lt;="/>
    <n v="14"/>
    <s v="RATIO"/>
    <s v="avg"/>
    <m/>
    <m/>
    <m/>
    <m/>
    <m/>
    <n v="2.9"/>
    <s v="RATIO"/>
    <s v="&lt;="/>
    <n v="16.3"/>
    <s v="RATIO"/>
    <s v="max"/>
    <m/>
    <m/>
    <m/>
    <m/>
    <m/>
    <x v="0"/>
    <m/>
    <m/>
    <m/>
    <m/>
    <m/>
    <m/>
    <m/>
    <m/>
    <m/>
    <m/>
    <m/>
    <m/>
    <m/>
    <m/>
    <m/>
    <m/>
    <m/>
    <m/>
    <m/>
    <m/>
    <m/>
    <m/>
    <m/>
    <m/>
  </r>
  <r>
    <s v="MT0000892"/>
    <s v="ICIS-NPDES"/>
    <x v="0"/>
    <x v="2"/>
    <n v="931"/>
    <s v="Sodium adsorption ratio"/>
    <x v="21"/>
    <n v="1"/>
    <s v="Effluent gross"/>
    <n v="1"/>
    <x v="3"/>
    <x v="3"/>
    <n v="40543"/>
    <x v="0"/>
    <m/>
    <m/>
    <m/>
    <m/>
    <m/>
    <m/>
    <m/>
    <m/>
    <m/>
    <m/>
    <m/>
    <m/>
    <n v="4"/>
    <s v="RATIO"/>
    <s v="&lt;="/>
    <n v="14"/>
    <s v="RATIO"/>
    <s v="avg"/>
    <m/>
    <m/>
    <m/>
    <m/>
    <m/>
    <n v="4"/>
    <s v="RATIO"/>
    <s v="&lt;="/>
    <n v="16.3"/>
    <s v="RATIO"/>
    <s v="max"/>
    <m/>
    <m/>
    <m/>
    <m/>
    <m/>
    <x v="0"/>
    <m/>
    <m/>
    <m/>
    <m/>
    <m/>
    <m/>
    <m/>
    <m/>
    <m/>
    <m/>
    <m/>
    <m/>
    <m/>
    <m/>
    <m/>
    <m/>
    <m/>
    <m/>
    <m/>
    <m/>
    <m/>
    <m/>
    <m/>
    <m/>
  </r>
  <r>
    <s v="MT0000892"/>
    <s v="ICIS-NPDES"/>
    <x v="0"/>
    <x v="2"/>
    <n v="931"/>
    <s v="Sodium adsorption ratio"/>
    <x v="21"/>
    <n v="1"/>
    <s v="Effluent gross"/>
    <n v="1"/>
    <x v="25"/>
    <x v="25"/>
    <n v="40574"/>
    <x v="1"/>
    <m/>
    <m/>
    <m/>
    <m/>
    <m/>
    <m/>
    <m/>
    <m/>
    <m/>
    <m/>
    <m/>
    <m/>
    <n v="3.5"/>
    <s v="RATIO"/>
    <s v="&lt;="/>
    <n v="14"/>
    <s v="RATIO"/>
    <s v="avg"/>
    <m/>
    <m/>
    <m/>
    <m/>
    <m/>
    <n v="3.5"/>
    <s v="RATIO"/>
    <s v="&lt;="/>
    <n v="16.3"/>
    <s v="RATIO"/>
    <s v="max"/>
    <m/>
    <m/>
    <m/>
    <m/>
    <m/>
    <x v="0"/>
    <m/>
    <m/>
    <m/>
    <m/>
    <m/>
    <m/>
    <m/>
    <m/>
    <m/>
    <m/>
    <m/>
    <m/>
    <m/>
    <m/>
    <m/>
    <m/>
    <m/>
    <m/>
    <m/>
    <m/>
    <m/>
    <m/>
    <m/>
    <m/>
  </r>
  <r>
    <s v="MT0000892"/>
    <s v="ICIS-NPDES"/>
    <x v="0"/>
    <x v="2"/>
    <n v="931"/>
    <s v="Sodium adsorption ratio"/>
    <x v="21"/>
    <n v="1"/>
    <s v="Effluent gross"/>
    <n v="1"/>
    <x v="26"/>
    <x v="26"/>
    <n v="40602"/>
    <x v="1"/>
    <m/>
    <m/>
    <m/>
    <m/>
    <m/>
    <m/>
    <m/>
    <m/>
    <m/>
    <m/>
    <m/>
    <m/>
    <n v="4"/>
    <s v="RATIO"/>
    <s v="&lt;="/>
    <n v="14"/>
    <s v="RATIO"/>
    <s v="avg"/>
    <m/>
    <m/>
    <m/>
    <m/>
    <m/>
    <n v="4"/>
    <s v="RATIO"/>
    <s v="&lt;="/>
    <n v="16.3"/>
    <s v="RATIO"/>
    <s v="max"/>
    <m/>
    <m/>
    <m/>
    <m/>
    <m/>
    <x v="0"/>
    <m/>
    <m/>
    <m/>
    <m/>
    <m/>
    <m/>
    <m/>
    <m/>
    <m/>
    <m/>
    <m/>
    <m/>
    <m/>
    <m/>
    <m/>
    <m/>
    <m/>
    <m/>
    <m/>
    <m/>
    <m/>
    <m/>
    <m/>
    <m/>
  </r>
  <r>
    <s v="MT0000892"/>
    <s v="ICIS-NPDES"/>
    <x v="0"/>
    <x v="2"/>
    <n v="931"/>
    <s v="Sodium adsorption ratio"/>
    <x v="21"/>
    <n v="1"/>
    <s v="Effluent gross"/>
    <n v="1"/>
    <x v="27"/>
    <x v="27"/>
    <n v="40633"/>
    <x v="1"/>
    <m/>
    <m/>
    <m/>
    <m/>
    <m/>
    <m/>
    <m/>
    <m/>
    <m/>
    <m/>
    <m/>
    <m/>
    <n v="3.6"/>
    <s v="RATIO"/>
    <s v="&lt;="/>
    <n v="14"/>
    <s v="RATIO"/>
    <s v="avg"/>
    <m/>
    <m/>
    <m/>
    <m/>
    <m/>
    <n v="3.6"/>
    <s v="RATIO"/>
    <s v="&lt;="/>
    <n v="16.3"/>
    <s v="RATIO"/>
    <s v="max"/>
    <m/>
    <m/>
    <m/>
    <m/>
    <m/>
    <x v="0"/>
    <m/>
    <m/>
    <m/>
    <m/>
    <m/>
    <m/>
    <m/>
    <m/>
    <m/>
    <m/>
    <m/>
    <m/>
    <m/>
    <m/>
    <m/>
    <m/>
    <m/>
    <m/>
    <m/>
    <m/>
    <m/>
    <m/>
    <m/>
    <m/>
  </r>
  <r>
    <s v="MT0000892"/>
    <s v="ICIS-NPDES"/>
    <x v="0"/>
    <x v="2"/>
    <n v="931"/>
    <s v="Sodium adsorption ratio"/>
    <x v="21"/>
    <n v="1"/>
    <s v="Effluent gross"/>
    <n v="1"/>
    <x v="28"/>
    <x v="28"/>
    <n v="40663"/>
    <x v="1"/>
    <m/>
    <m/>
    <m/>
    <m/>
    <m/>
    <m/>
    <m/>
    <m/>
    <m/>
    <m/>
    <m/>
    <m/>
    <n v="2.9"/>
    <s v="RATIO"/>
    <s v="&lt;="/>
    <n v="14"/>
    <s v="RATIO"/>
    <s v="avg"/>
    <m/>
    <m/>
    <m/>
    <m/>
    <m/>
    <n v="2.9"/>
    <s v="RATIO"/>
    <s v="&lt;="/>
    <n v="16.3"/>
    <s v="RATIO"/>
    <s v="max"/>
    <m/>
    <m/>
    <m/>
    <m/>
    <m/>
    <x v="0"/>
    <m/>
    <m/>
    <m/>
    <m/>
    <m/>
    <m/>
    <m/>
    <m/>
    <m/>
    <m/>
    <m/>
    <m/>
    <m/>
    <m/>
    <m/>
    <m/>
    <m/>
    <m/>
    <m/>
    <m/>
    <m/>
    <m/>
    <m/>
    <m/>
  </r>
  <r>
    <s v="MT0000892"/>
    <s v="ICIS-NPDES"/>
    <x v="0"/>
    <x v="2"/>
    <n v="931"/>
    <s v="Sodium adsorption ratio"/>
    <x v="21"/>
    <n v="1"/>
    <s v="Effluent gross"/>
    <n v="1"/>
    <x v="4"/>
    <x v="4"/>
    <n v="40694"/>
    <x v="1"/>
    <m/>
    <m/>
    <m/>
    <m/>
    <m/>
    <m/>
    <m/>
    <m/>
    <m/>
    <m/>
    <m/>
    <m/>
    <n v="3.6"/>
    <s v="RATIO"/>
    <s v="&lt;="/>
    <n v="14"/>
    <s v="RATIO"/>
    <s v="avg"/>
    <m/>
    <m/>
    <m/>
    <m/>
    <m/>
    <n v="3.6"/>
    <s v="RATIO"/>
    <s v="&lt;="/>
    <n v="16.3"/>
    <s v="RATIO"/>
    <s v="max"/>
    <m/>
    <m/>
    <m/>
    <m/>
    <m/>
    <x v="0"/>
    <m/>
    <m/>
    <m/>
    <m/>
    <m/>
    <m/>
    <m/>
    <m/>
    <m/>
    <m/>
    <m/>
    <m/>
    <m/>
    <m/>
    <m/>
    <m/>
    <m/>
    <m/>
    <m/>
    <m/>
    <m/>
    <m/>
    <m/>
    <m/>
  </r>
  <r>
    <s v="MT0000892"/>
    <s v="ICIS-NPDES"/>
    <x v="0"/>
    <x v="2"/>
    <n v="931"/>
    <s v="Sodium adsorption ratio"/>
    <x v="21"/>
    <n v="1"/>
    <s v="Effluent gross"/>
    <n v="1"/>
    <x v="5"/>
    <x v="5"/>
    <n v="40724"/>
    <x v="1"/>
    <m/>
    <m/>
    <m/>
    <m/>
    <m/>
    <m/>
    <m/>
    <m/>
    <m/>
    <m/>
    <m/>
    <m/>
    <n v="1.8"/>
    <s v="RATIO"/>
    <s v="&lt;="/>
    <n v="14"/>
    <s v="RATIO"/>
    <s v="avg"/>
    <m/>
    <m/>
    <m/>
    <m/>
    <m/>
    <n v="1.8"/>
    <s v="RATIO"/>
    <s v="&lt;="/>
    <n v="16.3"/>
    <s v="RATIO"/>
    <s v="max"/>
    <m/>
    <m/>
    <m/>
    <m/>
    <m/>
    <x v="0"/>
    <m/>
    <m/>
    <m/>
    <m/>
    <m/>
    <m/>
    <m/>
    <m/>
    <m/>
    <m/>
    <m/>
    <m/>
    <m/>
    <m/>
    <m/>
    <m/>
    <m/>
    <m/>
    <m/>
    <m/>
    <m/>
    <m/>
    <m/>
    <m/>
  </r>
  <r>
    <s v="MT0000892"/>
    <s v="ICIS-NPDES"/>
    <x v="0"/>
    <x v="2"/>
    <n v="931"/>
    <s v="Sodium adsorption ratio"/>
    <x v="21"/>
    <n v="1"/>
    <s v="Effluent gross"/>
    <n v="1"/>
    <x v="6"/>
    <x v="6"/>
    <n v="40755"/>
    <x v="1"/>
    <m/>
    <m/>
    <m/>
    <m/>
    <m/>
    <m/>
    <m/>
    <m/>
    <m/>
    <m/>
    <m/>
    <m/>
    <n v="2"/>
    <s v="RATIO"/>
    <s v="&lt;="/>
    <n v="14"/>
    <s v="RATIO"/>
    <s v="avg"/>
    <m/>
    <m/>
    <m/>
    <m/>
    <m/>
    <n v="2"/>
    <s v="RATIO"/>
    <s v="&lt;="/>
    <n v="16.3"/>
    <s v="RATIO"/>
    <s v="max"/>
    <m/>
    <m/>
    <m/>
    <m/>
    <m/>
    <x v="0"/>
    <m/>
    <m/>
    <m/>
    <m/>
    <m/>
    <m/>
    <m/>
    <m/>
    <m/>
    <m/>
    <m/>
    <m/>
    <m/>
    <m/>
    <m/>
    <m/>
    <m/>
    <m/>
    <m/>
    <m/>
    <m/>
    <m/>
    <m/>
    <m/>
  </r>
  <r>
    <s v="MT0000892"/>
    <s v="ICIS-NPDES"/>
    <x v="0"/>
    <x v="2"/>
    <n v="931"/>
    <s v="Sodium adsorption ratio"/>
    <x v="21"/>
    <n v="1"/>
    <s v="Effluent gross"/>
    <n v="1"/>
    <x v="7"/>
    <x v="7"/>
    <n v="40786"/>
    <x v="1"/>
    <m/>
    <m/>
    <m/>
    <m/>
    <m/>
    <m/>
    <m/>
    <m/>
    <m/>
    <m/>
    <m/>
    <m/>
    <n v="2.6"/>
    <s v="RATIO"/>
    <s v="&lt;="/>
    <n v="14"/>
    <s v="RATIO"/>
    <s v="avg"/>
    <m/>
    <m/>
    <m/>
    <m/>
    <m/>
    <n v="2.6"/>
    <s v="RATIO"/>
    <s v="&lt;="/>
    <n v="16.3"/>
    <s v="RATIO"/>
    <s v="max"/>
    <m/>
    <m/>
    <m/>
    <m/>
    <m/>
    <x v="0"/>
    <m/>
    <m/>
    <m/>
    <m/>
    <m/>
    <m/>
    <m/>
    <m/>
    <m/>
    <m/>
    <m/>
    <m/>
    <m/>
    <m/>
    <m/>
    <m/>
    <m/>
    <m/>
    <m/>
    <m/>
    <m/>
    <m/>
    <m/>
    <m/>
  </r>
  <r>
    <s v="MT0000892"/>
    <s v="ICIS-NPDES"/>
    <x v="0"/>
    <x v="2"/>
    <n v="931"/>
    <s v="Sodium adsorption ratio"/>
    <x v="21"/>
    <n v="1"/>
    <s v="Effluent gross"/>
    <n v="1"/>
    <x v="29"/>
    <x v="29"/>
    <n v="40816"/>
    <x v="1"/>
    <m/>
    <m/>
    <m/>
    <m/>
    <m/>
    <m/>
    <m/>
    <m/>
    <m/>
    <m/>
    <m/>
    <m/>
    <n v="3"/>
    <s v="RATIO"/>
    <s v="&lt;="/>
    <n v="14"/>
    <s v="RATIO"/>
    <s v="avg"/>
    <m/>
    <m/>
    <m/>
    <m/>
    <m/>
    <n v="3"/>
    <s v="RATIO"/>
    <s v="&lt;="/>
    <n v="16.3"/>
    <s v="RATIO"/>
    <s v="max"/>
    <m/>
    <m/>
    <m/>
    <m/>
    <m/>
    <x v="0"/>
    <m/>
    <m/>
    <m/>
    <m/>
    <m/>
    <m/>
    <m/>
    <m/>
    <m/>
    <m/>
    <m/>
    <m/>
    <m/>
    <m/>
    <m/>
    <m/>
    <m/>
    <m/>
    <m/>
    <m/>
    <m/>
    <m/>
    <m/>
    <m/>
  </r>
  <r>
    <s v="MT0000892"/>
    <s v="ICIS-NPDES"/>
    <x v="0"/>
    <x v="2"/>
    <n v="931"/>
    <s v="Sodium adsorption ratio"/>
    <x v="21"/>
    <n v="1"/>
    <s v="Effluent gross"/>
    <n v="1"/>
    <x v="30"/>
    <x v="30"/>
    <n v="40847"/>
    <x v="1"/>
    <m/>
    <m/>
    <m/>
    <m/>
    <m/>
    <m/>
    <m/>
    <m/>
    <m/>
    <m/>
    <m/>
    <m/>
    <n v="3.6"/>
    <s v="RATIO"/>
    <s v="&lt;="/>
    <n v="14"/>
    <s v="RATIO"/>
    <s v="avg"/>
    <m/>
    <m/>
    <m/>
    <m/>
    <m/>
    <n v="3.6"/>
    <s v="RATIO"/>
    <s v="&lt;="/>
    <n v="16.3"/>
    <s v="RATIO"/>
    <s v="max"/>
    <m/>
    <m/>
    <m/>
    <m/>
    <m/>
    <x v="0"/>
    <m/>
    <m/>
    <m/>
    <m/>
    <m/>
    <m/>
    <m/>
    <m/>
    <m/>
    <m/>
    <m/>
    <m/>
    <m/>
    <m/>
    <m/>
    <m/>
    <m/>
    <m/>
    <m/>
    <m/>
    <m/>
    <m/>
    <m/>
    <m/>
  </r>
  <r>
    <s v="MT0000892"/>
    <s v="ICIS-NPDES"/>
    <x v="0"/>
    <x v="2"/>
    <n v="931"/>
    <s v="Sodium adsorption ratio"/>
    <x v="21"/>
    <n v="1"/>
    <s v="Effluent gross"/>
    <n v="1"/>
    <x v="31"/>
    <x v="31"/>
    <n v="40877"/>
    <x v="1"/>
    <m/>
    <m/>
    <m/>
    <m/>
    <m/>
    <m/>
    <m/>
    <m/>
    <m/>
    <m/>
    <m/>
    <m/>
    <n v="3.6"/>
    <s v="RATIO"/>
    <s v="&lt;="/>
    <n v="14"/>
    <s v="RATIO"/>
    <s v="avg"/>
    <m/>
    <m/>
    <m/>
    <m/>
    <m/>
    <n v="3.6"/>
    <s v="RATIO"/>
    <s v="&lt;="/>
    <n v="16.3"/>
    <s v="RATIO"/>
    <s v="max"/>
    <m/>
    <m/>
    <m/>
    <m/>
    <m/>
    <x v="0"/>
    <m/>
    <m/>
    <m/>
    <m/>
    <m/>
    <m/>
    <m/>
    <m/>
    <m/>
    <m/>
    <m/>
    <m/>
    <m/>
    <m/>
    <m/>
    <m/>
    <m/>
    <m/>
    <m/>
    <m/>
    <m/>
    <m/>
    <m/>
    <m/>
  </r>
  <r>
    <s v="MT0000892"/>
    <s v="ICIS-NPDES"/>
    <x v="0"/>
    <x v="2"/>
    <n v="931"/>
    <s v="Sodium adsorption ratio"/>
    <x v="21"/>
    <n v="1"/>
    <s v="Effluent gross"/>
    <n v="1"/>
    <x v="32"/>
    <x v="32"/>
    <n v="40908"/>
    <x v="1"/>
    <m/>
    <m/>
    <m/>
    <m/>
    <m/>
    <m/>
    <m/>
    <m/>
    <m/>
    <m/>
    <m/>
    <m/>
    <n v="1.9"/>
    <s v="RATIO"/>
    <s v="&lt;="/>
    <n v="14"/>
    <s v="RATIO"/>
    <s v="avg"/>
    <m/>
    <m/>
    <m/>
    <m/>
    <m/>
    <n v="1.9"/>
    <s v="RATIO"/>
    <s v="&lt;="/>
    <n v="16.3"/>
    <s v="RATIO"/>
    <s v="max"/>
    <m/>
    <m/>
    <m/>
    <m/>
    <m/>
    <x v="0"/>
    <m/>
    <m/>
    <m/>
    <m/>
    <m/>
    <m/>
    <m/>
    <m/>
    <m/>
    <m/>
    <m/>
    <m/>
    <m/>
    <m/>
    <m/>
    <m/>
    <m/>
    <m/>
    <m/>
    <m/>
    <m/>
    <m/>
    <m/>
    <m/>
  </r>
  <r>
    <s v="MT0000892"/>
    <s v="ICIS-NPDES"/>
    <x v="0"/>
    <x v="2"/>
    <n v="931"/>
    <s v="Sodium adsorption ratio"/>
    <x v="21"/>
    <n v="1"/>
    <s v="Effluent gross"/>
    <n v="1"/>
    <x v="33"/>
    <x v="33"/>
    <n v="40939"/>
    <x v="2"/>
    <m/>
    <m/>
    <m/>
    <m/>
    <m/>
    <m/>
    <m/>
    <m/>
    <m/>
    <m/>
    <m/>
    <m/>
    <n v="2.1"/>
    <s v="RATIO"/>
    <s v="&lt;="/>
    <n v="14"/>
    <s v="RATIO"/>
    <s v="avg"/>
    <m/>
    <m/>
    <m/>
    <m/>
    <m/>
    <n v="2.1"/>
    <s v="RATIO"/>
    <s v="&lt;="/>
    <n v="16.3"/>
    <s v="RATIO"/>
    <s v="max"/>
    <m/>
    <m/>
    <m/>
    <m/>
    <m/>
    <x v="0"/>
    <m/>
    <m/>
    <m/>
    <m/>
    <m/>
    <m/>
    <m/>
    <m/>
    <m/>
    <m/>
    <m/>
    <m/>
    <m/>
    <m/>
    <m/>
    <m/>
    <m/>
    <m/>
    <m/>
    <m/>
    <m/>
    <m/>
    <m/>
    <m/>
  </r>
  <r>
    <s v="MT0000892"/>
    <s v="ICIS-NPDES"/>
    <x v="0"/>
    <x v="2"/>
    <n v="931"/>
    <s v="Sodium adsorption ratio"/>
    <x v="21"/>
    <n v="1"/>
    <s v="Effluent gross"/>
    <n v="1"/>
    <x v="34"/>
    <x v="34"/>
    <n v="40968"/>
    <x v="2"/>
    <m/>
    <m/>
    <m/>
    <m/>
    <m/>
    <m/>
    <m/>
    <m/>
    <m/>
    <m/>
    <m/>
    <m/>
    <n v="2.6"/>
    <s v="RATIO"/>
    <s v="&lt;="/>
    <n v="14"/>
    <s v="RATIO"/>
    <s v="avg"/>
    <m/>
    <m/>
    <m/>
    <m/>
    <m/>
    <n v="2.6"/>
    <s v="RATIO"/>
    <s v="&lt;="/>
    <n v="16.3"/>
    <s v="RATIO"/>
    <s v="max"/>
    <m/>
    <m/>
    <m/>
    <m/>
    <m/>
    <x v="0"/>
    <m/>
    <m/>
    <m/>
    <m/>
    <m/>
    <m/>
    <m/>
    <m/>
    <m/>
    <m/>
    <m/>
    <m/>
    <m/>
    <m/>
    <m/>
    <m/>
    <m/>
    <m/>
    <m/>
    <m/>
    <m/>
    <m/>
    <m/>
    <m/>
  </r>
  <r>
    <s v="MT0000892"/>
    <s v="ICIS-NPDES"/>
    <x v="0"/>
    <x v="2"/>
    <n v="931"/>
    <s v="Sodium adsorption ratio"/>
    <x v="21"/>
    <n v="1"/>
    <s v="Effluent gross"/>
    <n v="1"/>
    <x v="8"/>
    <x v="8"/>
    <n v="40999"/>
    <x v="2"/>
    <m/>
    <m/>
    <m/>
    <m/>
    <m/>
    <m/>
    <m/>
    <m/>
    <m/>
    <m/>
    <m/>
    <m/>
    <n v="2.2000000000000002"/>
    <s v="RATIO"/>
    <s v="&lt;="/>
    <n v="14"/>
    <s v="RATIO"/>
    <s v="avg"/>
    <m/>
    <m/>
    <m/>
    <m/>
    <m/>
    <n v="2.2000000000000002"/>
    <s v="RATIO"/>
    <s v="&lt;="/>
    <n v="16.3"/>
    <s v="RATIO"/>
    <s v="max"/>
    <m/>
    <m/>
    <m/>
    <m/>
    <m/>
    <x v="0"/>
    <m/>
    <m/>
    <m/>
    <m/>
    <m/>
    <m/>
    <m/>
    <m/>
    <m/>
    <m/>
    <m/>
    <m/>
    <m/>
    <m/>
    <m/>
    <m/>
    <m/>
    <m/>
    <m/>
    <m/>
    <m/>
    <m/>
    <m/>
    <m/>
  </r>
  <r>
    <s v="MT0000892"/>
    <s v="ICIS-NPDES"/>
    <x v="0"/>
    <x v="2"/>
    <n v="931"/>
    <s v="Sodium adsorption ratio"/>
    <x v="21"/>
    <n v="1"/>
    <s v="Effluent gross"/>
    <n v="1"/>
    <x v="9"/>
    <x v="9"/>
    <n v="41029"/>
    <x v="2"/>
    <m/>
    <m/>
    <m/>
    <m/>
    <m/>
    <m/>
    <m/>
    <m/>
    <m/>
    <m/>
    <m/>
    <m/>
    <n v="2.6"/>
    <s v="RATIO"/>
    <s v="&lt;="/>
    <n v="14"/>
    <s v="RATIO"/>
    <s v="avg"/>
    <m/>
    <m/>
    <m/>
    <m/>
    <m/>
    <n v="2.6"/>
    <s v="RATIO"/>
    <s v="&lt;="/>
    <n v="16.3"/>
    <s v="RATIO"/>
    <s v="max"/>
    <m/>
    <m/>
    <m/>
    <m/>
    <m/>
    <x v="0"/>
    <m/>
    <m/>
    <m/>
    <m/>
    <m/>
    <m/>
    <m/>
    <m/>
    <m/>
    <m/>
    <m/>
    <m/>
    <m/>
    <m/>
    <m/>
    <m/>
    <m/>
    <m/>
    <m/>
    <m/>
    <m/>
    <m/>
    <m/>
    <m/>
  </r>
  <r>
    <s v="MT0000892"/>
    <s v="ICIS-NPDES"/>
    <x v="0"/>
    <x v="2"/>
    <n v="931"/>
    <s v="Sodium adsorption ratio"/>
    <x v="21"/>
    <n v="1"/>
    <s v="Effluent gross"/>
    <n v="1"/>
    <x v="35"/>
    <x v="35"/>
    <n v="41060"/>
    <x v="2"/>
    <m/>
    <m/>
    <m/>
    <m/>
    <m/>
    <m/>
    <m/>
    <m/>
    <m/>
    <m/>
    <m/>
    <m/>
    <n v="1.7"/>
    <s v="RATIO"/>
    <s v="&lt;="/>
    <n v="14"/>
    <s v="RATIO"/>
    <s v="avg"/>
    <m/>
    <m/>
    <m/>
    <m/>
    <m/>
    <m/>
    <s v="RATIO"/>
    <s v="&lt;="/>
    <n v="16.3"/>
    <s v="RATIO"/>
    <s v="max"/>
    <m/>
    <m/>
    <m/>
    <m/>
    <m/>
    <x v="0"/>
    <m/>
    <m/>
    <m/>
    <m/>
    <m/>
    <m/>
    <m/>
    <m/>
    <m/>
    <m/>
    <m/>
    <m/>
    <m/>
    <m/>
    <m/>
    <m/>
    <m/>
    <m/>
    <m/>
    <m/>
    <m/>
    <m/>
    <m/>
    <m/>
  </r>
  <r>
    <s v="MT0000892"/>
    <s v="ICIS-NPDES"/>
    <x v="0"/>
    <x v="2"/>
    <n v="931"/>
    <s v="Sodium adsorption ratio"/>
    <x v="21"/>
    <n v="1"/>
    <s v="Effluent gross"/>
    <n v="1"/>
    <x v="10"/>
    <x v="10"/>
    <n v="41090"/>
    <x v="2"/>
    <m/>
    <m/>
    <m/>
    <m/>
    <m/>
    <m/>
    <m/>
    <m/>
    <m/>
    <m/>
    <m/>
    <m/>
    <n v="1.9"/>
    <s v="RATIO"/>
    <s v="&lt;="/>
    <n v="14"/>
    <s v="RATIO"/>
    <s v="avg"/>
    <m/>
    <m/>
    <m/>
    <m/>
    <m/>
    <m/>
    <s v="RATIO"/>
    <s v="&lt;="/>
    <n v="16.3"/>
    <s v="RATIO"/>
    <s v="max"/>
    <m/>
    <m/>
    <m/>
    <m/>
    <m/>
    <x v="0"/>
    <m/>
    <m/>
    <m/>
    <m/>
    <m/>
    <m/>
    <m/>
    <m/>
    <m/>
    <m/>
    <m/>
    <m/>
    <m/>
    <m/>
    <m/>
    <m/>
    <m/>
    <m/>
    <m/>
    <m/>
    <m/>
    <m/>
    <m/>
    <m/>
  </r>
  <r>
    <s v="MT0000892"/>
    <s v="ICIS-NPDES"/>
    <x v="0"/>
    <x v="2"/>
    <n v="931"/>
    <s v="Sodium adsorption ratio"/>
    <x v="21"/>
    <n v="1"/>
    <s v="Effluent gross"/>
    <n v="1"/>
    <x v="36"/>
    <x v="36"/>
    <n v="41121"/>
    <x v="2"/>
    <m/>
    <m/>
    <m/>
    <m/>
    <m/>
    <m/>
    <m/>
    <m/>
    <m/>
    <m/>
    <m/>
    <m/>
    <n v="2.2000000000000002"/>
    <s v="RATIO"/>
    <s v="&lt;="/>
    <n v="14"/>
    <s v="RATIO"/>
    <s v="avg"/>
    <m/>
    <m/>
    <m/>
    <m/>
    <m/>
    <m/>
    <s v="RATIO"/>
    <s v="&lt;="/>
    <n v="16.3"/>
    <s v="RATIO"/>
    <s v="max"/>
    <m/>
    <m/>
    <m/>
    <m/>
    <m/>
    <x v="0"/>
    <m/>
    <m/>
    <m/>
    <m/>
    <m/>
    <m/>
    <m/>
    <m/>
    <m/>
    <m/>
    <m/>
    <m/>
    <m/>
    <m/>
    <m/>
    <m/>
    <m/>
    <m/>
    <m/>
    <m/>
    <m/>
    <m/>
    <m/>
    <m/>
  </r>
  <r>
    <s v="MT0000892"/>
    <s v="ICIS-NPDES"/>
    <x v="0"/>
    <x v="2"/>
    <n v="931"/>
    <s v="Sodium adsorption ratio"/>
    <x v="21"/>
    <n v="1"/>
    <s v="Effluent gross"/>
    <n v="1"/>
    <x v="37"/>
    <x v="37"/>
    <n v="41152"/>
    <x v="2"/>
    <m/>
    <m/>
    <m/>
    <m/>
    <m/>
    <m/>
    <m/>
    <m/>
    <m/>
    <m/>
    <m/>
    <m/>
    <n v="2"/>
    <s v="RATIO"/>
    <s v="&lt;="/>
    <n v="14"/>
    <s v="RATIO"/>
    <s v="avg"/>
    <m/>
    <m/>
    <m/>
    <m/>
    <m/>
    <m/>
    <s v="RATIO"/>
    <s v="&lt;="/>
    <n v="16.3"/>
    <s v="RATIO"/>
    <s v="max"/>
    <m/>
    <m/>
    <m/>
    <m/>
    <m/>
    <x v="0"/>
    <m/>
    <m/>
    <m/>
    <m/>
    <m/>
    <m/>
    <m/>
    <m/>
    <m/>
    <m/>
    <m/>
    <m/>
    <m/>
    <m/>
    <m/>
    <m/>
    <m/>
    <m/>
    <m/>
    <m/>
    <m/>
    <m/>
    <m/>
    <m/>
  </r>
  <r>
    <s v="MT0000892"/>
    <s v="ICIS-NPDES"/>
    <x v="0"/>
    <x v="2"/>
    <n v="931"/>
    <s v="Sodium adsorption ratio"/>
    <x v="21"/>
    <n v="1"/>
    <s v="Effluent gross"/>
    <n v="1"/>
    <x v="38"/>
    <x v="38"/>
    <n v="41182"/>
    <x v="2"/>
    <m/>
    <m/>
    <m/>
    <m/>
    <m/>
    <m/>
    <m/>
    <m/>
    <m/>
    <m/>
    <m/>
    <m/>
    <n v="2.5"/>
    <s v="RATIO"/>
    <s v="&lt;="/>
    <n v="14"/>
    <s v="RATIO"/>
    <s v="avg"/>
    <m/>
    <m/>
    <m/>
    <m/>
    <m/>
    <m/>
    <s v="RATIO"/>
    <s v="&lt;="/>
    <n v="16.3"/>
    <s v="RATIO"/>
    <s v="max"/>
    <m/>
    <m/>
    <m/>
    <m/>
    <m/>
    <x v="0"/>
    <m/>
    <m/>
    <m/>
    <m/>
    <m/>
    <m/>
    <m/>
    <m/>
    <m/>
    <m/>
    <m/>
    <m/>
    <m/>
    <m/>
    <m/>
    <m/>
    <m/>
    <m/>
    <m/>
    <m/>
    <m/>
    <m/>
    <m/>
    <m/>
  </r>
  <r>
    <s v="MT0000892"/>
    <s v="ICIS-NPDES"/>
    <x v="0"/>
    <x v="2"/>
    <n v="945"/>
    <s v="Sulfate, total (as SO4)"/>
    <x v="22"/>
    <n v="1"/>
    <s v="Effluent gross"/>
    <n v="1"/>
    <x v="11"/>
    <x v="11"/>
    <n v="40025"/>
    <x v="3"/>
    <m/>
    <m/>
    <m/>
    <m/>
    <m/>
    <m/>
    <m/>
    <m/>
    <m/>
    <m/>
    <m/>
    <m/>
    <n v="250"/>
    <s v="MG/L"/>
    <m/>
    <m/>
    <s v="MG/L"/>
    <s v="avg"/>
    <m/>
    <m/>
    <m/>
    <m/>
    <m/>
    <m/>
    <m/>
    <m/>
    <m/>
    <m/>
    <m/>
    <m/>
    <m/>
    <m/>
    <m/>
    <m/>
    <x v="0"/>
    <m/>
    <m/>
    <m/>
    <m/>
    <m/>
    <m/>
    <m/>
    <m/>
    <m/>
    <m/>
    <m/>
    <m/>
    <m/>
    <m/>
    <m/>
    <m/>
    <m/>
    <m/>
    <m/>
    <m/>
    <m/>
    <m/>
    <m/>
    <m/>
  </r>
  <r>
    <s v="MT0000892"/>
    <s v="ICIS-NPDES"/>
    <x v="0"/>
    <x v="2"/>
    <n v="945"/>
    <s v="Sulfate, total (as SO4)"/>
    <x v="22"/>
    <n v="1"/>
    <s v="Effluent gross"/>
    <n v="1"/>
    <x v="12"/>
    <x v="12"/>
    <n v="40056"/>
    <x v="3"/>
    <m/>
    <m/>
    <m/>
    <m/>
    <m/>
    <m/>
    <m/>
    <m/>
    <m/>
    <m/>
    <m/>
    <m/>
    <n v="220"/>
    <s v="MG/L"/>
    <m/>
    <m/>
    <s v="MG/L"/>
    <s v="avg"/>
    <m/>
    <m/>
    <m/>
    <m/>
    <m/>
    <m/>
    <m/>
    <m/>
    <m/>
    <m/>
    <m/>
    <m/>
    <m/>
    <m/>
    <m/>
    <m/>
    <x v="0"/>
    <m/>
    <m/>
    <m/>
    <m/>
    <m/>
    <m/>
    <m/>
    <m/>
    <m/>
    <m/>
    <m/>
    <m/>
    <m/>
    <m/>
    <m/>
    <m/>
    <m/>
    <m/>
    <m/>
    <m/>
    <m/>
    <m/>
    <m/>
    <m/>
  </r>
  <r>
    <s v="MT0000892"/>
    <s v="ICIS-NPDES"/>
    <x v="0"/>
    <x v="2"/>
    <n v="945"/>
    <s v="Sulfate, total (as SO4)"/>
    <x v="22"/>
    <n v="1"/>
    <s v="Effluent gross"/>
    <n v="1"/>
    <x v="13"/>
    <x v="13"/>
    <n v="40086"/>
    <x v="3"/>
    <m/>
    <m/>
    <m/>
    <m/>
    <m/>
    <m/>
    <m/>
    <m/>
    <m/>
    <m/>
    <m/>
    <m/>
    <n v="400"/>
    <s v="MG/L"/>
    <m/>
    <m/>
    <s v="MG/L"/>
    <s v="avg"/>
    <m/>
    <m/>
    <m/>
    <m/>
    <m/>
    <m/>
    <m/>
    <m/>
    <m/>
    <m/>
    <m/>
    <m/>
    <m/>
    <m/>
    <m/>
    <m/>
    <x v="0"/>
    <m/>
    <m/>
    <m/>
    <m/>
    <m/>
    <m/>
    <m/>
    <m/>
    <m/>
    <m/>
    <m/>
    <m/>
    <m/>
    <m/>
    <m/>
    <m/>
    <m/>
    <m/>
    <m/>
    <m/>
    <m/>
    <m/>
    <m/>
    <m/>
  </r>
  <r>
    <s v="MT0000892"/>
    <s v="ICIS-NPDES"/>
    <x v="0"/>
    <x v="2"/>
    <n v="945"/>
    <s v="Sulfate, total (as SO4)"/>
    <x v="22"/>
    <n v="1"/>
    <s v="Effluent gross"/>
    <n v="1"/>
    <x v="14"/>
    <x v="14"/>
    <n v="40117"/>
    <x v="3"/>
    <m/>
    <m/>
    <m/>
    <m/>
    <m/>
    <m/>
    <m/>
    <m/>
    <m/>
    <m/>
    <m/>
    <m/>
    <n v="600"/>
    <s v="MG/L"/>
    <m/>
    <m/>
    <s v="MG/L"/>
    <s v="avg"/>
    <m/>
    <m/>
    <m/>
    <m/>
    <m/>
    <m/>
    <m/>
    <m/>
    <m/>
    <m/>
    <m/>
    <m/>
    <m/>
    <m/>
    <m/>
    <m/>
    <x v="0"/>
    <m/>
    <m/>
    <m/>
    <m/>
    <m/>
    <m/>
    <m/>
    <m/>
    <m/>
    <m/>
    <m/>
    <m/>
    <m/>
    <m/>
    <m/>
    <m/>
    <m/>
    <m/>
    <m/>
    <m/>
    <m/>
    <m/>
    <m/>
    <m/>
  </r>
  <r>
    <s v="MT0000892"/>
    <s v="ICIS-NPDES"/>
    <x v="0"/>
    <x v="2"/>
    <n v="945"/>
    <s v="Sulfate, total (as SO4)"/>
    <x v="22"/>
    <n v="1"/>
    <s v="Effluent gross"/>
    <n v="1"/>
    <x v="15"/>
    <x v="15"/>
    <n v="40147"/>
    <x v="3"/>
    <m/>
    <m/>
    <m/>
    <m/>
    <m/>
    <m/>
    <m/>
    <m/>
    <m/>
    <m/>
    <m/>
    <m/>
    <n v="640"/>
    <s v="MG/L"/>
    <m/>
    <m/>
    <s v="MG/L"/>
    <s v="avg"/>
    <m/>
    <m/>
    <m/>
    <m/>
    <m/>
    <m/>
    <m/>
    <m/>
    <m/>
    <m/>
    <m/>
    <m/>
    <m/>
    <m/>
    <m/>
    <m/>
    <x v="0"/>
    <m/>
    <m/>
    <m/>
    <m/>
    <m/>
    <m/>
    <m/>
    <m/>
    <m/>
    <m/>
    <m/>
    <m/>
    <m/>
    <m/>
    <m/>
    <m/>
    <m/>
    <m/>
    <m/>
    <m/>
    <m/>
    <m/>
    <m/>
    <m/>
  </r>
  <r>
    <s v="MT0000892"/>
    <s v="ICIS-NPDES"/>
    <x v="0"/>
    <x v="2"/>
    <n v="945"/>
    <s v="Sulfate, total (as SO4)"/>
    <x v="22"/>
    <n v="1"/>
    <s v="Effluent gross"/>
    <n v="1"/>
    <x v="16"/>
    <x v="16"/>
    <n v="40178"/>
    <x v="3"/>
    <m/>
    <m/>
    <m/>
    <m/>
    <m/>
    <m/>
    <m/>
    <m/>
    <m/>
    <m/>
    <m/>
    <m/>
    <n v="700"/>
    <s v="MG/L"/>
    <m/>
    <m/>
    <s v="MG/L"/>
    <s v="avg"/>
    <m/>
    <m/>
    <m/>
    <m/>
    <m/>
    <m/>
    <m/>
    <m/>
    <m/>
    <m/>
    <m/>
    <m/>
    <m/>
    <m/>
    <m/>
    <m/>
    <x v="0"/>
    <m/>
    <m/>
    <m/>
    <m/>
    <m/>
    <m/>
    <m/>
    <m/>
    <m/>
    <m/>
    <m/>
    <m/>
    <m/>
    <m/>
    <m/>
    <m/>
    <m/>
    <m/>
    <m/>
    <m/>
    <m/>
    <m/>
    <m/>
    <m/>
  </r>
  <r>
    <s v="MT0000892"/>
    <s v="ICIS-NPDES"/>
    <x v="0"/>
    <x v="2"/>
    <n v="945"/>
    <s v="Sulfate, total (as SO4)"/>
    <x v="22"/>
    <n v="1"/>
    <s v="Effluent gross"/>
    <n v="1"/>
    <x v="17"/>
    <x v="17"/>
    <n v="40209"/>
    <x v="0"/>
    <m/>
    <m/>
    <m/>
    <m/>
    <m/>
    <m/>
    <m/>
    <m/>
    <m/>
    <m/>
    <m/>
    <m/>
    <n v="830"/>
    <s v="MG/L"/>
    <m/>
    <m/>
    <s v="MG/L"/>
    <s v="avg"/>
    <m/>
    <m/>
    <m/>
    <m/>
    <m/>
    <m/>
    <m/>
    <m/>
    <m/>
    <m/>
    <m/>
    <m/>
    <m/>
    <m/>
    <m/>
    <m/>
    <x v="0"/>
    <m/>
    <m/>
    <m/>
    <m/>
    <m/>
    <m/>
    <m/>
    <m/>
    <m/>
    <m/>
    <m/>
    <m/>
    <m/>
    <m/>
    <m/>
    <m/>
    <m/>
    <m/>
    <m/>
    <m/>
    <m/>
    <m/>
    <m/>
    <m/>
  </r>
  <r>
    <s v="MT0000892"/>
    <s v="ICIS-NPDES"/>
    <x v="0"/>
    <x v="2"/>
    <n v="945"/>
    <s v="Sulfate, total (as SO4)"/>
    <x v="22"/>
    <n v="1"/>
    <s v="Effluent gross"/>
    <n v="1"/>
    <x v="18"/>
    <x v="18"/>
    <n v="40237"/>
    <x v="0"/>
    <m/>
    <m/>
    <m/>
    <m/>
    <m/>
    <m/>
    <m/>
    <m/>
    <m/>
    <m/>
    <m/>
    <m/>
    <n v="1080"/>
    <s v="MG/L"/>
    <m/>
    <m/>
    <s v="MG/L"/>
    <s v="avg"/>
    <m/>
    <m/>
    <m/>
    <m/>
    <m/>
    <m/>
    <m/>
    <m/>
    <m/>
    <m/>
    <m/>
    <m/>
    <m/>
    <m/>
    <m/>
    <m/>
    <x v="0"/>
    <m/>
    <m/>
    <m/>
    <m/>
    <m/>
    <m/>
    <m/>
    <m/>
    <m/>
    <m/>
    <m/>
    <m/>
    <m/>
    <m/>
    <m/>
    <m/>
    <m/>
    <m/>
    <m/>
    <m/>
    <m/>
    <m/>
    <m/>
    <m/>
  </r>
  <r>
    <s v="MT0000892"/>
    <s v="ICIS-NPDES"/>
    <x v="0"/>
    <x v="2"/>
    <n v="945"/>
    <s v="Sulfate, total (as SO4)"/>
    <x v="22"/>
    <n v="1"/>
    <s v="Effluent gross"/>
    <n v="1"/>
    <x v="19"/>
    <x v="19"/>
    <n v="40268"/>
    <x v="0"/>
    <m/>
    <m/>
    <m/>
    <m/>
    <m/>
    <m/>
    <m/>
    <m/>
    <m/>
    <m/>
    <m/>
    <m/>
    <n v="940"/>
    <s v="MG/L"/>
    <m/>
    <m/>
    <s v="MG/L"/>
    <s v="avg"/>
    <m/>
    <m/>
    <m/>
    <m/>
    <m/>
    <m/>
    <m/>
    <m/>
    <m/>
    <m/>
    <m/>
    <m/>
    <m/>
    <m/>
    <m/>
    <m/>
    <x v="0"/>
    <m/>
    <m/>
    <m/>
    <m/>
    <m/>
    <m/>
    <m/>
    <m/>
    <m/>
    <m/>
    <m/>
    <m/>
    <m/>
    <m/>
    <m/>
    <m/>
    <m/>
    <m/>
    <m/>
    <m/>
    <m/>
    <m/>
    <m/>
    <m/>
  </r>
  <r>
    <s v="MT0000892"/>
    <s v="ICIS-NPDES"/>
    <x v="0"/>
    <x v="2"/>
    <n v="945"/>
    <s v="Sulfate, total (as SO4)"/>
    <x v="22"/>
    <n v="1"/>
    <s v="Effluent gross"/>
    <n v="1"/>
    <x v="20"/>
    <x v="20"/>
    <n v="40298"/>
    <x v="0"/>
    <m/>
    <m/>
    <m/>
    <m/>
    <m/>
    <m/>
    <m/>
    <m/>
    <m/>
    <m/>
    <m/>
    <m/>
    <n v="1100"/>
    <s v="MG/L"/>
    <m/>
    <m/>
    <s v="MG/L"/>
    <s v="avg"/>
    <m/>
    <m/>
    <m/>
    <m/>
    <m/>
    <m/>
    <m/>
    <m/>
    <m/>
    <m/>
    <m/>
    <m/>
    <m/>
    <m/>
    <m/>
    <m/>
    <x v="0"/>
    <m/>
    <m/>
    <m/>
    <m/>
    <m/>
    <m/>
    <m/>
    <m/>
    <m/>
    <m/>
    <m/>
    <m/>
    <m/>
    <m/>
    <m/>
    <m/>
    <m/>
    <m/>
    <m/>
    <m/>
    <m/>
    <m/>
    <m/>
    <m/>
  </r>
  <r>
    <s v="MT0000892"/>
    <s v="ICIS-NPDES"/>
    <x v="0"/>
    <x v="2"/>
    <n v="945"/>
    <s v="Sulfate, total (as SO4)"/>
    <x v="22"/>
    <n v="1"/>
    <s v="Effluent gross"/>
    <n v="1"/>
    <x v="21"/>
    <x v="21"/>
    <n v="40329"/>
    <x v="0"/>
    <m/>
    <m/>
    <m/>
    <m/>
    <m/>
    <m/>
    <m/>
    <m/>
    <m/>
    <m/>
    <m/>
    <m/>
    <n v="740"/>
    <s v="MG/L"/>
    <m/>
    <m/>
    <s v="MG/L"/>
    <s v="avg"/>
    <m/>
    <m/>
    <m/>
    <m/>
    <m/>
    <m/>
    <m/>
    <m/>
    <m/>
    <m/>
    <m/>
    <m/>
    <m/>
    <m/>
    <m/>
    <m/>
    <x v="0"/>
    <m/>
    <m/>
    <m/>
    <m/>
    <m/>
    <m/>
    <m/>
    <m/>
    <m/>
    <m/>
    <m/>
    <m/>
    <m/>
    <m/>
    <m/>
    <m/>
    <m/>
    <m/>
    <m/>
    <m/>
    <m/>
    <m/>
    <m/>
    <m/>
  </r>
  <r>
    <s v="MT0000892"/>
    <s v="ICIS-NPDES"/>
    <x v="0"/>
    <x v="2"/>
    <n v="945"/>
    <s v="Sulfate, total (as SO4)"/>
    <x v="22"/>
    <n v="1"/>
    <s v="Effluent gross"/>
    <n v="1"/>
    <x v="22"/>
    <x v="22"/>
    <n v="40359"/>
    <x v="0"/>
    <m/>
    <m/>
    <m/>
    <m/>
    <m/>
    <m/>
    <m/>
    <m/>
    <m/>
    <m/>
    <m/>
    <m/>
    <n v="360"/>
    <s v="MG/L"/>
    <m/>
    <m/>
    <s v="MG/L"/>
    <s v="avg"/>
    <m/>
    <m/>
    <m/>
    <m/>
    <m/>
    <m/>
    <m/>
    <m/>
    <m/>
    <m/>
    <m/>
    <m/>
    <m/>
    <m/>
    <m/>
    <m/>
    <x v="0"/>
    <m/>
    <m/>
    <m/>
    <m/>
    <m/>
    <m/>
    <m/>
    <m/>
    <m/>
    <m/>
    <m/>
    <m/>
    <m/>
    <m/>
    <m/>
    <m/>
    <m/>
    <m/>
    <m/>
    <m/>
    <m/>
    <m/>
    <m/>
    <m/>
  </r>
  <r>
    <s v="MT0000892"/>
    <s v="ICIS-NPDES"/>
    <x v="0"/>
    <x v="2"/>
    <n v="945"/>
    <s v="Sulfate, total (as SO4)"/>
    <x v="22"/>
    <n v="1"/>
    <s v="Effluent gross"/>
    <n v="1"/>
    <x v="23"/>
    <x v="23"/>
    <n v="40390"/>
    <x v="0"/>
    <m/>
    <m/>
    <m/>
    <m/>
    <m/>
    <m/>
    <m/>
    <m/>
    <m/>
    <m/>
    <m/>
    <m/>
    <n v="290"/>
    <s v="MG/L"/>
    <m/>
    <m/>
    <s v="MG/L"/>
    <s v="avg"/>
    <m/>
    <m/>
    <m/>
    <m/>
    <m/>
    <m/>
    <m/>
    <m/>
    <m/>
    <m/>
    <m/>
    <m/>
    <m/>
    <m/>
    <m/>
    <m/>
    <x v="0"/>
    <m/>
    <m/>
    <m/>
    <m/>
    <m/>
    <m/>
    <m/>
    <m/>
    <m/>
    <m/>
    <m/>
    <m/>
    <m/>
    <m/>
    <m/>
    <m/>
    <m/>
    <m/>
    <m/>
    <m/>
    <m/>
    <m/>
    <m/>
    <m/>
  </r>
  <r>
    <s v="MT0000892"/>
    <s v="ICIS-NPDES"/>
    <x v="0"/>
    <x v="2"/>
    <n v="945"/>
    <s v="Sulfate, total (as SO4)"/>
    <x v="22"/>
    <n v="1"/>
    <s v="Effluent gross"/>
    <n v="1"/>
    <x v="0"/>
    <x v="0"/>
    <n v="40421"/>
    <x v="0"/>
    <m/>
    <m/>
    <m/>
    <m/>
    <m/>
    <m/>
    <m/>
    <m/>
    <m/>
    <m/>
    <m/>
    <m/>
    <n v="590"/>
    <s v="MG/L"/>
    <m/>
    <m/>
    <s v="MG/L"/>
    <s v="avg"/>
    <m/>
    <m/>
    <m/>
    <m/>
    <m/>
    <m/>
    <m/>
    <m/>
    <m/>
    <m/>
    <m/>
    <m/>
    <m/>
    <m/>
    <m/>
    <m/>
    <x v="0"/>
    <m/>
    <m/>
    <m/>
    <m/>
    <m/>
    <m/>
    <m/>
    <m/>
    <m/>
    <m/>
    <m/>
    <m/>
    <m/>
    <m/>
    <m/>
    <m/>
    <m/>
    <m/>
    <m/>
    <m/>
    <m/>
    <m/>
    <m/>
    <m/>
  </r>
  <r>
    <s v="MT0000892"/>
    <s v="ICIS-NPDES"/>
    <x v="0"/>
    <x v="2"/>
    <n v="945"/>
    <s v="Sulfate, total (as SO4)"/>
    <x v="22"/>
    <n v="1"/>
    <s v="Effluent gross"/>
    <n v="1"/>
    <x v="1"/>
    <x v="1"/>
    <n v="40451"/>
    <x v="0"/>
    <m/>
    <m/>
    <m/>
    <m/>
    <m/>
    <m/>
    <m/>
    <m/>
    <m/>
    <m/>
    <m/>
    <m/>
    <n v="620"/>
    <s v="MG/L"/>
    <m/>
    <m/>
    <s v="MG/L"/>
    <s v="avg"/>
    <m/>
    <m/>
    <m/>
    <m/>
    <m/>
    <m/>
    <m/>
    <m/>
    <m/>
    <m/>
    <m/>
    <m/>
    <m/>
    <m/>
    <m/>
    <m/>
    <x v="0"/>
    <m/>
    <m/>
    <m/>
    <m/>
    <m/>
    <m/>
    <m/>
    <m/>
    <m/>
    <m/>
    <m/>
    <m/>
    <m/>
    <m/>
    <m/>
    <m/>
    <m/>
    <m/>
    <m/>
    <m/>
    <m/>
    <m/>
    <m/>
    <m/>
  </r>
  <r>
    <s v="MT0000892"/>
    <s v="ICIS-NPDES"/>
    <x v="0"/>
    <x v="2"/>
    <n v="945"/>
    <s v="Sulfate, total (as SO4)"/>
    <x v="22"/>
    <n v="1"/>
    <s v="Effluent gross"/>
    <n v="1"/>
    <x v="24"/>
    <x v="24"/>
    <n v="40482"/>
    <x v="0"/>
    <m/>
    <m/>
    <m/>
    <m/>
    <m/>
    <m/>
    <m/>
    <m/>
    <m/>
    <m/>
    <m/>
    <m/>
    <n v="880"/>
    <s v="MG/L"/>
    <m/>
    <m/>
    <s v="MG/L"/>
    <s v="avg"/>
    <m/>
    <m/>
    <m/>
    <m/>
    <m/>
    <m/>
    <m/>
    <m/>
    <m/>
    <m/>
    <m/>
    <m/>
    <m/>
    <m/>
    <m/>
    <m/>
    <x v="0"/>
    <m/>
    <m/>
    <m/>
    <m/>
    <m/>
    <m/>
    <m/>
    <m/>
    <m/>
    <m/>
    <m/>
    <m/>
    <m/>
    <m/>
    <m/>
    <m/>
    <m/>
    <m/>
    <m/>
    <m/>
    <m/>
    <m/>
    <m/>
    <m/>
  </r>
  <r>
    <s v="MT0000892"/>
    <s v="ICIS-NPDES"/>
    <x v="0"/>
    <x v="2"/>
    <n v="945"/>
    <s v="Sulfate, total (as SO4)"/>
    <x v="22"/>
    <n v="1"/>
    <s v="Effluent gross"/>
    <n v="1"/>
    <x v="2"/>
    <x v="2"/>
    <n v="40512"/>
    <x v="0"/>
    <m/>
    <m/>
    <m/>
    <m/>
    <m/>
    <m/>
    <m/>
    <m/>
    <m/>
    <m/>
    <m/>
    <m/>
    <n v="960"/>
    <s v="MG/L"/>
    <m/>
    <m/>
    <s v="MG/L"/>
    <s v="avg"/>
    <m/>
    <m/>
    <m/>
    <m/>
    <m/>
    <m/>
    <m/>
    <m/>
    <m/>
    <m/>
    <m/>
    <m/>
    <m/>
    <m/>
    <m/>
    <m/>
    <x v="0"/>
    <m/>
    <m/>
    <m/>
    <m/>
    <m/>
    <m/>
    <m/>
    <m/>
    <m/>
    <m/>
    <m/>
    <m/>
    <m/>
    <m/>
    <m/>
    <m/>
    <m/>
    <m/>
    <m/>
    <m/>
    <m/>
    <m/>
    <m/>
    <m/>
  </r>
  <r>
    <s v="MT0000892"/>
    <s v="ICIS-NPDES"/>
    <x v="0"/>
    <x v="2"/>
    <n v="945"/>
    <s v="Sulfate, total (as SO4)"/>
    <x v="22"/>
    <n v="1"/>
    <s v="Effluent gross"/>
    <n v="1"/>
    <x v="3"/>
    <x v="3"/>
    <n v="40543"/>
    <x v="0"/>
    <m/>
    <m/>
    <m/>
    <m/>
    <m/>
    <m/>
    <m/>
    <m/>
    <m/>
    <m/>
    <m/>
    <m/>
    <n v="840"/>
    <s v="MG/L"/>
    <m/>
    <m/>
    <s v="MG/L"/>
    <s v="avg"/>
    <m/>
    <m/>
    <m/>
    <m/>
    <m/>
    <m/>
    <m/>
    <m/>
    <m/>
    <m/>
    <m/>
    <m/>
    <m/>
    <m/>
    <m/>
    <m/>
    <x v="0"/>
    <m/>
    <m/>
    <m/>
    <m/>
    <m/>
    <m/>
    <m/>
    <m/>
    <m/>
    <m/>
    <m/>
    <m/>
    <m/>
    <m/>
    <m/>
    <m/>
    <m/>
    <m/>
    <m/>
    <m/>
    <m/>
    <m/>
    <m/>
    <m/>
  </r>
  <r>
    <s v="MT0000892"/>
    <s v="ICIS-NPDES"/>
    <x v="0"/>
    <x v="2"/>
    <n v="945"/>
    <s v="Sulfate, total (as SO4)"/>
    <x v="22"/>
    <n v="1"/>
    <s v="Effluent gross"/>
    <n v="1"/>
    <x v="25"/>
    <x v="25"/>
    <n v="40574"/>
    <x v="1"/>
    <m/>
    <m/>
    <m/>
    <m/>
    <m/>
    <m/>
    <m/>
    <m/>
    <m/>
    <m/>
    <m/>
    <m/>
    <n v="730"/>
    <s v="MG/L"/>
    <m/>
    <m/>
    <s v="MG/L"/>
    <s v="avg"/>
    <m/>
    <m/>
    <m/>
    <m/>
    <m/>
    <m/>
    <m/>
    <m/>
    <m/>
    <m/>
    <m/>
    <m/>
    <m/>
    <m/>
    <m/>
    <m/>
    <x v="0"/>
    <m/>
    <m/>
    <m/>
    <m/>
    <m/>
    <m/>
    <m/>
    <m/>
    <m/>
    <m/>
    <m/>
    <m/>
    <m/>
    <m/>
    <m/>
    <m/>
    <m/>
    <m/>
    <m/>
    <m/>
    <m/>
    <m/>
    <m/>
    <m/>
  </r>
  <r>
    <s v="MT0000892"/>
    <s v="ICIS-NPDES"/>
    <x v="0"/>
    <x v="2"/>
    <n v="945"/>
    <s v="Sulfate, total (as SO4)"/>
    <x v="22"/>
    <n v="1"/>
    <s v="Effluent gross"/>
    <n v="1"/>
    <x v="26"/>
    <x v="26"/>
    <n v="40602"/>
    <x v="1"/>
    <m/>
    <m/>
    <m/>
    <m/>
    <m/>
    <m/>
    <m/>
    <m/>
    <m/>
    <m/>
    <m/>
    <m/>
    <n v="820"/>
    <s v="MG/L"/>
    <m/>
    <m/>
    <s v="MG/L"/>
    <s v="avg"/>
    <m/>
    <m/>
    <m/>
    <m/>
    <m/>
    <m/>
    <m/>
    <m/>
    <m/>
    <m/>
    <m/>
    <m/>
    <m/>
    <m/>
    <m/>
    <m/>
    <x v="0"/>
    <m/>
    <m/>
    <m/>
    <m/>
    <m/>
    <m/>
    <m/>
    <m/>
    <m/>
    <m/>
    <m/>
    <m/>
    <m/>
    <m/>
    <m/>
    <m/>
    <m/>
    <m/>
    <m/>
    <m/>
    <m/>
    <m/>
    <m/>
    <m/>
  </r>
  <r>
    <s v="MT0000892"/>
    <s v="ICIS-NPDES"/>
    <x v="0"/>
    <x v="2"/>
    <n v="945"/>
    <s v="Sulfate, total (as SO4)"/>
    <x v="22"/>
    <n v="1"/>
    <s v="Effluent gross"/>
    <n v="1"/>
    <x v="27"/>
    <x v="27"/>
    <n v="40633"/>
    <x v="1"/>
    <m/>
    <m/>
    <m/>
    <m/>
    <m/>
    <m/>
    <m/>
    <m/>
    <m/>
    <m/>
    <m/>
    <m/>
    <n v="750"/>
    <s v="MG/L"/>
    <m/>
    <m/>
    <s v="MG/L"/>
    <s v="avg"/>
    <m/>
    <m/>
    <m/>
    <m/>
    <m/>
    <m/>
    <m/>
    <m/>
    <m/>
    <m/>
    <m/>
    <m/>
    <m/>
    <m/>
    <m/>
    <m/>
    <x v="0"/>
    <m/>
    <m/>
    <m/>
    <m/>
    <m/>
    <m/>
    <m/>
    <m/>
    <m/>
    <m/>
    <m/>
    <m/>
    <m/>
    <m/>
    <m/>
    <m/>
    <m/>
    <m/>
    <m/>
    <m/>
    <m/>
    <m/>
    <m/>
    <m/>
  </r>
  <r>
    <s v="MT0000892"/>
    <s v="ICIS-NPDES"/>
    <x v="0"/>
    <x v="2"/>
    <n v="945"/>
    <s v="Sulfate, total (as SO4)"/>
    <x v="22"/>
    <n v="1"/>
    <s v="Effluent gross"/>
    <n v="1"/>
    <x v="28"/>
    <x v="28"/>
    <n v="40663"/>
    <x v="1"/>
    <m/>
    <m/>
    <m/>
    <m/>
    <m/>
    <m/>
    <m/>
    <m/>
    <m/>
    <m/>
    <m/>
    <m/>
    <n v="510"/>
    <s v="MG/L"/>
    <m/>
    <m/>
    <s v="MG/L"/>
    <s v="avg"/>
    <m/>
    <m/>
    <m/>
    <m/>
    <m/>
    <m/>
    <m/>
    <m/>
    <m/>
    <m/>
    <m/>
    <m/>
    <m/>
    <m/>
    <m/>
    <m/>
    <x v="0"/>
    <m/>
    <m/>
    <m/>
    <m/>
    <m/>
    <m/>
    <m/>
    <m/>
    <m/>
    <m/>
    <m/>
    <m/>
    <m/>
    <m/>
    <m/>
    <m/>
    <m/>
    <m/>
    <m/>
    <m/>
    <m/>
    <m/>
    <m/>
    <m/>
  </r>
  <r>
    <s v="MT0000892"/>
    <s v="ICIS-NPDES"/>
    <x v="0"/>
    <x v="2"/>
    <n v="945"/>
    <s v="Sulfate, total (as SO4)"/>
    <x v="22"/>
    <n v="1"/>
    <s v="Effluent gross"/>
    <n v="1"/>
    <x v="4"/>
    <x v="4"/>
    <n v="40694"/>
    <x v="1"/>
    <m/>
    <m/>
    <m/>
    <m/>
    <m/>
    <m/>
    <m/>
    <m/>
    <m/>
    <m/>
    <m/>
    <m/>
    <n v="590"/>
    <s v="MG/L"/>
    <m/>
    <m/>
    <s v="MG/L"/>
    <s v="avg"/>
    <m/>
    <m/>
    <m/>
    <m/>
    <m/>
    <m/>
    <m/>
    <m/>
    <m/>
    <m/>
    <m/>
    <m/>
    <m/>
    <m/>
    <m/>
    <m/>
    <x v="0"/>
    <m/>
    <m/>
    <m/>
    <m/>
    <m/>
    <m/>
    <m/>
    <m/>
    <m/>
    <m/>
    <m/>
    <m/>
    <m/>
    <m/>
    <m/>
    <m/>
    <m/>
    <m/>
    <m/>
    <m/>
    <m/>
    <m/>
    <m/>
    <m/>
  </r>
  <r>
    <s v="MT0000892"/>
    <s v="ICIS-NPDES"/>
    <x v="0"/>
    <x v="2"/>
    <n v="945"/>
    <s v="Sulfate, total (as SO4)"/>
    <x v="22"/>
    <n v="1"/>
    <s v="Effluent gross"/>
    <n v="1"/>
    <x v="5"/>
    <x v="5"/>
    <n v="40724"/>
    <x v="1"/>
    <m/>
    <m/>
    <m/>
    <m/>
    <m/>
    <m/>
    <m/>
    <m/>
    <m/>
    <m/>
    <m/>
    <m/>
    <n v="280"/>
    <s v="MG/L"/>
    <m/>
    <m/>
    <s v="MG/L"/>
    <s v="avg"/>
    <m/>
    <m/>
    <m/>
    <m/>
    <m/>
    <m/>
    <m/>
    <m/>
    <m/>
    <m/>
    <m/>
    <m/>
    <m/>
    <m/>
    <m/>
    <m/>
    <x v="0"/>
    <m/>
    <m/>
    <m/>
    <m/>
    <m/>
    <m/>
    <m/>
    <m/>
    <m/>
    <m/>
    <m/>
    <m/>
    <m/>
    <m/>
    <m/>
    <m/>
    <m/>
    <m/>
    <m/>
    <m/>
    <m/>
    <m/>
    <m/>
    <m/>
  </r>
  <r>
    <s v="MT0000892"/>
    <s v="ICIS-NPDES"/>
    <x v="0"/>
    <x v="2"/>
    <n v="945"/>
    <s v="Sulfate, total (as SO4)"/>
    <x v="22"/>
    <n v="1"/>
    <s v="Effluent gross"/>
    <n v="1"/>
    <x v="6"/>
    <x v="6"/>
    <n v="40755"/>
    <x v="1"/>
    <m/>
    <m/>
    <m/>
    <m/>
    <m/>
    <m/>
    <m/>
    <m/>
    <m/>
    <m/>
    <m/>
    <m/>
    <n v="330"/>
    <s v="MG/L"/>
    <m/>
    <m/>
    <s v="MG/L"/>
    <s v="avg"/>
    <m/>
    <m/>
    <m/>
    <m/>
    <m/>
    <m/>
    <m/>
    <m/>
    <m/>
    <m/>
    <m/>
    <m/>
    <m/>
    <m/>
    <m/>
    <m/>
    <x v="0"/>
    <m/>
    <m/>
    <m/>
    <m/>
    <m/>
    <m/>
    <m/>
    <m/>
    <m/>
    <m/>
    <m/>
    <m/>
    <m/>
    <m/>
    <m/>
    <m/>
    <m/>
    <m/>
    <m/>
    <m/>
    <m/>
    <m/>
    <m/>
    <m/>
  </r>
  <r>
    <s v="MT0000892"/>
    <s v="ICIS-NPDES"/>
    <x v="0"/>
    <x v="2"/>
    <n v="945"/>
    <s v="Sulfate, total (as SO4)"/>
    <x v="22"/>
    <n v="1"/>
    <s v="Effluent gross"/>
    <n v="1"/>
    <x v="7"/>
    <x v="7"/>
    <n v="40786"/>
    <x v="1"/>
    <m/>
    <m/>
    <m/>
    <m/>
    <m/>
    <m/>
    <m/>
    <m/>
    <m/>
    <m/>
    <m/>
    <m/>
    <n v="470"/>
    <s v="MG/L"/>
    <m/>
    <m/>
    <s v="MG/L"/>
    <s v="avg"/>
    <m/>
    <m/>
    <m/>
    <m/>
    <m/>
    <m/>
    <m/>
    <m/>
    <m/>
    <m/>
    <m/>
    <m/>
    <m/>
    <m/>
    <m/>
    <m/>
    <x v="0"/>
    <m/>
    <m/>
    <m/>
    <m/>
    <m/>
    <m/>
    <m/>
    <m/>
    <m/>
    <m/>
    <m/>
    <m/>
    <m/>
    <m/>
    <m/>
    <m/>
    <m/>
    <m/>
    <m/>
    <m/>
    <m/>
    <m/>
    <m/>
    <m/>
  </r>
  <r>
    <s v="MT0000892"/>
    <s v="ICIS-NPDES"/>
    <x v="0"/>
    <x v="2"/>
    <n v="945"/>
    <s v="Sulfate, total (as SO4)"/>
    <x v="22"/>
    <n v="1"/>
    <s v="Effluent gross"/>
    <n v="1"/>
    <x v="29"/>
    <x v="29"/>
    <n v="40816"/>
    <x v="1"/>
    <m/>
    <m/>
    <m/>
    <m/>
    <m/>
    <m/>
    <m/>
    <m/>
    <m/>
    <m/>
    <m/>
    <m/>
    <n v="700"/>
    <s v="MG/L"/>
    <m/>
    <m/>
    <s v="MG/L"/>
    <s v="avg"/>
    <m/>
    <m/>
    <m/>
    <m/>
    <m/>
    <m/>
    <m/>
    <m/>
    <m/>
    <m/>
    <m/>
    <m/>
    <m/>
    <m/>
    <m/>
    <m/>
    <x v="0"/>
    <m/>
    <m/>
    <m/>
    <m/>
    <m/>
    <m/>
    <m/>
    <m/>
    <m/>
    <m/>
    <m/>
    <m/>
    <m/>
    <m/>
    <m/>
    <m/>
    <m/>
    <m/>
    <m/>
    <m/>
    <m/>
    <m/>
    <m/>
    <m/>
  </r>
  <r>
    <s v="MT0000892"/>
    <s v="ICIS-NPDES"/>
    <x v="0"/>
    <x v="2"/>
    <n v="945"/>
    <s v="Sulfate, total (as SO4)"/>
    <x v="22"/>
    <n v="1"/>
    <s v="Effluent gross"/>
    <n v="1"/>
    <x v="30"/>
    <x v="30"/>
    <n v="40847"/>
    <x v="1"/>
    <m/>
    <m/>
    <m/>
    <m/>
    <m/>
    <m/>
    <m/>
    <m/>
    <m/>
    <m/>
    <m/>
    <m/>
    <n v="1120"/>
    <s v="MG/L"/>
    <m/>
    <m/>
    <s v="MG/L"/>
    <s v="avg"/>
    <m/>
    <m/>
    <m/>
    <m/>
    <m/>
    <m/>
    <m/>
    <m/>
    <m/>
    <m/>
    <m/>
    <m/>
    <m/>
    <m/>
    <m/>
    <m/>
    <x v="0"/>
    <m/>
    <m/>
    <m/>
    <m/>
    <m/>
    <m/>
    <m/>
    <m/>
    <m/>
    <m/>
    <m/>
    <m/>
    <m/>
    <m/>
    <m/>
    <m/>
    <m/>
    <m/>
    <m/>
    <m/>
    <m/>
    <m/>
    <m/>
    <m/>
  </r>
  <r>
    <s v="MT0000892"/>
    <s v="ICIS-NPDES"/>
    <x v="0"/>
    <x v="2"/>
    <n v="945"/>
    <s v="Sulfate, total (as SO4)"/>
    <x v="22"/>
    <n v="1"/>
    <s v="Effluent gross"/>
    <n v="1"/>
    <x v="31"/>
    <x v="31"/>
    <n v="40877"/>
    <x v="1"/>
    <m/>
    <m/>
    <m/>
    <m/>
    <m/>
    <m/>
    <m/>
    <m/>
    <m/>
    <m/>
    <m/>
    <m/>
    <n v="880"/>
    <s v="MG/L"/>
    <m/>
    <m/>
    <s v="MG/L"/>
    <s v="avg"/>
    <m/>
    <m/>
    <m/>
    <m/>
    <m/>
    <m/>
    <m/>
    <m/>
    <m/>
    <m/>
    <m/>
    <m/>
    <m/>
    <m/>
    <m/>
    <m/>
    <x v="0"/>
    <m/>
    <m/>
    <m/>
    <m/>
    <m/>
    <m/>
    <m/>
    <m/>
    <m/>
    <m/>
    <m/>
    <m/>
    <m/>
    <m/>
    <m/>
    <m/>
    <m/>
    <m/>
    <m/>
    <m/>
    <m/>
    <m/>
    <m/>
    <m/>
  </r>
  <r>
    <s v="MT0000892"/>
    <s v="ICIS-NPDES"/>
    <x v="0"/>
    <x v="2"/>
    <n v="945"/>
    <s v="Sulfate, total (as SO4)"/>
    <x v="22"/>
    <n v="1"/>
    <s v="Effluent gross"/>
    <n v="1"/>
    <x v="32"/>
    <x v="32"/>
    <n v="40908"/>
    <x v="1"/>
    <m/>
    <m/>
    <m/>
    <m/>
    <m/>
    <m/>
    <m/>
    <m/>
    <m/>
    <m/>
    <m/>
    <m/>
    <n v="1040"/>
    <s v="MG/L"/>
    <m/>
    <m/>
    <s v="MG/L"/>
    <s v="avg"/>
    <m/>
    <m/>
    <m/>
    <m/>
    <m/>
    <m/>
    <m/>
    <m/>
    <m/>
    <m/>
    <m/>
    <m/>
    <m/>
    <m/>
    <m/>
    <m/>
    <x v="0"/>
    <m/>
    <m/>
    <m/>
    <m/>
    <m/>
    <m/>
    <m/>
    <m/>
    <m/>
    <m/>
    <m/>
    <m/>
    <m/>
    <m/>
    <m/>
    <m/>
    <m/>
    <m/>
    <m/>
    <m/>
    <m/>
    <m/>
    <m/>
    <m/>
  </r>
  <r>
    <s v="MT0000892"/>
    <s v="ICIS-NPDES"/>
    <x v="0"/>
    <x v="2"/>
    <n v="945"/>
    <s v="Sulfate, total (as SO4)"/>
    <x v="22"/>
    <n v="1"/>
    <s v="Effluent gross"/>
    <n v="1"/>
    <x v="33"/>
    <x v="33"/>
    <n v="40939"/>
    <x v="2"/>
    <m/>
    <m/>
    <m/>
    <m/>
    <m/>
    <m/>
    <m/>
    <m/>
    <m/>
    <m/>
    <m/>
    <m/>
    <n v="710"/>
    <s v="MG/L"/>
    <m/>
    <m/>
    <s v="MG/L"/>
    <s v="avg"/>
    <m/>
    <m/>
    <m/>
    <m/>
    <m/>
    <m/>
    <m/>
    <m/>
    <m/>
    <m/>
    <m/>
    <m/>
    <m/>
    <m/>
    <m/>
    <m/>
    <x v="0"/>
    <m/>
    <m/>
    <m/>
    <m/>
    <m/>
    <m/>
    <m/>
    <m/>
    <m/>
    <m/>
    <m/>
    <m/>
    <m/>
    <m/>
    <m/>
    <m/>
    <m/>
    <m/>
    <m/>
    <m/>
    <m/>
    <m/>
    <m/>
    <m/>
  </r>
  <r>
    <s v="MT0000892"/>
    <s v="ICIS-NPDES"/>
    <x v="0"/>
    <x v="2"/>
    <n v="945"/>
    <s v="Sulfate, total (as SO4)"/>
    <x v="22"/>
    <n v="1"/>
    <s v="Effluent gross"/>
    <n v="1"/>
    <x v="34"/>
    <x v="34"/>
    <n v="40968"/>
    <x v="2"/>
    <m/>
    <m/>
    <m/>
    <m/>
    <m/>
    <m/>
    <m/>
    <m/>
    <m/>
    <m/>
    <m/>
    <m/>
    <n v="970"/>
    <s v="MG/L"/>
    <m/>
    <m/>
    <s v="MG/L"/>
    <s v="avg"/>
    <m/>
    <m/>
    <m/>
    <m/>
    <m/>
    <m/>
    <m/>
    <m/>
    <m/>
    <m/>
    <m/>
    <m/>
    <m/>
    <m/>
    <m/>
    <m/>
    <x v="0"/>
    <m/>
    <m/>
    <m/>
    <m/>
    <m/>
    <m/>
    <m/>
    <m/>
    <m/>
    <m/>
    <m/>
    <m/>
    <m/>
    <m/>
    <m/>
    <m/>
    <m/>
    <m/>
    <m/>
    <m/>
    <m/>
    <m/>
    <m/>
    <m/>
  </r>
  <r>
    <s v="MT0000892"/>
    <s v="ICIS-NPDES"/>
    <x v="0"/>
    <x v="2"/>
    <n v="945"/>
    <s v="Sulfate, total (as SO4)"/>
    <x v="22"/>
    <n v="1"/>
    <s v="Effluent gross"/>
    <n v="1"/>
    <x v="8"/>
    <x v="8"/>
    <n v="40999"/>
    <x v="2"/>
    <m/>
    <m/>
    <m/>
    <m/>
    <m/>
    <m/>
    <m/>
    <m/>
    <m/>
    <m/>
    <m/>
    <m/>
    <n v="610"/>
    <s v="MG/L"/>
    <m/>
    <m/>
    <s v="MG/L"/>
    <s v="avg"/>
    <m/>
    <m/>
    <m/>
    <m/>
    <m/>
    <m/>
    <m/>
    <m/>
    <m/>
    <m/>
    <m/>
    <m/>
    <m/>
    <m/>
    <m/>
    <m/>
    <x v="0"/>
    <m/>
    <m/>
    <m/>
    <m/>
    <m/>
    <m/>
    <m/>
    <m/>
    <m/>
    <m/>
    <m/>
    <m/>
    <m/>
    <m/>
    <m/>
    <m/>
    <m/>
    <m/>
    <m/>
    <m/>
    <m/>
    <m/>
    <m/>
    <m/>
  </r>
  <r>
    <s v="MT0000892"/>
    <s v="ICIS-NPDES"/>
    <x v="0"/>
    <x v="2"/>
    <n v="945"/>
    <s v="Sulfate, total (as SO4)"/>
    <x v="22"/>
    <n v="1"/>
    <s v="Effluent gross"/>
    <n v="1"/>
    <x v="9"/>
    <x v="9"/>
    <n v="41029"/>
    <x v="2"/>
    <m/>
    <m/>
    <m/>
    <m/>
    <m/>
    <m/>
    <m/>
    <m/>
    <m/>
    <m/>
    <m/>
    <m/>
    <n v="460"/>
    <s v="MG/L"/>
    <m/>
    <m/>
    <s v="MG/L"/>
    <s v="avg"/>
    <m/>
    <m/>
    <m/>
    <m/>
    <m/>
    <m/>
    <m/>
    <m/>
    <m/>
    <m/>
    <m/>
    <m/>
    <m/>
    <m/>
    <m/>
    <m/>
    <x v="0"/>
    <m/>
    <m/>
    <m/>
    <m/>
    <m/>
    <m/>
    <m/>
    <m/>
    <m/>
    <m/>
    <m/>
    <m/>
    <m/>
    <m/>
    <m/>
    <m/>
    <m/>
    <m/>
    <m/>
    <m/>
    <m/>
    <m/>
    <m/>
    <m/>
  </r>
  <r>
    <s v="MT0000892"/>
    <s v="ICIS-NPDES"/>
    <x v="0"/>
    <x v="2"/>
    <n v="951"/>
    <s v="Fluoride, total (as F)"/>
    <x v="23"/>
    <n v="1"/>
    <s v="Effluent gross"/>
    <n v="1"/>
    <x v="11"/>
    <x v="11"/>
    <n v="40025"/>
    <x v="3"/>
    <m/>
    <m/>
    <m/>
    <m/>
    <m/>
    <m/>
    <m/>
    <m/>
    <m/>
    <m/>
    <m/>
    <m/>
    <n v="0.76"/>
    <s v="MG/L"/>
    <m/>
    <m/>
    <s v="MG/L"/>
    <s v="avg"/>
    <m/>
    <m/>
    <m/>
    <m/>
    <m/>
    <m/>
    <m/>
    <m/>
    <m/>
    <m/>
    <m/>
    <m/>
    <m/>
    <m/>
    <m/>
    <m/>
    <x v="0"/>
    <m/>
    <m/>
    <m/>
    <m/>
    <m/>
    <m/>
    <m/>
    <m/>
    <m/>
    <m/>
    <m/>
    <m/>
    <m/>
    <m/>
    <m/>
    <m/>
    <m/>
    <m/>
    <m/>
    <m/>
    <m/>
    <m/>
    <m/>
    <m/>
  </r>
  <r>
    <s v="MT0000892"/>
    <s v="ICIS-NPDES"/>
    <x v="0"/>
    <x v="2"/>
    <n v="951"/>
    <s v="Fluoride, total (as F)"/>
    <x v="23"/>
    <n v="1"/>
    <s v="Effluent gross"/>
    <n v="1"/>
    <x v="12"/>
    <x v="12"/>
    <n v="40056"/>
    <x v="3"/>
    <m/>
    <m/>
    <m/>
    <m/>
    <m/>
    <m/>
    <m/>
    <m/>
    <m/>
    <m/>
    <m/>
    <m/>
    <n v="0.86"/>
    <s v="MG/L"/>
    <m/>
    <m/>
    <s v="MG/L"/>
    <s v="avg"/>
    <m/>
    <m/>
    <m/>
    <m/>
    <m/>
    <m/>
    <m/>
    <m/>
    <m/>
    <m/>
    <m/>
    <m/>
    <m/>
    <m/>
    <m/>
    <m/>
    <x v="0"/>
    <m/>
    <m/>
    <m/>
    <m/>
    <m/>
    <m/>
    <m/>
    <m/>
    <m/>
    <m/>
    <m/>
    <m/>
    <m/>
    <m/>
    <m/>
    <m/>
    <m/>
    <m/>
    <m/>
    <m/>
    <m/>
    <m/>
    <m/>
    <m/>
  </r>
  <r>
    <s v="MT0000892"/>
    <s v="ICIS-NPDES"/>
    <x v="0"/>
    <x v="2"/>
    <n v="951"/>
    <s v="Fluoride, total (as F)"/>
    <x v="23"/>
    <n v="1"/>
    <s v="Effluent gross"/>
    <n v="1"/>
    <x v="13"/>
    <x v="13"/>
    <n v="40086"/>
    <x v="3"/>
    <m/>
    <m/>
    <m/>
    <m/>
    <m/>
    <m/>
    <m/>
    <m/>
    <m/>
    <m/>
    <m/>
    <m/>
    <n v="0.95"/>
    <s v="MG/L"/>
    <m/>
    <m/>
    <s v="MG/L"/>
    <s v="avg"/>
    <m/>
    <m/>
    <m/>
    <m/>
    <m/>
    <m/>
    <m/>
    <m/>
    <m/>
    <m/>
    <m/>
    <m/>
    <m/>
    <m/>
    <m/>
    <m/>
    <x v="0"/>
    <m/>
    <m/>
    <m/>
    <m/>
    <m/>
    <m/>
    <m/>
    <m/>
    <m/>
    <m/>
    <m/>
    <m/>
    <m/>
    <m/>
    <m/>
    <m/>
    <m/>
    <m/>
    <m/>
    <m/>
    <m/>
    <m/>
    <m/>
    <m/>
  </r>
  <r>
    <s v="MT0000892"/>
    <s v="ICIS-NPDES"/>
    <x v="0"/>
    <x v="2"/>
    <n v="951"/>
    <s v="Fluoride, total (as F)"/>
    <x v="23"/>
    <n v="1"/>
    <s v="Effluent gross"/>
    <n v="1"/>
    <x v="14"/>
    <x v="14"/>
    <n v="40117"/>
    <x v="3"/>
    <m/>
    <m/>
    <m/>
    <m/>
    <m/>
    <m/>
    <m/>
    <m/>
    <m/>
    <m/>
    <m/>
    <m/>
    <n v="1.06"/>
    <s v="MG/L"/>
    <m/>
    <m/>
    <s v="MG/L"/>
    <s v="avg"/>
    <m/>
    <m/>
    <m/>
    <m/>
    <m/>
    <m/>
    <m/>
    <m/>
    <m/>
    <m/>
    <m/>
    <m/>
    <m/>
    <m/>
    <m/>
    <m/>
    <x v="0"/>
    <m/>
    <m/>
    <m/>
    <m/>
    <m/>
    <m/>
    <m/>
    <m/>
    <m/>
    <m/>
    <m/>
    <m/>
    <m/>
    <m/>
    <m/>
    <m/>
    <m/>
    <m/>
    <m/>
    <m/>
    <m/>
    <m/>
    <m/>
    <m/>
  </r>
  <r>
    <s v="MT0000892"/>
    <s v="ICIS-NPDES"/>
    <x v="0"/>
    <x v="2"/>
    <n v="951"/>
    <s v="Fluoride, total (as F)"/>
    <x v="23"/>
    <n v="1"/>
    <s v="Effluent gross"/>
    <n v="1"/>
    <x v="15"/>
    <x v="15"/>
    <n v="40147"/>
    <x v="3"/>
    <m/>
    <m/>
    <m/>
    <m/>
    <m/>
    <m/>
    <m/>
    <m/>
    <m/>
    <m/>
    <m/>
    <m/>
    <n v="1.1000000000000001"/>
    <s v="MG/L"/>
    <m/>
    <m/>
    <s v="MG/L"/>
    <s v="avg"/>
    <m/>
    <m/>
    <m/>
    <m/>
    <m/>
    <m/>
    <m/>
    <m/>
    <m/>
    <m/>
    <m/>
    <m/>
    <m/>
    <m/>
    <m/>
    <m/>
    <x v="0"/>
    <m/>
    <m/>
    <m/>
    <m/>
    <m/>
    <m/>
    <m/>
    <m/>
    <m/>
    <m/>
    <m/>
    <m/>
    <m/>
    <m/>
    <m/>
    <m/>
    <m/>
    <m/>
    <m/>
    <m/>
    <m/>
    <m/>
    <m/>
    <m/>
  </r>
  <r>
    <s v="MT0000892"/>
    <s v="ICIS-NPDES"/>
    <x v="0"/>
    <x v="2"/>
    <n v="951"/>
    <s v="Fluoride, total (as F)"/>
    <x v="23"/>
    <n v="1"/>
    <s v="Effluent gross"/>
    <n v="1"/>
    <x v="16"/>
    <x v="16"/>
    <n v="40178"/>
    <x v="3"/>
    <m/>
    <m/>
    <m/>
    <m/>
    <m/>
    <m/>
    <m/>
    <m/>
    <m/>
    <m/>
    <m/>
    <m/>
    <n v="1.02"/>
    <s v="MG/L"/>
    <m/>
    <m/>
    <s v="MG/L"/>
    <s v="avg"/>
    <m/>
    <m/>
    <m/>
    <m/>
    <m/>
    <m/>
    <m/>
    <m/>
    <m/>
    <m/>
    <m/>
    <m/>
    <m/>
    <m/>
    <m/>
    <m/>
    <x v="0"/>
    <m/>
    <m/>
    <m/>
    <m/>
    <m/>
    <m/>
    <m/>
    <m/>
    <m/>
    <m/>
    <m/>
    <m/>
    <m/>
    <m/>
    <m/>
    <m/>
    <m/>
    <m/>
    <m/>
    <m/>
    <m/>
    <m/>
    <m/>
    <m/>
  </r>
  <r>
    <s v="MT0000892"/>
    <s v="ICIS-NPDES"/>
    <x v="0"/>
    <x v="2"/>
    <n v="951"/>
    <s v="Fluoride, total (as F)"/>
    <x v="23"/>
    <n v="1"/>
    <s v="Effluent gross"/>
    <n v="1"/>
    <x v="17"/>
    <x v="17"/>
    <n v="40209"/>
    <x v="0"/>
    <m/>
    <m/>
    <m/>
    <m/>
    <m/>
    <m/>
    <m/>
    <m/>
    <m/>
    <m/>
    <m/>
    <m/>
    <n v="1.04"/>
    <s v="MG/L"/>
    <m/>
    <m/>
    <s v="MG/L"/>
    <s v="avg"/>
    <m/>
    <m/>
    <m/>
    <m/>
    <m/>
    <m/>
    <m/>
    <m/>
    <m/>
    <m/>
    <m/>
    <m/>
    <m/>
    <m/>
    <m/>
    <m/>
    <x v="0"/>
    <m/>
    <m/>
    <m/>
    <m/>
    <m/>
    <m/>
    <m/>
    <m/>
    <m/>
    <m/>
    <m/>
    <m/>
    <m/>
    <m/>
    <m/>
    <m/>
    <m/>
    <m/>
    <m/>
    <m/>
    <m/>
    <m/>
    <m/>
    <m/>
  </r>
  <r>
    <s v="MT0000892"/>
    <s v="ICIS-NPDES"/>
    <x v="0"/>
    <x v="2"/>
    <n v="951"/>
    <s v="Fluoride, total (as F)"/>
    <x v="23"/>
    <n v="1"/>
    <s v="Effluent gross"/>
    <n v="1"/>
    <x v="18"/>
    <x v="18"/>
    <n v="40237"/>
    <x v="0"/>
    <m/>
    <m/>
    <m/>
    <m/>
    <m/>
    <m/>
    <m/>
    <m/>
    <m/>
    <m/>
    <m/>
    <m/>
    <n v="1.02"/>
    <s v="MG/L"/>
    <m/>
    <m/>
    <s v="MG/L"/>
    <s v="avg"/>
    <m/>
    <m/>
    <m/>
    <m/>
    <m/>
    <m/>
    <m/>
    <m/>
    <m/>
    <m/>
    <m/>
    <m/>
    <m/>
    <m/>
    <m/>
    <m/>
    <x v="0"/>
    <m/>
    <m/>
    <m/>
    <m/>
    <m/>
    <m/>
    <m/>
    <m/>
    <m/>
    <m/>
    <m/>
    <m/>
    <m/>
    <m/>
    <m/>
    <m/>
    <m/>
    <m/>
    <m/>
    <m/>
    <m/>
    <m/>
    <m/>
    <m/>
  </r>
  <r>
    <s v="MT0000892"/>
    <s v="ICIS-NPDES"/>
    <x v="0"/>
    <x v="2"/>
    <n v="951"/>
    <s v="Fluoride, total (as F)"/>
    <x v="23"/>
    <n v="1"/>
    <s v="Effluent gross"/>
    <n v="1"/>
    <x v="19"/>
    <x v="19"/>
    <n v="40268"/>
    <x v="0"/>
    <m/>
    <m/>
    <m/>
    <m/>
    <m/>
    <m/>
    <m/>
    <m/>
    <m/>
    <m/>
    <m/>
    <m/>
    <n v="1.05"/>
    <s v="MG/L"/>
    <m/>
    <m/>
    <s v="MG/L"/>
    <s v="avg"/>
    <m/>
    <m/>
    <m/>
    <m/>
    <m/>
    <m/>
    <m/>
    <m/>
    <m/>
    <m/>
    <m/>
    <m/>
    <m/>
    <m/>
    <m/>
    <m/>
    <x v="0"/>
    <m/>
    <m/>
    <m/>
    <m/>
    <m/>
    <m/>
    <m/>
    <m/>
    <m/>
    <m/>
    <m/>
    <m/>
    <m/>
    <m/>
    <m/>
    <m/>
    <m/>
    <m/>
    <m/>
    <m/>
    <m/>
    <m/>
    <m/>
    <m/>
  </r>
  <r>
    <s v="MT0000892"/>
    <s v="ICIS-NPDES"/>
    <x v="0"/>
    <x v="2"/>
    <n v="951"/>
    <s v="Fluoride, total (as F)"/>
    <x v="23"/>
    <n v="1"/>
    <s v="Effluent gross"/>
    <n v="1"/>
    <x v="20"/>
    <x v="20"/>
    <n v="40298"/>
    <x v="0"/>
    <m/>
    <m/>
    <m/>
    <m/>
    <m/>
    <m/>
    <m/>
    <m/>
    <m/>
    <m/>
    <m/>
    <m/>
    <n v="1"/>
    <s v="MG/L"/>
    <m/>
    <m/>
    <s v="MG/L"/>
    <s v="avg"/>
    <m/>
    <m/>
    <m/>
    <m/>
    <m/>
    <m/>
    <m/>
    <m/>
    <m/>
    <m/>
    <m/>
    <m/>
    <m/>
    <m/>
    <m/>
    <m/>
    <x v="0"/>
    <m/>
    <m/>
    <m/>
    <m/>
    <m/>
    <m/>
    <m/>
    <m/>
    <m/>
    <m/>
    <m/>
    <m/>
    <m/>
    <m/>
    <m/>
    <m/>
    <m/>
    <m/>
    <m/>
    <m/>
    <m/>
    <m/>
    <m/>
    <m/>
  </r>
  <r>
    <s v="MT0000892"/>
    <s v="ICIS-NPDES"/>
    <x v="0"/>
    <x v="2"/>
    <n v="951"/>
    <s v="Fluoride, total (as F)"/>
    <x v="23"/>
    <n v="1"/>
    <s v="Effluent gross"/>
    <n v="1"/>
    <x v="21"/>
    <x v="21"/>
    <n v="40329"/>
    <x v="0"/>
    <m/>
    <m/>
    <m/>
    <m/>
    <m/>
    <m/>
    <m/>
    <m/>
    <m/>
    <m/>
    <m/>
    <m/>
    <n v="0.87"/>
    <s v="MG/L"/>
    <m/>
    <m/>
    <s v="MG/L"/>
    <s v="avg"/>
    <m/>
    <m/>
    <m/>
    <m/>
    <m/>
    <m/>
    <m/>
    <m/>
    <m/>
    <m/>
    <m/>
    <m/>
    <m/>
    <m/>
    <m/>
    <m/>
    <x v="0"/>
    <m/>
    <m/>
    <m/>
    <m/>
    <m/>
    <m/>
    <m/>
    <m/>
    <m/>
    <m/>
    <m/>
    <m/>
    <m/>
    <m/>
    <m/>
    <m/>
    <m/>
    <m/>
    <m/>
    <m/>
    <m/>
    <m/>
    <m/>
    <m/>
  </r>
  <r>
    <s v="MT0000892"/>
    <s v="ICIS-NPDES"/>
    <x v="0"/>
    <x v="2"/>
    <n v="951"/>
    <s v="Fluoride, total (as F)"/>
    <x v="23"/>
    <n v="1"/>
    <s v="Effluent gross"/>
    <n v="1"/>
    <x v="22"/>
    <x v="22"/>
    <n v="40359"/>
    <x v="0"/>
    <m/>
    <m/>
    <m/>
    <m/>
    <m/>
    <m/>
    <m/>
    <m/>
    <m/>
    <m/>
    <m/>
    <m/>
    <n v="0.74"/>
    <s v="MG/L"/>
    <m/>
    <m/>
    <s v="MG/L"/>
    <s v="avg"/>
    <m/>
    <m/>
    <m/>
    <m/>
    <m/>
    <m/>
    <m/>
    <m/>
    <m/>
    <m/>
    <m/>
    <m/>
    <m/>
    <m/>
    <m/>
    <m/>
    <x v="0"/>
    <m/>
    <m/>
    <m/>
    <m/>
    <m/>
    <m/>
    <m/>
    <m/>
    <m/>
    <m/>
    <m/>
    <m/>
    <m/>
    <m/>
    <m/>
    <m/>
    <m/>
    <m/>
    <m/>
    <m/>
    <m/>
    <m/>
    <m/>
    <m/>
  </r>
  <r>
    <s v="MT0000892"/>
    <s v="ICIS-NPDES"/>
    <x v="0"/>
    <x v="2"/>
    <n v="951"/>
    <s v="Fluoride, total (as F)"/>
    <x v="23"/>
    <n v="1"/>
    <s v="Effluent gross"/>
    <n v="1"/>
    <x v="23"/>
    <x v="23"/>
    <n v="40390"/>
    <x v="0"/>
    <m/>
    <m/>
    <m/>
    <m/>
    <m/>
    <m/>
    <m/>
    <m/>
    <m/>
    <m/>
    <m/>
    <m/>
    <n v="0.95"/>
    <s v="MG/L"/>
    <m/>
    <m/>
    <s v="MG/L"/>
    <s v="avg"/>
    <m/>
    <m/>
    <m/>
    <m/>
    <m/>
    <m/>
    <m/>
    <m/>
    <m/>
    <m/>
    <m/>
    <m/>
    <m/>
    <m/>
    <m/>
    <m/>
    <x v="0"/>
    <m/>
    <m/>
    <m/>
    <m/>
    <m/>
    <m/>
    <m/>
    <m/>
    <m/>
    <m/>
    <m/>
    <m/>
    <m/>
    <m/>
    <m/>
    <m/>
    <m/>
    <m/>
    <m/>
    <m/>
    <m/>
    <m/>
    <m/>
    <m/>
  </r>
  <r>
    <s v="MT0000892"/>
    <s v="ICIS-NPDES"/>
    <x v="0"/>
    <x v="2"/>
    <n v="951"/>
    <s v="Fluoride, total (as F)"/>
    <x v="23"/>
    <n v="1"/>
    <s v="Effluent gross"/>
    <n v="1"/>
    <x v="0"/>
    <x v="0"/>
    <n v="40421"/>
    <x v="0"/>
    <m/>
    <m/>
    <m/>
    <m/>
    <m/>
    <m/>
    <m/>
    <m/>
    <m/>
    <m/>
    <m/>
    <m/>
    <n v="0.82"/>
    <s v="MG/L"/>
    <m/>
    <m/>
    <s v="MG/L"/>
    <s v="avg"/>
    <m/>
    <m/>
    <m/>
    <m/>
    <m/>
    <m/>
    <m/>
    <m/>
    <m/>
    <m/>
    <m/>
    <m/>
    <m/>
    <m/>
    <m/>
    <m/>
    <x v="0"/>
    <m/>
    <m/>
    <m/>
    <m/>
    <m/>
    <m/>
    <m/>
    <m/>
    <m/>
    <m/>
    <m/>
    <m/>
    <m/>
    <m/>
    <m/>
    <m/>
    <m/>
    <m/>
    <m/>
    <m/>
    <m/>
    <m/>
    <m/>
    <m/>
  </r>
  <r>
    <s v="MT0000892"/>
    <s v="ICIS-NPDES"/>
    <x v="0"/>
    <x v="2"/>
    <n v="951"/>
    <s v="Fluoride, total (as F)"/>
    <x v="23"/>
    <n v="1"/>
    <s v="Effluent gross"/>
    <n v="1"/>
    <x v="1"/>
    <x v="1"/>
    <n v="40451"/>
    <x v="0"/>
    <m/>
    <m/>
    <m/>
    <m/>
    <m/>
    <m/>
    <m/>
    <m/>
    <m/>
    <m/>
    <m/>
    <m/>
    <n v="0.96"/>
    <s v="MG/L"/>
    <m/>
    <m/>
    <s v="MG/L"/>
    <s v="avg"/>
    <m/>
    <m/>
    <m/>
    <m/>
    <m/>
    <m/>
    <m/>
    <m/>
    <m/>
    <m/>
    <m/>
    <m/>
    <m/>
    <m/>
    <m/>
    <m/>
    <x v="0"/>
    <m/>
    <m/>
    <m/>
    <m/>
    <m/>
    <m/>
    <m/>
    <m/>
    <m/>
    <m/>
    <m/>
    <m/>
    <m/>
    <m/>
    <m/>
    <m/>
    <m/>
    <m/>
    <m/>
    <m/>
    <m/>
    <m/>
    <m/>
    <m/>
  </r>
  <r>
    <s v="MT0000892"/>
    <s v="ICIS-NPDES"/>
    <x v="0"/>
    <x v="2"/>
    <n v="951"/>
    <s v="Fluoride, total (as F)"/>
    <x v="23"/>
    <n v="1"/>
    <s v="Effluent gross"/>
    <n v="1"/>
    <x v="24"/>
    <x v="24"/>
    <n v="40482"/>
    <x v="0"/>
    <m/>
    <m/>
    <m/>
    <m/>
    <m/>
    <m/>
    <m/>
    <m/>
    <m/>
    <m/>
    <m/>
    <m/>
    <n v="0.85"/>
    <s v="MG/L"/>
    <m/>
    <m/>
    <s v="MG/L"/>
    <s v="avg"/>
    <m/>
    <m/>
    <m/>
    <m/>
    <m/>
    <m/>
    <m/>
    <m/>
    <m/>
    <m/>
    <m/>
    <m/>
    <m/>
    <m/>
    <m/>
    <m/>
    <x v="0"/>
    <m/>
    <m/>
    <m/>
    <m/>
    <m/>
    <m/>
    <m/>
    <m/>
    <m/>
    <m/>
    <m/>
    <m/>
    <m/>
    <m/>
    <m/>
    <m/>
    <m/>
    <m/>
    <m/>
    <m/>
    <m/>
    <m/>
    <m/>
    <m/>
  </r>
  <r>
    <s v="MT0000892"/>
    <s v="ICIS-NPDES"/>
    <x v="0"/>
    <x v="2"/>
    <n v="951"/>
    <s v="Fluoride, total (as F)"/>
    <x v="23"/>
    <n v="1"/>
    <s v="Effluent gross"/>
    <n v="1"/>
    <x v="2"/>
    <x v="2"/>
    <n v="40512"/>
    <x v="0"/>
    <m/>
    <m/>
    <m/>
    <m/>
    <m/>
    <m/>
    <m/>
    <m/>
    <m/>
    <m/>
    <m/>
    <m/>
    <n v="0.25"/>
    <s v="MG/L"/>
    <m/>
    <m/>
    <s v="MG/L"/>
    <s v="avg"/>
    <m/>
    <m/>
    <m/>
    <m/>
    <m/>
    <m/>
    <m/>
    <m/>
    <m/>
    <m/>
    <m/>
    <m/>
    <m/>
    <m/>
    <m/>
    <m/>
    <x v="0"/>
    <m/>
    <m/>
    <m/>
    <m/>
    <m/>
    <m/>
    <m/>
    <m/>
    <m/>
    <m/>
    <m/>
    <m/>
    <m/>
    <m/>
    <m/>
    <m/>
    <m/>
    <m/>
    <m/>
    <m/>
    <m/>
    <m/>
    <m/>
    <m/>
  </r>
  <r>
    <s v="MT0000892"/>
    <s v="ICIS-NPDES"/>
    <x v="0"/>
    <x v="2"/>
    <n v="951"/>
    <s v="Fluoride, total (as F)"/>
    <x v="23"/>
    <n v="1"/>
    <s v="Effluent gross"/>
    <n v="1"/>
    <x v="3"/>
    <x v="3"/>
    <n v="40543"/>
    <x v="0"/>
    <m/>
    <m/>
    <m/>
    <m/>
    <m/>
    <m/>
    <m/>
    <m/>
    <m/>
    <m/>
    <m/>
    <m/>
    <n v="0.84"/>
    <s v="MG/L"/>
    <m/>
    <m/>
    <s v="MG/L"/>
    <s v="avg"/>
    <m/>
    <m/>
    <m/>
    <m/>
    <m/>
    <m/>
    <m/>
    <m/>
    <m/>
    <m/>
    <m/>
    <m/>
    <m/>
    <m/>
    <m/>
    <m/>
    <x v="0"/>
    <m/>
    <m/>
    <m/>
    <m/>
    <m/>
    <m/>
    <m/>
    <m/>
    <m/>
    <m/>
    <m/>
    <m/>
    <m/>
    <m/>
    <m/>
    <m/>
    <m/>
    <m/>
    <m/>
    <m/>
    <m/>
    <m/>
    <m/>
    <m/>
  </r>
  <r>
    <s v="MT0000892"/>
    <s v="ICIS-NPDES"/>
    <x v="0"/>
    <x v="2"/>
    <n v="951"/>
    <s v="Fluoride, total (as F)"/>
    <x v="23"/>
    <n v="1"/>
    <s v="Effluent gross"/>
    <n v="1"/>
    <x v="25"/>
    <x v="25"/>
    <n v="40574"/>
    <x v="1"/>
    <m/>
    <m/>
    <m/>
    <m/>
    <m/>
    <m/>
    <m/>
    <m/>
    <m/>
    <m/>
    <m/>
    <m/>
    <n v="0.97"/>
    <s v="MG/L"/>
    <m/>
    <m/>
    <s v="MG/L"/>
    <s v="avg"/>
    <m/>
    <m/>
    <m/>
    <m/>
    <m/>
    <m/>
    <m/>
    <m/>
    <m/>
    <m/>
    <m/>
    <m/>
    <m/>
    <m/>
    <m/>
    <m/>
    <x v="0"/>
    <m/>
    <m/>
    <m/>
    <m/>
    <m/>
    <m/>
    <m/>
    <m/>
    <m/>
    <m/>
    <m/>
    <m/>
    <m/>
    <m/>
    <m/>
    <m/>
    <m/>
    <m/>
    <m/>
    <m/>
    <m/>
    <m/>
    <m/>
    <m/>
  </r>
  <r>
    <s v="MT0000892"/>
    <s v="ICIS-NPDES"/>
    <x v="0"/>
    <x v="2"/>
    <n v="951"/>
    <s v="Fluoride, total (as F)"/>
    <x v="23"/>
    <n v="1"/>
    <s v="Effluent gross"/>
    <n v="1"/>
    <x v="26"/>
    <x v="26"/>
    <n v="40602"/>
    <x v="1"/>
    <m/>
    <m/>
    <m/>
    <m/>
    <m/>
    <m/>
    <m/>
    <m/>
    <m/>
    <m/>
    <m/>
    <m/>
    <n v="0.96"/>
    <s v="MG/L"/>
    <m/>
    <m/>
    <s v="MG/L"/>
    <s v="avg"/>
    <m/>
    <m/>
    <m/>
    <m/>
    <m/>
    <m/>
    <m/>
    <m/>
    <m/>
    <m/>
    <m/>
    <m/>
    <m/>
    <m/>
    <m/>
    <m/>
    <x v="0"/>
    <m/>
    <m/>
    <m/>
    <m/>
    <m/>
    <m/>
    <m/>
    <m/>
    <m/>
    <m/>
    <m/>
    <m/>
    <m/>
    <m/>
    <m/>
    <m/>
    <m/>
    <m/>
    <m/>
    <m/>
    <m/>
    <m/>
    <m/>
    <m/>
  </r>
  <r>
    <s v="MT0000892"/>
    <s v="ICIS-NPDES"/>
    <x v="0"/>
    <x v="2"/>
    <n v="951"/>
    <s v="Fluoride, total (as F)"/>
    <x v="23"/>
    <n v="1"/>
    <s v="Effluent gross"/>
    <n v="1"/>
    <x v="27"/>
    <x v="27"/>
    <n v="40633"/>
    <x v="1"/>
    <m/>
    <m/>
    <m/>
    <m/>
    <m/>
    <m/>
    <m/>
    <m/>
    <m/>
    <m/>
    <m/>
    <m/>
    <n v="0.85"/>
    <s v="MG/L"/>
    <m/>
    <m/>
    <s v="MG/L"/>
    <s v="avg"/>
    <m/>
    <m/>
    <m/>
    <m/>
    <m/>
    <m/>
    <m/>
    <m/>
    <m/>
    <m/>
    <m/>
    <m/>
    <m/>
    <m/>
    <m/>
    <m/>
    <x v="0"/>
    <m/>
    <m/>
    <m/>
    <m/>
    <m/>
    <m/>
    <m/>
    <m/>
    <m/>
    <m/>
    <m/>
    <m/>
    <m/>
    <m/>
    <m/>
    <m/>
    <m/>
    <m/>
    <m/>
    <m/>
    <m/>
    <m/>
    <m/>
    <m/>
  </r>
  <r>
    <s v="MT0000892"/>
    <s v="ICIS-NPDES"/>
    <x v="0"/>
    <x v="2"/>
    <n v="951"/>
    <s v="Fluoride, total (as F)"/>
    <x v="23"/>
    <n v="1"/>
    <s v="Effluent gross"/>
    <n v="1"/>
    <x v="28"/>
    <x v="28"/>
    <n v="40663"/>
    <x v="1"/>
    <m/>
    <m/>
    <m/>
    <m/>
    <m/>
    <m/>
    <m/>
    <m/>
    <m/>
    <m/>
    <m/>
    <m/>
    <n v="0.89"/>
    <s v="MG/L"/>
    <m/>
    <m/>
    <s v="MG/L"/>
    <s v="avg"/>
    <m/>
    <m/>
    <m/>
    <m/>
    <m/>
    <m/>
    <m/>
    <m/>
    <m/>
    <m/>
    <m/>
    <m/>
    <m/>
    <m/>
    <m/>
    <m/>
    <x v="0"/>
    <m/>
    <m/>
    <m/>
    <m/>
    <m/>
    <m/>
    <m/>
    <m/>
    <m/>
    <m/>
    <m/>
    <m/>
    <m/>
    <m/>
    <m/>
    <m/>
    <m/>
    <m/>
    <m/>
    <m/>
    <m/>
    <m/>
    <m/>
    <m/>
  </r>
  <r>
    <s v="MT0000892"/>
    <s v="ICIS-NPDES"/>
    <x v="0"/>
    <x v="2"/>
    <n v="951"/>
    <s v="Fluoride, total (as F)"/>
    <x v="23"/>
    <n v="1"/>
    <s v="Effluent gross"/>
    <n v="1"/>
    <x v="4"/>
    <x v="4"/>
    <n v="40694"/>
    <x v="1"/>
    <m/>
    <m/>
    <m/>
    <m/>
    <m/>
    <m/>
    <m/>
    <m/>
    <m/>
    <m/>
    <m/>
    <m/>
    <n v="1.1000000000000001"/>
    <s v="MG/L"/>
    <m/>
    <m/>
    <s v="MG/L"/>
    <s v="avg"/>
    <m/>
    <m/>
    <m/>
    <m/>
    <m/>
    <m/>
    <m/>
    <m/>
    <m/>
    <m/>
    <m/>
    <m/>
    <m/>
    <m/>
    <m/>
    <m/>
    <x v="0"/>
    <m/>
    <m/>
    <m/>
    <m/>
    <m/>
    <m/>
    <m/>
    <m/>
    <m/>
    <m/>
    <m/>
    <m/>
    <m/>
    <m/>
    <m/>
    <m/>
    <m/>
    <m/>
    <m/>
    <m/>
    <m/>
    <m/>
    <m/>
    <m/>
  </r>
  <r>
    <s v="MT0000892"/>
    <s v="ICIS-NPDES"/>
    <x v="0"/>
    <x v="2"/>
    <n v="951"/>
    <s v="Fluoride, total (as F)"/>
    <x v="23"/>
    <n v="1"/>
    <s v="Effluent gross"/>
    <n v="1"/>
    <x v="5"/>
    <x v="5"/>
    <n v="40724"/>
    <x v="1"/>
    <m/>
    <m/>
    <m/>
    <m/>
    <m/>
    <m/>
    <m/>
    <m/>
    <m/>
    <m/>
    <m/>
    <m/>
    <n v="0.63"/>
    <s v="MG/L"/>
    <m/>
    <m/>
    <s v="MG/L"/>
    <s v="avg"/>
    <m/>
    <m/>
    <m/>
    <m/>
    <m/>
    <m/>
    <m/>
    <m/>
    <m/>
    <m/>
    <m/>
    <m/>
    <m/>
    <m/>
    <m/>
    <m/>
    <x v="0"/>
    <m/>
    <m/>
    <m/>
    <m/>
    <m/>
    <m/>
    <m/>
    <m/>
    <m/>
    <m/>
    <m/>
    <m/>
    <m/>
    <m/>
    <m/>
    <m/>
    <m/>
    <m/>
    <m/>
    <m/>
    <m/>
    <m/>
    <m/>
    <m/>
  </r>
  <r>
    <s v="MT0000892"/>
    <s v="ICIS-NPDES"/>
    <x v="0"/>
    <x v="2"/>
    <n v="951"/>
    <s v="Fluoride, total (as F)"/>
    <x v="23"/>
    <n v="1"/>
    <s v="Effluent gross"/>
    <n v="1"/>
    <x v="6"/>
    <x v="6"/>
    <n v="40755"/>
    <x v="1"/>
    <m/>
    <m/>
    <m/>
    <m/>
    <m/>
    <m/>
    <m/>
    <m/>
    <m/>
    <m/>
    <m/>
    <m/>
    <n v="0.72"/>
    <s v="MG/L"/>
    <m/>
    <m/>
    <s v="MG/L"/>
    <s v="avg"/>
    <m/>
    <m/>
    <m/>
    <m/>
    <m/>
    <m/>
    <m/>
    <m/>
    <m/>
    <m/>
    <m/>
    <m/>
    <m/>
    <m/>
    <m/>
    <m/>
    <x v="0"/>
    <m/>
    <m/>
    <m/>
    <m/>
    <m/>
    <m/>
    <m/>
    <m/>
    <m/>
    <m/>
    <m/>
    <m/>
    <m/>
    <m/>
    <m/>
    <m/>
    <m/>
    <m/>
    <m/>
    <m/>
    <m/>
    <m/>
    <m/>
    <m/>
  </r>
  <r>
    <s v="MT0000892"/>
    <s v="ICIS-NPDES"/>
    <x v="0"/>
    <x v="2"/>
    <n v="951"/>
    <s v="Fluoride, total (as F)"/>
    <x v="23"/>
    <n v="1"/>
    <s v="Effluent gross"/>
    <n v="1"/>
    <x v="7"/>
    <x v="7"/>
    <n v="40786"/>
    <x v="1"/>
    <m/>
    <m/>
    <m/>
    <m/>
    <m/>
    <m/>
    <m/>
    <m/>
    <m/>
    <m/>
    <m/>
    <m/>
    <n v="0.88"/>
    <s v="MG/L"/>
    <m/>
    <m/>
    <s v="MG/L"/>
    <s v="avg"/>
    <m/>
    <m/>
    <m/>
    <m/>
    <m/>
    <m/>
    <m/>
    <m/>
    <m/>
    <m/>
    <m/>
    <m/>
    <m/>
    <m/>
    <m/>
    <m/>
    <x v="0"/>
    <m/>
    <m/>
    <m/>
    <m/>
    <m/>
    <m/>
    <m/>
    <m/>
    <m/>
    <m/>
    <m/>
    <m/>
    <m/>
    <m/>
    <m/>
    <m/>
    <m/>
    <m/>
    <m/>
    <m/>
    <m/>
    <m/>
    <m/>
    <m/>
  </r>
  <r>
    <s v="MT0000892"/>
    <s v="ICIS-NPDES"/>
    <x v="0"/>
    <x v="2"/>
    <n v="951"/>
    <s v="Fluoride, total (as F)"/>
    <x v="23"/>
    <n v="1"/>
    <s v="Effluent gross"/>
    <n v="1"/>
    <x v="29"/>
    <x v="29"/>
    <n v="40816"/>
    <x v="1"/>
    <m/>
    <m/>
    <m/>
    <m/>
    <m/>
    <m/>
    <m/>
    <m/>
    <m/>
    <m/>
    <m/>
    <m/>
    <n v="0.86"/>
    <s v="MG/L"/>
    <m/>
    <m/>
    <s v="MG/L"/>
    <s v="avg"/>
    <m/>
    <m/>
    <m/>
    <m/>
    <m/>
    <m/>
    <m/>
    <m/>
    <m/>
    <m/>
    <m/>
    <m/>
    <m/>
    <m/>
    <m/>
    <m/>
    <x v="0"/>
    <m/>
    <m/>
    <m/>
    <m/>
    <m/>
    <m/>
    <m/>
    <m/>
    <m/>
    <m/>
    <m/>
    <m/>
    <m/>
    <m/>
    <m/>
    <m/>
    <m/>
    <m/>
    <m/>
    <m/>
    <m/>
    <m/>
    <m/>
    <m/>
  </r>
  <r>
    <s v="MT0000892"/>
    <s v="ICIS-NPDES"/>
    <x v="0"/>
    <x v="2"/>
    <n v="951"/>
    <s v="Fluoride, total (as F)"/>
    <x v="23"/>
    <n v="1"/>
    <s v="Effluent gross"/>
    <n v="1"/>
    <x v="30"/>
    <x v="30"/>
    <n v="40847"/>
    <x v="1"/>
    <m/>
    <m/>
    <m/>
    <m/>
    <m/>
    <m/>
    <m/>
    <m/>
    <m/>
    <m/>
    <m/>
    <m/>
    <n v="1"/>
    <s v="MG/L"/>
    <m/>
    <m/>
    <s v="MG/L"/>
    <s v="avg"/>
    <m/>
    <m/>
    <m/>
    <m/>
    <m/>
    <m/>
    <m/>
    <m/>
    <m/>
    <m/>
    <m/>
    <m/>
    <m/>
    <m/>
    <m/>
    <m/>
    <x v="0"/>
    <m/>
    <m/>
    <m/>
    <m/>
    <m/>
    <m/>
    <m/>
    <m/>
    <m/>
    <m/>
    <m/>
    <m/>
    <m/>
    <m/>
    <m/>
    <m/>
    <m/>
    <m/>
    <m/>
    <m/>
    <m/>
    <m/>
    <m/>
    <m/>
  </r>
  <r>
    <s v="MT0000892"/>
    <s v="ICIS-NPDES"/>
    <x v="0"/>
    <x v="2"/>
    <n v="951"/>
    <s v="Fluoride, total (as F)"/>
    <x v="23"/>
    <n v="1"/>
    <s v="Effluent gross"/>
    <n v="1"/>
    <x v="31"/>
    <x v="31"/>
    <n v="40877"/>
    <x v="1"/>
    <m/>
    <m/>
    <m/>
    <m/>
    <m/>
    <m/>
    <m/>
    <m/>
    <m/>
    <m/>
    <m/>
    <m/>
    <n v="1.04"/>
    <s v="MG/L"/>
    <m/>
    <m/>
    <s v="MG/L"/>
    <s v="avg"/>
    <m/>
    <m/>
    <m/>
    <m/>
    <m/>
    <m/>
    <m/>
    <m/>
    <m/>
    <m/>
    <m/>
    <m/>
    <m/>
    <m/>
    <m/>
    <m/>
    <x v="0"/>
    <m/>
    <m/>
    <m/>
    <m/>
    <m/>
    <m/>
    <m/>
    <m/>
    <m/>
    <m/>
    <m/>
    <m/>
    <m/>
    <m/>
    <m/>
    <m/>
    <m/>
    <m/>
    <m/>
    <m/>
    <m/>
    <m/>
    <m/>
    <m/>
  </r>
  <r>
    <s v="MT0000892"/>
    <s v="ICIS-NPDES"/>
    <x v="0"/>
    <x v="2"/>
    <n v="951"/>
    <s v="Fluoride, total (as F)"/>
    <x v="23"/>
    <n v="1"/>
    <s v="Effluent gross"/>
    <n v="1"/>
    <x v="32"/>
    <x v="32"/>
    <n v="40908"/>
    <x v="1"/>
    <m/>
    <m/>
    <m/>
    <m/>
    <m/>
    <m/>
    <m/>
    <m/>
    <m/>
    <m/>
    <m/>
    <m/>
    <n v="1.21"/>
    <s v="MG/L"/>
    <m/>
    <m/>
    <s v="MG/L"/>
    <s v="avg"/>
    <m/>
    <m/>
    <m/>
    <m/>
    <m/>
    <m/>
    <m/>
    <m/>
    <m/>
    <m/>
    <m/>
    <m/>
    <m/>
    <m/>
    <m/>
    <m/>
    <x v="0"/>
    <m/>
    <m/>
    <m/>
    <m/>
    <m/>
    <m/>
    <m/>
    <m/>
    <m/>
    <m/>
    <m/>
    <m/>
    <m/>
    <m/>
    <m/>
    <m/>
    <m/>
    <m/>
    <m/>
    <m/>
    <m/>
    <m/>
    <m/>
    <m/>
  </r>
  <r>
    <s v="MT0000892"/>
    <s v="ICIS-NPDES"/>
    <x v="0"/>
    <x v="2"/>
    <n v="951"/>
    <s v="Fluoride, total (as F)"/>
    <x v="23"/>
    <n v="1"/>
    <s v="Effluent gross"/>
    <n v="1"/>
    <x v="33"/>
    <x v="33"/>
    <n v="40939"/>
    <x v="2"/>
    <m/>
    <m/>
    <m/>
    <m/>
    <m/>
    <m/>
    <m/>
    <m/>
    <m/>
    <m/>
    <m/>
    <m/>
    <n v="0.89"/>
    <s v="MG/L"/>
    <m/>
    <m/>
    <s v="MG/L"/>
    <s v="avg"/>
    <m/>
    <m/>
    <m/>
    <m/>
    <m/>
    <m/>
    <m/>
    <m/>
    <m/>
    <m/>
    <m/>
    <m/>
    <m/>
    <m/>
    <m/>
    <m/>
    <x v="0"/>
    <m/>
    <m/>
    <m/>
    <m/>
    <m/>
    <m/>
    <m/>
    <m/>
    <m/>
    <m/>
    <m/>
    <m/>
    <m/>
    <m/>
    <m/>
    <m/>
    <m/>
    <m/>
    <m/>
    <m/>
    <m/>
    <m/>
    <m/>
    <m/>
  </r>
  <r>
    <s v="MT0000892"/>
    <s v="ICIS-NPDES"/>
    <x v="0"/>
    <x v="2"/>
    <n v="951"/>
    <s v="Fluoride, total (as F)"/>
    <x v="23"/>
    <n v="1"/>
    <s v="Effluent gross"/>
    <n v="1"/>
    <x v="34"/>
    <x v="34"/>
    <n v="40968"/>
    <x v="2"/>
    <m/>
    <m/>
    <m/>
    <m/>
    <m/>
    <m/>
    <m/>
    <m/>
    <m/>
    <m/>
    <m/>
    <m/>
    <n v="0.9"/>
    <s v="MG/L"/>
    <m/>
    <m/>
    <s v="MG/L"/>
    <s v="avg"/>
    <m/>
    <m/>
    <m/>
    <m/>
    <m/>
    <m/>
    <m/>
    <m/>
    <m/>
    <m/>
    <m/>
    <m/>
    <m/>
    <m/>
    <m/>
    <m/>
    <x v="0"/>
    <m/>
    <m/>
    <m/>
    <m/>
    <m/>
    <m/>
    <m/>
    <m/>
    <m/>
    <m/>
    <m/>
    <m/>
    <m/>
    <m/>
    <m/>
    <m/>
    <m/>
    <m/>
    <m/>
    <m/>
    <m/>
    <m/>
    <m/>
    <m/>
  </r>
  <r>
    <s v="MT0000892"/>
    <s v="ICIS-NPDES"/>
    <x v="0"/>
    <x v="2"/>
    <n v="951"/>
    <s v="Fluoride, total (as F)"/>
    <x v="23"/>
    <n v="1"/>
    <s v="Effluent gross"/>
    <n v="1"/>
    <x v="8"/>
    <x v="8"/>
    <n v="40999"/>
    <x v="2"/>
    <m/>
    <m/>
    <m/>
    <m/>
    <m/>
    <m/>
    <m/>
    <m/>
    <m/>
    <m/>
    <m/>
    <m/>
    <n v="0.63"/>
    <s v="MG/L"/>
    <m/>
    <m/>
    <s v="MG/L"/>
    <s v="avg"/>
    <m/>
    <m/>
    <m/>
    <m/>
    <m/>
    <m/>
    <m/>
    <m/>
    <m/>
    <m/>
    <m/>
    <m/>
    <m/>
    <m/>
    <m/>
    <m/>
    <x v="0"/>
    <m/>
    <m/>
    <m/>
    <m/>
    <m/>
    <m/>
    <m/>
    <m/>
    <m/>
    <m/>
    <m/>
    <m/>
    <m/>
    <m/>
    <m/>
    <m/>
    <m/>
    <m/>
    <m/>
    <m/>
    <m/>
    <m/>
    <m/>
    <m/>
  </r>
  <r>
    <s v="MT0000892"/>
    <s v="ICIS-NPDES"/>
    <x v="0"/>
    <x v="2"/>
    <n v="951"/>
    <s v="Fluoride, total (as F)"/>
    <x v="23"/>
    <n v="1"/>
    <s v="Effluent gross"/>
    <n v="1"/>
    <x v="9"/>
    <x v="9"/>
    <n v="41029"/>
    <x v="2"/>
    <m/>
    <m/>
    <m/>
    <m/>
    <m/>
    <m/>
    <m/>
    <m/>
    <m/>
    <m/>
    <m/>
    <m/>
    <n v="0.93"/>
    <s v="MG/L"/>
    <m/>
    <m/>
    <s v="MG/L"/>
    <s v="avg"/>
    <m/>
    <m/>
    <m/>
    <m/>
    <m/>
    <m/>
    <m/>
    <m/>
    <m/>
    <m/>
    <m/>
    <m/>
    <m/>
    <m/>
    <m/>
    <m/>
    <x v="0"/>
    <m/>
    <m/>
    <m/>
    <m/>
    <m/>
    <m/>
    <m/>
    <m/>
    <m/>
    <m/>
    <m/>
    <m/>
    <m/>
    <m/>
    <m/>
    <m/>
    <m/>
    <m/>
    <m/>
    <m/>
    <m/>
    <m/>
    <m/>
    <m/>
  </r>
  <r>
    <s v="MT0000892"/>
    <s v="ICIS-NPDES"/>
    <x v="0"/>
    <x v="2"/>
    <n v="978"/>
    <s v="Arsenic, total recoverable"/>
    <x v="42"/>
    <n v="1"/>
    <s v="Effluent gross"/>
    <n v="6"/>
    <x v="13"/>
    <x v="13"/>
    <n v="40086"/>
    <x v="3"/>
    <m/>
    <m/>
    <m/>
    <m/>
    <m/>
    <m/>
    <m/>
    <m/>
    <m/>
    <m/>
    <m/>
    <m/>
    <m/>
    <m/>
    <m/>
    <m/>
    <m/>
    <m/>
    <m/>
    <m/>
    <m/>
    <m/>
    <m/>
    <n v="5"/>
    <s v="UG/L"/>
    <m/>
    <m/>
    <s v="UG/L"/>
    <s v="max"/>
    <m/>
    <m/>
    <m/>
    <m/>
    <m/>
    <x v="0"/>
    <m/>
    <m/>
    <m/>
    <m/>
    <m/>
    <m/>
    <m/>
    <m/>
    <m/>
    <m/>
    <m/>
    <m/>
    <m/>
    <m/>
    <m/>
    <m/>
    <m/>
    <m/>
    <m/>
    <m/>
    <m/>
    <m/>
    <m/>
    <m/>
  </r>
  <r>
    <s v="MT0000892"/>
    <s v="ICIS-NPDES"/>
    <x v="0"/>
    <x v="2"/>
    <n v="978"/>
    <s v="Arsenic, total recoverable"/>
    <x v="42"/>
    <n v="1"/>
    <s v="Effluent gross"/>
    <n v="6"/>
    <x v="19"/>
    <x v="19"/>
    <n v="40268"/>
    <x v="0"/>
    <m/>
    <m/>
    <m/>
    <m/>
    <m/>
    <m/>
    <m/>
    <m/>
    <m/>
    <m/>
    <m/>
    <m/>
    <m/>
    <m/>
    <m/>
    <m/>
    <m/>
    <m/>
    <m/>
    <m/>
    <m/>
    <m/>
    <m/>
    <n v="2"/>
    <s v="UG/L"/>
    <m/>
    <m/>
    <s v="UG/L"/>
    <s v="max"/>
    <m/>
    <m/>
    <m/>
    <m/>
    <m/>
    <x v="0"/>
    <m/>
    <m/>
    <m/>
    <m/>
    <m/>
    <m/>
    <m/>
    <m/>
    <m/>
    <m/>
    <m/>
    <m/>
    <m/>
    <m/>
    <m/>
    <m/>
    <m/>
    <m/>
    <m/>
    <m/>
    <m/>
    <m/>
    <m/>
    <m/>
  </r>
  <r>
    <s v="MT0000892"/>
    <s v="ICIS-NPDES"/>
    <x v="0"/>
    <x v="2"/>
    <n v="978"/>
    <s v="Arsenic, total recoverable"/>
    <x v="42"/>
    <n v="1"/>
    <s v="Effluent gross"/>
    <n v="6"/>
    <x v="1"/>
    <x v="1"/>
    <n v="40451"/>
    <x v="0"/>
    <m/>
    <m/>
    <m/>
    <m/>
    <m/>
    <m/>
    <m/>
    <m/>
    <m/>
    <m/>
    <m/>
    <m/>
    <m/>
    <m/>
    <m/>
    <m/>
    <m/>
    <m/>
    <m/>
    <m/>
    <m/>
    <m/>
    <m/>
    <n v="3"/>
    <s v="UG/L"/>
    <m/>
    <m/>
    <s v="UG/L"/>
    <s v="max"/>
    <m/>
    <m/>
    <m/>
    <m/>
    <m/>
    <x v="0"/>
    <m/>
    <m/>
    <m/>
    <m/>
    <m/>
    <m/>
    <m/>
    <m/>
    <m/>
    <m/>
    <m/>
    <m/>
    <m/>
    <m/>
    <m/>
    <m/>
    <m/>
    <m/>
    <m/>
    <m/>
    <m/>
    <m/>
    <m/>
    <m/>
  </r>
  <r>
    <s v="MT0000892"/>
    <s v="ICIS-NPDES"/>
    <x v="0"/>
    <x v="2"/>
    <n v="978"/>
    <s v="Arsenic, total recoverable"/>
    <x v="42"/>
    <n v="1"/>
    <s v="Effluent gross"/>
    <n v="6"/>
    <x v="27"/>
    <x v="27"/>
    <n v="40633"/>
    <x v="1"/>
    <m/>
    <m/>
    <m/>
    <m/>
    <m/>
    <m/>
    <m/>
    <m/>
    <m/>
    <m/>
    <m/>
    <m/>
    <m/>
    <m/>
    <m/>
    <m/>
    <m/>
    <m/>
    <m/>
    <m/>
    <m/>
    <m/>
    <m/>
    <n v="3"/>
    <s v="UG/L"/>
    <m/>
    <m/>
    <s v="UG/L"/>
    <s v="max"/>
    <m/>
    <m/>
    <m/>
    <m/>
    <m/>
    <x v="0"/>
    <m/>
    <m/>
    <m/>
    <m/>
    <m/>
    <m/>
    <m/>
    <m/>
    <m/>
    <m/>
    <m/>
    <m/>
    <m/>
    <m/>
    <m/>
    <m/>
    <m/>
    <m/>
    <m/>
    <m/>
    <m/>
    <m/>
    <m/>
    <m/>
  </r>
  <r>
    <s v="MT0000892"/>
    <s v="ICIS-NPDES"/>
    <x v="0"/>
    <x v="2"/>
    <n v="978"/>
    <s v="Arsenic, total recoverable"/>
    <x v="42"/>
    <n v="1"/>
    <s v="Effluent gross"/>
    <n v="6"/>
    <x v="29"/>
    <x v="29"/>
    <n v="40816"/>
    <x v="1"/>
    <m/>
    <m/>
    <m/>
    <m/>
    <m/>
    <m/>
    <m/>
    <m/>
    <m/>
    <m/>
    <m/>
    <m/>
    <m/>
    <m/>
    <m/>
    <m/>
    <m/>
    <m/>
    <m/>
    <m/>
    <m/>
    <m/>
    <s v="&lt;"/>
    <n v="1"/>
    <s v="UG/L"/>
    <m/>
    <m/>
    <s v="UG/L"/>
    <s v="max"/>
    <m/>
    <m/>
    <m/>
    <m/>
    <m/>
    <x v="0"/>
    <m/>
    <m/>
    <m/>
    <m/>
    <m/>
    <m/>
    <m/>
    <m/>
    <m/>
    <m/>
    <m/>
    <m/>
    <m/>
    <m/>
    <m/>
    <m/>
    <m/>
    <m/>
    <m/>
    <m/>
    <m/>
    <m/>
    <m/>
    <m/>
  </r>
  <r>
    <s v="MT0000892"/>
    <s v="ICIS-NPDES"/>
    <x v="0"/>
    <x v="2"/>
    <n v="978"/>
    <s v="Arsenic, total recoverable"/>
    <x v="42"/>
    <n v="1"/>
    <s v="Effluent gross"/>
    <n v="6"/>
    <x v="8"/>
    <x v="8"/>
    <n v="40999"/>
    <x v="2"/>
    <m/>
    <m/>
    <m/>
    <m/>
    <m/>
    <m/>
    <m/>
    <m/>
    <m/>
    <m/>
    <m/>
    <m/>
    <m/>
    <m/>
    <m/>
    <m/>
    <m/>
    <m/>
    <m/>
    <m/>
    <m/>
    <m/>
    <m/>
    <n v="3"/>
    <s v="UG/L"/>
    <m/>
    <m/>
    <s v="UG/L"/>
    <s v="max"/>
    <m/>
    <m/>
    <m/>
    <m/>
    <m/>
    <x v="0"/>
    <m/>
    <m/>
    <m/>
    <m/>
    <m/>
    <m/>
    <m/>
    <m/>
    <m/>
    <m/>
    <m/>
    <m/>
    <m/>
    <m/>
    <m/>
    <m/>
    <m/>
    <m/>
    <m/>
    <m/>
    <m/>
    <m/>
    <m/>
    <m/>
  </r>
  <r>
    <s v="MT0000892"/>
    <s v="ICIS-NPDES"/>
    <x v="0"/>
    <x v="2"/>
    <n v="981"/>
    <s v="Selenium, total recoverable"/>
    <x v="24"/>
    <n v="1"/>
    <s v="Effluent gross"/>
    <n v="1"/>
    <x v="11"/>
    <x v="11"/>
    <n v="40025"/>
    <x v="3"/>
    <m/>
    <m/>
    <m/>
    <m/>
    <m/>
    <m/>
    <m/>
    <m/>
    <m/>
    <m/>
    <m/>
    <m/>
    <n v="2E-3"/>
    <s v="MG/L"/>
    <s v="&lt;="/>
    <n v="0.01"/>
    <s v="MG/L"/>
    <s v="avg"/>
    <m/>
    <m/>
    <m/>
    <m/>
    <m/>
    <n v="2E-3"/>
    <s v="MG/L"/>
    <s v="&lt;="/>
    <n v="1.2999999999999999E-2"/>
    <s v="MG/L"/>
    <s v="max"/>
    <m/>
    <m/>
    <m/>
    <m/>
    <m/>
    <x v="0"/>
    <m/>
    <m/>
    <m/>
    <m/>
    <m/>
    <m/>
    <m/>
    <m/>
    <m/>
    <m/>
    <m/>
    <m/>
    <m/>
    <m/>
    <m/>
    <m/>
    <m/>
    <m/>
    <m/>
    <m/>
    <m/>
    <m/>
    <m/>
    <m/>
  </r>
  <r>
    <s v="MT0000892"/>
    <s v="ICIS-NPDES"/>
    <x v="0"/>
    <x v="2"/>
    <n v="981"/>
    <s v="Selenium, total recoverable"/>
    <x v="24"/>
    <n v="1"/>
    <s v="Effluent gross"/>
    <n v="1"/>
    <x v="12"/>
    <x v="12"/>
    <n v="40056"/>
    <x v="3"/>
    <m/>
    <m/>
    <m/>
    <m/>
    <m/>
    <m/>
    <m/>
    <m/>
    <m/>
    <m/>
    <m/>
    <s v="&lt;"/>
    <n v="1E-3"/>
    <s v="MG/L"/>
    <s v="&lt;="/>
    <n v="0.01"/>
    <s v="MG/L"/>
    <s v="avg"/>
    <m/>
    <m/>
    <m/>
    <m/>
    <s v="&lt;"/>
    <n v="1E-3"/>
    <s v="MG/L"/>
    <s v="&lt;="/>
    <n v="1.2999999999999999E-2"/>
    <s v="MG/L"/>
    <s v="max"/>
    <m/>
    <m/>
    <m/>
    <m/>
    <m/>
    <x v="0"/>
    <m/>
    <m/>
    <m/>
    <m/>
    <m/>
    <m/>
    <m/>
    <m/>
    <m/>
    <m/>
    <m/>
    <m/>
    <m/>
    <m/>
    <m/>
    <m/>
    <m/>
    <m/>
    <m/>
    <m/>
    <m/>
    <m/>
    <m/>
    <m/>
  </r>
  <r>
    <s v="MT0000892"/>
    <s v="ICIS-NPDES"/>
    <x v="0"/>
    <x v="2"/>
    <n v="981"/>
    <s v="Selenium, total recoverable"/>
    <x v="24"/>
    <n v="1"/>
    <s v="Effluent gross"/>
    <n v="1"/>
    <x v="13"/>
    <x v="13"/>
    <n v="40086"/>
    <x v="3"/>
    <m/>
    <m/>
    <m/>
    <m/>
    <m/>
    <m/>
    <m/>
    <m/>
    <m/>
    <m/>
    <m/>
    <m/>
    <n v="2E-3"/>
    <s v="MG/L"/>
    <s v="&lt;="/>
    <n v="0.01"/>
    <s v="MG/L"/>
    <s v="avg"/>
    <m/>
    <m/>
    <m/>
    <m/>
    <m/>
    <n v="2E-3"/>
    <s v="MG/L"/>
    <s v="&lt;="/>
    <n v="1.2999999999999999E-2"/>
    <s v="MG/L"/>
    <s v="max"/>
    <m/>
    <m/>
    <m/>
    <m/>
    <m/>
    <x v="0"/>
    <m/>
    <m/>
    <m/>
    <m/>
    <m/>
    <m/>
    <m/>
    <m/>
    <m/>
    <m/>
    <m/>
    <m/>
    <m/>
    <m/>
    <m/>
    <m/>
    <m/>
    <m/>
    <m/>
    <m/>
    <m/>
    <m/>
    <m/>
    <m/>
  </r>
  <r>
    <s v="MT0000892"/>
    <s v="ICIS-NPDES"/>
    <x v="0"/>
    <x v="2"/>
    <n v="981"/>
    <s v="Selenium, total recoverable"/>
    <x v="24"/>
    <n v="1"/>
    <s v="Effluent gross"/>
    <n v="1"/>
    <x v="14"/>
    <x v="14"/>
    <n v="40117"/>
    <x v="3"/>
    <m/>
    <m/>
    <m/>
    <m/>
    <m/>
    <m/>
    <m/>
    <m/>
    <m/>
    <m/>
    <m/>
    <s v="&lt;"/>
    <n v="1E-3"/>
    <s v="MG/L"/>
    <s v="&lt;="/>
    <n v="0.01"/>
    <s v="MG/L"/>
    <s v="avg"/>
    <m/>
    <m/>
    <m/>
    <m/>
    <s v="&lt;"/>
    <n v="1E-3"/>
    <s v="MG/L"/>
    <s v="&lt;="/>
    <n v="1.2999999999999999E-2"/>
    <s v="MG/L"/>
    <s v="max"/>
    <m/>
    <m/>
    <m/>
    <m/>
    <m/>
    <x v="0"/>
    <m/>
    <m/>
    <m/>
    <m/>
    <m/>
    <m/>
    <m/>
    <m/>
    <m/>
    <m/>
    <m/>
    <m/>
    <m/>
    <m/>
    <m/>
    <m/>
    <m/>
    <m/>
    <m/>
    <m/>
    <m/>
    <m/>
    <m/>
    <m/>
  </r>
  <r>
    <s v="MT0000892"/>
    <s v="ICIS-NPDES"/>
    <x v="0"/>
    <x v="2"/>
    <n v="981"/>
    <s v="Selenium, total recoverable"/>
    <x v="24"/>
    <n v="1"/>
    <s v="Effluent gross"/>
    <n v="1"/>
    <x v="15"/>
    <x v="15"/>
    <n v="40147"/>
    <x v="3"/>
    <m/>
    <m/>
    <m/>
    <m/>
    <m/>
    <m/>
    <m/>
    <m/>
    <m/>
    <m/>
    <m/>
    <s v="&lt;"/>
    <n v="1E-3"/>
    <s v="MG/L"/>
    <s v="&lt;="/>
    <n v="0.01"/>
    <s v="MG/L"/>
    <s v="avg"/>
    <m/>
    <m/>
    <m/>
    <m/>
    <s v="&lt;"/>
    <n v="1E-3"/>
    <s v="MG/L"/>
    <s v="&lt;="/>
    <n v="1.2999999999999999E-2"/>
    <s v="MG/L"/>
    <s v="max"/>
    <m/>
    <m/>
    <m/>
    <m/>
    <m/>
    <x v="0"/>
    <m/>
    <m/>
    <m/>
    <m/>
    <m/>
    <m/>
    <m/>
    <m/>
    <m/>
    <m/>
    <m/>
    <m/>
    <m/>
    <m/>
    <m/>
    <m/>
    <m/>
    <m/>
    <m/>
    <m/>
    <m/>
    <m/>
    <m/>
    <m/>
  </r>
  <r>
    <s v="MT0000892"/>
    <s v="ICIS-NPDES"/>
    <x v="0"/>
    <x v="2"/>
    <n v="981"/>
    <s v="Selenium, total recoverable"/>
    <x v="24"/>
    <n v="1"/>
    <s v="Effluent gross"/>
    <n v="1"/>
    <x v="16"/>
    <x v="16"/>
    <n v="40178"/>
    <x v="3"/>
    <m/>
    <m/>
    <m/>
    <m/>
    <m/>
    <m/>
    <m/>
    <m/>
    <m/>
    <m/>
    <m/>
    <m/>
    <n v="2E-3"/>
    <s v="MG/L"/>
    <s v="&lt;="/>
    <n v="0.01"/>
    <s v="MG/L"/>
    <s v="avg"/>
    <m/>
    <m/>
    <m/>
    <m/>
    <m/>
    <n v="2E-3"/>
    <s v="MG/L"/>
    <s v="&lt;="/>
    <n v="1.2999999999999999E-2"/>
    <s v="MG/L"/>
    <s v="max"/>
    <m/>
    <m/>
    <m/>
    <m/>
    <m/>
    <x v="0"/>
    <m/>
    <m/>
    <m/>
    <m/>
    <m/>
    <m/>
    <m/>
    <m/>
    <m/>
    <m/>
    <m/>
    <m/>
    <m/>
    <m/>
    <m/>
    <m/>
    <m/>
    <m/>
    <m/>
    <m/>
    <m/>
    <m/>
    <m/>
    <m/>
  </r>
  <r>
    <s v="MT0000892"/>
    <s v="ICIS-NPDES"/>
    <x v="0"/>
    <x v="2"/>
    <n v="981"/>
    <s v="Selenium, total recoverable"/>
    <x v="24"/>
    <n v="1"/>
    <s v="Effluent gross"/>
    <n v="1"/>
    <x v="17"/>
    <x v="17"/>
    <n v="40209"/>
    <x v="0"/>
    <m/>
    <m/>
    <m/>
    <m/>
    <m/>
    <m/>
    <m/>
    <m/>
    <m/>
    <m/>
    <m/>
    <s v="&lt;"/>
    <n v="1E-3"/>
    <s v="MG/L"/>
    <s v="&lt;="/>
    <n v="0.01"/>
    <s v="MG/L"/>
    <s v="avg"/>
    <m/>
    <m/>
    <m/>
    <m/>
    <s v="&lt;"/>
    <n v="1E-3"/>
    <s v="MG/L"/>
    <s v="&lt;="/>
    <n v="1.2999999999999999E-2"/>
    <s v="MG/L"/>
    <s v="max"/>
    <m/>
    <m/>
    <m/>
    <m/>
    <m/>
    <x v="0"/>
    <m/>
    <m/>
    <m/>
    <m/>
    <m/>
    <m/>
    <m/>
    <m/>
    <m/>
    <m/>
    <m/>
    <m/>
    <m/>
    <m/>
    <m/>
    <m/>
    <m/>
    <m/>
    <m/>
    <m/>
    <m/>
    <m/>
    <m/>
    <m/>
  </r>
  <r>
    <s v="MT0000892"/>
    <s v="ICIS-NPDES"/>
    <x v="0"/>
    <x v="2"/>
    <n v="981"/>
    <s v="Selenium, total recoverable"/>
    <x v="24"/>
    <n v="1"/>
    <s v="Effluent gross"/>
    <n v="1"/>
    <x v="18"/>
    <x v="18"/>
    <n v="40237"/>
    <x v="0"/>
    <m/>
    <m/>
    <m/>
    <m/>
    <m/>
    <m/>
    <m/>
    <m/>
    <m/>
    <m/>
    <m/>
    <m/>
    <n v="3.0000000000000001E-3"/>
    <s v="MG/L"/>
    <s v="&lt;="/>
    <n v="0.01"/>
    <s v="MG/L"/>
    <s v="avg"/>
    <m/>
    <m/>
    <m/>
    <m/>
    <m/>
    <n v="3.0000000000000001E-3"/>
    <s v="MG/L"/>
    <s v="&lt;="/>
    <n v="1.2999999999999999E-2"/>
    <s v="MG/L"/>
    <s v="max"/>
    <m/>
    <m/>
    <m/>
    <m/>
    <m/>
    <x v="0"/>
    <m/>
    <m/>
    <m/>
    <m/>
    <m/>
    <m/>
    <m/>
    <m/>
    <m/>
    <m/>
    <m/>
    <m/>
    <m/>
    <m/>
    <m/>
    <m/>
    <m/>
    <m/>
    <m/>
    <m/>
    <m/>
    <m/>
    <m/>
    <m/>
  </r>
  <r>
    <s v="MT0000892"/>
    <s v="ICIS-NPDES"/>
    <x v="0"/>
    <x v="2"/>
    <n v="981"/>
    <s v="Selenium, total recoverable"/>
    <x v="24"/>
    <n v="1"/>
    <s v="Effluent gross"/>
    <n v="1"/>
    <x v="19"/>
    <x v="19"/>
    <n v="40268"/>
    <x v="0"/>
    <m/>
    <m/>
    <m/>
    <m/>
    <m/>
    <m/>
    <m/>
    <m/>
    <m/>
    <m/>
    <m/>
    <s v="&lt;"/>
    <n v="1E-3"/>
    <s v="MG/L"/>
    <s v="&lt;="/>
    <n v="0.01"/>
    <s v="MG/L"/>
    <s v="avg"/>
    <m/>
    <m/>
    <m/>
    <m/>
    <s v="&lt;"/>
    <n v="1E-3"/>
    <s v="MG/L"/>
    <s v="&lt;="/>
    <n v="1.2999999999999999E-2"/>
    <s v="MG/L"/>
    <s v="max"/>
    <m/>
    <m/>
    <m/>
    <m/>
    <m/>
    <x v="0"/>
    <m/>
    <m/>
    <m/>
    <m/>
    <m/>
    <m/>
    <m/>
    <m/>
    <m/>
    <m/>
    <m/>
    <m/>
    <m/>
    <m/>
    <m/>
    <m/>
    <m/>
    <m/>
    <m/>
    <m/>
    <m/>
    <m/>
    <m/>
    <m/>
  </r>
  <r>
    <s v="MT0000892"/>
    <s v="ICIS-NPDES"/>
    <x v="0"/>
    <x v="2"/>
    <n v="981"/>
    <s v="Selenium, total recoverable"/>
    <x v="24"/>
    <n v="1"/>
    <s v="Effluent gross"/>
    <n v="1"/>
    <x v="20"/>
    <x v="20"/>
    <n v="40298"/>
    <x v="0"/>
    <m/>
    <m/>
    <m/>
    <m/>
    <m/>
    <m/>
    <m/>
    <m/>
    <m/>
    <m/>
    <m/>
    <s v="&lt;"/>
    <n v="1E-3"/>
    <s v="MG/L"/>
    <s v="&lt;="/>
    <n v="0.01"/>
    <s v="MG/L"/>
    <s v="avg"/>
    <m/>
    <m/>
    <m/>
    <m/>
    <s v="&lt;"/>
    <n v="1E-3"/>
    <s v="MG/L"/>
    <s v="&lt;="/>
    <n v="1.2999999999999999E-2"/>
    <s v="MG/L"/>
    <s v="max"/>
    <m/>
    <m/>
    <m/>
    <m/>
    <m/>
    <x v="0"/>
    <m/>
    <m/>
    <m/>
    <m/>
    <m/>
    <m/>
    <m/>
    <m/>
    <m/>
    <m/>
    <m/>
    <m/>
    <m/>
    <m/>
    <m/>
    <m/>
    <m/>
    <m/>
    <m/>
    <m/>
    <m/>
    <m/>
    <m/>
    <m/>
  </r>
  <r>
    <s v="MT0000892"/>
    <s v="ICIS-NPDES"/>
    <x v="0"/>
    <x v="2"/>
    <n v="981"/>
    <s v="Selenium, total recoverable"/>
    <x v="24"/>
    <n v="1"/>
    <s v="Effluent gross"/>
    <n v="1"/>
    <x v="21"/>
    <x v="21"/>
    <n v="40329"/>
    <x v="0"/>
    <m/>
    <m/>
    <m/>
    <m/>
    <m/>
    <m/>
    <m/>
    <m/>
    <m/>
    <m/>
    <m/>
    <s v="&lt;"/>
    <n v="1E-3"/>
    <s v="MG/L"/>
    <s v="&lt;="/>
    <n v="0.01"/>
    <s v="MG/L"/>
    <s v="avg"/>
    <m/>
    <m/>
    <m/>
    <m/>
    <s v="&lt;"/>
    <n v="1E-3"/>
    <s v="MG/L"/>
    <s v="&lt;="/>
    <n v="1.2999999999999999E-2"/>
    <s v="MG/L"/>
    <s v="max"/>
    <m/>
    <m/>
    <m/>
    <m/>
    <m/>
    <x v="0"/>
    <m/>
    <m/>
    <m/>
    <m/>
    <m/>
    <m/>
    <m/>
    <m/>
    <m/>
    <m/>
    <m/>
    <m/>
    <m/>
    <m/>
    <m/>
    <m/>
    <m/>
    <m/>
    <m/>
    <m/>
    <m/>
    <m/>
    <m/>
    <m/>
  </r>
  <r>
    <s v="MT0000892"/>
    <s v="ICIS-NPDES"/>
    <x v="0"/>
    <x v="2"/>
    <n v="981"/>
    <s v="Selenium, total recoverable"/>
    <x v="24"/>
    <n v="1"/>
    <s v="Effluent gross"/>
    <n v="1"/>
    <x v="22"/>
    <x v="22"/>
    <n v="40359"/>
    <x v="0"/>
    <m/>
    <m/>
    <m/>
    <m/>
    <m/>
    <m/>
    <m/>
    <m/>
    <m/>
    <m/>
    <m/>
    <m/>
    <n v="2E-3"/>
    <s v="MG/L"/>
    <s v="&lt;="/>
    <n v="0.01"/>
    <s v="MG/L"/>
    <s v="avg"/>
    <m/>
    <m/>
    <m/>
    <m/>
    <m/>
    <n v="2E-3"/>
    <s v="MG/L"/>
    <s v="&lt;="/>
    <n v="1.2999999999999999E-2"/>
    <s v="MG/L"/>
    <s v="max"/>
    <m/>
    <m/>
    <m/>
    <m/>
    <m/>
    <x v="0"/>
    <m/>
    <m/>
    <m/>
    <m/>
    <m/>
    <m/>
    <m/>
    <m/>
    <m/>
    <m/>
    <m/>
    <m/>
    <m/>
    <m/>
    <m/>
    <m/>
    <m/>
    <m/>
    <m/>
    <m/>
    <m/>
    <m/>
    <m/>
    <m/>
  </r>
  <r>
    <s v="MT0000892"/>
    <s v="ICIS-NPDES"/>
    <x v="0"/>
    <x v="2"/>
    <n v="981"/>
    <s v="Selenium, total recoverable"/>
    <x v="24"/>
    <n v="1"/>
    <s v="Effluent gross"/>
    <n v="1"/>
    <x v="23"/>
    <x v="23"/>
    <n v="40390"/>
    <x v="0"/>
    <m/>
    <m/>
    <m/>
    <m/>
    <m/>
    <m/>
    <m/>
    <m/>
    <m/>
    <m/>
    <m/>
    <s v="&lt;"/>
    <n v="1E-3"/>
    <s v="MG/L"/>
    <s v="&lt;="/>
    <n v="0.01"/>
    <s v="MG/L"/>
    <s v="avg"/>
    <m/>
    <m/>
    <m/>
    <m/>
    <s v="&lt;"/>
    <n v="1E-3"/>
    <s v="MG/L"/>
    <s v="&lt;="/>
    <n v="1.2999999999999999E-2"/>
    <s v="MG/L"/>
    <s v="max"/>
    <m/>
    <m/>
    <m/>
    <m/>
    <m/>
    <x v="0"/>
    <m/>
    <m/>
    <m/>
    <m/>
    <m/>
    <m/>
    <m/>
    <m/>
    <m/>
    <m/>
    <m/>
    <m/>
    <m/>
    <m/>
    <m/>
    <m/>
    <m/>
    <m/>
    <m/>
    <m/>
    <m/>
    <m/>
    <m/>
    <m/>
  </r>
  <r>
    <s v="MT0000892"/>
    <s v="ICIS-NPDES"/>
    <x v="0"/>
    <x v="2"/>
    <n v="981"/>
    <s v="Selenium, total recoverable"/>
    <x v="24"/>
    <n v="1"/>
    <s v="Effluent gross"/>
    <n v="1"/>
    <x v="0"/>
    <x v="0"/>
    <n v="40421"/>
    <x v="0"/>
    <m/>
    <m/>
    <m/>
    <m/>
    <m/>
    <m/>
    <m/>
    <m/>
    <m/>
    <m/>
    <m/>
    <s v="&lt;"/>
    <n v="1E-3"/>
    <s v="MG/L"/>
    <s v="&lt;="/>
    <n v="0.01"/>
    <s v="MG/L"/>
    <s v="avg"/>
    <m/>
    <m/>
    <m/>
    <m/>
    <s v="&lt;"/>
    <n v="1E-3"/>
    <s v="MG/L"/>
    <s v="&lt;="/>
    <n v="1.2999999999999999E-2"/>
    <s v="MG/L"/>
    <s v="max"/>
    <m/>
    <m/>
    <m/>
    <m/>
    <m/>
    <x v="0"/>
    <m/>
    <m/>
    <m/>
    <m/>
    <m/>
    <m/>
    <m/>
    <m/>
    <m/>
    <m/>
    <m/>
    <m/>
    <m/>
    <m/>
    <m/>
    <m/>
    <m/>
    <m/>
    <m/>
    <m/>
    <m/>
    <m/>
    <m/>
    <m/>
  </r>
  <r>
    <s v="MT0000892"/>
    <s v="ICIS-NPDES"/>
    <x v="0"/>
    <x v="2"/>
    <n v="981"/>
    <s v="Selenium, total recoverable"/>
    <x v="24"/>
    <n v="1"/>
    <s v="Effluent gross"/>
    <n v="1"/>
    <x v="1"/>
    <x v="1"/>
    <n v="40451"/>
    <x v="0"/>
    <m/>
    <m/>
    <m/>
    <m/>
    <m/>
    <m/>
    <m/>
    <m/>
    <m/>
    <m/>
    <m/>
    <m/>
    <n v="6.0000000000000001E-3"/>
    <s v="MG/L"/>
    <s v="&lt;="/>
    <n v="0.01"/>
    <s v="MG/L"/>
    <s v="avg"/>
    <m/>
    <m/>
    <m/>
    <m/>
    <m/>
    <n v="6.0000000000000001E-3"/>
    <s v="MG/L"/>
    <s v="&lt;="/>
    <n v="1.2999999999999999E-2"/>
    <s v="MG/L"/>
    <s v="max"/>
    <m/>
    <m/>
    <m/>
    <m/>
    <m/>
    <x v="0"/>
    <m/>
    <m/>
    <m/>
    <m/>
    <m/>
    <m/>
    <m/>
    <m/>
    <m/>
    <m/>
    <m/>
    <m/>
    <m/>
    <m/>
    <m/>
    <m/>
    <m/>
    <m/>
    <m/>
    <m/>
    <m/>
    <m/>
    <m/>
    <m/>
  </r>
  <r>
    <s v="MT0000892"/>
    <s v="ICIS-NPDES"/>
    <x v="0"/>
    <x v="2"/>
    <n v="981"/>
    <s v="Selenium, total recoverable"/>
    <x v="24"/>
    <n v="1"/>
    <s v="Effluent gross"/>
    <n v="1"/>
    <x v="24"/>
    <x v="24"/>
    <n v="40482"/>
    <x v="0"/>
    <m/>
    <m/>
    <m/>
    <m/>
    <m/>
    <m/>
    <m/>
    <m/>
    <m/>
    <m/>
    <m/>
    <s v="&lt;"/>
    <n v="1E-3"/>
    <s v="MG/L"/>
    <s v="&lt;="/>
    <n v="0.01"/>
    <s v="MG/L"/>
    <s v="avg"/>
    <m/>
    <m/>
    <m/>
    <m/>
    <s v="&lt;"/>
    <n v="1E-3"/>
    <s v="MG/L"/>
    <s v="&lt;="/>
    <n v="1.2999999999999999E-2"/>
    <s v="MG/L"/>
    <s v="max"/>
    <m/>
    <m/>
    <m/>
    <m/>
    <m/>
    <x v="0"/>
    <m/>
    <m/>
    <m/>
    <m/>
    <m/>
    <m/>
    <m/>
    <m/>
    <m/>
    <m/>
    <m/>
    <m/>
    <m/>
    <m/>
    <m/>
    <m/>
    <m/>
    <m/>
    <m/>
    <m/>
    <m/>
    <m/>
    <m/>
    <m/>
  </r>
  <r>
    <s v="MT0000892"/>
    <s v="ICIS-NPDES"/>
    <x v="0"/>
    <x v="2"/>
    <n v="981"/>
    <s v="Selenium, total recoverable"/>
    <x v="24"/>
    <n v="1"/>
    <s v="Effluent gross"/>
    <n v="1"/>
    <x v="2"/>
    <x v="2"/>
    <n v="40512"/>
    <x v="0"/>
    <m/>
    <m/>
    <m/>
    <m/>
    <m/>
    <m/>
    <m/>
    <m/>
    <m/>
    <m/>
    <m/>
    <s v="&lt;"/>
    <n v="1E-3"/>
    <s v="MG/L"/>
    <s v="&lt;="/>
    <n v="0.01"/>
    <s v="MG/L"/>
    <s v="avg"/>
    <m/>
    <m/>
    <m/>
    <m/>
    <s v="&lt;"/>
    <n v="1E-3"/>
    <s v="MG/L"/>
    <s v="&lt;="/>
    <n v="1.2999999999999999E-2"/>
    <s v="MG/L"/>
    <s v="max"/>
    <m/>
    <m/>
    <m/>
    <m/>
    <m/>
    <x v="0"/>
    <m/>
    <m/>
    <m/>
    <m/>
    <m/>
    <m/>
    <m/>
    <m/>
    <m/>
    <m/>
    <m/>
    <m/>
    <m/>
    <m/>
    <m/>
    <m/>
    <m/>
    <m/>
    <m/>
    <m/>
    <m/>
    <m/>
    <m/>
    <m/>
  </r>
  <r>
    <s v="MT0000892"/>
    <s v="ICIS-NPDES"/>
    <x v="0"/>
    <x v="2"/>
    <n v="981"/>
    <s v="Selenium, total recoverable"/>
    <x v="24"/>
    <n v="1"/>
    <s v="Effluent gross"/>
    <n v="1"/>
    <x v="3"/>
    <x v="3"/>
    <n v="40543"/>
    <x v="0"/>
    <m/>
    <m/>
    <m/>
    <m/>
    <m/>
    <m/>
    <m/>
    <m/>
    <m/>
    <m/>
    <m/>
    <m/>
    <n v="3.0000000000000001E-3"/>
    <s v="MG/L"/>
    <s v="&lt;="/>
    <n v="0.01"/>
    <s v="MG/L"/>
    <s v="avg"/>
    <m/>
    <m/>
    <m/>
    <m/>
    <m/>
    <n v="3.0000000000000001E-3"/>
    <s v="MG/L"/>
    <s v="&lt;="/>
    <n v="1.2999999999999999E-2"/>
    <s v="MG/L"/>
    <s v="max"/>
    <m/>
    <m/>
    <m/>
    <m/>
    <m/>
    <x v="0"/>
    <m/>
    <m/>
    <m/>
    <m/>
    <m/>
    <m/>
    <m/>
    <m/>
    <m/>
    <m/>
    <m/>
    <m/>
    <m/>
    <m/>
    <m/>
    <m/>
    <m/>
    <m/>
    <m/>
    <m/>
    <m/>
    <m/>
    <m/>
    <m/>
  </r>
  <r>
    <s v="MT0000892"/>
    <s v="ICIS-NPDES"/>
    <x v="0"/>
    <x v="2"/>
    <n v="981"/>
    <s v="Selenium, total recoverable"/>
    <x v="24"/>
    <n v="1"/>
    <s v="Effluent gross"/>
    <n v="1"/>
    <x v="25"/>
    <x v="25"/>
    <n v="40574"/>
    <x v="1"/>
    <m/>
    <m/>
    <m/>
    <m/>
    <m/>
    <m/>
    <m/>
    <m/>
    <m/>
    <m/>
    <m/>
    <m/>
    <n v="1E-3"/>
    <s v="MG/L"/>
    <s v="&lt;="/>
    <n v="0.01"/>
    <s v="MG/L"/>
    <s v="avg"/>
    <m/>
    <m/>
    <m/>
    <m/>
    <m/>
    <n v="1E-3"/>
    <s v="MG/L"/>
    <s v="&lt;="/>
    <n v="1.2999999999999999E-2"/>
    <s v="MG/L"/>
    <s v="max"/>
    <m/>
    <m/>
    <m/>
    <m/>
    <m/>
    <x v="0"/>
    <m/>
    <m/>
    <m/>
    <m/>
    <m/>
    <m/>
    <m/>
    <m/>
    <m/>
    <m/>
    <m/>
    <m/>
    <m/>
    <m/>
    <m/>
    <m/>
    <m/>
    <m/>
    <m/>
    <m/>
    <m/>
    <m/>
    <m/>
    <m/>
  </r>
  <r>
    <s v="MT0000892"/>
    <s v="ICIS-NPDES"/>
    <x v="0"/>
    <x v="2"/>
    <n v="981"/>
    <s v="Selenium, total recoverable"/>
    <x v="24"/>
    <n v="1"/>
    <s v="Effluent gross"/>
    <n v="1"/>
    <x v="26"/>
    <x v="26"/>
    <n v="40602"/>
    <x v="1"/>
    <m/>
    <m/>
    <m/>
    <m/>
    <m/>
    <m/>
    <m/>
    <m/>
    <m/>
    <m/>
    <m/>
    <s v="&lt;"/>
    <n v="1E-3"/>
    <s v="MG/L"/>
    <s v="&lt;="/>
    <n v="0.01"/>
    <s v="MG/L"/>
    <s v="avg"/>
    <m/>
    <m/>
    <m/>
    <m/>
    <s v="&lt;"/>
    <n v="1E-3"/>
    <s v="MG/L"/>
    <s v="&lt;="/>
    <n v="1.2999999999999999E-2"/>
    <s v="MG/L"/>
    <s v="max"/>
    <m/>
    <m/>
    <m/>
    <m/>
    <m/>
    <x v="0"/>
    <m/>
    <m/>
    <m/>
    <m/>
    <m/>
    <m/>
    <m/>
    <m/>
    <m/>
    <m/>
    <m/>
    <m/>
    <m/>
    <m/>
    <m/>
    <m/>
    <m/>
    <m/>
    <m/>
    <m/>
    <m/>
    <m/>
    <m/>
    <m/>
  </r>
  <r>
    <s v="MT0000892"/>
    <s v="ICIS-NPDES"/>
    <x v="0"/>
    <x v="2"/>
    <n v="981"/>
    <s v="Selenium, total recoverable"/>
    <x v="24"/>
    <n v="1"/>
    <s v="Effluent gross"/>
    <n v="1"/>
    <x v="27"/>
    <x v="27"/>
    <n v="40633"/>
    <x v="1"/>
    <m/>
    <m/>
    <m/>
    <m/>
    <m/>
    <m/>
    <m/>
    <m/>
    <m/>
    <m/>
    <m/>
    <s v="&lt;"/>
    <n v="1E-3"/>
    <s v="MG/L"/>
    <s v="&lt;="/>
    <n v="0.01"/>
    <s v="MG/L"/>
    <s v="avg"/>
    <m/>
    <m/>
    <m/>
    <m/>
    <s v="&lt;"/>
    <n v="1E-3"/>
    <s v="MG/L"/>
    <s v="&lt;="/>
    <n v="1.2999999999999999E-2"/>
    <s v="MG/L"/>
    <s v="max"/>
    <m/>
    <m/>
    <m/>
    <m/>
    <m/>
    <x v="0"/>
    <m/>
    <m/>
    <m/>
    <m/>
    <m/>
    <m/>
    <m/>
    <m/>
    <m/>
    <m/>
    <m/>
    <m/>
    <m/>
    <m/>
    <m/>
    <m/>
    <m/>
    <m/>
    <m/>
    <m/>
    <m/>
    <m/>
    <m/>
    <m/>
  </r>
  <r>
    <s v="MT0000892"/>
    <s v="ICIS-NPDES"/>
    <x v="0"/>
    <x v="2"/>
    <n v="981"/>
    <s v="Selenium, total recoverable"/>
    <x v="24"/>
    <n v="1"/>
    <s v="Effluent gross"/>
    <n v="1"/>
    <x v="28"/>
    <x v="28"/>
    <n v="40663"/>
    <x v="1"/>
    <m/>
    <m/>
    <m/>
    <m/>
    <m/>
    <m/>
    <m/>
    <m/>
    <m/>
    <m/>
    <m/>
    <m/>
    <n v="4.0000000000000001E-3"/>
    <s v="MG/L"/>
    <s v="&lt;="/>
    <n v="0.01"/>
    <s v="MG/L"/>
    <s v="avg"/>
    <m/>
    <m/>
    <m/>
    <m/>
    <m/>
    <n v="4.0000000000000001E-3"/>
    <s v="MG/L"/>
    <s v="&lt;="/>
    <n v="1.2999999999999999E-2"/>
    <s v="MG/L"/>
    <s v="max"/>
    <m/>
    <m/>
    <m/>
    <m/>
    <m/>
    <x v="0"/>
    <m/>
    <m/>
    <m/>
    <m/>
    <m/>
    <m/>
    <m/>
    <m/>
    <m/>
    <m/>
    <m/>
    <m/>
    <m/>
    <m/>
    <m/>
    <m/>
    <m/>
    <m/>
    <m/>
    <m/>
    <m/>
    <m/>
    <m/>
    <m/>
  </r>
  <r>
    <s v="MT0000892"/>
    <s v="ICIS-NPDES"/>
    <x v="0"/>
    <x v="2"/>
    <n v="981"/>
    <s v="Selenium, total recoverable"/>
    <x v="24"/>
    <n v="1"/>
    <s v="Effluent gross"/>
    <n v="1"/>
    <x v="4"/>
    <x v="4"/>
    <n v="40694"/>
    <x v="1"/>
    <m/>
    <m/>
    <m/>
    <m/>
    <m/>
    <m/>
    <m/>
    <m/>
    <m/>
    <m/>
    <m/>
    <s v="&lt;"/>
    <n v="1E-3"/>
    <s v="MG/L"/>
    <s v="&lt;="/>
    <n v="0.01"/>
    <s v="MG/L"/>
    <s v="avg"/>
    <m/>
    <m/>
    <m/>
    <m/>
    <s v="&lt;"/>
    <n v="1E-3"/>
    <s v="MG/L"/>
    <s v="&lt;="/>
    <n v="1.2999999999999999E-2"/>
    <s v="MG/L"/>
    <s v="max"/>
    <m/>
    <m/>
    <m/>
    <m/>
    <m/>
    <x v="0"/>
    <m/>
    <m/>
    <m/>
    <m/>
    <m/>
    <m/>
    <m/>
    <m/>
    <m/>
    <m/>
    <m/>
    <m/>
    <m/>
    <m/>
    <m/>
    <m/>
    <m/>
    <m/>
    <m/>
    <m/>
    <m/>
    <m/>
    <m/>
    <m/>
  </r>
  <r>
    <s v="MT0000892"/>
    <s v="ICIS-NPDES"/>
    <x v="0"/>
    <x v="2"/>
    <n v="981"/>
    <s v="Selenium, total recoverable"/>
    <x v="24"/>
    <n v="1"/>
    <s v="Effluent gross"/>
    <n v="1"/>
    <x v="5"/>
    <x v="5"/>
    <n v="40724"/>
    <x v="1"/>
    <m/>
    <m/>
    <m/>
    <m/>
    <m/>
    <m/>
    <m/>
    <m/>
    <m/>
    <m/>
    <m/>
    <m/>
    <n v="3.0000000000000001E-3"/>
    <s v="MG/L"/>
    <s v="&lt;="/>
    <n v="0.01"/>
    <s v="MG/L"/>
    <s v="avg"/>
    <m/>
    <m/>
    <m/>
    <m/>
    <m/>
    <n v="3.0000000000000001E-3"/>
    <s v="MG/L"/>
    <s v="&lt;="/>
    <n v="1.2999999999999999E-2"/>
    <s v="MG/L"/>
    <s v="max"/>
    <m/>
    <m/>
    <m/>
    <m/>
    <m/>
    <x v="0"/>
    <m/>
    <m/>
    <m/>
    <m/>
    <m/>
    <m/>
    <m/>
    <m/>
    <m/>
    <m/>
    <m/>
    <m/>
    <m/>
    <m/>
    <m/>
    <m/>
    <m/>
    <m/>
    <m/>
    <m/>
    <m/>
    <m/>
    <m/>
    <m/>
  </r>
  <r>
    <s v="MT0000892"/>
    <s v="ICIS-NPDES"/>
    <x v="0"/>
    <x v="2"/>
    <n v="981"/>
    <s v="Selenium, total recoverable"/>
    <x v="24"/>
    <n v="1"/>
    <s v="Effluent gross"/>
    <n v="1"/>
    <x v="6"/>
    <x v="6"/>
    <n v="40755"/>
    <x v="1"/>
    <m/>
    <m/>
    <m/>
    <m/>
    <m/>
    <m/>
    <m/>
    <m/>
    <m/>
    <m/>
    <m/>
    <m/>
    <n v="3.0000000000000001E-3"/>
    <s v="MG/L"/>
    <s v="&lt;="/>
    <n v="0.01"/>
    <s v="MG/L"/>
    <s v="avg"/>
    <m/>
    <m/>
    <m/>
    <m/>
    <m/>
    <n v="3.0000000000000001E-3"/>
    <s v="MG/L"/>
    <s v="&lt;="/>
    <n v="1.2999999999999999E-2"/>
    <s v="MG/L"/>
    <s v="max"/>
    <m/>
    <m/>
    <m/>
    <m/>
    <m/>
    <x v="0"/>
    <m/>
    <m/>
    <m/>
    <m/>
    <m/>
    <m/>
    <m/>
    <m/>
    <m/>
    <m/>
    <m/>
    <m/>
    <m/>
    <m/>
    <m/>
    <m/>
    <m/>
    <m/>
    <m/>
    <m/>
    <m/>
    <m/>
    <m/>
    <m/>
  </r>
  <r>
    <s v="MT0000892"/>
    <s v="ICIS-NPDES"/>
    <x v="0"/>
    <x v="2"/>
    <n v="981"/>
    <s v="Selenium, total recoverable"/>
    <x v="24"/>
    <n v="1"/>
    <s v="Effluent gross"/>
    <n v="1"/>
    <x v="7"/>
    <x v="7"/>
    <n v="40786"/>
    <x v="1"/>
    <m/>
    <m/>
    <m/>
    <m/>
    <m/>
    <m/>
    <m/>
    <m/>
    <m/>
    <m/>
    <m/>
    <m/>
    <n v="1E-3"/>
    <s v="MG/L"/>
    <s v="&lt;="/>
    <n v="0.01"/>
    <s v="MG/L"/>
    <s v="avg"/>
    <m/>
    <m/>
    <m/>
    <m/>
    <m/>
    <n v="1E-3"/>
    <s v="MG/L"/>
    <s v="&lt;="/>
    <n v="1.2999999999999999E-2"/>
    <s v="MG/L"/>
    <s v="max"/>
    <m/>
    <m/>
    <m/>
    <m/>
    <m/>
    <x v="0"/>
    <m/>
    <m/>
    <m/>
    <m/>
    <m/>
    <m/>
    <m/>
    <m/>
    <m/>
    <m/>
    <m/>
    <m/>
    <m/>
    <m/>
    <m/>
    <m/>
    <m/>
    <m/>
    <m/>
    <m/>
    <m/>
    <m/>
    <m/>
    <m/>
  </r>
  <r>
    <s v="MT0000892"/>
    <s v="ICIS-NPDES"/>
    <x v="0"/>
    <x v="2"/>
    <n v="981"/>
    <s v="Selenium, total recoverable"/>
    <x v="24"/>
    <n v="1"/>
    <s v="Effluent gross"/>
    <n v="1"/>
    <x v="29"/>
    <x v="29"/>
    <n v="40816"/>
    <x v="1"/>
    <m/>
    <m/>
    <m/>
    <m/>
    <m/>
    <m/>
    <m/>
    <m/>
    <m/>
    <m/>
    <m/>
    <s v="&lt;"/>
    <n v="1E-3"/>
    <s v="MG/L"/>
    <s v="&lt;="/>
    <n v="0.01"/>
    <s v="MG/L"/>
    <s v="avg"/>
    <m/>
    <m/>
    <m/>
    <m/>
    <s v="&lt;"/>
    <n v="1E-3"/>
    <s v="MG/L"/>
    <s v="&lt;="/>
    <n v="1.2999999999999999E-2"/>
    <s v="MG/L"/>
    <s v="max"/>
    <m/>
    <m/>
    <m/>
    <m/>
    <m/>
    <x v="0"/>
    <m/>
    <m/>
    <m/>
    <m/>
    <m/>
    <m/>
    <m/>
    <m/>
    <m/>
    <m/>
    <m/>
    <m/>
    <m/>
    <m/>
    <m/>
    <m/>
    <m/>
    <m/>
    <m/>
    <m/>
    <m/>
    <m/>
    <m/>
    <m/>
  </r>
  <r>
    <s v="MT0000892"/>
    <s v="ICIS-NPDES"/>
    <x v="0"/>
    <x v="2"/>
    <n v="981"/>
    <s v="Selenium, total recoverable"/>
    <x v="24"/>
    <n v="1"/>
    <s v="Effluent gross"/>
    <n v="1"/>
    <x v="30"/>
    <x v="30"/>
    <n v="40847"/>
    <x v="1"/>
    <m/>
    <m/>
    <m/>
    <m/>
    <m/>
    <m/>
    <m/>
    <m/>
    <m/>
    <m/>
    <m/>
    <m/>
    <n v="3.0000000000000001E-3"/>
    <s v="MG/L"/>
    <s v="&lt;="/>
    <n v="0.01"/>
    <s v="MG/L"/>
    <s v="avg"/>
    <m/>
    <m/>
    <m/>
    <m/>
    <m/>
    <n v="3.0000000000000001E-3"/>
    <s v="MG/L"/>
    <s v="&lt;="/>
    <n v="1.2999999999999999E-2"/>
    <s v="MG/L"/>
    <s v="max"/>
    <m/>
    <m/>
    <m/>
    <m/>
    <m/>
    <x v="0"/>
    <m/>
    <m/>
    <m/>
    <m/>
    <m/>
    <m/>
    <m/>
    <m/>
    <m/>
    <m/>
    <m/>
    <m/>
    <m/>
    <m/>
    <m/>
    <m/>
    <m/>
    <m/>
    <m/>
    <m/>
    <m/>
    <m/>
    <m/>
    <m/>
  </r>
  <r>
    <s v="MT0000892"/>
    <s v="ICIS-NPDES"/>
    <x v="0"/>
    <x v="2"/>
    <n v="981"/>
    <s v="Selenium, total recoverable"/>
    <x v="24"/>
    <n v="1"/>
    <s v="Effluent gross"/>
    <n v="1"/>
    <x v="31"/>
    <x v="31"/>
    <n v="40877"/>
    <x v="1"/>
    <m/>
    <m/>
    <m/>
    <m/>
    <m/>
    <m/>
    <m/>
    <m/>
    <m/>
    <m/>
    <m/>
    <m/>
    <n v="2E-3"/>
    <s v="MG/L"/>
    <s v="&lt;="/>
    <n v="0.01"/>
    <s v="MG/L"/>
    <s v="avg"/>
    <m/>
    <m/>
    <m/>
    <m/>
    <m/>
    <n v="2E-3"/>
    <s v="MG/L"/>
    <s v="&lt;="/>
    <n v="1.2999999999999999E-2"/>
    <s v="MG/L"/>
    <s v="max"/>
    <m/>
    <m/>
    <m/>
    <m/>
    <m/>
    <x v="0"/>
    <m/>
    <m/>
    <m/>
    <m/>
    <m/>
    <m/>
    <m/>
    <m/>
    <m/>
    <m/>
    <m/>
    <m/>
    <m/>
    <m/>
    <m/>
    <m/>
    <m/>
    <m/>
    <m/>
    <m/>
    <m/>
    <m/>
    <m/>
    <m/>
  </r>
  <r>
    <s v="MT0000892"/>
    <s v="ICIS-NPDES"/>
    <x v="0"/>
    <x v="2"/>
    <n v="981"/>
    <s v="Selenium, total recoverable"/>
    <x v="24"/>
    <n v="1"/>
    <s v="Effluent gross"/>
    <n v="1"/>
    <x v="32"/>
    <x v="32"/>
    <n v="40908"/>
    <x v="1"/>
    <m/>
    <m/>
    <m/>
    <m/>
    <m/>
    <m/>
    <m/>
    <m/>
    <m/>
    <m/>
    <m/>
    <m/>
    <n v="2E-3"/>
    <s v="MG/L"/>
    <s v="&lt;="/>
    <n v="0.01"/>
    <s v="MG/L"/>
    <s v="avg"/>
    <m/>
    <m/>
    <m/>
    <m/>
    <m/>
    <n v="2E-3"/>
    <s v="MG/L"/>
    <s v="&lt;="/>
    <n v="1.2999999999999999E-2"/>
    <s v="MG/L"/>
    <s v="max"/>
    <m/>
    <m/>
    <m/>
    <m/>
    <m/>
    <x v="0"/>
    <m/>
    <m/>
    <m/>
    <m/>
    <m/>
    <m/>
    <m/>
    <m/>
    <m/>
    <m/>
    <m/>
    <m/>
    <m/>
    <m/>
    <m/>
    <m/>
    <m/>
    <m/>
    <m/>
    <m/>
    <m/>
    <m/>
    <m/>
    <m/>
  </r>
  <r>
    <s v="MT0000892"/>
    <s v="ICIS-NPDES"/>
    <x v="0"/>
    <x v="2"/>
    <n v="981"/>
    <s v="Selenium, total recoverable"/>
    <x v="24"/>
    <n v="1"/>
    <s v="Effluent gross"/>
    <n v="1"/>
    <x v="33"/>
    <x v="33"/>
    <n v="40939"/>
    <x v="2"/>
    <m/>
    <m/>
    <m/>
    <m/>
    <m/>
    <m/>
    <m/>
    <m/>
    <m/>
    <m/>
    <m/>
    <s v="&lt;"/>
    <n v="1E-3"/>
    <s v="MG/L"/>
    <s v="&lt;="/>
    <n v="0.01"/>
    <s v="MG/L"/>
    <s v="avg"/>
    <m/>
    <m/>
    <m/>
    <m/>
    <s v="&lt;"/>
    <n v="1E-3"/>
    <s v="MG/L"/>
    <s v="&lt;="/>
    <n v="1.2999999999999999E-2"/>
    <s v="MG/L"/>
    <s v="max"/>
    <m/>
    <m/>
    <m/>
    <m/>
    <m/>
    <x v="0"/>
    <m/>
    <m/>
    <m/>
    <m/>
    <m/>
    <m/>
    <m/>
    <m/>
    <m/>
    <m/>
    <m/>
    <m/>
    <m/>
    <m/>
    <m/>
    <m/>
    <m/>
    <m/>
    <m/>
    <m/>
    <m/>
    <m/>
    <m/>
    <m/>
  </r>
  <r>
    <s v="MT0000892"/>
    <s v="ICIS-NPDES"/>
    <x v="0"/>
    <x v="2"/>
    <n v="981"/>
    <s v="Selenium, total recoverable"/>
    <x v="24"/>
    <n v="1"/>
    <s v="Effluent gross"/>
    <n v="1"/>
    <x v="34"/>
    <x v="34"/>
    <n v="40968"/>
    <x v="2"/>
    <m/>
    <m/>
    <m/>
    <m/>
    <m/>
    <m/>
    <m/>
    <m/>
    <m/>
    <m/>
    <m/>
    <s v="&lt;"/>
    <n v="1E-3"/>
    <s v="MG/L"/>
    <s v="&lt;="/>
    <n v="0.01"/>
    <s v="MG/L"/>
    <s v="avg"/>
    <m/>
    <m/>
    <m/>
    <m/>
    <s v="&lt;"/>
    <n v="1E-3"/>
    <s v="MG/L"/>
    <s v="&lt;="/>
    <n v="1.2999999999999999E-2"/>
    <s v="MG/L"/>
    <s v="max"/>
    <m/>
    <m/>
    <m/>
    <m/>
    <m/>
    <x v="0"/>
    <m/>
    <m/>
    <m/>
    <m/>
    <m/>
    <m/>
    <m/>
    <m/>
    <m/>
    <m/>
    <m/>
    <m/>
    <m/>
    <m/>
    <m/>
    <m/>
    <m/>
    <m/>
    <m/>
    <m/>
    <m/>
    <m/>
    <m/>
    <m/>
  </r>
  <r>
    <s v="MT0000892"/>
    <s v="ICIS-NPDES"/>
    <x v="0"/>
    <x v="2"/>
    <n v="981"/>
    <s v="Selenium, total recoverable"/>
    <x v="24"/>
    <n v="1"/>
    <s v="Effluent gross"/>
    <n v="1"/>
    <x v="8"/>
    <x v="8"/>
    <n v="40999"/>
    <x v="2"/>
    <m/>
    <m/>
    <m/>
    <m/>
    <m/>
    <m/>
    <m/>
    <m/>
    <m/>
    <m/>
    <m/>
    <s v="&lt;"/>
    <n v="1E-3"/>
    <s v="MG/L"/>
    <s v="&lt;="/>
    <n v="0.01"/>
    <s v="MG/L"/>
    <s v="avg"/>
    <m/>
    <m/>
    <m/>
    <m/>
    <s v="&lt;"/>
    <n v="1E-3"/>
    <s v="MG/L"/>
    <s v="&lt;="/>
    <n v="1.2999999999999999E-2"/>
    <s v="MG/L"/>
    <s v="max"/>
    <m/>
    <m/>
    <m/>
    <m/>
    <m/>
    <x v="0"/>
    <m/>
    <m/>
    <m/>
    <m/>
    <m/>
    <m/>
    <m/>
    <m/>
    <m/>
    <m/>
    <m/>
    <m/>
    <m/>
    <m/>
    <m/>
    <m/>
    <m/>
    <m/>
    <m/>
    <m/>
    <m/>
    <m/>
    <m/>
    <m/>
  </r>
  <r>
    <s v="MT0000892"/>
    <s v="ICIS-NPDES"/>
    <x v="0"/>
    <x v="2"/>
    <n v="981"/>
    <s v="Selenium, total recoverable"/>
    <x v="24"/>
    <n v="1"/>
    <s v="Effluent gross"/>
    <n v="1"/>
    <x v="9"/>
    <x v="9"/>
    <n v="41029"/>
    <x v="2"/>
    <m/>
    <m/>
    <m/>
    <m/>
    <m/>
    <m/>
    <m/>
    <m/>
    <m/>
    <m/>
    <m/>
    <s v="&lt;"/>
    <n v="1E-3"/>
    <s v="MG/L"/>
    <s v="&lt;="/>
    <n v="0.01"/>
    <s v="MG/L"/>
    <s v="avg"/>
    <m/>
    <m/>
    <m/>
    <m/>
    <s v="&lt;"/>
    <n v="1E-3"/>
    <s v="MG/L"/>
    <s v="&lt;="/>
    <n v="1.2999999999999999E-2"/>
    <s v="MG/L"/>
    <s v="max"/>
    <m/>
    <m/>
    <m/>
    <m/>
    <m/>
    <x v="0"/>
    <m/>
    <m/>
    <m/>
    <m/>
    <m/>
    <m/>
    <m/>
    <m/>
    <m/>
    <m/>
    <m/>
    <m/>
    <m/>
    <m/>
    <m/>
    <m/>
    <m/>
    <m/>
    <m/>
    <m/>
    <m/>
    <m/>
    <m/>
    <m/>
  </r>
  <r>
    <s v="MT0000892"/>
    <s v="ICIS-NPDES"/>
    <x v="0"/>
    <x v="2"/>
    <n v="981"/>
    <s v="Selenium, total recoverable"/>
    <x v="43"/>
    <n v="1"/>
    <s v="Effluent gross"/>
    <n v="6"/>
    <x v="13"/>
    <x v="13"/>
    <n v="40086"/>
    <x v="3"/>
    <m/>
    <m/>
    <m/>
    <m/>
    <m/>
    <m/>
    <m/>
    <m/>
    <m/>
    <m/>
    <m/>
    <m/>
    <m/>
    <m/>
    <m/>
    <m/>
    <m/>
    <m/>
    <m/>
    <m/>
    <m/>
    <m/>
    <s v="&lt;"/>
    <n v="1"/>
    <s v="UG/L"/>
    <m/>
    <m/>
    <s v="UG/L"/>
    <s v="max"/>
    <m/>
    <m/>
    <m/>
    <m/>
    <m/>
    <x v="0"/>
    <m/>
    <m/>
    <m/>
    <m/>
    <m/>
    <m/>
    <m/>
    <m/>
    <m/>
    <m/>
    <m/>
    <m/>
    <m/>
    <m/>
    <m/>
    <m/>
    <m/>
    <m/>
    <m/>
    <m/>
    <m/>
    <m/>
    <m/>
    <m/>
  </r>
  <r>
    <s v="MT0000892"/>
    <s v="ICIS-NPDES"/>
    <x v="0"/>
    <x v="2"/>
    <n v="981"/>
    <s v="Selenium, total recoverable"/>
    <x v="43"/>
    <n v="1"/>
    <s v="Effluent gross"/>
    <n v="6"/>
    <x v="19"/>
    <x v="19"/>
    <n v="40268"/>
    <x v="0"/>
    <m/>
    <m/>
    <m/>
    <m/>
    <m/>
    <m/>
    <m/>
    <m/>
    <m/>
    <m/>
    <m/>
    <m/>
    <m/>
    <m/>
    <m/>
    <m/>
    <m/>
    <m/>
    <m/>
    <m/>
    <m/>
    <m/>
    <m/>
    <n v="3"/>
    <s v="UG/L"/>
    <m/>
    <m/>
    <s v="UG/L"/>
    <s v="max"/>
    <m/>
    <m/>
    <m/>
    <m/>
    <m/>
    <x v="0"/>
    <m/>
    <m/>
    <m/>
    <m/>
    <m/>
    <m/>
    <m/>
    <m/>
    <m/>
    <m/>
    <m/>
    <m/>
    <m/>
    <m/>
    <m/>
    <m/>
    <m/>
    <m/>
    <m/>
    <m/>
    <m/>
    <m/>
    <m/>
    <m/>
  </r>
  <r>
    <s v="MT0000892"/>
    <s v="ICIS-NPDES"/>
    <x v="0"/>
    <x v="2"/>
    <n v="981"/>
    <s v="Selenium, total recoverable"/>
    <x v="43"/>
    <n v="1"/>
    <s v="Effluent gross"/>
    <n v="6"/>
    <x v="1"/>
    <x v="1"/>
    <n v="40451"/>
    <x v="0"/>
    <m/>
    <m/>
    <m/>
    <m/>
    <m/>
    <m/>
    <m/>
    <m/>
    <m/>
    <m/>
    <m/>
    <m/>
    <m/>
    <m/>
    <m/>
    <m/>
    <m/>
    <m/>
    <m/>
    <m/>
    <m/>
    <m/>
    <s v="&lt;"/>
    <n v="1"/>
    <s v="UG/L"/>
    <m/>
    <m/>
    <s v="UG/L"/>
    <s v="max"/>
    <m/>
    <m/>
    <m/>
    <m/>
    <m/>
    <x v="0"/>
    <m/>
    <m/>
    <m/>
    <m/>
    <m/>
    <m/>
    <m/>
    <m/>
    <m/>
    <m/>
    <m/>
    <m/>
    <m/>
    <m/>
    <m/>
    <m/>
    <m/>
    <m/>
    <m/>
    <m/>
    <m/>
    <m/>
    <m/>
    <m/>
  </r>
  <r>
    <s v="MT0000892"/>
    <s v="ICIS-NPDES"/>
    <x v="0"/>
    <x v="2"/>
    <n v="981"/>
    <s v="Selenium, total recoverable"/>
    <x v="43"/>
    <n v="1"/>
    <s v="Effluent gross"/>
    <n v="6"/>
    <x v="27"/>
    <x v="27"/>
    <n v="40633"/>
    <x v="1"/>
    <m/>
    <m/>
    <m/>
    <m/>
    <m/>
    <m/>
    <m/>
    <m/>
    <m/>
    <m/>
    <m/>
    <m/>
    <m/>
    <m/>
    <m/>
    <m/>
    <m/>
    <m/>
    <m/>
    <m/>
    <m/>
    <m/>
    <s v="&lt;"/>
    <n v="1"/>
    <s v="UG/L"/>
    <m/>
    <m/>
    <s v="UG/L"/>
    <s v="max"/>
    <m/>
    <m/>
    <m/>
    <m/>
    <m/>
    <x v="0"/>
    <m/>
    <m/>
    <m/>
    <m/>
    <m/>
    <m/>
    <m/>
    <m/>
    <m/>
    <m/>
    <m/>
    <m/>
    <m/>
    <m/>
    <m/>
    <m/>
    <m/>
    <m/>
    <m/>
    <m/>
    <m/>
    <m/>
    <m/>
    <m/>
  </r>
  <r>
    <s v="MT0000892"/>
    <s v="ICIS-NPDES"/>
    <x v="0"/>
    <x v="2"/>
    <n v="981"/>
    <s v="Selenium, total recoverable"/>
    <x v="43"/>
    <n v="1"/>
    <s v="Effluent gross"/>
    <n v="6"/>
    <x v="29"/>
    <x v="29"/>
    <n v="40816"/>
    <x v="1"/>
    <m/>
    <m/>
    <m/>
    <m/>
    <m/>
    <m/>
    <m/>
    <m/>
    <m/>
    <m/>
    <m/>
    <m/>
    <m/>
    <m/>
    <m/>
    <m/>
    <m/>
    <m/>
    <m/>
    <m/>
    <m/>
    <m/>
    <m/>
    <n v="1"/>
    <s v="UG/L"/>
    <m/>
    <m/>
    <s v="UG/L"/>
    <s v="max"/>
    <m/>
    <m/>
    <m/>
    <m/>
    <m/>
    <x v="0"/>
    <m/>
    <m/>
    <m/>
    <m/>
    <m/>
    <m/>
    <m/>
    <m/>
    <m/>
    <m/>
    <m/>
    <m/>
    <m/>
    <m/>
    <m/>
    <m/>
    <m/>
    <m/>
    <m/>
    <m/>
    <m/>
    <m/>
    <m/>
    <m/>
  </r>
  <r>
    <s v="MT0000892"/>
    <s v="ICIS-NPDES"/>
    <x v="0"/>
    <x v="2"/>
    <n v="981"/>
    <s v="Selenium, total recoverable"/>
    <x v="43"/>
    <n v="1"/>
    <s v="Effluent gross"/>
    <n v="6"/>
    <x v="8"/>
    <x v="8"/>
    <n v="40999"/>
    <x v="2"/>
    <m/>
    <m/>
    <m/>
    <m/>
    <m/>
    <m/>
    <m/>
    <m/>
    <m/>
    <m/>
    <m/>
    <m/>
    <m/>
    <m/>
    <m/>
    <m/>
    <m/>
    <m/>
    <m/>
    <m/>
    <m/>
    <m/>
    <s v="&lt;"/>
    <n v="1"/>
    <s v="UG/L"/>
    <m/>
    <m/>
    <s v="UG/L"/>
    <s v="max"/>
    <m/>
    <m/>
    <m/>
    <m/>
    <m/>
    <x v="0"/>
    <m/>
    <m/>
    <m/>
    <m/>
    <m/>
    <m/>
    <m/>
    <m/>
    <m/>
    <m/>
    <m/>
    <m/>
    <m/>
    <m/>
    <m/>
    <m/>
    <m/>
    <m/>
    <m/>
    <m/>
    <m/>
    <m/>
    <m/>
    <m/>
  </r>
  <r>
    <s v="MT0000892"/>
    <s v="ICIS-NPDES"/>
    <x v="0"/>
    <x v="2"/>
    <n v="999"/>
    <s v="Boron, total recoverable"/>
    <x v="44"/>
    <n v="1"/>
    <s v="Effluent gross"/>
    <n v="6"/>
    <x v="13"/>
    <x v="13"/>
    <n v="40086"/>
    <x v="3"/>
    <m/>
    <m/>
    <m/>
    <m/>
    <m/>
    <m/>
    <m/>
    <m/>
    <m/>
    <m/>
    <m/>
    <m/>
    <m/>
    <m/>
    <m/>
    <m/>
    <m/>
    <m/>
    <m/>
    <m/>
    <m/>
    <m/>
    <m/>
    <n v="460"/>
    <s v="UG/L"/>
    <m/>
    <m/>
    <s v="UG/L"/>
    <s v="max"/>
    <m/>
    <m/>
    <m/>
    <m/>
    <m/>
    <x v="0"/>
    <m/>
    <m/>
    <m/>
    <m/>
    <m/>
    <m/>
    <m/>
    <m/>
    <m/>
    <m/>
    <m/>
    <m/>
    <m/>
    <m/>
    <m/>
    <m/>
    <m/>
    <m/>
    <m/>
    <m/>
    <m/>
    <m/>
    <m/>
    <m/>
  </r>
  <r>
    <s v="MT0000892"/>
    <s v="ICIS-NPDES"/>
    <x v="0"/>
    <x v="2"/>
    <n v="999"/>
    <s v="Boron, total recoverable"/>
    <x v="44"/>
    <n v="1"/>
    <s v="Effluent gross"/>
    <n v="6"/>
    <x v="19"/>
    <x v="19"/>
    <n v="40268"/>
    <x v="0"/>
    <m/>
    <m/>
    <m/>
    <m/>
    <m/>
    <m/>
    <m/>
    <m/>
    <m/>
    <m/>
    <m/>
    <m/>
    <m/>
    <m/>
    <m/>
    <m/>
    <m/>
    <m/>
    <m/>
    <m/>
    <m/>
    <m/>
    <m/>
    <n v="410"/>
    <s v="UG/L"/>
    <m/>
    <m/>
    <s v="UG/L"/>
    <s v="max"/>
    <m/>
    <m/>
    <m/>
    <m/>
    <m/>
    <x v="0"/>
    <m/>
    <m/>
    <m/>
    <m/>
    <m/>
    <m/>
    <m/>
    <m/>
    <m/>
    <m/>
    <m/>
    <m/>
    <m/>
    <m/>
    <m/>
    <m/>
    <m/>
    <m/>
    <m/>
    <m/>
    <m/>
    <m/>
    <m/>
    <m/>
  </r>
  <r>
    <s v="MT0000892"/>
    <s v="ICIS-NPDES"/>
    <x v="0"/>
    <x v="2"/>
    <n v="999"/>
    <s v="Boron, total recoverable"/>
    <x v="44"/>
    <n v="1"/>
    <s v="Effluent gross"/>
    <n v="6"/>
    <x v="1"/>
    <x v="1"/>
    <n v="40451"/>
    <x v="0"/>
    <m/>
    <m/>
    <m/>
    <m/>
    <m/>
    <m/>
    <m/>
    <m/>
    <m/>
    <m/>
    <m/>
    <m/>
    <m/>
    <m/>
    <m/>
    <m/>
    <m/>
    <m/>
    <m/>
    <m/>
    <m/>
    <m/>
    <m/>
    <n v="470"/>
    <s v="UG/L"/>
    <m/>
    <m/>
    <s v="UG/L"/>
    <s v="max"/>
    <m/>
    <m/>
    <m/>
    <m/>
    <m/>
    <x v="0"/>
    <m/>
    <m/>
    <m/>
    <m/>
    <m/>
    <m/>
    <m/>
    <m/>
    <m/>
    <m/>
    <m/>
    <m/>
    <m/>
    <m/>
    <m/>
    <m/>
    <m/>
    <m/>
    <m/>
    <m/>
    <m/>
    <m/>
    <m/>
    <m/>
  </r>
  <r>
    <s v="MT0000892"/>
    <s v="ICIS-NPDES"/>
    <x v="0"/>
    <x v="2"/>
    <n v="999"/>
    <s v="Boron, total recoverable"/>
    <x v="44"/>
    <n v="1"/>
    <s v="Effluent gross"/>
    <n v="6"/>
    <x v="27"/>
    <x v="27"/>
    <n v="40633"/>
    <x v="1"/>
    <m/>
    <m/>
    <m/>
    <m/>
    <m/>
    <m/>
    <m/>
    <m/>
    <m/>
    <m/>
    <m/>
    <m/>
    <m/>
    <m/>
    <m/>
    <m/>
    <m/>
    <m/>
    <m/>
    <m/>
    <m/>
    <m/>
    <m/>
    <n v="460"/>
    <s v="UG/L"/>
    <m/>
    <m/>
    <s v="UG/L"/>
    <s v="max"/>
    <m/>
    <m/>
    <m/>
    <m/>
    <m/>
    <x v="0"/>
    <m/>
    <m/>
    <m/>
    <m/>
    <m/>
    <m/>
    <m/>
    <m/>
    <m/>
    <m/>
    <m/>
    <m/>
    <m/>
    <m/>
    <m/>
    <m/>
    <m/>
    <m/>
    <m/>
    <m/>
    <m/>
    <m/>
    <m/>
    <m/>
  </r>
  <r>
    <s v="MT0000892"/>
    <s v="ICIS-NPDES"/>
    <x v="0"/>
    <x v="2"/>
    <n v="999"/>
    <s v="Boron, total recoverable"/>
    <x v="44"/>
    <n v="1"/>
    <s v="Effluent gross"/>
    <n v="6"/>
    <x v="29"/>
    <x v="29"/>
    <n v="40816"/>
    <x v="1"/>
    <m/>
    <m/>
    <m/>
    <m/>
    <m/>
    <m/>
    <m/>
    <m/>
    <m/>
    <m/>
    <m/>
    <m/>
    <m/>
    <m/>
    <m/>
    <m/>
    <m/>
    <m/>
    <m/>
    <m/>
    <m/>
    <m/>
    <m/>
    <n v="140"/>
    <s v="UG/L"/>
    <m/>
    <m/>
    <s v="UG/L"/>
    <s v="max"/>
    <m/>
    <m/>
    <m/>
    <m/>
    <m/>
    <x v="0"/>
    <m/>
    <m/>
    <m/>
    <m/>
    <m/>
    <m/>
    <m/>
    <m/>
    <m/>
    <m/>
    <m/>
    <m/>
    <m/>
    <m/>
    <m/>
    <m/>
    <m/>
    <m/>
    <m/>
    <m/>
    <m/>
    <m/>
    <m/>
    <m/>
  </r>
  <r>
    <s v="MT0000892"/>
    <s v="ICIS-NPDES"/>
    <x v="0"/>
    <x v="2"/>
    <n v="999"/>
    <s v="Boron, total recoverable"/>
    <x v="44"/>
    <n v="1"/>
    <s v="Effluent gross"/>
    <n v="6"/>
    <x v="8"/>
    <x v="8"/>
    <n v="40999"/>
    <x v="2"/>
    <m/>
    <m/>
    <m/>
    <m/>
    <m/>
    <m/>
    <m/>
    <m/>
    <m/>
    <m/>
    <m/>
    <m/>
    <m/>
    <m/>
    <m/>
    <m/>
    <m/>
    <m/>
    <m/>
    <m/>
    <m/>
    <m/>
    <m/>
    <n v="410"/>
    <s v="UG/L"/>
    <m/>
    <m/>
    <s v="UG/L"/>
    <s v="max"/>
    <m/>
    <m/>
    <m/>
    <m/>
    <m/>
    <x v="0"/>
    <m/>
    <m/>
    <m/>
    <m/>
    <m/>
    <m/>
    <m/>
    <m/>
    <m/>
    <m/>
    <m/>
    <m/>
    <m/>
    <m/>
    <m/>
    <m/>
    <m/>
    <m/>
    <m/>
    <m/>
    <m/>
    <m/>
    <m/>
    <m/>
  </r>
  <r>
    <s v="MT0000892"/>
    <s v="ICIS-NPDES"/>
    <x v="0"/>
    <x v="2"/>
    <n v="1007"/>
    <s v="Barium, total (as Ba)"/>
    <x v="25"/>
    <n v="1"/>
    <s v="Effluent gross"/>
    <n v="1"/>
    <x v="35"/>
    <x v="35"/>
    <n v="41060"/>
    <x v="2"/>
    <m/>
    <m/>
    <m/>
    <m/>
    <m/>
    <m/>
    <m/>
    <m/>
    <m/>
    <m/>
    <m/>
    <m/>
    <n v="5.3999999999999999E-2"/>
    <s v="MG/L"/>
    <m/>
    <m/>
    <s v="MG/L"/>
    <s v="avg"/>
    <m/>
    <m/>
    <m/>
    <m/>
    <m/>
    <n v="5.3999999999999999E-2"/>
    <s v="MG/L"/>
    <m/>
    <m/>
    <s v="MG/L"/>
    <s v="max"/>
    <m/>
    <m/>
    <m/>
    <m/>
    <m/>
    <x v="0"/>
    <m/>
    <m/>
    <m/>
    <m/>
    <m/>
    <m/>
    <m/>
    <m/>
    <m/>
    <m/>
    <m/>
    <m/>
    <m/>
    <m/>
    <m/>
    <m/>
    <m/>
    <m/>
    <m/>
    <m/>
    <m/>
    <m/>
    <m/>
    <m/>
  </r>
  <r>
    <s v="MT0000892"/>
    <s v="ICIS-NPDES"/>
    <x v="0"/>
    <x v="2"/>
    <n v="1007"/>
    <s v="Barium, total (as Ba)"/>
    <x v="25"/>
    <n v="1"/>
    <s v="Effluent gross"/>
    <n v="1"/>
    <x v="10"/>
    <x v="10"/>
    <n v="41090"/>
    <x v="2"/>
    <m/>
    <m/>
    <m/>
    <m/>
    <m/>
    <m/>
    <m/>
    <m/>
    <m/>
    <m/>
    <m/>
    <m/>
    <n v="0.05"/>
    <s v="MG/L"/>
    <m/>
    <m/>
    <s v="MG/L"/>
    <s v="avg"/>
    <m/>
    <m/>
    <m/>
    <m/>
    <m/>
    <n v="0.05"/>
    <s v="MG/L"/>
    <m/>
    <m/>
    <s v="MG/L"/>
    <s v="max"/>
    <m/>
    <m/>
    <m/>
    <m/>
    <m/>
    <x v="0"/>
    <m/>
    <m/>
    <m/>
    <m/>
    <m/>
    <m/>
    <m/>
    <m/>
    <m/>
    <m/>
    <m/>
    <m/>
    <m/>
    <m/>
    <m/>
    <m/>
    <m/>
    <m/>
    <m/>
    <m/>
    <m/>
    <m/>
    <m/>
    <m/>
  </r>
  <r>
    <s v="MT0000892"/>
    <s v="ICIS-NPDES"/>
    <x v="0"/>
    <x v="2"/>
    <n v="1007"/>
    <s v="Barium, total (as Ba)"/>
    <x v="25"/>
    <n v="1"/>
    <s v="Effluent gross"/>
    <n v="1"/>
    <x v="36"/>
    <x v="36"/>
    <n v="41121"/>
    <x v="2"/>
    <m/>
    <m/>
    <m/>
    <m/>
    <m/>
    <m/>
    <m/>
    <m/>
    <m/>
    <m/>
    <m/>
    <m/>
    <n v="6.2E-2"/>
    <s v="MG/L"/>
    <m/>
    <m/>
    <s v="MG/L"/>
    <s v="avg"/>
    <m/>
    <m/>
    <m/>
    <m/>
    <m/>
    <n v="6.2E-2"/>
    <s v="MG/L"/>
    <m/>
    <m/>
    <s v="MG/L"/>
    <s v="max"/>
    <m/>
    <m/>
    <m/>
    <m/>
    <m/>
    <x v="0"/>
    <m/>
    <m/>
    <m/>
    <m/>
    <m/>
    <m/>
    <m/>
    <m/>
    <m/>
    <m/>
    <m/>
    <m/>
    <m/>
    <m/>
    <m/>
    <m/>
    <m/>
    <m/>
    <m/>
    <m/>
    <m/>
    <m/>
    <m/>
    <m/>
  </r>
  <r>
    <s v="MT0000892"/>
    <s v="ICIS-NPDES"/>
    <x v="0"/>
    <x v="2"/>
    <n v="1007"/>
    <s v="Barium, total (as Ba)"/>
    <x v="25"/>
    <n v="1"/>
    <s v="Effluent gross"/>
    <n v="1"/>
    <x v="37"/>
    <x v="37"/>
    <n v="41152"/>
    <x v="2"/>
    <m/>
    <m/>
    <m/>
    <m/>
    <m/>
    <m/>
    <m/>
    <m/>
    <m/>
    <m/>
    <m/>
    <m/>
    <n v="6.3E-2"/>
    <s v="MG/L"/>
    <m/>
    <m/>
    <s v="MG/L"/>
    <s v="avg"/>
    <m/>
    <m/>
    <m/>
    <m/>
    <m/>
    <n v="6.3E-2"/>
    <s v="MG/L"/>
    <m/>
    <m/>
    <s v="MG/L"/>
    <s v="max"/>
    <m/>
    <m/>
    <m/>
    <m/>
    <m/>
    <x v="0"/>
    <m/>
    <m/>
    <m/>
    <m/>
    <m/>
    <m/>
    <m/>
    <m/>
    <m/>
    <m/>
    <m/>
    <m/>
    <m/>
    <m/>
    <m/>
    <m/>
    <m/>
    <m/>
    <m/>
    <m/>
    <m/>
    <m/>
    <m/>
    <m/>
  </r>
  <r>
    <s v="MT0000892"/>
    <s v="ICIS-NPDES"/>
    <x v="0"/>
    <x v="2"/>
    <n v="1007"/>
    <s v="Barium, total (as Ba)"/>
    <x v="25"/>
    <n v="1"/>
    <s v="Effluent gross"/>
    <n v="1"/>
    <x v="38"/>
    <x v="38"/>
    <n v="41182"/>
    <x v="2"/>
    <m/>
    <m/>
    <m/>
    <m/>
    <m/>
    <m/>
    <m/>
    <m/>
    <m/>
    <m/>
    <m/>
    <m/>
    <n v="7.0999999999999994E-2"/>
    <s v="MG/L"/>
    <m/>
    <m/>
    <s v="MG/L"/>
    <s v="avg"/>
    <m/>
    <m/>
    <m/>
    <m/>
    <m/>
    <n v="7.0999999999999994E-2"/>
    <s v="MG/L"/>
    <m/>
    <m/>
    <s v="MG/L"/>
    <s v="max"/>
    <m/>
    <m/>
    <m/>
    <m/>
    <m/>
    <x v="0"/>
    <m/>
    <m/>
    <m/>
    <m/>
    <m/>
    <m/>
    <m/>
    <m/>
    <m/>
    <m/>
    <m/>
    <m/>
    <m/>
    <m/>
    <m/>
    <m/>
    <m/>
    <m/>
    <m/>
    <m/>
    <m/>
    <m/>
    <m/>
    <m/>
  </r>
  <r>
    <s v="MT0000892"/>
    <s v="ICIS-NPDES"/>
    <x v="0"/>
    <x v="2"/>
    <n v="1009"/>
    <s v="Barium, total recoverable"/>
    <x v="45"/>
    <n v="1"/>
    <s v="Effluent gross"/>
    <n v="6"/>
    <x v="13"/>
    <x v="13"/>
    <n v="40086"/>
    <x v="3"/>
    <m/>
    <m/>
    <m/>
    <m/>
    <m/>
    <m/>
    <m/>
    <m/>
    <m/>
    <m/>
    <m/>
    <m/>
    <m/>
    <m/>
    <m/>
    <m/>
    <m/>
    <m/>
    <m/>
    <m/>
    <m/>
    <m/>
    <m/>
    <n v="50"/>
    <s v="UG/L"/>
    <m/>
    <m/>
    <s v="UG/L"/>
    <s v="max"/>
    <m/>
    <m/>
    <m/>
    <m/>
    <m/>
    <x v="0"/>
    <m/>
    <m/>
    <m/>
    <m/>
    <m/>
    <m/>
    <m/>
    <m/>
    <m/>
    <m/>
    <m/>
    <m/>
    <m/>
    <m/>
    <m/>
    <m/>
    <m/>
    <m/>
    <m/>
    <m/>
    <m/>
    <m/>
    <m/>
    <m/>
  </r>
  <r>
    <s v="MT0000892"/>
    <s v="ICIS-NPDES"/>
    <x v="0"/>
    <x v="2"/>
    <n v="1009"/>
    <s v="Barium, total recoverable"/>
    <x v="45"/>
    <n v="1"/>
    <s v="Effluent gross"/>
    <n v="6"/>
    <x v="19"/>
    <x v="19"/>
    <n v="40268"/>
    <x v="0"/>
    <m/>
    <m/>
    <m/>
    <m/>
    <m/>
    <m/>
    <m/>
    <m/>
    <m/>
    <m/>
    <m/>
    <m/>
    <m/>
    <m/>
    <m/>
    <m/>
    <m/>
    <m/>
    <m/>
    <m/>
    <m/>
    <m/>
    <m/>
    <n v="50"/>
    <s v="UG/L"/>
    <m/>
    <m/>
    <s v="UG/L"/>
    <s v="max"/>
    <m/>
    <m/>
    <m/>
    <m/>
    <m/>
    <x v="0"/>
    <m/>
    <m/>
    <m/>
    <m/>
    <m/>
    <m/>
    <m/>
    <m/>
    <m/>
    <m/>
    <m/>
    <m/>
    <m/>
    <m/>
    <m/>
    <m/>
    <m/>
    <m/>
    <m/>
    <m/>
    <m/>
    <m/>
    <m/>
    <m/>
  </r>
  <r>
    <s v="MT0000892"/>
    <s v="ICIS-NPDES"/>
    <x v="0"/>
    <x v="2"/>
    <n v="1009"/>
    <s v="Barium, total recoverable"/>
    <x v="45"/>
    <n v="1"/>
    <s v="Effluent gross"/>
    <n v="6"/>
    <x v="1"/>
    <x v="1"/>
    <n v="40451"/>
    <x v="0"/>
    <m/>
    <m/>
    <m/>
    <m/>
    <m/>
    <m/>
    <m/>
    <m/>
    <m/>
    <m/>
    <m/>
    <m/>
    <m/>
    <m/>
    <m/>
    <m/>
    <m/>
    <m/>
    <m/>
    <m/>
    <m/>
    <m/>
    <m/>
    <n v="50"/>
    <s v="UG/L"/>
    <m/>
    <m/>
    <s v="UG/L"/>
    <s v="max"/>
    <m/>
    <m/>
    <m/>
    <m/>
    <m/>
    <x v="0"/>
    <m/>
    <m/>
    <m/>
    <m/>
    <m/>
    <m/>
    <m/>
    <m/>
    <m/>
    <m/>
    <m/>
    <m/>
    <m/>
    <m/>
    <m/>
    <m/>
    <m/>
    <m/>
    <m/>
    <m/>
    <m/>
    <m/>
    <m/>
    <m/>
  </r>
  <r>
    <s v="MT0000892"/>
    <s v="ICIS-NPDES"/>
    <x v="0"/>
    <x v="2"/>
    <n v="1009"/>
    <s v="Barium, total recoverable"/>
    <x v="45"/>
    <n v="1"/>
    <s v="Effluent gross"/>
    <n v="6"/>
    <x v="27"/>
    <x v="27"/>
    <n v="40633"/>
    <x v="1"/>
    <m/>
    <m/>
    <m/>
    <m/>
    <m/>
    <m/>
    <m/>
    <m/>
    <m/>
    <m/>
    <m/>
    <m/>
    <m/>
    <m/>
    <m/>
    <m/>
    <m/>
    <m/>
    <m/>
    <m/>
    <m/>
    <m/>
    <m/>
    <n v="70"/>
    <s v="UG/L"/>
    <m/>
    <m/>
    <s v="UG/L"/>
    <s v="max"/>
    <m/>
    <m/>
    <m/>
    <m/>
    <m/>
    <x v="0"/>
    <m/>
    <m/>
    <m/>
    <m/>
    <m/>
    <m/>
    <m/>
    <m/>
    <m/>
    <m/>
    <m/>
    <m/>
    <m/>
    <m/>
    <m/>
    <m/>
    <m/>
    <m/>
    <m/>
    <m/>
    <m/>
    <m/>
    <m/>
    <m/>
  </r>
  <r>
    <s v="MT0000892"/>
    <s v="ICIS-NPDES"/>
    <x v="0"/>
    <x v="2"/>
    <n v="1009"/>
    <s v="Barium, total recoverable"/>
    <x v="45"/>
    <n v="1"/>
    <s v="Effluent gross"/>
    <n v="6"/>
    <x v="29"/>
    <x v="29"/>
    <n v="40816"/>
    <x v="1"/>
    <m/>
    <m/>
    <m/>
    <m/>
    <m/>
    <m/>
    <m/>
    <m/>
    <m/>
    <m/>
    <m/>
    <m/>
    <m/>
    <m/>
    <m/>
    <m/>
    <m/>
    <m/>
    <m/>
    <m/>
    <m/>
    <m/>
    <m/>
    <n v="60"/>
    <s v="UG/L"/>
    <m/>
    <m/>
    <s v="UG/L"/>
    <s v="max"/>
    <m/>
    <m/>
    <m/>
    <m/>
    <m/>
    <x v="0"/>
    <m/>
    <m/>
    <m/>
    <m/>
    <m/>
    <m/>
    <m/>
    <m/>
    <m/>
    <m/>
    <m/>
    <m/>
    <m/>
    <m/>
    <m/>
    <m/>
    <m/>
    <m/>
    <m/>
    <m/>
    <m/>
    <m/>
    <m/>
    <m/>
  </r>
  <r>
    <s v="MT0000892"/>
    <s v="ICIS-NPDES"/>
    <x v="0"/>
    <x v="2"/>
    <n v="1009"/>
    <s v="Barium, total recoverable"/>
    <x v="45"/>
    <n v="1"/>
    <s v="Effluent gross"/>
    <n v="6"/>
    <x v="8"/>
    <x v="8"/>
    <n v="40999"/>
    <x v="2"/>
    <m/>
    <m/>
    <m/>
    <m/>
    <m/>
    <m/>
    <m/>
    <m/>
    <m/>
    <m/>
    <m/>
    <m/>
    <m/>
    <m/>
    <m/>
    <m/>
    <m/>
    <m/>
    <m/>
    <m/>
    <m/>
    <m/>
    <m/>
    <n v="60"/>
    <s v="UG/L"/>
    <m/>
    <m/>
    <s v="UG/L"/>
    <s v="max"/>
    <m/>
    <m/>
    <m/>
    <m/>
    <m/>
    <x v="0"/>
    <m/>
    <m/>
    <m/>
    <m/>
    <m/>
    <m/>
    <m/>
    <m/>
    <m/>
    <m/>
    <m/>
    <m/>
    <m/>
    <m/>
    <m/>
    <m/>
    <m/>
    <m/>
    <m/>
    <m/>
    <m/>
    <m/>
    <m/>
    <m/>
  </r>
  <r>
    <s v="MT0000892"/>
    <s v="ICIS-NPDES"/>
    <x v="0"/>
    <x v="2"/>
    <n v="1042"/>
    <s v="Copper, total (as Cu)"/>
    <x v="26"/>
    <n v="1"/>
    <s v="Effluent gross"/>
    <n v="1"/>
    <x v="35"/>
    <x v="35"/>
    <n v="41060"/>
    <x v="2"/>
    <m/>
    <m/>
    <m/>
    <m/>
    <m/>
    <m/>
    <m/>
    <m/>
    <m/>
    <m/>
    <m/>
    <m/>
    <n v="2E-3"/>
    <s v="MG/L"/>
    <s v="&lt;="/>
    <n v="3.2000000000000001E-2"/>
    <s v="MG/L"/>
    <s v="avg"/>
    <m/>
    <m/>
    <m/>
    <m/>
    <m/>
    <m/>
    <s v="MG/L"/>
    <s v="&lt;="/>
    <n v="4.1000000000000002E-2"/>
    <s v="MG/L"/>
    <s v="max"/>
    <m/>
    <m/>
    <m/>
    <m/>
    <m/>
    <x v="0"/>
    <m/>
    <m/>
    <m/>
    <m/>
    <m/>
    <m/>
    <m/>
    <m/>
    <m/>
    <m/>
    <m/>
    <m/>
    <m/>
    <m/>
    <m/>
    <m/>
    <m/>
    <m/>
    <m/>
    <m/>
    <m/>
    <m/>
    <m/>
    <m/>
  </r>
  <r>
    <s v="MT0000892"/>
    <s v="ICIS-NPDES"/>
    <x v="0"/>
    <x v="2"/>
    <n v="1042"/>
    <s v="Copper, total (as Cu)"/>
    <x v="26"/>
    <n v="1"/>
    <s v="Effluent gross"/>
    <n v="1"/>
    <x v="10"/>
    <x v="10"/>
    <n v="41090"/>
    <x v="2"/>
    <m/>
    <m/>
    <m/>
    <m/>
    <m/>
    <m/>
    <m/>
    <m/>
    <m/>
    <m/>
    <m/>
    <m/>
    <n v="2E-3"/>
    <s v="MG/L"/>
    <s v="&lt;="/>
    <n v="3.2000000000000001E-2"/>
    <s v="MG/L"/>
    <s v="avg"/>
    <m/>
    <m/>
    <m/>
    <m/>
    <m/>
    <m/>
    <s v="MG/L"/>
    <s v="&lt;="/>
    <n v="4.1000000000000002E-2"/>
    <s v="MG/L"/>
    <s v="max"/>
    <m/>
    <m/>
    <m/>
    <m/>
    <m/>
    <x v="0"/>
    <m/>
    <m/>
    <m/>
    <m/>
    <m/>
    <m/>
    <m/>
    <m/>
    <m/>
    <m/>
    <m/>
    <m/>
    <m/>
    <m/>
    <m/>
    <m/>
    <m/>
    <m/>
    <m/>
    <m/>
    <m/>
    <m/>
    <m/>
    <m/>
  </r>
  <r>
    <s v="MT0000892"/>
    <s v="ICIS-NPDES"/>
    <x v="0"/>
    <x v="2"/>
    <n v="1042"/>
    <s v="Copper, total (as Cu)"/>
    <x v="26"/>
    <n v="1"/>
    <s v="Effluent gross"/>
    <n v="1"/>
    <x v="36"/>
    <x v="36"/>
    <n v="41121"/>
    <x v="2"/>
    <m/>
    <m/>
    <m/>
    <m/>
    <m/>
    <m/>
    <m/>
    <m/>
    <m/>
    <m/>
    <m/>
    <m/>
    <n v="2E-3"/>
    <s v="MG/L"/>
    <s v="&lt;="/>
    <n v="3.2000000000000001E-2"/>
    <s v="MG/L"/>
    <s v="avg"/>
    <m/>
    <m/>
    <m/>
    <m/>
    <m/>
    <m/>
    <s v="MG/L"/>
    <s v="&lt;="/>
    <n v="4.1000000000000002E-2"/>
    <s v="MG/L"/>
    <s v="max"/>
    <m/>
    <m/>
    <m/>
    <m/>
    <m/>
    <x v="0"/>
    <m/>
    <m/>
    <m/>
    <m/>
    <m/>
    <m/>
    <m/>
    <m/>
    <m/>
    <m/>
    <m/>
    <m/>
    <m/>
    <m/>
    <m/>
    <m/>
    <m/>
    <m/>
    <m/>
    <m/>
    <m/>
    <m/>
    <m/>
    <m/>
  </r>
  <r>
    <s v="MT0000892"/>
    <s v="ICIS-NPDES"/>
    <x v="0"/>
    <x v="2"/>
    <n v="1042"/>
    <s v="Copper, total (as Cu)"/>
    <x v="26"/>
    <n v="1"/>
    <s v="Effluent gross"/>
    <n v="1"/>
    <x v="37"/>
    <x v="37"/>
    <n v="41152"/>
    <x v="2"/>
    <m/>
    <m/>
    <m/>
    <m/>
    <m/>
    <m/>
    <m/>
    <m/>
    <m/>
    <m/>
    <m/>
    <m/>
    <n v="2E-3"/>
    <s v="MG/L"/>
    <s v="&lt;="/>
    <n v="3.2000000000000001E-2"/>
    <s v="MG/L"/>
    <s v="avg"/>
    <m/>
    <m/>
    <m/>
    <m/>
    <m/>
    <m/>
    <s v="MG/L"/>
    <s v="&lt;="/>
    <n v="4.1000000000000002E-2"/>
    <s v="MG/L"/>
    <s v="max"/>
    <m/>
    <m/>
    <m/>
    <m/>
    <m/>
    <x v="0"/>
    <m/>
    <m/>
    <m/>
    <m/>
    <m/>
    <m/>
    <m/>
    <m/>
    <m/>
    <m/>
    <m/>
    <m/>
    <m/>
    <m/>
    <m/>
    <m/>
    <m/>
    <m/>
    <m/>
    <m/>
    <m/>
    <m/>
    <m/>
    <m/>
  </r>
  <r>
    <s v="MT0000892"/>
    <s v="ICIS-NPDES"/>
    <x v="0"/>
    <x v="2"/>
    <n v="1042"/>
    <s v="Copper, total (as Cu)"/>
    <x v="26"/>
    <n v="1"/>
    <s v="Effluent gross"/>
    <n v="1"/>
    <x v="38"/>
    <x v="38"/>
    <n v="41182"/>
    <x v="2"/>
    <m/>
    <m/>
    <m/>
    <m/>
    <m/>
    <m/>
    <m/>
    <m/>
    <m/>
    <m/>
    <m/>
    <m/>
    <n v="2E-3"/>
    <s v="MG/L"/>
    <s v="&lt;="/>
    <n v="3.2000000000000001E-2"/>
    <s v="MG/L"/>
    <s v="avg"/>
    <m/>
    <m/>
    <m/>
    <m/>
    <m/>
    <m/>
    <s v="MG/L"/>
    <s v="&lt;="/>
    <n v="4.1000000000000002E-2"/>
    <s v="MG/L"/>
    <s v="max"/>
    <m/>
    <m/>
    <m/>
    <m/>
    <m/>
    <x v="0"/>
    <m/>
    <m/>
    <m/>
    <m/>
    <m/>
    <m/>
    <m/>
    <m/>
    <m/>
    <m/>
    <m/>
    <m/>
    <m/>
    <m/>
    <m/>
    <m/>
    <m/>
    <m/>
    <m/>
    <m/>
    <m/>
    <m/>
    <m/>
    <m/>
  </r>
  <r>
    <s v="MT0000892"/>
    <s v="ICIS-NPDES"/>
    <x v="0"/>
    <x v="2"/>
    <n v="1045"/>
    <s v="Iron, total (as Fe)"/>
    <x v="27"/>
    <n v="1"/>
    <s v="Effluent gross"/>
    <n v="1"/>
    <x v="11"/>
    <x v="11"/>
    <n v="40025"/>
    <x v="3"/>
    <m/>
    <m/>
    <m/>
    <m/>
    <m/>
    <m/>
    <m/>
    <m/>
    <m/>
    <m/>
    <m/>
    <m/>
    <n v="7.0000000000000007E-2"/>
    <s v="MG/L"/>
    <s v="&lt;="/>
    <n v="3.5"/>
    <s v="MG/L"/>
    <s v="avg"/>
    <m/>
    <m/>
    <m/>
    <m/>
    <m/>
    <n v="7.0000000000000007E-2"/>
    <s v="MG/L"/>
    <s v="&lt;="/>
    <n v="7"/>
    <s v="MG/L"/>
    <s v="max"/>
    <m/>
    <m/>
    <m/>
    <m/>
    <m/>
    <x v="0"/>
    <m/>
    <m/>
    <m/>
    <m/>
    <m/>
    <m/>
    <m/>
    <m/>
    <m/>
    <m/>
    <m/>
    <m/>
    <m/>
    <m/>
    <m/>
    <m/>
    <m/>
    <m/>
    <m/>
    <m/>
    <m/>
    <m/>
    <m/>
    <m/>
  </r>
  <r>
    <s v="MT0000892"/>
    <s v="ICIS-NPDES"/>
    <x v="0"/>
    <x v="2"/>
    <n v="1045"/>
    <s v="Iron, total (as Fe)"/>
    <x v="27"/>
    <n v="1"/>
    <s v="Effluent gross"/>
    <n v="1"/>
    <x v="12"/>
    <x v="12"/>
    <n v="40056"/>
    <x v="3"/>
    <m/>
    <m/>
    <m/>
    <m/>
    <m/>
    <m/>
    <m/>
    <m/>
    <m/>
    <m/>
    <m/>
    <m/>
    <n v="0.05"/>
    <s v="MG/L"/>
    <s v="&lt;="/>
    <n v="3.5"/>
    <s v="MG/L"/>
    <s v="avg"/>
    <m/>
    <m/>
    <m/>
    <m/>
    <m/>
    <n v="0.05"/>
    <s v="MG/L"/>
    <s v="&lt;="/>
    <n v="7"/>
    <s v="MG/L"/>
    <s v="max"/>
    <m/>
    <m/>
    <m/>
    <m/>
    <m/>
    <x v="0"/>
    <m/>
    <m/>
    <m/>
    <m/>
    <m/>
    <m/>
    <m/>
    <m/>
    <m/>
    <m/>
    <m/>
    <m/>
    <m/>
    <m/>
    <m/>
    <m/>
    <m/>
    <m/>
    <m/>
    <m/>
    <m/>
    <m/>
    <m/>
    <m/>
  </r>
  <r>
    <s v="MT0000892"/>
    <s v="ICIS-NPDES"/>
    <x v="0"/>
    <x v="2"/>
    <n v="1045"/>
    <s v="Iron, total (as Fe)"/>
    <x v="27"/>
    <n v="1"/>
    <s v="Effluent gross"/>
    <n v="1"/>
    <x v="13"/>
    <x v="13"/>
    <n v="40086"/>
    <x v="3"/>
    <m/>
    <m/>
    <m/>
    <m/>
    <m/>
    <m/>
    <m/>
    <m/>
    <m/>
    <m/>
    <m/>
    <m/>
    <n v="0.08"/>
    <s v="MG/L"/>
    <s v="&lt;="/>
    <n v="3.5"/>
    <s v="MG/L"/>
    <s v="avg"/>
    <m/>
    <m/>
    <m/>
    <m/>
    <m/>
    <n v="0.08"/>
    <s v="MG/L"/>
    <s v="&lt;="/>
    <n v="7"/>
    <s v="MG/L"/>
    <s v="max"/>
    <m/>
    <m/>
    <m/>
    <m/>
    <m/>
    <x v="0"/>
    <m/>
    <m/>
    <m/>
    <m/>
    <m/>
    <m/>
    <m/>
    <m/>
    <m/>
    <m/>
    <m/>
    <m/>
    <m/>
    <m/>
    <m/>
    <m/>
    <m/>
    <m/>
    <m/>
    <m/>
    <m/>
    <m/>
    <m/>
    <m/>
  </r>
  <r>
    <s v="MT0000892"/>
    <s v="ICIS-NPDES"/>
    <x v="0"/>
    <x v="2"/>
    <n v="1045"/>
    <s v="Iron, total (as Fe)"/>
    <x v="27"/>
    <n v="1"/>
    <s v="Effluent gross"/>
    <n v="1"/>
    <x v="14"/>
    <x v="14"/>
    <n v="40117"/>
    <x v="3"/>
    <m/>
    <m/>
    <m/>
    <m/>
    <m/>
    <m/>
    <m/>
    <m/>
    <m/>
    <m/>
    <m/>
    <m/>
    <n v="0.03"/>
    <s v="MG/L"/>
    <s v="&lt;="/>
    <n v="3.5"/>
    <s v="MG/L"/>
    <s v="avg"/>
    <m/>
    <m/>
    <m/>
    <m/>
    <m/>
    <n v="0.03"/>
    <s v="MG/L"/>
    <s v="&lt;="/>
    <n v="7"/>
    <s v="MG/L"/>
    <s v="max"/>
    <m/>
    <m/>
    <m/>
    <m/>
    <m/>
    <x v="0"/>
    <m/>
    <m/>
    <m/>
    <m/>
    <m/>
    <m/>
    <m/>
    <m/>
    <m/>
    <m/>
    <m/>
    <m/>
    <m/>
    <m/>
    <m/>
    <m/>
    <m/>
    <m/>
    <m/>
    <m/>
    <m/>
    <m/>
    <m/>
    <m/>
  </r>
  <r>
    <s v="MT0000892"/>
    <s v="ICIS-NPDES"/>
    <x v="0"/>
    <x v="2"/>
    <n v="1045"/>
    <s v="Iron, total (as Fe)"/>
    <x v="27"/>
    <n v="1"/>
    <s v="Effluent gross"/>
    <n v="1"/>
    <x v="15"/>
    <x v="15"/>
    <n v="40147"/>
    <x v="3"/>
    <m/>
    <m/>
    <m/>
    <m/>
    <m/>
    <m/>
    <m/>
    <m/>
    <m/>
    <m/>
    <m/>
    <m/>
    <n v="0.06"/>
    <s v="MG/L"/>
    <s v="&lt;="/>
    <n v="3.5"/>
    <s v="MG/L"/>
    <s v="avg"/>
    <m/>
    <m/>
    <m/>
    <m/>
    <m/>
    <n v="0.06"/>
    <s v="MG/L"/>
    <s v="&lt;="/>
    <n v="7"/>
    <s v="MG/L"/>
    <s v="max"/>
    <m/>
    <m/>
    <m/>
    <m/>
    <m/>
    <x v="0"/>
    <m/>
    <m/>
    <m/>
    <m/>
    <m/>
    <m/>
    <m/>
    <m/>
    <m/>
    <m/>
    <m/>
    <m/>
    <m/>
    <m/>
    <m/>
    <m/>
    <m/>
    <m/>
    <m/>
    <m/>
    <m/>
    <m/>
    <m/>
    <m/>
  </r>
  <r>
    <s v="MT0000892"/>
    <s v="ICIS-NPDES"/>
    <x v="0"/>
    <x v="2"/>
    <n v="1045"/>
    <s v="Iron, total (as Fe)"/>
    <x v="27"/>
    <n v="1"/>
    <s v="Effluent gross"/>
    <n v="1"/>
    <x v="16"/>
    <x v="16"/>
    <n v="40178"/>
    <x v="3"/>
    <m/>
    <m/>
    <m/>
    <m/>
    <m/>
    <m/>
    <m/>
    <m/>
    <m/>
    <m/>
    <m/>
    <m/>
    <n v="0.05"/>
    <s v="MG/L"/>
    <s v="&lt;="/>
    <n v="3.5"/>
    <s v="MG/L"/>
    <s v="avg"/>
    <m/>
    <m/>
    <m/>
    <m/>
    <m/>
    <n v="0.05"/>
    <s v="MG/L"/>
    <s v="&lt;="/>
    <n v="7"/>
    <s v="MG/L"/>
    <s v="max"/>
    <m/>
    <m/>
    <m/>
    <m/>
    <m/>
    <x v="0"/>
    <m/>
    <m/>
    <m/>
    <m/>
    <m/>
    <m/>
    <m/>
    <m/>
    <m/>
    <m/>
    <m/>
    <m/>
    <m/>
    <m/>
    <m/>
    <m/>
    <m/>
    <m/>
    <m/>
    <m/>
    <m/>
    <m/>
    <m/>
    <m/>
  </r>
  <r>
    <s v="MT0000892"/>
    <s v="ICIS-NPDES"/>
    <x v="0"/>
    <x v="2"/>
    <n v="1045"/>
    <s v="Iron, total (as Fe)"/>
    <x v="27"/>
    <n v="1"/>
    <s v="Effluent gross"/>
    <n v="1"/>
    <x v="17"/>
    <x v="17"/>
    <n v="40209"/>
    <x v="0"/>
    <m/>
    <m/>
    <m/>
    <m/>
    <m/>
    <m/>
    <m/>
    <m/>
    <m/>
    <m/>
    <m/>
    <m/>
    <n v="0.06"/>
    <s v="MG/L"/>
    <s v="&lt;="/>
    <n v="3.5"/>
    <s v="MG/L"/>
    <s v="avg"/>
    <m/>
    <m/>
    <m/>
    <m/>
    <m/>
    <n v="0.06"/>
    <s v="MG/L"/>
    <s v="&lt;="/>
    <n v="7"/>
    <s v="MG/L"/>
    <s v="max"/>
    <m/>
    <m/>
    <m/>
    <m/>
    <m/>
    <x v="0"/>
    <m/>
    <m/>
    <m/>
    <m/>
    <m/>
    <m/>
    <m/>
    <m/>
    <m/>
    <m/>
    <m/>
    <m/>
    <m/>
    <m/>
    <m/>
    <m/>
    <m/>
    <m/>
    <m/>
    <m/>
    <m/>
    <m/>
    <m/>
    <m/>
  </r>
  <r>
    <s v="MT0000892"/>
    <s v="ICIS-NPDES"/>
    <x v="0"/>
    <x v="2"/>
    <n v="1045"/>
    <s v="Iron, total (as Fe)"/>
    <x v="27"/>
    <n v="1"/>
    <s v="Effluent gross"/>
    <n v="1"/>
    <x v="18"/>
    <x v="18"/>
    <n v="40237"/>
    <x v="0"/>
    <m/>
    <m/>
    <m/>
    <m/>
    <m/>
    <m/>
    <m/>
    <m/>
    <m/>
    <m/>
    <m/>
    <m/>
    <n v="0.04"/>
    <s v="MG/L"/>
    <s v="&lt;="/>
    <n v="3.5"/>
    <s v="MG/L"/>
    <s v="avg"/>
    <m/>
    <m/>
    <m/>
    <m/>
    <m/>
    <n v="0.04"/>
    <s v="MG/L"/>
    <s v="&lt;="/>
    <n v="7"/>
    <s v="MG/L"/>
    <s v="max"/>
    <m/>
    <m/>
    <m/>
    <m/>
    <m/>
    <x v="0"/>
    <m/>
    <m/>
    <m/>
    <m/>
    <m/>
    <m/>
    <m/>
    <m/>
    <m/>
    <m/>
    <m/>
    <m/>
    <m/>
    <m/>
    <m/>
    <m/>
    <m/>
    <m/>
    <m/>
    <m/>
    <m/>
    <m/>
    <m/>
    <m/>
  </r>
  <r>
    <s v="MT0000892"/>
    <s v="ICIS-NPDES"/>
    <x v="0"/>
    <x v="2"/>
    <n v="1045"/>
    <s v="Iron, total (as Fe)"/>
    <x v="27"/>
    <n v="1"/>
    <s v="Effluent gross"/>
    <n v="1"/>
    <x v="19"/>
    <x v="19"/>
    <n v="40268"/>
    <x v="0"/>
    <m/>
    <m/>
    <m/>
    <m/>
    <m/>
    <m/>
    <m/>
    <m/>
    <m/>
    <m/>
    <m/>
    <m/>
    <n v="0.06"/>
    <s v="MG/L"/>
    <s v="&lt;="/>
    <n v="3.5"/>
    <s v="MG/L"/>
    <s v="avg"/>
    <m/>
    <m/>
    <m/>
    <m/>
    <m/>
    <n v="0.06"/>
    <s v="MG/L"/>
    <s v="&lt;="/>
    <n v="7"/>
    <s v="MG/L"/>
    <s v="max"/>
    <m/>
    <m/>
    <m/>
    <m/>
    <m/>
    <x v="0"/>
    <m/>
    <m/>
    <m/>
    <m/>
    <m/>
    <m/>
    <m/>
    <m/>
    <m/>
    <m/>
    <m/>
    <m/>
    <m/>
    <m/>
    <m/>
    <m/>
    <m/>
    <m/>
    <m/>
    <m/>
    <m/>
    <m/>
    <m/>
    <m/>
  </r>
  <r>
    <s v="MT0000892"/>
    <s v="ICIS-NPDES"/>
    <x v="0"/>
    <x v="2"/>
    <n v="1045"/>
    <s v="Iron, total (as Fe)"/>
    <x v="27"/>
    <n v="1"/>
    <s v="Effluent gross"/>
    <n v="1"/>
    <x v="20"/>
    <x v="20"/>
    <n v="40298"/>
    <x v="0"/>
    <m/>
    <m/>
    <m/>
    <m/>
    <m/>
    <m/>
    <m/>
    <m/>
    <m/>
    <m/>
    <m/>
    <m/>
    <n v="7.0000000000000007E-2"/>
    <s v="MG/L"/>
    <s v="&lt;="/>
    <n v="3.5"/>
    <s v="MG/L"/>
    <s v="avg"/>
    <m/>
    <m/>
    <m/>
    <m/>
    <m/>
    <n v="7.0000000000000007E-2"/>
    <s v="MG/L"/>
    <s v="&lt;="/>
    <n v="7"/>
    <s v="MG/L"/>
    <s v="max"/>
    <m/>
    <m/>
    <m/>
    <m/>
    <m/>
    <x v="0"/>
    <m/>
    <m/>
    <m/>
    <m/>
    <m/>
    <m/>
    <m/>
    <m/>
    <m/>
    <m/>
    <m/>
    <m/>
    <m/>
    <m/>
    <m/>
    <m/>
    <m/>
    <m/>
    <m/>
    <m/>
    <m/>
    <m/>
    <m/>
    <m/>
  </r>
  <r>
    <s v="MT0000892"/>
    <s v="ICIS-NPDES"/>
    <x v="0"/>
    <x v="2"/>
    <n v="1045"/>
    <s v="Iron, total (as Fe)"/>
    <x v="27"/>
    <n v="1"/>
    <s v="Effluent gross"/>
    <n v="1"/>
    <x v="21"/>
    <x v="21"/>
    <n v="40329"/>
    <x v="0"/>
    <m/>
    <m/>
    <m/>
    <m/>
    <m/>
    <m/>
    <m/>
    <m/>
    <m/>
    <m/>
    <m/>
    <m/>
    <n v="0.06"/>
    <s v="MG/L"/>
    <s v="&lt;="/>
    <n v="3.5"/>
    <s v="MG/L"/>
    <s v="avg"/>
    <m/>
    <m/>
    <m/>
    <m/>
    <m/>
    <n v="0.06"/>
    <s v="MG/L"/>
    <s v="&lt;="/>
    <n v="7"/>
    <s v="MG/L"/>
    <s v="max"/>
    <m/>
    <m/>
    <m/>
    <m/>
    <m/>
    <x v="0"/>
    <m/>
    <m/>
    <m/>
    <m/>
    <m/>
    <m/>
    <m/>
    <m/>
    <m/>
    <m/>
    <m/>
    <m/>
    <m/>
    <m/>
    <m/>
    <m/>
    <m/>
    <m/>
    <m/>
    <m/>
    <m/>
    <m/>
    <m/>
    <m/>
  </r>
  <r>
    <s v="MT0000892"/>
    <s v="ICIS-NPDES"/>
    <x v="0"/>
    <x v="2"/>
    <n v="1045"/>
    <s v="Iron, total (as Fe)"/>
    <x v="27"/>
    <n v="1"/>
    <s v="Effluent gross"/>
    <n v="1"/>
    <x v="22"/>
    <x v="22"/>
    <n v="40359"/>
    <x v="0"/>
    <m/>
    <m/>
    <m/>
    <m/>
    <m/>
    <m/>
    <m/>
    <m/>
    <m/>
    <m/>
    <m/>
    <m/>
    <n v="0.01"/>
    <s v="MG/L"/>
    <s v="&lt;="/>
    <n v="3.5"/>
    <s v="MG/L"/>
    <s v="avg"/>
    <m/>
    <m/>
    <m/>
    <m/>
    <m/>
    <n v="0.01"/>
    <s v="MG/L"/>
    <s v="&lt;="/>
    <n v="7"/>
    <s v="MG/L"/>
    <s v="max"/>
    <m/>
    <m/>
    <m/>
    <m/>
    <m/>
    <x v="0"/>
    <m/>
    <m/>
    <m/>
    <m/>
    <m/>
    <m/>
    <m/>
    <m/>
    <m/>
    <m/>
    <m/>
    <m/>
    <m/>
    <m/>
    <m/>
    <m/>
    <m/>
    <m/>
    <m/>
    <m/>
    <m/>
    <m/>
    <m/>
    <m/>
  </r>
  <r>
    <s v="MT0000892"/>
    <s v="ICIS-NPDES"/>
    <x v="0"/>
    <x v="2"/>
    <n v="1045"/>
    <s v="Iron, total (as Fe)"/>
    <x v="27"/>
    <n v="1"/>
    <s v="Effluent gross"/>
    <n v="1"/>
    <x v="23"/>
    <x v="23"/>
    <n v="40390"/>
    <x v="0"/>
    <m/>
    <m/>
    <m/>
    <m/>
    <m/>
    <m/>
    <m/>
    <m/>
    <m/>
    <m/>
    <m/>
    <m/>
    <n v="0.04"/>
    <s v="MG/L"/>
    <s v="&lt;="/>
    <n v="3.5"/>
    <s v="MG/L"/>
    <s v="avg"/>
    <m/>
    <m/>
    <m/>
    <m/>
    <m/>
    <n v="0.04"/>
    <s v="MG/L"/>
    <s v="&lt;="/>
    <n v="7"/>
    <s v="MG/L"/>
    <s v="max"/>
    <m/>
    <m/>
    <m/>
    <m/>
    <m/>
    <x v="0"/>
    <m/>
    <m/>
    <m/>
    <m/>
    <m/>
    <m/>
    <m/>
    <m/>
    <m/>
    <m/>
    <m/>
    <m/>
    <m/>
    <m/>
    <m/>
    <m/>
    <m/>
    <m/>
    <m/>
    <m/>
    <m/>
    <m/>
    <m/>
    <m/>
  </r>
  <r>
    <s v="MT0000892"/>
    <s v="ICIS-NPDES"/>
    <x v="0"/>
    <x v="2"/>
    <n v="1045"/>
    <s v="Iron, total (as Fe)"/>
    <x v="27"/>
    <n v="1"/>
    <s v="Effluent gross"/>
    <n v="1"/>
    <x v="0"/>
    <x v="0"/>
    <n v="40421"/>
    <x v="0"/>
    <m/>
    <m/>
    <m/>
    <m/>
    <m/>
    <m/>
    <m/>
    <m/>
    <m/>
    <m/>
    <m/>
    <m/>
    <n v="0.08"/>
    <s v="MG/L"/>
    <s v="&lt;="/>
    <n v="3.5"/>
    <s v="MG/L"/>
    <s v="avg"/>
    <m/>
    <m/>
    <m/>
    <m/>
    <m/>
    <n v="0.08"/>
    <s v="MG/L"/>
    <s v="&lt;="/>
    <n v="7"/>
    <s v="MG/L"/>
    <s v="max"/>
    <m/>
    <m/>
    <m/>
    <m/>
    <m/>
    <x v="0"/>
    <m/>
    <m/>
    <m/>
    <m/>
    <m/>
    <m/>
    <m/>
    <m/>
    <m/>
    <m/>
    <m/>
    <m/>
    <m/>
    <m/>
    <m/>
    <m/>
    <m/>
    <m/>
    <m/>
    <m/>
    <m/>
    <m/>
    <m/>
    <m/>
  </r>
  <r>
    <s v="MT0000892"/>
    <s v="ICIS-NPDES"/>
    <x v="0"/>
    <x v="2"/>
    <n v="1045"/>
    <s v="Iron, total (as Fe)"/>
    <x v="27"/>
    <n v="1"/>
    <s v="Effluent gross"/>
    <n v="1"/>
    <x v="1"/>
    <x v="1"/>
    <n v="40451"/>
    <x v="0"/>
    <m/>
    <m/>
    <m/>
    <m/>
    <m/>
    <m/>
    <m/>
    <m/>
    <m/>
    <m/>
    <m/>
    <m/>
    <n v="0.09"/>
    <s v="MG/L"/>
    <s v="&lt;="/>
    <n v="3.5"/>
    <s v="MG/L"/>
    <s v="avg"/>
    <m/>
    <m/>
    <m/>
    <m/>
    <m/>
    <n v="0.09"/>
    <s v="MG/L"/>
    <s v="&lt;="/>
    <n v="7"/>
    <s v="MG/L"/>
    <s v="max"/>
    <m/>
    <m/>
    <m/>
    <m/>
    <m/>
    <x v="0"/>
    <m/>
    <m/>
    <m/>
    <m/>
    <m/>
    <m/>
    <m/>
    <m/>
    <m/>
    <m/>
    <m/>
    <m/>
    <m/>
    <m/>
    <m/>
    <m/>
    <m/>
    <m/>
    <m/>
    <m/>
    <m/>
    <m/>
    <m/>
    <m/>
  </r>
  <r>
    <s v="MT0000892"/>
    <s v="ICIS-NPDES"/>
    <x v="0"/>
    <x v="2"/>
    <n v="1045"/>
    <s v="Iron, total (as Fe)"/>
    <x v="27"/>
    <n v="1"/>
    <s v="Effluent gross"/>
    <n v="1"/>
    <x v="24"/>
    <x v="24"/>
    <n v="40482"/>
    <x v="0"/>
    <m/>
    <m/>
    <m/>
    <m/>
    <m/>
    <m/>
    <m/>
    <m/>
    <m/>
    <m/>
    <m/>
    <m/>
    <n v="0.09"/>
    <s v="MG/L"/>
    <s v="&lt;="/>
    <n v="3.5"/>
    <s v="MG/L"/>
    <s v="avg"/>
    <m/>
    <m/>
    <m/>
    <m/>
    <m/>
    <n v="0.09"/>
    <s v="MG/L"/>
    <s v="&lt;="/>
    <n v="7"/>
    <s v="MG/L"/>
    <s v="max"/>
    <m/>
    <m/>
    <m/>
    <m/>
    <m/>
    <x v="0"/>
    <m/>
    <m/>
    <m/>
    <m/>
    <m/>
    <m/>
    <m/>
    <m/>
    <m/>
    <m/>
    <m/>
    <m/>
    <m/>
    <m/>
    <m/>
    <m/>
    <m/>
    <m/>
    <m/>
    <m/>
    <m/>
    <m/>
    <m/>
    <m/>
  </r>
  <r>
    <s v="MT0000892"/>
    <s v="ICIS-NPDES"/>
    <x v="0"/>
    <x v="2"/>
    <n v="1045"/>
    <s v="Iron, total (as Fe)"/>
    <x v="27"/>
    <n v="1"/>
    <s v="Effluent gross"/>
    <n v="1"/>
    <x v="2"/>
    <x v="2"/>
    <n v="40512"/>
    <x v="0"/>
    <m/>
    <m/>
    <m/>
    <m/>
    <m/>
    <m/>
    <m/>
    <m/>
    <m/>
    <m/>
    <m/>
    <m/>
    <n v="0.11"/>
    <s v="MG/L"/>
    <s v="&lt;="/>
    <n v="3.5"/>
    <s v="MG/L"/>
    <s v="avg"/>
    <m/>
    <m/>
    <m/>
    <m/>
    <m/>
    <n v="0.11"/>
    <s v="MG/L"/>
    <s v="&lt;="/>
    <n v="7"/>
    <s v="MG/L"/>
    <s v="max"/>
    <m/>
    <m/>
    <m/>
    <m/>
    <m/>
    <x v="0"/>
    <m/>
    <m/>
    <m/>
    <m/>
    <m/>
    <m/>
    <m/>
    <m/>
    <m/>
    <m/>
    <m/>
    <m/>
    <m/>
    <m/>
    <m/>
    <m/>
    <m/>
    <m/>
    <m/>
    <m/>
    <m/>
    <m/>
    <m/>
    <m/>
  </r>
  <r>
    <s v="MT0000892"/>
    <s v="ICIS-NPDES"/>
    <x v="0"/>
    <x v="2"/>
    <n v="1045"/>
    <s v="Iron, total (as Fe)"/>
    <x v="27"/>
    <n v="1"/>
    <s v="Effluent gross"/>
    <n v="1"/>
    <x v="3"/>
    <x v="3"/>
    <n v="40543"/>
    <x v="0"/>
    <m/>
    <m/>
    <m/>
    <m/>
    <m/>
    <m/>
    <m/>
    <m/>
    <m/>
    <m/>
    <m/>
    <m/>
    <n v="0.16"/>
    <s v="MG/L"/>
    <s v="&lt;="/>
    <n v="3.5"/>
    <s v="MG/L"/>
    <s v="avg"/>
    <m/>
    <m/>
    <m/>
    <m/>
    <m/>
    <n v="0.16"/>
    <s v="MG/L"/>
    <s v="&lt;="/>
    <n v="7"/>
    <s v="MG/L"/>
    <s v="max"/>
    <m/>
    <m/>
    <m/>
    <m/>
    <m/>
    <x v="0"/>
    <m/>
    <m/>
    <m/>
    <m/>
    <m/>
    <m/>
    <m/>
    <m/>
    <m/>
    <m/>
    <m/>
    <m/>
    <m/>
    <m/>
    <m/>
    <m/>
    <m/>
    <m/>
    <m/>
    <m/>
    <m/>
    <m/>
    <m/>
    <m/>
  </r>
  <r>
    <s v="MT0000892"/>
    <s v="ICIS-NPDES"/>
    <x v="0"/>
    <x v="2"/>
    <n v="1045"/>
    <s v="Iron, total (as Fe)"/>
    <x v="27"/>
    <n v="1"/>
    <s v="Effluent gross"/>
    <n v="1"/>
    <x v="25"/>
    <x v="25"/>
    <n v="40574"/>
    <x v="1"/>
    <m/>
    <m/>
    <m/>
    <m/>
    <m/>
    <m/>
    <m/>
    <m/>
    <m/>
    <m/>
    <m/>
    <m/>
    <n v="0.09"/>
    <s v="MG/L"/>
    <s v="&lt;="/>
    <n v="3.5"/>
    <s v="MG/L"/>
    <s v="avg"/>
    <m/>
    <m/>
    <m/>
    <m/>
    <m/>
    <n v="0.09"/>
    <s v="MG/L"/>
    <s v="&lt;="/>
    <n v="7"/>
    <s v="MG/L"/>
    <s v="max"/>
    <m/>
    <m/>
    <m/>
    <m/>
    <m/>
    <x v="0"/>
    <m/>
    <m/>
    <m/>
    <m/>
    <m/>
    <m/>
    <m/>
    <m/>
    <m/>
    <m/>
    <m/>
    <m/>
    <m/>
    <m/>
    <m/>
    <m/>
    <m/>
    <m/>
    <m/>
    <m/>
    <m/>
    <m/>
    <m/>
    <m/>
  </r>
  <r>
    <s v="MT0000892"/>
    <s v="ICIS-NPDES"/>
    <x v="0"/>
    <x v="2"/>
    <n v="1045"/>
    <s v="Iron, total (as Fe)"/>
    <x v="27"/>
    <n v="1"/>
    <s v="Effluent gross"/>
    <n v="1"/>
    <x v="26"/>
    <x v="26"/>
    <n v="40602"/>
    <x v="1"/>
    <m/>
    <m/>
    <m/>
    <m/>
    <m/>
    <m/>
    <m/>
    <m/>
    <m/>
    <m/>
    <m/>
    <m/>
    <n v="0.1"/>
    <s v="MG/L"/>
    <s v="&lt;="/>
    <n v="3.5"/>
    <s v="MG/L"/>
    <s v="avg"/>
    <m/>
    <m/>
    <m/>
    <m/>
    <m/>
    <n v="0.1"/>
    <s v="MG/L"/>
    <s v="&lt;="/>
    <n v="7"/>
    <s v="MG/L"/>
    <s v="max"/>
    <m/>
    <m/>
    <m/>
    <m/>
    <m/>
    <x v="0"/>
    <m/>
    <m/>
    <m/>
    <m/>
    <m/>
    <m/>
    <m/>
    <m/>
    <m/>
    <m/>
    <m/>
    <m/>
    <m/>
    <m/>
    <m/>
    <m/>
    <m/>
    <m/>
    <m/>
    <m/>
    <m/>
    <m/>
    <m/>
    <m/>
  </r>
  <r>
    <s v="MT0000892"/>
    <s v="ICIS-NPDES"/>
    <x v="0"/>
    <x v="2"/>
    <n v="1045"/>
    <s v="Iron, total (as Fe)"/>
    <x v="27"/>
    <n v="1"/>
    <s v="Effluent gross"/>
    <n v="1"/>
    <x v="27"/>
    <x v="27"/>
    <n v="40633"/>
    <x v="1"/>
    <m/>
    <m/>
    <m/>
    <m/>
    <m/>
    <m/>
    <m/>
    <m/>
    <m/>
    <m/>
    <m/>
    <m/>
    <n v="7.0000000000000007E-2"/>
    <s v="MG/L"/>
    <s v="&lt;="/>
    <n v="3.5"/>
    <s v="MG/L"/>
    <s v="avg"/>
    <m/>
    <m/>
    <m/>
    <m/>
    <m/>
    <n v="7.0000000000000007E-2"/>
    <s v="MG/L"/>
    <s v="&lt;="/>
    <n v="7"/>
    <s v="MG/L"/>
    <s v="max"/>
    <m/>
    <m/>
    <m/>
    <m/>
    <m/>
    <x v="0"/>
    <m/>
    <m/>
    <m/>
    <m/>
    <m/>
    <m/>
    <m/>
    <m/>
    <m/>
    <m/>
    <m/>
    <m/>
    <m/>
    <m/>
    <m/>
    <m/>
    <m/>
    <m/>
    <m/>
    <m/>
    <m/>
    <m/>
    <m/>
    <m/>
  </r>
  <r>
    <s v="MT0000892"/>
    <s v="ICIS-NPDES"/>
    <x v="0"/>
    <x v="2"/>
    <n v="1045"/>
    <s v="Iron, total (as Fe)"/>
    <x v="27"/>
    <n v="1"/>
    <s v="Effluent gross"/>
    <n v="1"/>
    <x v="28"/>
    <x v="28"/>
    <n v="40663"/>
    <x v="1"/>
    <m/>
    <m/>
    <m/>
    <m/>
    <m/>
    <m/>
    <m/>
    <m/>
    <m/>
    <m/>
    <m/>
    <m/>
    <n v="0.06"/>
    <s v="MG/L"/>
    <s v="&lt;="/>
    <n v="3.5"/>
    <s v="MG/L"/>
    <s v="avg"/>
    <m/>
    <m/>
    <m/>
    <m/>
    <m/>
    <n v="0.06"/>
    <s v="MG/L"/>
    <s v="&lt;="/>
    <n v="7"/>
    <s v="MG/L"/>
    <s v="max"/>
    <m/>
    <m/>
    <m/>
    <m/>
    <m/>
    <x v="0"/>
    <m/>
    <m/>
    <m/>
    <m/>
    <m/>
    <m/>
    <m/>
    <m/>
    <m/>
    <m/>
    <m/>
    <m/>
    <m/>
    <m/>
    <m/>
    <m/>
    <m/>
    <m/>
    <m/>
    <m/>
    <m/>
    <m/>
    <m/>
    <m/>
  </r>
  <r>
    <s v="MT0000892"/>
    <s v="ICIS-NPDES"/>
    <x v="0"/>
    <x v="2"/>
    <n v="1045"/>
    <s v="Iron, total (as Fe)"/>
    <x v="27"/>
    <n v="1"/>
    <s v="Effluent gross"/>
    <n v="1"/>
    <x v="4"/>
    <x v="4"/>
    <n v="40694"/>
    <x v="1"/>
    <m/>
    <m/>
    <m/>
    <m/>
    <m/>
    <m/>
    <m/>
    <m/>
    <m/>
    <m/>
    <m/>
    <m/>
    <n v="0.21"/>
    <s v="MG/L"/>
    <s v="&lt;="/>
    <n v="3.5"/>
    <s v="MG/L"/>
    <s v="avg"/>
    <m/>
    <m/>
    <m/>
    <m/>
    <m/>
    <n v="0.21"/>
    <s v="MG/L"/>
    <s v="&lt;="/>
    <n v="7"/>
    <s v="MG/L"/>
    <s v="max"/>
    <m/>
    <m/>
    <m/>
    <m/>
    <m/>
    <x v="0"/>
    <m/>
    <m/>
    <m/>
    <m/>
    <m/>
    <m/>
    <m/>
    <m/>
    <m/>
    <m/>
    <m/>
    <m/>
    <m/>
    <m/>
    <m/>
    <m/>
    <m/>
    <m/>
    <m/>
    <m/>
    <m/>
    <m/>
    <m/>
    <m/>
  </r>
  <r>
    <s v="MT0000892"/>
    <s v="ICIS-NPDES"/>
    <x v="0"/>
    <x v="2"/>
    <n v="1045"/>
    <s v="Iron, total (as Fe)"/>
    <x v="27"/>
    <n v="1"/>
    <s v="Effluent gross"/>
    <n v="1"/>
    <x v="5"/>
    <x v="5"/>
    <n v="40724"/>
    <x v="1"/>
    <m/>
    <m/>
    <m/>
    <m/>
    <m/>
    <m/>
    <m/>
    <m/>
    <m/>
    <m/>
    <m/>
    <m/>
    <n v="0.24"/>
    <s v="MG/L"/>
    <s v="&lt;="/>
    <n v="3.5"/>
    <s v="MG/L"/>
    <s v="avg"/>
    <m/>
    <m/>
    <m/>
    <m/>
    <m/>
    <n v="0.24"/>
    <s v="MG/L"/>
    <s v="&lt;="/>
    <n v="7"/>
    <s v="MG/L"/>
    <s v="max"/>
    <m/>
    <m/>
    <m/>
    <m/>
    <m/>
    <x v="0"/>
    <m/>
    <m/>
    <m/>
    <m/>
    <m/>
    <m/>
    <m/>
    <m/>
    <m/>
    <m/>
    <m/>
    <m/>
    <m/>
    <m/>
    <m/>
    <m/>
    <m/>
    <m/>
    <m/>
    <m/>
    <m/>
    <m/>
    <m/>
    <m/>
  </r>
  <r>
    <s v="MT0000892"/>
    <s v="ICIS-NPDES"/>
    <x v="0"/>
    <x v="2"/>
    <n v="1045"/>
    <s v="Iron, total (as Fe)"/>
    <x v="27"/>
    <n v="1"/>
    <s v="Effluent gross"/>
    <n v="1"/>
    <x v="6"/>
    <x v="6"/>
    <n v="40755"/>
    <x v="1"/>
    <m/>
    <m/>
    <m/>
    <m/>
    <m/>
    <m/>
    <m/>
    <m/>
    <m/>
    <m/>
    <m/>
    <m/>
    <n v="0.21"/>
    <s v="MG/L"/>
    <s v="&lt;="/>
    <n v="3.5"/>
    <s v="MG/L"/>
    <s v="avg"/>
    <m/>
    <m/>
    <m/>
    <m/>
    <m/>
    <n v="0.21"/>
    <s v="MG/L"/>
    <s v="&lt;="/>
    <n v="7"/>
    <s v="MG/L"/>
    <s v="max"/>
    <m/>
    <m/>
    <m/>
    <m/>
    <m/>
    <x v="0"/>
    <m/>
    <m/>
    <m/>
    <m/>
    <m/>
    <m/>
    <m/>
    <m/>
    <m/>
    <m/>
    <m/>
    <m/>
    <m/>
    <m/>
    <m/>
    <m/>
    <m/>
    <m/>
    <m/>
    <m/>
    <m/>
    <m/>
    <m/>
    <m/>
  </r>
  <r>
    <s v="MT0000892"/>
    <s v="ICIS-NPDES"/>
    <x v="0"/>
    <x v="2"/>
    <n v="1045"/>
    <s v="Iron, total (as Fe)"/>
    <x v="27"/>
    <n v="1"/>
    <s v="Effluent gross"/>
    <n v="1"/>
    <x v="7"/>
    <x v="7"/>
    <n v="40786"/>
    <x v="1"/>
    <m/>
    <m/>
    <m/>
    <m/>
    <m/>
    <m/>
    <m/>
    <m/>
    <m/>
    <m/>
    <m/>
    <m/>
    <n v="0.09"/>
    <s v="MG/L"/>
    <s v="&lt;="/>
    <n v="3.5"/>
    <s v="MG/L"/>
    <s v="avg"/>
    <m/>
    <m/>
    <m/>
    <m/>
    <m/>
    <n v="0.09"/>
    <s v="MG/L"/>
    <s v="&lt;="/>
    <n v="7"/>
    <s v="MG/L"/>
    <s v="max"/>
    <m/>
    <m/>
    <m/>
    <m/>
    <m/>
    <x v="0"/>
    <m/>
    <m/>
    <m/>
    <m/>
    <m/>
    <m/>
    <m/>
    <m/>
    <m/>
    <m/>
    <m/>
    <m/>
    <m/>
    <m/>
    <m/>
    <m/>
    <m/>
    <m/>
    <m/>
    <m/>
    <m/>
    <m/>
    <m/>
    <m/>
  </r>
  <r>
    <s v="MT0000892"/>
    <s v="ICIS-NPDES"/>
    <x v="0"/>
    <x v="2"/>
    <n v="1045"/>
    <s v="Iron, total (as Fe)"/>
    <x v="27"/>
    <n v="1"/>
    <s v="Effluent gross"/>
    <n v="1"/>
    <x v="29"/>
    <x v="29"/>
    <n v="40816"/>
    <x v="1"/>
    <m/>
    <m/>
    <m/>
    <m/>
    <m/>
    <m/>
    <m/>
    <m/>
    <m/>
    <m/>
    <m/>
    <m/>
    <n v="0.08"/>
    <s v="MG/L"/>
    <s v="&lt;="/>
    <n v="3.5"/>
    <s v="MG/L"/>
    <s v="avg"/>
    <m/>
    <m/>
    <m/>
    <m/>
    <m/>
    <n v="0.08"/>
    <s v="MG/L"/>
    <s v="&lt;="/>
    <n v="7"/>
    <s v="MG/L"/>
    <s v="max"/>
    <m/>
    <m/>
    <m/>
    <m/>
    <m/>
    <x v="0"/>
    <m/>
    <m/>
    <m/>
    <m/>
    <m/>
    <m/>
    <m/>
    <m/>
    <m/>
    <m/>
    <m/>
    <m/>
    <m/>
    <m/>
    <m/>
    <m/>
    <m/>
    <m/>
    <m/>
    <m/>
    <m/>
    <m/>
    <m/>
    <m/>
  </r>
  <r>
    <s v="MT0000892"/>
    <s v="ICIS-NPDES"/>
    <x v="0"/>
    <x v="2"/>
    <n v="1045"/>
    <s v="Iron, total (as Fe)"/>
    <x v="27"/>
    <n v="1"/>
    <s v="Effluent gross"/>
    <n v="1"/>
    <x v="30"/>
    <x v="30"/>
    <n v="40847"/>
    <x v="1"/>
    <m/>
    <m/>
    <m/>
    <m/>
    <m/>
    <m/>
    <m/>
    <m/>
    <m/>
    <m/>
    <m/>
    <m/>
    <n v="0.1"/>
    <s v="MG/L"/>
    <s v="&lt;="/>
    <n v="3.5"/>
    <s v="MG/L"/>
    <s v="avg"/>
    <m/>
    <m/>
    <m/>
    <m/>
    <m/>
    <n v="0.1"/>
    <s v="MG/L"/>
    <s v="&lt;="/>
    <n v="7"/>
    <s v="MG/L"/>
    <s v="max"/>
    <m/>
    <m/>
    <m/>
    <m/>
    <m/>
    <x v="0"/>
    <m/>
    <m/>
    <m/>
    <m/>
    <m/>
    <m/>
    <m/>
    <m/>
    <m/>
    <m/>
    <m/>
    <m/>
    <m/>
    <m/>
    <m/>
    <m/>
    <m/>
    <m/>
    <m/>
    <m/>
    <m/>
    <m/>
    <m/>
    <m/>
  </r>
  <r>
    <s v="MT0000892"/>
    <s v="ICIS-NPDES"/>
    <x v="0"/>
    <x v="2"/>
    <n v="1045"/>
    <s v="Iron, total (as Fe)"/>
    <x v="27"/>
    <n v="1"/>
    <s v="Effluent gross"/>
    <n v="1"/>
    <x v="31"/>
    <x v="31"/>
    <n v="40877"/>
    <x v="1"/>
    <m/>
    <m/>
    <m/>
    <m/>
    <m/>
    <m/>
    <m/>
    <m/>
    <m/>
    <m/>
    <m/>
    <m/>
    <n v="0.21"/>
    <s v="MG/L"/>
    <s v="&lt;="/>
    <n v="3.5"/>
    <s v="MG/L"/>
    <s v="avg"/>
    <m/>
    <m/>
    <m/>
    <m/>
    <m/>
    <n v="0.21"/>
    <s v="MG/L"/>
    <s v="&lt;="/>
    <n v="7"/>
    <s v="MG/L"/>
    <s v="max"/>
    <m/>
    <m/>
    <m/>
    <m/>
    <m/>
    <x v="0"/>
    <m/>
    <m/>
    <m/>
    <m/>
    <m/>
    <m/>
    <m/>
    <m/>
    <m/>
    <m/>
    <m/>
    <m/>
    <m/>
    <m/>
    <m/>
    <m/>
    <m/>
    <m/>
    <m/>
    <m/>
    <m/>
    <m/>
    <m/>
    <m/>
  </r>
  <r>
    <s v="MT0000892"/>
    <s v="ICIS-NPDES"/>
    <x v="0"/>
    <x v="2"/>
    <n v="1045"/>
    <s v="Iron, total (as Fe)"/>
    <x v="27"/>
    <n v="1"/>
    <s v="Effluent gross"/>
    <n v="1"/>
    <x v="32"/>
    <x v="32"/>
    <n v="40908"/>
    <x v="1"/>
    <m/>
    <m/>
    <m/>
    <m/>
    <m/>
    <m/>
    <m/>
    <m/>
    <m/>
    <m/>
    <m/>
    <m/>
    <n v="0.09"/>
    <s v="MG/L"/>
    <s v="&lt;="/>
    <n v="3.5"/>
    <s v="MG/L"/>
    <s v="avg"/>
    <m/>
    <m/>
    <m/>
    <m/>
    <m/>
    <n v="0.09"/>
    <s v="MG/L"/>
    <s v="&lt;="/>
    <n v="7"/>
    <s v="MG/L"/>
    <s v="max"/>
    <m/>
    <m/>
    <m/>
    <m/>
    <m/>
    <x v="0"/>
    <m/>
    <m/>
    <m/>
    <m/>
    <m/>
    <m/>
    <m/>
    <m/>
    <m/>
    <m/>
    <m/>
    <m/>
    <m/>
    <m/>
    <m/>
    <m/>
    <m/>
    <m/>
    <m/>
    <m/>
    <m/>
    <m/>
    <m/>
    <m/>
  </r>
  <r>
    <s v="MT0000892"/>
    <s v="ICIS-NPDES"/>
    <x v="0"/>
    <x v="2"/>
    <n v="1045"/>
    <s v="Iron, total (as Fe)"/>
    <x v="27"/>
    <n v="1"/>
    <s v="Effluent gross"/>
    <n v="1"/>
    <x v="33"/>
    <x v="33"/>
    <n v="40939"/>
    <x v="2"/>
    <m/>
    <m/>
    <m/>
    <m/>
    <m/>
    <m/>
    <m/>
    <m/>
    <m/>
    <m/>
    <m/>
    <m/>
    <n v="0.04"/>
    <s v="MG/L"/>
    <s v="&lt;="/>
    <n v="3.5"/>
    <s v="MG/L"/>
    <s v="avg"/>
    <m/>
    <m/>
    <m/>
    <m/>
    <m/>
    <n v="0.04"/>
    <s v="MG/L"/>
    <s v="&lt;="/>
    <n v="7"/>
    <s v="MG/L"/>
    <s v="max"/>
    <m/>
    <m/>
    <m/>
    <m/>
    <m/>
    <x v="0"/>
    <m/>
    <m/>
    <m/>
    <m/>
    <m/>
    <m/>
    <m/>
    <m/>
    <m/>
    <m/>
    <m/>
    <m/>
    <m/>
    <m/>
    <m/>
    <m/>
    <m/>
    <m/>
    <m/>
    <m/>
    <m/>
    <m/>
    <m/>
    <m/>
  </r>
  <r>
    <s v="MT0000892"/>
    <s v="ICIS-NPDES"/>
    <x v="0"/>
    <x v="2"/>
    <n v="1045"/>
    <s v="Iron, total (as Fe)"/>
    <x v="27"/>
    <n v="1"/>
    <s v="Effluent gross"/>
    <n v="1"/>
    <x v="34"/>
    <x v="34"/>
    <n v="40968"/>
    <x v="2"/>
    <m/>
    <m/>
    <m/>
    <m/>
    <m/>
    <m/>
    <m/>
    <m/>
    <m/>
    <m/>
    <m/>
    <m/>
    <n v="0.06"/>
    <s v="MG/L"/>
    <s v="&lt;="/>
    <n v="3.5"/>
    <s v="MG/L"/>
    <s v="avg"/>
    <m/>
    <m/>
    <m/>
    <m/>
    <m/>
    <n v="0.06"/>
    <s v="MG/L"/>
    <s v="&lt;="/>
    <n v="7"/>
    <s v="MG/L"/>
    <s v="max"/>
    <m/>
    <m/>
    <m/>
    <m/>
    <m/>
    <x v="0"/>
    <m/>
    <m/>
    <m/>
    <m/>
    <m/>
    <m/>
    <m/>
    <m/>
    <m/>
    <m/>
    <m/>
    <m/>
    <m/>
    <m/>
    <m/>
    <m/>
    <m/>
    <m/>
    <m/>
    <m/>
    <m/>
    <m/>
    <m/>
    <m/>
  </r>
  <r>
    <s v="MT0000892"/>
    <s v="ICIS-NPDES"/>
    <x v="0"/>
    <x v="2"/>
    <n v="1045"/>
    <s v="Iron, total (as Fe)"/>
    <x v="27"/>
    <n v="1"/>
    <s v="Effluent gross"/>
    <n v="1"/>
    <x v="8"/>
    <x v="8"/>
    <n v="40999"/>
    <x v="2"/>
    <m/>
    <m/>
    <m/>
    <m/>
    <m/>
    <m/>
    <m/>
    <m/>
    <m/>
    <m/>
    <m/>
    <m/>
    <n v="0.02"/>
    <s v="MG/L"/>
    <s v="&lt;="/>
    <n v="3.5"/>
    <s v="MG/L"/>
    <s v="avg"/>
    <m/>
    <m/>
    <m/>
    <m/>
    <m/>
    <n v="0.02"/>
    <s v="MG/L"/>
    <s v="&lt;="/>
    <n v="7"/>
    <s v="MG/L"/>
    <s v="max"/>
    <m/>
    <m/>
    <m/>
    <m/>
    <m/>
    <x v="0"/>
    <m/>
    <m/>
    <m/>
    <m/>
    <m/>
    <m/>
    <m/>
    <m/>
    <m/>
    <m/>
    <m/>
    <m/>
    <m/>
    <m/>
    <m/>
    <m/>
    <m/>
    <m/>
    <m/>
    <m/>
    <m/>
    <m/>
    <m/>
    <m/>
  </r>
  <r>
    <s v="MT0000892"/>
    <s v="ICIS-NPDES"/>
    <x v="0"/>
    <x v="2"/>
    <n v="1045"/>
    <s v="Iron, total (as Fe)"/>
    <x v="27"/>
    <n v="1"/>
    <s v="Effluent gross"/>
    <n v="1"/>
    <x v="9"/>
    <x v="9"/>
    <n v="41029"/>
    <x v="2"/>
    <m/>
    <m/>
    <m/>
    <m/>
    <m/>
    <m/>
    <m/>
    <m/>
    <m/>
    <m/>
    <m/>
    <m/>
    <n v="0.08"/>
    <s v="MG/L"/>
    <s v="&lt;="/>
    <n v="3.5"/>
    <s v="MG/L"/>
    <s v="avg"/>
    <m/>
    <m/>
    <m/>
    <m/>
    <m/>
    <n v="0.08"/>
    <s v="MG/L"/>
    <s v="&lt;="/>
    <n v="7"/>
    <s v="MG/L"/>
    <s v="max"/>
    <m/>
    <m/>
    <m/>
    <m/>
    <m/>
    <x v="0"/>
    <m/>
    <m/>
    <m/>
    <m/>
    <m/>
    <m/>
    <m/>
    <m/>
    <m/>
    <m/>
    <m/>
    <m/>
    <m/>
    <m/>
    <m/>
    <m/>
    <m/>
    <m/>
    <m/>
    <m/>
    <m/>
    <m/>
    <m/>
    <m/>
  </r>
  <r>
    <s v="MT0000892"/>
    <s v="ICIS-NPDES"/>
    <x v="0"/>
    <x v="2"/>
    <n v="1045"/>
    <s v="Iron, total (as Fe)"/>
    <x v="27"/>
    <n v="1"/>
    <s v="Effluent gross"/>
    <n v="1"/>
    <x v="35"/>
    <x v="35"/>
    <n v="41060"/>
    <x v="2"/>
    <m/>
    <m/>
    <m/>
    <m/>
    <m/>
    <m/>
    <m/>
    <m/>
    <m/>
    <m/>
    <m/>
    <m/>
    <m/>
    <s v="MG/L"/>
    <s v="&lt;="/>
    <n v="3.5"/>
    <s v="MG/L"/>
    <s v="avg"/>
    <m/>
    <m/>
    <m/>
    <m/>
    <m/>
    <m/>
    <s v="MG/L"/>
    <s v="&lt;="/>
    <n v="7"/>
    <s v="MG/L"/>
    <s v="max"/>
    <m/>
    <m/>
    <m/>
    <m/>
    <m/>
    <x v="0"/>
    <m/>
    <m/>
    <m/>
    <m/>
    <m/>
    <m/>
    <m/>
    <m/>
    <m/>
    <m/>
    <m/>
    <m/>
    <m/>
    <m/>
    <m/>
    <m/>
    <m/>
    <m/>
    <m/>
    <m/>
    <m/>
    <m/>
    <m/>
    <m/>
  </r>
  <r>
    <s v="MT0000892"/>
    <s v="ICIS-NPDES"/>
    <x v="0"/>
    <x v="2"/>
    <n v="1045"/>
    <s v="Iron, total (as Fe)"/>
    <x v="27"/>
    <n v="1"/>
    <s v="Effluent gross"/>
    <n v="1"/>
    <x v="10"/>
    <x v="10"/>
    <n v="41090"/>
    <x v="2"/>
    <m/>
    <m/>
    <m/>
    <m/>
    <m/>
    <m/>
    <m/>
    <m/>
    <m/>
    <m/>
    <m/>
    <m/>
    <m/>
    <s v="MG/L"/>
    <s v="&lt;="/>
    <n v="3.5"/>
    <s v="MG/L"/>
    <s v="avg"/>
    <m/>
    <m/>
    <m/>
    <m/>
    <m/>
    <m/>
    <s v="MG/L"/>
    <s v="&lt;="/>
    <n v="7"/>
    <s v="MG/L"/>
    <s v="max"/>
    <m/>
    <m/>
    <m/>
    <m/>
    <m/>
    <x v="0"/>
    <m/>
    <m/>
    <m/>
    <m/>
    <m/>
    <m/>
    <m/>
    <m/>
    <m/>
    <m/>
    <m/>
    <m/>
    <m/>
    <m/>
    <m/>
    <m/>
    <m/>
    <m/>
    <m/>
    <m/>
    <m/>
    <m/>
    <m/>
    <m/>
  </r>
  <r>
    <s v="MT0000892"/>
    <s v="ICIS-NPDES"/>
    <x v="0"/>
    <x v="2"/>
    <n v="1045"/>
    <s v="Iron, total (as Fe)"/>
    <x v="27"/>
    <n v="1"/>
    <s v="Effluent gross"/>
    <n v="1"/>
    <x v="36"/>
    <x v="36"/>
    <n v="41121"/>
    <x v="2"/>
    <m/>
    <m/>
    <m/>
    <m/>
    <m/>
    <m/>
    <m/>
    <m/>
    <m/>
    <m/>
    <m/>
    <m/>
    <m/>
    <s v="MG/L"/>
    <s v="&lt;="/>
    <n v="3.5"/>
    <s v="MG/L"/>
    <s v="avg"/>
    <m/>
    <m/>
    <m/>
    <m/>
    <m/>
    <m/>
    <s v="MG/L"/>
    <s v="&lt;="/>
    <n v="7"/>
    <s v="MG/L"/>
    <s v="max"/>
    <m/>
    <m/>
    <m/>
    <m/>
    <m/>
    <x v="0"/>
    <m/>
    <m/>
    <m/>
    <m/>
    <m/>
    <m/>
    <m/>
    <m/>
    <m/>
    <m/>
    <m/>
    <m/>
    <m/>
    <m/>
    <m/>
    <m/>
    <m/>
    <m/>
    <m/>
    <m/>
    <m/>
    <m/>
    <m/>
    <m/>
  </r>
  <r>
    <s v="MT0000892"/>
    <s v="ICIS-NPDES"/>
    <x v="0"/>
    <x v="2"/>
    <n v="1045"/>
    <s v="Iron, total (as Fe)"/>
    <x v="27"/>
    <n v="1"/>
    <s v="Effluent gross"/>
    <n v="1"/>
    <x v="37"/>
    <x v="37"/>
    <n v="41152"/>
    <x v="2"/>
    <m/>
    <m/>
    <m/>
    <m/>
    <m/>
    <m/>
    <m/>
    <m/>
    <m/>
    <m/>
    <m/>
    <m/>
    <m/>
    <s v="MG/L"/>
    <s v="&lt;="/>
    <n v="3.5"/>
    <s v="MG/L"/>
    <s v="avg"/>
    <m/>
    <m/>
    <m/>
    <m/>
    <m/>
    <m/>
    <s v="MG/L"/>
    <s v="&lt;="/>
    <n v="7"/>
    <s v="MG/L"/>
    <s v="max"/>
    <m/>
    <m/>
    <m/>
    <m/>
    <m/>
    <x v="0"/>
    <m/>
    <m/>
    <m/>
    <m/>
    <m/>
    <m/>
    <m/>
    <m/>
    <m/>
    <m/>
    <m/>
    <m/>
    <m/>
    <m/>
    <m/>
    <m/>
    <m/>
    <m/>
    <m/>
    <m/>
    <m/>
    <m/>
    <m/>
    <m/>
  </r>
  <r>
    <s v="MT0000892"/>
    <s v="ICIS-NPDES"/>
    <x v="0"/>
    <x v="2"/>
    <n v="1045"/>
    <s v="Iron, total (as Fe)"/>
    <x v="27"/>
    <n v="1"/>
    <s v="Effluent gross"/>
    <n v="1"/>
    <x v="38"/>
    <x v="38"/>
    <n v="41182"/>
    <x v="2"/>
    <m/>
    <m/>
    <m/>
    <m/>
    <m/>
    <m/>
    <m/>
    <m/>
    <m/>
    <m/>
    <m/>
    <m/>
    <m/>
    <s v="MG/L"/>
    <s v="&lt;="/>
    <n v="3.5"/>
    <s v="MG/L"/>
    <s v="avg"/>
    <m/>
    <m/>
    <m/>
    <m/>
    <m/>
    <m/>
    <s v="MG/L"/>
    <s v="&lt;="/>
    <n v="7"/>
    <s v="MG/L"/>
    <s v="max"/>
    <m/>
    <m/>
    <m/>
    <m/>
    <m/>
    <x v="0"/>
    <m/>
    <m/>
    <m/>
    <m/>
    <m/>
    <m/>
    <m/>
    <m/>
    <m/>
    <m/>
    <m/>
    <m/>
    <m/>
    <m/>
    <m/>
    <m/>
    <m/>
    <m/>
    <m/>
    <m/>
    <m/>
    <m/>
    <m/>
    <m/>
  </r>
  <r>
    <s v="MT0000892"/>
    <s v="ICIS-NPDES"/>
    <x v="0"/>
    <x v="2"/>
    <n v="1051"/>
    <s v="Lead, total (as Pb)"/>
    <x v="28"/>
    <n v="1"/>
    <s v="Effluent gross"/>
    <n v="1"/>
    <x v="35"/>
    <x v="35"/>
    <n v="41060"/>
    <x v="2"/>
    <m/>
    <m/>
    <m/>
    <m/>
    <m/>
    <m/>
    <m/>
    <m/>
    <m/>
    <m/>
    <m/>
    <s v="&lt;"/>
    <n v="5.0000000000000001E-4"/>
    <s v="MG/L"/>
    <s v="&lt;="/>
    <n v="0.27300000000000002"/>
    <s v="MG/L"/>
    <s v="avg"/>
    <m/>
    <m/>
    <m/>
    <m/>
    <m/>
    <m/>
    <s v="MG/L"/>
    <s v="&lt;="/>
    <n v="0.29499999999999998"/>
    <s v="MG/L"/>
    <s v="max"/>
    <m/>
    <m/>
    <m/>
    <m/>
    <m/>
    <x v="0"/>
    <m/>
    <m/>
    <m/>
    <m/>
    <m/>
    <m/>
    <m/>
    <m/>
    <m/>
    <m/>
    <m/>
    <m/>
    <m/>
    <m/>
    <m/>
    <m/>
    <m/>
    <m/>
    <m/>
    <m/>
    <m/>
    <m/>
    <m/>
    <m/>
  </r>
  <r>
    <s v="MT0000892"/>
    <s v="ICIS-NPDES"/>
    <x v="0"/>
    <x v="2"/>
    <n v="1051"/>
    <s v="Lead, total (as Pb)"/>
    <x v="28"/>
    <n v="1"/>
    <s v="Effluent gross"/>
    <n v="1"/>
    <x v="10"/>
    <x v="10"/>
    <n v="41090"/>
    <x v="2"/>
    <m/>
    <m/>
    <m/>
    <m/>
    <m/>
    <m/>
    <m/>
    <m/>
    <m/>
    <m/>
    <m/>
    <s v="&lt;"/>
    <n v="5.0000000000000001E-4"/>
    <s v="MG/L"/>
    <s v="&lt;="/>
    <n v="0.27300000000000002"/>
    <s v="MG/L"/>
    <s v="avg"/>
    <m/>
    <m/>
    <m/>
    <m/>
    <m/>
    <m/>
    <s v="MG/L"/>
    <s v="&lt;="/>
    <n v="0.29499999999999998"/>
    <s v="MG/L"/>
    <s v="max"/>
    <m/>
    <m/>
    <m/>
    <m/>
    <m/>
    <x v="0"/>
    <m/>
    <m/>
    <m/>
    <m/>
    <m/>
    <m/>
    <m/>
    <m/>
    <m/>
    <m/>
    <m/>
    <m/>
    <m/>
    <m/>
    <m/>
    <m/>
    <m/>
    <m/>
    <m/>
    <m/>
    <m/>
    <m/>
    <m/>
    <m/>
  </r>
  <r>
    <s v="MT0000892"/>
    <s v="ICIS-NPDES"/>
    <x v="0"/>
    <x v="2"/>
    <n v="1051"/>
    <s v="Lead, total (as Pb)"/>
    <x v="28"/>
    <n v="1"/>
    <s v="Effluent gross"/>
    <n v="1"/>
    <x v="36"/>
    <x v="36"/>
    <n v="41121"/>
    <x v="2"/>
    <m/>
    <m/>
    <m/>
    <m/>
    <m/>
    <m/>
    <m/>
    <m/>
    <m/>
    <m/>
    <m/>
    <s v="&lt;"/>
    <n v="5.0000000000000001E-4"/>
    <s v="MG/L"/>
    <s v="&lt;="/>
    <n v="0.27300000000000002"/>
    <s v="MG/L"/>
    <s v="avg"/>
    <m/>
    <m/>
    <m/>
    <m/>
    <m/>
    <m/>
    <s v="MG/L"/>
    <s v="&lt;="/>
    <n v="0.29499999999999998"/>
    <s v="MG/L"/>
    <s v="max"/>
    <m/>
    <m/>
    <m/>
    <m/>
    <m/>
    <x v="0"/>
    <m/>
    <m/>
    <m/>
    <m/>
    <m/>
    <m/>
    <m/>
    <m/>
    <m/>
    <m/>
    <m/>
    <m/>
    <m/>
    <m/>
    <m/>
    <m/>
    <m/>
    <m/>
    <m/>
    <m/>
    <m/>
    <m/>
    <m/>
    <m/>
  </r>
  <r>
    <s v="MT0000892"/>
    <s v="ICIS-NPDES"/>
    <x v="0"/>
    <x v="2"/>
    <n v="1051"/>
    <s v="Lead, total (as Pb)"/>
    <x v="28"/>
    <n v="1"/>
    <s v="Effluent gross"/>
    <n v="1"/>
    <x v="37"/>
    <x v="37"/>
    <n v="41152"/>
    <x v="2"/>
    <m/>
    <m/>
    <m/>
    <m/>
    <m/>
    <m/>
    <m/>
    <m/>
    <m/>
    <m/>
    <m/>
    <s v="&lt;"/>
    <n v="5.0000000000000001E-4"/>
    <s v="MG/L"/>
    <s v="&lt;="/>
    <n v="0.27300000000000002"/>
    <s v="MG/L"/>
    <s v="avg"/>
    <m/>
    <m/>
    <m/>
    <m/>
    <m/>
    <m/>
    <s v="MG/L"/>
    <s v="&lt;="/>
    <n v="0.29499999999999998"/>
    <s v="MG/L"/>
    <s v="max"/>
    <m/>
    <m/>
    <m/>
    <m/>
    <m/>
    <x v="0"/>
    <m/>
    <m/>
    <m/>
    <m/>
    <m/>
    <m/>
    <m/>
    <m/>
    <m/>
    <m/>
    <m/>
    <m/>
    <m/>
    <m/>
    <m/>
    <m/>
    <m/>
    <m/>
    <m/>
    <m/>
    <m/>
    <m/>
    <m/>
    <m/>
  </r>
  <r>
    <s v="MT0000892"/>
    <s v="ICIS-NPDES"/>
    <x v="0"/>
    <x v="2"/>
    <n v="1051"/>
    <s v="Lead, total (as Pb)"/>
    <x v="28"/>
    <n v="1"/>
    <s v="Effluent gross"/>
    <n v="1"/>
    <x v="38"/>
    <x v="38"/>
    <n v="41182"/>
    <x v="2"/>
    <m/>
    <m/>
    <m/>
    <m/>
    <m/>
    <m/>
    <m/>
    <m/>
    <m/>
    <m/>
    <m/>
    <s v="&lt;"/>
    <n v="5.0000000000000001E-3"/>
    <s v="MG/L"/>
    <s v="&lt;="/>
    <n v="0.27300000000000002"/>
    <s v="MG/L"/>
    <s v="avg"/>
    <m/>
    <m/>
    <m/>
    <m/>
    <m/>
    <m/>
    <s v="MG/L"/>
    <s v="&lt;="/>
    <n v="0.29499999999999998"/>
    <s v="MG/L"/>
    <s v="max"/>
    <m/>
    <m/>
    <m/>
    <m/>
    <m/>
    <x v="0"/>
    <m/>
    <m/>
    <m/>
    <m/>
    <m/>
    <m/>
    <m/>
    <m/>
    <m/>
    <m/>
    <m/>
    <m/>
    <m/>
    <m/>
    <m/>
    <m/>
    <m/>
    <m/>
    <m/>
    <m/>
    <m/>
    <m/>
    <m/>
    <m/>
  </r>
  <r>
    <s v="MT0000892"/>
    <s v="ICIS-NPDES"/>
    <x v="0"/>
    <x v="2"/>
    <n v="1055"/>
    <s v="Manganese, total (as Mn)"/>
    <x v="29"/>
    <n v="1"/>
    <s v="Effluent gross"/>
    <n v="1"/>
    <x v="35"/>
    <x v="35"/>
    <n v="41060"/>
    <x v="2"/>
    <m/>
    <m/>
    <m/>
    <m/>
    <m/>
    <m/>
    <m/>
    <m/>
    <m/>
    <m/>
    <m/>
    <m/>
    <n v="7.1999999999999995E-2"/>
    <s v="MG/L"/>
    <m/>
    <m/>
    <s v="MG/L"/>
    <s v="avg"/>
    <m/>
    <m/>
    <m/>
    <m/>
    <m/>
    <n v="7.1999999999999995E-2"/>
    <s v="MG/L"/>
    <m/>
    <m/>
    <s v="MG/L"/>
    <s v="max"/>
    <m/>
    <m/>
    <m/>
    <m/>
    <m/>
    <x v="0"/>
    <m/>
    <m/>
    <m/>
    <m/>
    <m/>
    <m/>
    <m/>
    <m/>
    <m/>
    <m/>
    <m/>
    <m/>
    <m/>
    <m/>
    <m/>
    <m/>
    <m/>
    <m/>
    <m/>
    <m/>
    <m/>
    <m/>
    <m/>
    <m/>
  </r>
  <r>
    <s v="MT0000892"/>
    <s v="ICIS-NPDES"/>
    <x v="0"/>
    <x v="2"/>
    <n v="1055"/>
    <s v="Manganese, total (as Mn)"/>
    <x v="29"/>
    <n v="1"/>
    <s v="Effluent gross"/>
    <n v="1"/>
    <x v="10"/>
    <x v="10"/>
    <n v="41090"/>
    <x v="2"/>
    <m/>
    <m/>
    <m/>
    <m/>
    <m/>
    <m/>
    <m/>
    <m/>
    <m/>
    <m/>
    <m/>
    <m/>
    <n v="0.08"/>
    <s v="MG/L"/>
    <m/>
    <m/>
    <s v="MG/L"/>
    <s v="avg"/>
    <m/>
    <m/>
    <m/>
    <m/>
    <m/>
    <n v="0.08"/>
    <s v="MG/L"/>
    <m/>
    <m/>
    <s v="MG/L"/>
    <s v="max"/>
    <m/>
    <m/>
    <m/>
    <m/>
    <m/>
    <x v="0"/>
    <m/>
    <m/>
    <m/>
    <m/>
    <m/>
    <m/>
    <m/>
    <m/>
    <m/>
    <m/>
    <m/>
    <m/>
    <m/>
    <m/>
    <m/>
    <m/>
    <m/>
    <m/>
    <m/>
    <m/>
    <m/>
    <m/>
    <m/>
    <m/>
  </r>
  <r>
    <s v="MT0000892"/>
    <s v="ICIS-NPDES"/>
    <x v="0"/>
    <x v="2"/>
    <n v="1055"/>
    <s v="Manganese, total (as Mn)"/>
    <x v="29"/>
    <n v="1"/>
    <s v="Effluent gross"/>
    <n v="1"/>
    <x v="36"/>
    <x v="36"/>
    <n v="41121"/>
    <x v="2"/>
    <m/>
    <m/>
    <m/>
    <m/>
    <m/>
    <m/>
    <m/>
    <m/>
    <m/>
    <m/>
    <m/>
    <m/>
    <n v="0.111"/>
    <s v="MG/L"/>
    <m/>
    <m/>
    <s v="MG/L"/>
    <s v="avg"/>
    <m/>
    <m/>
    <m/>
    <m/>
    <m/>
    <n v="0.111"/>
    <s v="MG/L"/>
    <m/>
    <m/>
    <s v="MG/L"/>
    <s v="max"/>
    <m/>
    <m/>
    <m/>
    <m/>
    <m/>
    <x v="0"/>
    <m/>
    <m/>
    <m/>
    <m/>
    <m/>
    <m/>
    <m/>
    <m/>
    <m/>
    <m/>
    <m/>
    <m/>
    <m/>
    <m/>
    <m/>
    <m/>
    <m/>
    <m/>
    <m/>
    <m/>
    <m/>
    <m/>
    <m/>
    <m/>
  </r>
  <r>
    <s v="MT0000892"/>
    <s v="ICIS-NPDES"/>
    <x v="0"/>
    <x v="2"/>
    <n v="1055"/>
    <s v="Manganese, total (as Mn)"/>
    <x v="29"/>
    <n v="1"/>
    <s v="Effluent gross"/>
    <n v="1"/>
    <x v="37"/>
    <x v="37"/>
    <n v="41152"/>
    <x v="2"/>
    <m/>
    <m/>
    <m/>
    <m/>
    <m/>
    <m/>
    <m/>
    <m/>
    <m/>
    <m/>
    <m/>
    <m/>
    <n v="0.11700000000000001"/>
    <s v="MG/L"/>
    <m/>
    <m/>
    <s v="MG/L"/>
    <s v="avg"/>
    <m/>
    <m/>
    <m/>
    <m/>
    <m/>
    <n v="0.11700000000000001"/>
    <s v="MG/L"/>
    <m/>
    <m/>
    <s v="MG/L"/>
    <s v="max"/>
    <m/>
    <m/>
    <m/>
    <m/>
    <m/>
    <x v="0"/>
    <m/>
    <m/>
    <m/>
    <m/>
    <m/>
    <m/>
    <m/>
    <m/>
    <m/>
    <m/>
    <m/>
    <m/>
    <m/>
    <m/>
    <m/>
    <m/>
    <m/>
    <m/>
    <m/>
    <m/>
    <m/>
    <m/>
    <m/>
    <m/>
  </r>
  <r>
    <s v="MT0000892"/>
    <s v="ICIS-NPDES"/>
    <x v="0"/>
    <x v="2"/>
    <n v="1055"/>
    <s v="Manganese, total (as Mn)"/>
    <x v="29"/>
    <n v="1"/>
    <s v="Effluent gross"/>
    <n v="1"/>
    <x v="38"/>
    <x v="38"/>
    <n v="41182"/>
    <x v="2"/>
    <m/>
    <m/>
    <m/>
    <m/>
    <m/>
    <m/>
    <m/>
    <m/>
    <m/>
    <m/>
    <m/>
    <m/>
    <n v="0.128"/>
    <s v="MG/L"/>
    <m/>
    <m/>
    <s v="MG/L"/>
    <s v="avg"/>
    <m/>
    <m/>
    <m/>
    <m/>
    <m/>
    <n v="0.128"/>
    <s v="MG/L"/>
    <m/>
    <m/>
    <s v="MG/L"/>
    <s v="max"/>
    <m/>
    <m/>
    <m/>
    <m/>
    <m/>
    <x v="0"/>
    <m/>
    <m/>
    <m/>
    <m/>
    <m/>
    <m/>
    <m/>
    <m/>
    <m/>
    <m/>
    <m/>
    <m/>
    <m/>
    <m/>
    <m/>
    <m/>
    <m/>
    <m/>
    <m/>
    <m/>
    <m/>
    <m/>
    <m/>
    <m/>
  </r>
  <r>
    <s v="MT0000892"/>
    <s v="ICIS-NPDES"/>
    <x v="0"/>
    <x v="2"/>
    <n v="1074"/>
    <s v="Nickel, total recoverable"/>
    <x v="46"/>
    <n v="1"/>
    <s v="Effluent gross"/>
    <n v="6"/>
    <x v="13"/>
    <x v="13"/>
    <n v="40086"/>
    <x v="3"/>
    <m/>
    <m/>
    <m/>
    <m/>
    <m/>
    <m/>
    <m/>
    <m/>
    <m/>
    <m/>
    <m/>
    <m/>
    <m/>
    <m/>
    <m/>
    <m/>
    <m/>
    <m/>
    <m/>
    <m/>
    <m/>
    <m/>
    <s v="&lt;"/>
    <n v="10"/>
    <s v="UG/L"/>
    <m/>
    <m/>
    <s v="UG/L"/>
    <s v="max"/>
    <m/>
    <m/>
    <m/>
    <m/>
    <m/>
    <x v="0"/>
    <m/>
    <m/>
    <m/>
    <m/>
    <m/>
    <m/>
    <m/>
    <m/>
    <m/>
    <m/>
    <m/>
    <m/>
    <m/>
    <m/>
    <m/>
    <m/>
    <m/>
    <m/>
    <m/>
    <m/>
    <m/>
    <m/>
    <m/>
    <m/>
  </r>
  <r>
    <s v="MT0000892"/>
    <s v="ICIS-NPDES"/>
    <x v="0"/>
    <x v="2"/>
    <n v="1074"/>
    <s v="Nickel, total recoverable"/>
    <x v="46"/>
    <n v="1"/>
    <s v="Effluent gross"/>
    <n v="6"/>
    <x v="19"/>
    <x v="19"/>
    <n v="40268"/>
    <x v="0"/>
    <m/>
    <m/>
    <m/>
    <m/>
    <m/>
    <m/>
    <m/>
    <m/>
    <m/>
    <m/>
    <m/>
    <m/>
    <m/>
    <m/>
    <m/>
    <m/>
    <m/>
    <m/>
    <m/>
    <m/>
    <m/>
    <m/>
    <s v="&lt;"/>
    <n v="10"/>
    <s v="UG/L"/>
    <m/>
    <m/>
    <s v="UG/L"/>
    <s v="max"/>
    <m/>
    <m/>
    <m/>
    <m/>
    <m/>
    <x v="0"/>
    <m/>
    <m/>
    <m/>
    <m/>
    <m/>
    <m/>
    <m/>
    <m/>
    <m/>
    <m/>
    <m/>
    <m/>
    <m/>
    <m/>
    <m/>
    <m/>
    <m/>
    <m/>
    <m/>
    <m/>
    <m/>
    <m/>
    <m/>
    <m/>
  </r>
  <r>
    <s v="MT0000892"/>
    <s v="ICIS-NPDES"/>
    <x v="0"/>
    <x v="2"/>
    <n v="1074"/>
    <s v="Nickel, total recoverable"/>
    <x v="46"/>
    <n v="1"/>
    <s v="Effluent gross"/>
    <n v="6"/>
    <x v="1"/>
    <x v="1"/>
    <n v="40451"/>
    <x v="0"/>
    <m/>
    <m/>
    <m/>
    <m/>
    <m/>
    <m/>
    <m/>
    <m/>
    <m/>
    <m/>
    <m/>
    <m/>
    <m/>
    <m/>
    <m/>
    <m/>
    <m/>
    <m/>
    <m/>
    <m/>
    <m/>
    <m/>
    <s v="&lt;"/>
    <n v="10"/>
    <s v="UG/L"/>
    <m/>
    <m/>
    <s v="UG/L"/>
    <s v="max"/>
    <m/>
    <m/>
    <m/>
    <m/>
    <m/>
    <x v="0"/>
    <m/>
    <m/>
    <m/>
    <m/>
    <m/>
    <m/>
    <m/>
    <m/>
    <m/>
    <m/>
    <m/>
    <m/>
    <m/>
    <m/>
    <m/>
    <m/>
    <m/>
    <m/>
    <m/>
    <m/>
    <m/>
    <m/>
    <m/>
    <m/>
  </r>
  <r>
    <s v="MT0000892"/>
    <s v="ICIS-NPDES"/>
    <x v="0"/>
    <x v="2"/>
    <n v="1074"/>
    <s v="Nickel, total recoverable"/>
    <x v="46"/>
    <n v="1"/>
    <s v="Effluent gross"/>
    <n v="6"/>
    <x v="27"/>
    <x v="27"/>
    <n v="40633"/>
    <x v="1"/>
    <m/>
    <m/>
    <m/>
    <m/>
    <m/>
    <m/>
    <m/>
    <m/>
    <m/>
    <m/>
    <m/>
    <m/>
    <m/>
    <m/>
    <m/>
    <m/>
    <m/>
    <m/>
    <m/>
    <m/>
    <m/>
    <m/>
    <s v="&lt;"/>
    <n v="10"/>
    <s v="UG/L"/>
    <m/>
    <m/>
    <s v="UG/L"/>
    <s v="max"/>
    <m/>
    <m/>
    <m/>
    <m/>
    <m/>
    <x v="0"/>
    <m/>
    <m/>
    <m/>
    <m/>
    <m/>
    <m/>
    <m/>
    <m/>
    <m/>
    <m/>
    <m/>
    <m/>
    <m/>
    <m/>
    <m/>
    <m/>
    <m/>
    <m/>
    <m/>
    <m/>
    <m/>
    <m/>
    <m/>
    <m/>
  </r>
  <r>
    <s v="MT0000892"/>
    <s v="ICIS-NPDES"/>
    <x v="0"/>
    <x v="2"/>
    <n v="1074"/>
    <s v="Nickel, total recoverable"/>
    <x v="46"/>
    <n v="1"/>
    <s v="Effluent gross"/>
    <n v="6"/>
    <x v="29"/>
    <x v="29"/>
    <n v="40816"/>
    <x v="1"/>
    <m/>
    <m/>
    <m/>
    <m/>
    <m/>
    <m/>
    <m/>
    <m/>
    <m/>
    <m/>
    <m/>
    <m/>
    <m/>
    <m/>
    <m/>
    <m/>
    <m/>
    <m/>
    <m/>
    <m/>
    <m/>
    <m/>
    <s v="&lt;"/>
    <n v="10"/>
    <s v="UG/L"/>
    <m/>
    <m/>
    <s v="UG/L"/>
    <s v="max"/>
    <m/>
    <m/>
    <m/>
    <m/>
    <m/>
    <x v="0"/>
    <m/>
    <m/>
    <m/>
    <m/>
    <m/>
    <m/>
    <m/>
    <m/>
    <m/>
    <m/>
    <m/>
    <m/>
    <m/>
    <m/>
    <m/>
    <m/>
    <m/>
    <m/>
    <m/>
    <m/>
    <m/>
    <m/>
    <m/>
    <m/>
  </r>
  <r>
    <s v="MT0000892"/>
    <s v="ICIS-NPDES"/>
    <x v="0"/>
    <x v="2"/>
    <n v="1074"/>
    <s v="Nickel, total recoverable"/>
    <x v="46"/>
    <n v="1"/>
    <s v="Effluent gross"/>
    <n v="6"/>
    <x v="8"/>
    <x v="8"/>
    <n v="40999"/>
    <x v="2"/>
    <m/>
    <m/>
    <m/>
    <m/>
    <m/>
    <m/>
    <m/>
    <m/>
    <m/>
    <m/>
    <m/>
    <m/>
    <m/>
    <m/>
    <m/>
    <m/>
    <m/>
    <m/>
    <m/>
    <m/>
    <m/>
    <m/>
    <s v="&lt;"/>
    <n v="10"/>
    <s v="UG/L"/>
    <m/>
    <m/>
    <s v="UG/L"/>
    <s v="max"/>
    <m/>
    <m/>
    <m/>
    <m/>
    <m/>
    <x v="0"/>
    <m/>
    <m/>
    <m/>
    <m/>
    <m/>
    <m/>
    <m/>
    <m/>
    <m/>
    <m/>
    <m/>
    <m/>
    <m/>
    <m/>
    <m/>
    <m/>
    <m/>
    <m/>
    <m/>
    <m/>
    <m/>
    <m/>
    <m/>
    <m/>
  </r>
  <r>
    <s v="MT0000892"/>
    <s v="ICIS-NPDES"/>
    <x v="0"/>
    <x v="2"/>
    <n v="1082"/>
    <s v="Strontium, total (as Sr)"/>
    <x v="30"/>
    <n v="1"/>
    <s v="Effluent gross"/>
    <n v="1"/>
    <x v="35"/>
    <x v="35"/>
    <n v="41060"/>
    <x v="2"/>
    <m/>
    <m/>
    <m/>
    <m/>
    <m/>
    <m/>
    <m/>
    <m/>
    <m/>
    <m/>
    <m/>
    <m/>
    <n v="2.6"/>
    <s v="MG/L"/>
    <m/>
    <m/>
    <s v="MG/L"/>
    <s v="avg"/>
    <m/>
    <m/>
    <m/>
    <m/>
    <m/>
    <n v="2.6"/>
    <s v="MG/L"/>
    <m/>
    <m/>
    <s v="MG/L"/>
    <s v="max"/>
    <m/>
    <m/>
    <m/>
    <m/>
    <m/>
    <x v="0"/>
    <m/>
    <m/>
    <m/>
    <m/>
    <m/>
    <m/>
    <m/>
    <m/>
    <m/>
    <m/>
    <m/>
    <m/>
    <m/>
    <m/>
    <m/>
    <m/>
    <m/>
    <m/>
    <m/>
    <m/>
    <m/>
    <m/>
    <m/>
    <m/>
  </r>
  <r>
    <s v="MT0000892"/>
    <s v="ICIS-NPDES"/>
    <x v="0"/>
    <x v="2"/>
    <n v="1082"/>
    <s v="Strontium, total (as Sr)"/>
    <x v="30"/>
    <n v="1"/>
    <s v="Effluent gross"/>
    <n v="1"/>
    <x v="10"/>
    <x v="10"/>
    <n v="41090"/>
    <x v="2"/>
    <m/>
    <m/>
    <m/>
    <m/>
    <m/>
    <m/>
    <m/>
    <m/>
    <m/>
    <m/>
    <m/>
    <m/>
    <n v="2.4"/>
    <s v="MG/L"/>
    <m/>
    <m/>
    <s v="MG/L"/>
    <s v="avg"/>
    <m/>
    <m/>
    <m/>
    <m/>
    <m/>
    <n v="2.4"/>
    <s v="MG/L"/>
    <m/>
    <m/>
    <s v="MG/L"/>
    <s v="max"/>
    <m/>
    <m/>
    <m/>
    <m/>
    <m/>
    <x v="0"/>
    <m/>
    <m/>
    <m/>
    <m/>
    <m/>
    <m/>
    <m/>
    <m/>
    <m/>
    <m/>
    <m/>
    <m/>
    <m/>
    <m/>
    <m/>
    <m/>
    <m/>
    <m/>
    <m/>
    <m/>
    <m/>
    <m/>
    <m/>
    <m/>
  </r>
  <r>
    <s v="MT0000892"/>
    <s v="ICIS-NPDES"/>
    <x v="0"/>
    <x v="2"/>
    <n v="1082"/>
    <s v="Strontium, total (as Sr)"/>
    <x v="30"/>
    <n v="1"/>
    <s v="Effluent gross"/>
    <n v="1"/>
    <x v="36"/>
    <x v="36"/>
    <n v="41121"/>
    <x v="2"/>
    <m/>
    <m/>
    <m/>
    <m/>
    <m/>
    <m/>
    <m/>
    <m/>
    <m/>
    <m/>
    <m/>
    <m/>
    <n v="2.61"/>
    <s v="MG/L"/>
    <m/>
    <m/>
    <s v="MG/L"/>
    <s v="avg"/>
    <m/>
    <m/>
    <m/>
    <m/>
    <m/>
    <n v="2.61"/>
    <s v="MG/L"/>
    <m/>
    <m/>
    <s v="MG/L"/>
    <s v="max"/>
    <m/>
    <m/>
    <m/>
    <m/>
    <m/>
    <x v="0"/>
    <m/>
    <m/>
    <m/>
    <m/>
    <m/>
    <m/>
    <m/>
    <m/>
    <m/>
    <m/>
    <m/>
    <m/>
    <m/>
    <m/>
    <m/>
    <m/>
    <m/>
    <m/>
    <m/>
    <m/>
    <m/>
    <m/>
    <m/>
    <m/>
  </r>
  <r>
    <s v="MT0000892"/>
    <s v="ICIS-NPDES"/>
    <x v="0"/>
    <x v="2"/>
    <n v="1082"/>
    <s v="Strontium, total (as Sr)"/>
    <x v="30"/>
    <n v="1"/>
    <s v="Effluent gross"/>
    <n v="1"/>
    <x v="37"/>
    <x v="37"/>
    <n v="41152"/>
    <x v="2"/>
    <m/>
    <m/>
    <m/>
    <m/>
    <m/>
    <m/>
    <m/>
    <m/>
    <m/>
    <m/>
    <m/>
    <m/>
    <n v="3.48"/>
    <s v="MG/L"/>
    <m/>
    <m/>
    <s v="MG/L"/>
    <s v="avg"/>
    <m/>
    <m/>
    <m/>
    <m/>
    <m/>
    <n v="3.48"/>
    <s v="MG/L"/>
    <m/>
    <m/>
    <s v="MG/L"/>
    <s v="max"/>
    <m/>
    <m/>
    <m/>
    <m/>
    <m/>
    <x v="0"/>
    <m/>
    <m/>
    <m/>
    <m/>
    <m/>
    <m/>
    <m/>
    <m/>
    <m/>
    <m/>
    <m/>
    <m/>
    <m/>
    <m/>
    <m/>
    <m/>
    <m/>
    <m/>
    <m/>
    <m/>
    <m/>
    <m/>
    <m/>
    <m/>
  </r>
  <r>
    <s v="MT0000892"/>
    <s v="ICIS-NPDES"/>
    <x v="0"/>
    <x v="2"/>
    <n v="1082"/>
    <s v="Strontium, total (as Sr)"/>
    <x v="30"/>
    <n v="1"/>
    <s v="Effluent gross"/>
    <n v="1"/>
    <x v="38"/>
    <x v="38"/>
    <n v="41182"/>
    <x v="2"/>
    <m/>
    <m/>
    <m/>
    <m/>
    <m/>
    <m/>
    <m/>
    <m/>
    <m/>
    <m/>
    <m/>
    <m/>
    <n v="4.87"/>
    <s v="MG/L"/>
    <m/>
    <m/>
    <s v="MG/L"/>
    <s v="avg"/>
    <m/>
    <m/>
    <m/>
    <m/>
    <m/>
    <n v="4.87"/>
    <s v="MG/L"/>
    <m/>
    <m/>
    <s v="MG/L"/>
    <s v="max"/>
    <m/>
    <m/>
    <m/>
    <m/>
    <m/>
    <x v="0"/>
    <m/>
    <m/>
    <m/>
    <m/>
    <m/>
    <m/>
    <m/>
    <m/>
    <m/>
    <m/>
    <m/>
    <m/>
    <m/>
    <m/>
    <m/>
    <m/>
    <m/>
    <m/>
    <m/>
    <m/>
    <m/>
    <m/>
    <m/>
    <m/>
  </r>
  <r>
    <s v="MT0000892"/>
    <s v="ICIS-NPDES"/>
    <x v="0"/>
    <x v="2"/>
    <n v="1084"/>
    <s v="Strontium, total recoverable, ug/L"/>
    <x v="47"/>
    <n v="1"/>
    <s v="Effluent gross"/>
    <n v="6"/>
    <x v="13"/>
    <x v="13"/>
    <n v="40086"/>
    <x v="3"/>
    <m/>
    <m/>
    <m/>
    <m/>
    <m/>
    <m/>
    <m/>
    <m/>
    <m/>
    <m/>
    <m/>
    <m/>
    <m/>
    <m/>
    <m/>
    <m/>
    <m/>
    <m/>
    <m/>
    <m/>
    <m/>
    <m/>
    <m/>
    <n v="1800"/>
    <s v="UG/L"/>
    <m/>
    <m/>
    <s v="UG/L"/>
    <s v="max"/>
    <m/>
    <m/>
    <m/>
    <m/>
    <m/>
    <x v="0"/>
    <m/>
    <m/>
    <m/>
    <m/>
    <m/>
    <m/>
    <m/>
    <m/>
    <m/>
    <m/>
    <m/>
    <m/>
    <m/>
    <m/>
    <m/>
    <m/>
    <m/>
    <m/>
    <m/>
    <m/>
    <m/>
    <m/>
    <m/>
    <m/>
  </r>
  <r>
    <s v="MT0000892"/>
    <s v="ICIS-NPDES"/>
    <x v="0"/>
    <x v="2"/>
    <n v="1084"/>
    <s v="Strontium, total recoverable, ug/L"/>
    <x v="47"/>
    <n v="1"/>
    <s v="Effluent gross"/>
    <n v="6"/>
    <x v="19"/>
    <x v="19"/>
    <n v="40268"/>
    <x v="0"/>
    <m/>
    <m/>
    <m/>
    <m/>
    <m/>
    <m/>
    <m/>
    <m/>
    <m/>
    <m/>
    <m/>
    <m/>
    <m/>
    <m/>
    <m/>
    <m/>
    <m/>
    <m/>
    <m/>
    <m/>
    <m/>
    <m/>
    <m/>
    <n v="4600"/>
    <s v="UG/L"/>
    <m/>
    <m/>
    <s v="UG/L"/>
    <s v="max"/>
    <m/>
    <m/>
    <m/>
    <m/>
    <m/>
    <x v="0"/>
    <m/>
    <m/>
    <m/>
    <m/>
    <m/>
    <m/>
    <m/>
    <m/>
    <m/>
    <m/>
    <m/>
    <m/>
    <m/>
    <m/>
    <m/>
    <m/>
    <m/>
    <m/>
    <m/>
    <m/>
    <m/>
    <m/>
    <m/>
    <m/>
  </r>
  <r>
    <s v="MT0000892"/>
    <s v="ICIS-NPDES"/>
    <x v="0"/>
    <x v="2"/>
    <n v="1084"/>
    <s v="Strontium, total recoverable, ug/L"/>
    <x v="47"/>
    <n v="1"/>
    <s v="Effluent gross"/>
    <n v="6"/>
    <x v="1"/>
    <x v="1"/>
    <n v="40451"/>
    <x v="0"/>
    <m/>
    <m/>
    <m/>
    <m/>
    <m/>
    <m/>
    <m/>
    <m/>
    <m/>
    <m/>
    <m/>
    <m/>
    <m/>
    <m/>
    <m/>
    <m/>
    <m/>
    <m/>
    <m/>
    <m/>
    <m/>
    <m/>
    <m/>
    <n v="3300"/>
    <s v="UG/L"/>
    <m/>
    <m/>
    <s v="UG/L"/>
    <s v="max"/>
    <m/>
    <m/>
    <m/>
    <m/>
    <m/>
    <x v="0"/>
    <m/>
    <m/>
    <m/>
    <m/>
    <m/>
    <m/>
    <m/>
    <m/>
    <m/>
    <m/>
    <m/>
    <m/>
    <m/>
    <m/>
    <m/>
    <m/>
    <m/>
    <m/>
    <m/>
    <m/>
    <m/>
    <m/>
    <m/>
    <m/>
  </r>
  <r>
    <s v="MT0000892"/>
    <s v="ICIS-NPDES"/>
    <x v="0"/>
    <x v="2"/>
    <n v="1084"/>
    <s v="Strontium, total recoverable, ug/L"/>
    <x v="47"/>
    <n v="1"/>
    <s v="Effluent gross"/>
    <n v="6"/>
    <x v="27"/>
    <x v="27"/>
    <n v="40633"/>
    <x v="1"/>
    <m/>
    <m/>
    <m/>
    <m/>
    <m/>
    <m/>
    <m/>
    <m/>
    <m/>
    <m/>
    <m/>
    <m/>
    <m/>
    <m/>
    <m/>
    <m/>
    <m/>
    <m/>
    <m/>
    <m/>
    <m/>
    <m/>
    <m/>
    <n v="3600"/>
    <s v="UG/L"/>
    <m/>
    <m/>
    <s v="UG/L"/>
    <s v="max"/>
    <m/>
    <m/>
    <m/>
    <m/>
    <m/>
    <x v="0"/>
    <m/>
    <m/>
    <m/>
    <m/>
    <m/>
    <m/>
    <m/>
    <m/>
    <m/>
    <m/>
    <m/>
    <m/>
    <m/>
    <m/>
    <m/>
    <m/>
    <m/>
    <m/>
    <m/>
    <m/>
    <m/>
    <m/>
    <m/>
    <m/>
  </r>
  <r>
    <s v="MT0000892"/>
    <s v="ICIS-NPDES"/>
    <x v="0"/>
    <x v="2"/>
    <n v="1084"/>
    <s v="Strontium, total recoverable, ug/L"/>
    <x v="47"/>
    <n v="1"/>
    <s v="Effluent gross"/>
    <n v="6"/>
    <x v="29"/>
    <x v="29"/>
    <n v="40816"/>
    <x v="1"/>
    <m/>
    <m/>
    <m/>
    <m/>
    <m/>
    <m/>
    <m/>
    <m/>
    <m/>
    <m/>
    <m/>
    <m/>
    <m/>
    <m/>
    <m/>
    <m/>
    <m/>
    <m/>
    <m/>
    <m/>
    <m/>
    <m/>
    <m/>
    <n v="1200"/>
    <s v="UG/L"/>
    <m/>
    <m/>
    <s v="UG/L"/>
    <s v="max"/>
    <m/>
    <m/>
    <m/>
    <m/>
    <m/>
    <x v="0"/>
    <m/>
    <m/>
    <m/>
    <m/>
    <m/>
    <m/>
    <m/>
    <m/>
    <m/>
    <m/>
    <m/>
    <m/>
    <m/>
    <m/>
    <m/>
    <m/>
    <m/>
    <m/>
    <m/>
    <m/>
    <m/>
    <m/>
    <m/>
    <m/>
  </r>
  <r>
    <s v="MT0000892"/>
    <s v="ICIS-NPDES"/>
    <x v="0"/>
    <x v="2"/>
    <n v="1084"/>
    <s v="Strontium, total recoverable, ug/L"/>
    <x v="47"/>
    <n v="1"/>
    <s v="Effluent gross"/>
    <n v="6"/>
    <x v="8"/>
    <x v="8"/>
    <n v="40999"/>
    <x v="2"/>
    <m/>
    <m/>
    <m/>
    <m/>
    <m/>
    <m/>
    <m/>
    <m/>
    <m/>
    <m/>
    <m/>
    <m/>
    <m/>
    <m/>
    <m/>
    <m/>
    <m/>
    <m/>
    <m/>
    <m/>
    <m/>
    <m/>
    <m/>
    <n v="4400"/>
    <s v="UG/L"/>
    <m/>
    <m/>
    <s v="UG/L"/>
    <s v="max"/>
    <m/>
    <m/>
    <m/>
    <m/>
    <m/>
    <x v="0"/>
    <m/>
    <m/>
    <m/>
    <m/>
    <m/>
    <m/>
    <m/>
    <m/>
    <m/>
    <m/>
    <m/>
    <m/>
    <m/>
    <m/>
    <m/>
    <m/>
    <m/>
    <m/>
    <m/>
    <m/>
    <m/>
    <m/>
    <m/>
    <m/>
  </r>
  <r>
    <s v="MT0000892"/>
    <s v="ICIS-NPDES"/>
    <x v="0"/>
    <x v="2"/>
    <n v="1094"/>
    <s v="Zinc, total recoverable"/>
    <x v="48"/>
    <n v="1"/>
    <s v="Effluent gross"/>
    <n v="6"/>
    <x v="13"/>
    <x v="13"/>
    <n v="40086"/>
    <x v="3"/>
    <m/>
    <m/>
    <m/>
    <m/>
    <m/>
    <m/>
    <m/>
    <m/>
    <m/>
    <m/>
    <m/>
    <m/>
    <m/>
    <m/>
    <m/>
    <m/>
    <m/>
    <m/>
    <m/>
    <m/>
    <m/>
    <m/>
    <m/>
    <n v="20"/>
    <s v="UG/L"/>
    <m/>
    <m/>
    <s v="UG/L"/>
    <s v="max"/>
    <m/>
    <m/>
    <m/>
    <m/>
    <m/>
    <x v="0"/>
    <m/>
    <m/>
    <m/>
    <m/>
    <m/>
    <m/>
    <m/>
    <m/>
    <m/>
    <m/>
    <m/>
    <m/>
    <m/>
    <m/>
    <m/>
    <m/>
    <m/>
    <m/>
    <m/>
    <m/>
    <m/>
    <m/>
    <m/>
    <m/>
  </r>
  <r>
    <s v="MT0000892"/>
    <s v="ICIS-NPDES"/>
    <x v="0"/>
    <x v="2"/>
    <n v="1094"/>
    <s v="Zinc, total recoverable"/>
    <x v="48"/>
    <n v="1"/>
    <s v="Effluent gross"/>
    <n v="6"/>
    <x v="19"/>
    <x v="19"/>
    <n v="40268"/>
    <x v="0"/>
    <m/>
    <m/>
    <m/>
    <m/>
    <m/>
    <m/>
    <m/>
    <m/>
    <m/>
    <m/>
    <m/>
    <m/>
    <m/>
    <m/>
    <m/>
    <m/>
    <m/>
    <m/>
    <m/>
    <m/>
    <m/>
    <m/>
    <m/>
    <n v="10"/>
    <s v="UG/L"/>
    <m/>
    <m/>
    <s v="UG/L"/>
    <s v="max"/>
    <m/>
    <m/>
    <m/>
    <m/>
    <m/>
    <x v="0"/>
    <m/>
    <m/>
    <m/>
    <m/>
    <m/>
    <m/>
    <m/>
    <m/>
    <m/>
    <m/>
    <m/>
    <m/>
    <m/>
    <m/>
    <m/>
    <m/>
    <m/>
    <m/>
    <m/>
    <m/>
    <m/>
    <m/>
    <m/>
    <m/>
  </r>
  <r>
    <s v="MT0000892"/>
    <s v="ICIS-NPDES"/>
    <x v="0"/>
    <x v="2"/>
    <n v="1094"/>
    <s v="Zinc, total recoverable"/>
    <x v="48"/>
    <n v="1"/>
    <s v="Effluent gross"/>
    <n v="6"/>
    <x v="1"/>
    <x v="1"/>
    <n v="40451"/>
    <x v="0"/>
    <m/>
    <m/>
    <m/>
    <m/>
    <m/>
    <m/>
    <m/>
    <m/>
    <m/>
    <m/>
    <m/>
    <m/>
    <m/>
    <m/>
    <m/>
    <m/>
    <m/>
    <m/>
    <m/>
    <m/>
    <m/>
    <m/>
    <s v="&lt;"/>
    <n v="10"/>
    <s v="UG/L"/>
    <m/>
    <m/>
    <s v="UG/L"/>
    <s v="max"/>
    <m/>
    <m/>
    <m/>
    <m/>
    <m/>
    <x v="0"/>
    <m/>
    <m/>
    <m/>
    <m/>
    <m/>
    <m/>
    <m/>
    <m/>
    <m/>
    <m/>
    <m/>
    <m/>
    <m/>
    <m/>
    <m/>
    <m/>
    <m/>
    <m/>
    <m/>
    <m/>
    <m/>
    <m/>
    <m/>
    <m/>
  </r>
  <r>
    <s v="MT0000892"/>
    <s v="ICIS-NPDES"/>
    <x v="0"/>
    <x v="2"/>
    <n v="1094"/>
    <s v="Zinc, total recoverable"/>
    <x v="48"/>
    <n v="1"/>
    <s v="Effluent gross"/>
    <n v="6"/>
    <x v="27"/>
    <x v="27"/>
    <n v="40633"/>
    <x v="1"/>
    <m/>
    <m/>
    <m/>
    <m/>
    <m/>
    <m/>
    <m/>
    <m/>
    <m/>
    <m/>
    <m/>
    <m/>
    <m/>
    <m/>
    <m/>
    <m/>
    <m/>
    <m/>
    <m/>
    <m/>
    <m/>
    <m/>
    <s v="&lt;"/>
    <n v="10"/>
    <s v="UG/L"/>
    <m/>
    <m/>
    <s v="UG/L"/>
    <s v="max"/>
    <m/>
    <m/>
    <m/>
    <m/>
    <m/>
    <x v="0"/>
    <m/>
    <m/>
    <m/>
    <m/>
    <m/>
    <m/>
    <m/>
    <m/>
    <m/>
    <m/>
    <m/>
    <m/>
    <m/>
    <m/>
    <m/>
    <m/>
    <m/>
    <m/>
    <m/>
    <m/>
    <m/>
    <m/>
    <m/>
    <m/>
  </r>
  <r>
    <s v="MT0000892"/>
    <s v="ICIS-NPDES"/>
    <x v="0"/>
    <x v="2"/>
    <n v="1094"/>
    <s v="Zinc, total recoverable"/>
    <x v="48"/>
    <n v="1"/>
    <s v="Effluent gross"/>
    <n v="6"/>
    <x v="29"/>
    <x v="29"/>
    <n v="40816"/>
    <x v="1"/>
    <m/>
    <m/>
    <m/>
    <m/>
    <m/>
    <m/>
    <m/>
    <m/>
    <m/>
    <m/>
    <m/>
    <m/>
    <m/>
    <m/>
    <m/>
    <m/>
    <m/>
    <m/>
    <m/>
    <m/>
    <m/>
    <m/>
    <s v="&lt;"/>
    <n v="10"/>
    <s v="UG/L"/>
    <m/>
    <m/>
    <s v="UG/L"/>
    <s v="max"/>
    <m/>
    <m/>
    <m/>
    <m/>
    <m/>
    <x v="0"/>
    <m/>
    <m/>
    <m/>
    <m/>
    <m/>
    <m/>
    <m/>
    <m/>
    <m/>
    <m/>
    <m/>
    <m/>
    <m/>
    <m/>
    <m/>
    <m/>
    <m/>
    <m/>
    <m/>
    <m/>
    <m/>
    <m/>
    <m/>
    <m/>
  </r>
  <r>
    <s v="MT0000892"/>
    <s v="ICIS-NPDES"/>
    <x v="0"/>
    <x v="2"/>
    <n v="1094"/>
    <s v="Zinc, total recoverable"/>
    <x v="48"/>
    <n v="1"/>
    <s v="Effluent gross"/>
    <n v="6"/>
    <x v="8"/>
    <x v="8"/>
    <n v="40999"/>
    <x v="2"/>
    <m/>
    <m/>
    <m/>
    <m/>
    <m/>
    <m/>
    <m/>
    <m/>
    <m/>
    <m/>
    <m/>
    <m/>
    <m/>
    <m/>
    <m/>
    <m/>
    <m/>
    <m/>
    <m/>
    <m/>
    <m/>
    <m/>
    <s v="&lt;"/>
    <n v="10"/>
    <s v="UG/L"/>
    <m/>
    <m/>
    <s v="UG/L"/>
    <s v="max"/>
    <m/>
    <m/>
    <m/>
    <m/>
    <m/>
    <x v="0"/>
    <m/>
    <m/>
    <m/>
    <m/>
    <m/>
    <m/>
    <m/>
    <m/>
    <m/>
    <m/>
    <m/>
    <m/>
    <m/>
    <m/>
    <m/>
    <m/>
    <m/>
    <m/>
    <m/>
    <m/>
    <m/>
    <m/>
    <m/>
    <m/>
  </r>
  <r>
    <s v="MT0000892"/>
    <s v="ICIS-NPDES"/>
    <x v="0"/>
    <x v="2"/>
    <n v="1105"/>
    <s v="Aluminum, total (as Al)"/>
    <x v="31"/>
    <n v="1"/>
    <s v="Effluent gross"/>
    <n v="1"/>
    <x v="35"/>
    <x v="35"/>
    <n v="41060"/>
    <x v="2"/>
    <m/>
    <m/>
    <m/>
    <m/>
    <m/>
    <m/>
    <m/>
    <m/>
    <m/>
    <m/>
    <m/>
    <m/>
    <n v="0.45"/>
    <s v="MG/L"/>
    <m/>
    <m/>
    <s v="MG/L"/>
    <s v="avg"/>
    <m/>
    <m/>
    <m/>
    <m/>
    <m/>
    <n v="0.45"/>
    <s v="MG/L"/>
    <m/>
    <m/>
    <s v="MG/L"/>
    <s v="max"/>
    <m/>
    <m/>
    <m/>
    <m/>
    <m/>
    <x v="0"/>
    <m/>
    <m/>
    <m/>
    <m/>
    <m/>
    <m/>
    <m/>
    <m/>
    <m/>
    <m/>
    <m/>
    <m/>
    <m/>
    <m/>
    <m/>
    <m/>
    <m/>
    <m/>
    <m/>
    <m/>
    <m/>
    <m/>
    <m/>
    <m/>
  </r>
  <r>
    <s v="MT0000892"/>
    <s v="ICIS-NPDES"/>
    <x v="0"/>
    <x v="2"/>
    <n v="1105"/>
    <s v="Aluminum, total (as Al)"/>
    <x v="31"/>
    <n v="1"/>
    <s v="Effluent gross"/>
    <n v="1"/>
    <x v="10"/>
    <x v="10"/>
    <n v="41090"/>
    <x v="2"/>
    <m/>
    <m/>
    <m/>
    <m/>
    <m/>
    <m/>
    <m/>
    <m/>
    <m/>
    <m/>
    <m/>
    <m/>
    <n v="0.19"/>
    <s v="MG/L"/>
    <m/>
    <m/>
    <s v="MG/L"/>
    <s v="avg"/>
    <m/>
    <m/>
    <m/>
    <m/>
    <m/>
    <n v="0.19"/>
    <s v="MG/L"/>
    <m/>
    <m/>
    <s v="MG/L"/>
    <s v="max"/>
    <m/>
    <m/>
    <m/>
    <m/>
    <m/>
    <x v="0"/>
    <m/>
    <m/>
    <m/>
    <m/>
    <m/>
    <m/>
    <m/>
    <m/>
    <m/>
    <m/>
    <m/>
    <m/>
    <m/>
    <m/>
    <m/>
    <m/>
    <m/>
    <m/>
    <m/>
    <m/>
    <m/>
    <m/>
    <m/>
    <m/>
  </r>
  <r>
    <s v="MT0000892"/>
    <s v="ICIS-NPDES"/>
    <x v="0"/>
    <x v="2"/>
    <n v="1105"/>
    <s v="Aluminum, total (as Al)"/>
    <x v="31"/>
    <n v="1"/>
    <s v="Effluent gross"/>
    <n v="1"/>
    <x v="36"/>
    <x v="36"/>
    <n v="41121"/>
    <x v="2"/>
    <m/>
    <m/>
    <m/>
    <m/>
    <m/>
    <m/>
    <m/>
    <m/>
    <m/>
    <m/>
    <m/>
    <m/>
    <n v="0.17"/>
    <s v="MG/L"/>
    <m/>
    <m/>
    <s v="MG/L"/>
    <s v="avg"/>
    <m/>
    <m/>
    <m/>
    <m/>
    <m/>
    <n v="0.17"/>
    <s v="MG/L"/>
    <m/>
    <m/>
    <s v="MG/L"/>
    <s v="max"/>
    <m/>
    <m/>
    <m/>
    <m/>
    <m/>
    <x v="0"/>
    <m/>
    <m/>
    <m/>
    <m/>
    <m/>
    <m/>
    <m/>
    <m/>
    <m/>
    <m/>
    <m/>
    <m/>
    <m/>
    <m/>
    <m/>
    <m/>
    <m/>
    <m/>
    <m/>
    <m/>
    <m/>
    <m/>
    <m/>
    <m/>
  </r>
  <r>
    <s v="MT0000892"/>
    <s v="ICIS-NPDES"/>
    <x v="0"/>
    <x v="2"/>
    <n v="1105"/>
    <s v="Aluminum, total (as Al)"/>
    <x v="31"/>
    <n v="1"/>
    <s v="Effluent gross"/>
    <n v="1"/>
    <x v="37"/>
    <x v="37"/>
    <n v="41152"/>
    <x v="2"/>
    <m/>
    <m/>
    <m/>
    <m/>
    <m/>
    <m/>
    <m/>
    <m/>
    <m/>
    <m/>
    <m/>
    <m/>
    <n v="0.06"/>
    <s v="MG/L"/>
    <m/>
    <m/>
    <s v="MG/L"/>
    <s v="avg"/>
    <m/>
    <m/>
    <m/>
    <m/>
    <m/>
    <n v="0.06"/>
    <s v="MG/L"/>
    <m/>
    <m/>
    <s v="MG/L"/>
    <s v="max"/>
    <m/>
    <m/>
    <m/>
    <m/>
    <m/>
    <x v="0"/>
    <m/>
    <m/>
    <m/>
    <m/>
    <m/>
    <m/>
    <m/>
    <m/>
    <m/>
    <m/>
    <m/>
    <m/>
    <m/>
    <m/>
    <m/>
    <m/>
    <m/>
    <m/>
    <m/>
    <m/>
    <m/>
    <m/>
    <m/>
    <m/>
  </r>
  <r>
    <s v="MT0000892"/>
    <s v="ICIS-NPDES"/>
    <x v="0"/>
    <x v="2"/>
    <n v="1105"/>
    <s v="Aluminum, total (as Al)"/>
    <x v="31"/>
    <n v="1"/>
    <s v="Effluent gross"/>
    <n v="1"/>
    <x v="38"/>
    <x v="38"/>
    <n v="41182"/>
    <x v="2"/>
    <m/>
    <m/>
    <m/>
    <m/>
    <m/>
    <m/>
    <m/>
    <m/>
    <m/>
    <m/>
    <m/>
    <m/>
    <n v="0.08"/>
    <s v="MG/L"/>
    <m/>
    <m/>
    <s v="MG/L"/>
    <s v="avg"/>
    <m/>
    <m/>
    <m/>
    <m/>
    <m/>
    <n v="0.08"/>
    <s v="MG/L"/>
    <m/>
    <m/>
    <s v="MG/L"/>
    <s v="max"/>
    <m/>
    <m/>
    <m/>
    <m/>
    <m/>
    <x v="0"/>
    <m/>
    <m/>
    <m/>
    <m/>
    <m/>
    <m/>
    <m/>
    <m/>
    <m/>
    <m/>
    <m/>
    <m/>
    <m/>
    <m/>
    <m/>
    <m/>
    <m/>
    <m/>
    <m/>
    <m/>
    <m/>
    <m/>
    <m/>
    <m/>
  </r>
  <r>
    <s v="MT0000892"/>
    <s v="ICIS-NPDES"/>
    <x v="0"/>
    <x v="2"/>
    <n v="1106"/>
    <s v="Aluminum, dissolved (as Al)"/>
    <x v="32"/>
    <n v="1"/>
    <s v="Effluent gross"/>
    <n v="1"/>
    <x v="35"/>
    <x v="35"/>
    <n v="41060"/>
    <x v="2"/>
    <m/>
    <m/>
    <m/>
    <m/>
    <m/>
    <m/>
    <m/>
    <m/>
    <m/>
    <m/>
    <m/>
    <s v="&lt;"/>
    <n v="0.03"/>
    <s v="MG/L"/>
    <m/>
    <m/>
    <s v="MG/L"/>
    <s v="avg"/>
    <m/>
    <m/>
    <m/>
    <m/>
    <s v="&lt;"/>
    <n v="0.03"/>
    <s v="MG/L"/>
    <m/>
    <m/>
    <s v="MG/L"/>
    <s v="max"/>
    <m/>
    <m/>
    <m/>
    <m/>
    <m/>
    <x v="0"/>
    <m/>
    <m/>
    <m/>
    <m/>
    <m/>
    <m/>
    <m/>
    <m/>
    <m/>
    <m/>
    <m/>
    <m/>
    <m/>
    <m/>
    <m/>
    <m/>
    <m/>
    <m/>
    <m/>
    <m/>
    <m/>
    <m/>
    <m/>
    <m/>
  </r>
  <r>
    <s v="MT0000892"/>
    <s v="ICIS-NPDES"/>
    <x v="0"/>
    <x v="2"/>
    <n v="1106"/>
    <s v="Aluminum, dissolved (as Al)"/>
    <x v="32"/>
    <n v="1"/>
    <s v="Effluent gross"/>
    <n v="1"/>
    <x v="10"/>
    <x v="10"/>
    <n v="41090"/>
    <x v="2"/>
    <m/>
    <m/>
    <m/>
    <m/>
    <m/>
    <m/>
    <m/>
    <m/>
    <m/>
    <m/>
    <m/>
    <s v="&lt;"/>
    <n v="0.03"/>
    <s v="MG/L"/>
    <m/>
    <m/>
    <s v="MG/L"/>
    <s v="avg"/>
    <m/>
    <m/>
    <m/>
    <m/>
    <s v="&lt;"/>
    <n v="0.03"/>
    <s v="MG/L"/>
    <m/>
    <m/>
    <s v="MG/L"/>
    <s v="max"/>
    <m/>
    <m/>
    <m/>
    <m/>
    <m/>
    <x v="0"/>
    <m/>
    <m/>
    <m/>
    <m/>
    <m/>
    <m/>
    <m/>
    <m/>
    <m/>
    <m/>
    <m/>
    <m/>
    <m/>
    <m/>
    <m/>
    <m/>
    <m/>
    <m/>
    <m/>
    <m/>
    <m/>
    <m/>
    <m/>
    <m/>
  </r>
  <r>
    <s v="MT0000892"/>
    <s v="ICIS-NPDES"/>
    <x v="0"/>
    <x v="2"/>
    <n v="1106"/>
    <s v="Aluminum, dissolved (as Al)"/>
    <x v="32"/>
    <n v="1"/>
    <s v="Effluent gross"/>
    <n v="1"/>
    <x v="36"/>
    <x v="36"/>
    <n v="41121"/>
    <x v="2"/>
    <m/>
    <m/>
    <m/>
    <m/>
    <m/>
    <m/>
    <m/>
    <m/>
    <m/>
    <m/>
    <m/>
    <s v="&lt;"/>
    <n v="0.03"/>
    <s v="MG/L"/>
    <m/>
    <m/>
    <s v="MG/L"/>
    <s v="avg"/>
    <m/>
    <m/>
    <m/>
    <m/>
    <s v="&lt;"/>
    <n v="0.03"/>
    <s v="MG/L"/>
    <m/>
    <m/>
    <s v="MG/L"/>
    <s v="max"/>
    <m/>
    <m/>
    <m/>
    <m/>
    <m/>
    <x v="0"/>
    <m/>
    <m/>
    <m/>
    <m/>
    <m/>
    <m/>
    <m/>
    <m/>
    <m/>
    <m/>
    <m/>
    <m/>
    <m/>
    <m/>
    <m/>
    <m/>
    <m/>
    <m/>
    <m/>
    <m/>
    <m/>
    <m/>
    <m/>
    <m/>
  </r>
  <r>
    <s v="MT0000892"/>
    <s v="ICIS-NPDES"/>
    <x v="0"/>
    <x v="2"/>
    <n v="1106"/>
    <s v="Aluminum, dissolved (as Al)"/>
    <x v="32"/>
    <n v="1"/>
    <s v="Effluent gross"/>
    <n v="1"/>
    <x v="37"/>
    <x v="37"/>
    <n v="41152"/>
    <x v="2"/>
    <m/>
    <m/>
    <m/>
    <m/>
    <m/>
    <m/>
    <m/>
    <m/>
    <m/>
    <m/>
    <m/>
    <s v="&lt;"/>
    <n v="0.03"/>
    <s v="MG/L"/>
    <m/>
    <m/>
    <s v="MG/L"/>
    <s v="avg"/>
    <m/>
    <m/>
    <m/>
    <m/>
    <s v="&lt;"/>
    <n v="0.03"/>
    <s v="MG/L"/>
    <m/>
    <m/>
    <s v="MG/L"/>
    <s v="max"/>
    <m/>
    <m/>
    <m/>
    <m/>
    <m/>
    <x v="0"/>
    <m/>
    <m/>
    <m/>
    <m/>
    <m/>
    <m/>
    <m/>
    <m/>
    <m/>
    <m/>
    <m/>
    <m/>
    <m/>
    <m/>
    <m/>
    <m/>
    <m/>
    <m/>
    <m/>
    <m/>
    <m/>
    <m/>
    <m/>
    <m/>
  </r>
  <r>
    <s v="MT0000892"/>
    <s v="ICIS-NPDES"/>
    <x v="0"/>
    <x v="2"/>
    <n v="1106"/>
    <s v="Aluminum, dissolved (as Al)"/>
    <x v="32"/>
    <n v="1"/>
    <s v="Effluent gross"/>
    <n v="1"/>
    <x v="38"/>
    <x v="38"/>
    <n v="41182"/>
    <x v="2"/>
    <m/>
    <m/>
    <m/>
    <m/>
    <m/>
    <m/>
    <m/>
    <m/>
    <m/>
    <m/>
    <m/>
    <s v="&lt;"/>
    <n v="0.03"/>
    <s v="MG/L"/>
    <m/>
    <m/>
    <s v="MG/L"/>
    <s v="avg"/>
    <m/>
    <m/>
    <m/>
    <m/>
    <s v="&lt;"/>
    <n v="0.03"/>
    <s v="MG/L"/>
    <m/>
    <m/>
    <s v="MG/L"/>
    <s v="max"/>
    <m/>
    <m/>
    <m/>
    <m/>
    <m/>
    <x v="0"/>
    <m/>
    <m/>
    <m/>
    <m/>
    <m/>
    <m/>
    <m/>
    <m/>
    <m/>
    <m/>
    <m/>
    <m/>
    <m/>
    <m/>
    <m/>
    <m/>
    <m/>
    <m/>
    <m/>
    <m/>
    <m/>
    <m/>
    <m/>
    <m/>
  </r>
  <r>
    <s v="MT0000892"/>
    <s v="ICIS-NPDES"/>
    <x v="0"/>
    <x v="2"/>
    <n v="1106"/>
    <s v="Aluminum, dissolved (as Al)"/>
    <x v="49"/>
    <n v="1"/>
    <s v="Effluent gross"/>
    <n v="6"/>
    <x v="13"/>
    <x v="13"/>
    <n v="40086"/>
    <x v="3"/>
    <m/>
    <m/>
    <m/>
    <m/>
    <m/>
    <m/>
    <m/>
    <m/>
    <m/>
    <m/>
    <m/>
    <m/>
    <m/>
    <m/>
    <m/>
    <m/>
    <m/>
    <m/>
    <m/>
    <m/>
    <m/>
    <m/>
    <s v="&lt;"/>
    <n v="10"/>
    <s v="UG/L"/>
    <m/>
    <m/>
    <s v="UG/L"/>
    <s v="max"/>
    <m/>
    <m/>
    <m/>
    <m/>
    <m/>
    <x v="0"/>
    <m/>
    <m/>
    <m/>
    <m/>
    <m/>
    <m/>
    <m/>
    <m/>
    <m/>
    <m/>
    <m/>
    <m/>
    <m/>
    <m/>
    <m/>
    <m/>
    <m/>
    <m/>
    <m/>
    <m/>
    <m/>
    <m/>
    <m/>
    <m/>
  </r>
  <r>
    <s v="MT0000892"/>
    <s v="ICIS-NPDES"/>
    <x v="0"/>
    <x v="2"/>
    <n v="1106"/>
    <s v="Aluminum, dissolved (as Al)"/>
    <x v="49"/>
    <n v="1"/>
    <s v="Effluent gross"/>
    <n v="6"/>
    <x v="19"/>
    <x v="19"/>
    <n v="40268"/>
    <x v="0"/>
    <m/>
    <m/>
    <m/>
    <m/>
    <m/>
    <m/>
    <m/>
    <m/>
    <m/>
    <m/>
    <m/>
    <m/>
    <m/>
    <m/>
    <m/>
    <m/>
    <m/>
    <m/>
    <m/>
    <m/>
    <m/>
    <m/>
    <s v="&lt;"/>
    <n v="10"/>
    <s v="UG/L"/>
    <m/>
    <m/>
    <s v="UG/L"/>
    <s v="max"/>
    <m/>
    <m/>
    <m/>
    <m/>
    <m/>
    <x v="0"/>
    <m/>
    <m/>
    <m/>
    <m/>
    <m/>
    <m/>
    <m/>
    <m/>
    <m/>
    <m/>
    <m/>
    <m/>
    <m/>
    <m/>
    <m/>
    <m/>
    <m/>
    <m/>
    <m/>
    <m/>
    <m/>
    <m/>
    <m/>
    <m/>
  </r>
  <r>
    <s v="MT0000892"/>
    <s v="ICIS-NPDES"/>
    <x v="0"/>
    <x v="2"/>
    <n v="1106"/>
    <s v="Aluminum, dissolved (as Al)"/>
    <x v="49"/>
    <n v="1"/>
    <s v="Effluent gross"/>
    <n v="6"/>
    <x v="1"/>
    <x v="1"/>
    <n v="40451"/>
    <x v="0"/>
    <m/>
    <m/>
    <m/>
    <m/>
    <m/>
    <m/>
    <m/>
    <m/>
    <m/>
    <m/>
    <m/>
    <m/>
    <m/>
    <m/>
    <m/>
    <m/>
    <m/>
    <m/>
    <m/>
    <m/>
    <m/>
    <m/>
    <s v="&lt;"/>
    <n v="10"/>
    <s v="UG/L"/>
    <m/>
    <m/>
    <s v="UG/L"/>
    <s v="max"/>
    <m/>
    <m/>
    <m/>
    <m/>
    <m/>
    <x v="0"/>
    <m/>
    <m/>
    <m/>
    <m/>
    <m/>
    <m/>
    <m/>
    <m/>
    <m/>
    <m/>
    <m/>
    <m/>
    <m/>
    <m/>
    <m/>
    <m/>
    <m/>
    <m/>
    <m/>
    <m/>
    <m/>
    <m/>
    <m/>
    <m/>
  </r>
  <r>
    <s v="MT0000892"/>
    <s v="ICIS-NPDES"/>
    <x v="0"/>
    <x v="2"/>
    <n v="1106"/>
    <s v="Aluminum, dissolved (as Al)"/>
    <x v="49"/>
    <n v="1"/>
    <s v="Effluent gross"/>
    <n v="6"/>
    <x v="27"/>
    <x v="27"/>
    <n v="40633"/>
    <x v="1"/>
    <m/>
    <m/>
    <m/>
    <m/>
    <m/>
    <m/>
    <m/>
    <m/>
    <m/>
    <m/>
    <m/>
    <m/>
    <m/>
    <m/>
    <m/>
    <m/>
    <m/>
    <m/>
    <m/>
    <m/>
    <m/>
    <m/>
    <s v="&lt;"/>
    <n v="10"/>
    <s v="UG/L"/>
    <m/>
    <m/>
    <s v="UG/L"/>
    <s v="max"/>
    <m/>
    <m/>
    <m/>
    <m/>
    <m/>
    <x v="0"/>
    <m/>
    <m/>
    <m/>
    <m/>
    <m/>
    <m/>
    <m/>
    <m/>
    <m/>
    <m/>
    <m/>
    <m/>
    <m/>
    <m/>
    <m/>
    <m/>
    <m/>
    <m/>
    <m/>
    <m/>
    <m/>
    <m/>
    <m/>
    <m/>
  </r>
  <r>
    <s v="MT0000892"/>
    <s v="ICIS-NPDES"/>
    <x v="0"/>
    <x v="2"/>
    <n v="1106"/>
    <s v="Aluminum, dissolved (as Al)"/>
    <x v="49"/>
    <n v="1"/>
    <s v="Effluent gross"/>
    <n v="6"/>
    <x v="29"/>
    <x v="29"/>
    <n v="40816"/>
    <x v="1"/>
    <m/>
    <m/>
    <m/>
    <m/>
    <m/>
    <m/>
    <m/>
    <m/>
    <m/>
    <m/>
    <m/>
    <m/>
    <m/>
    <m/>
    <m/>
    <m/>
    <m/>
    <m/>
    <m/>
    <m/>
    <m/>
    <m/>
    <s v="&lt;"/>
    <n v="10"/>
    <s v="UG/L"/>
    <m/>
    <m/>
    <s v="UG/L"/>
    <s v="max"/>
    <m/>
    <m/>
    <m/>
    <m/>
    <m/>
    <x v="0"/>
    <m/>
    <m/>
    <m/>
    <m/>
    <m/>
    <m/>
    <m/>
    <m/>
    <m/>
    <m/>
    <m/>
    <m/>
    <m/>
    <m/>
    <m/>
    <m/>
    <m/>
    <m/>
    <m/>
    <m/>
    <m/>
    <m/>
    <m/>
    <m/>
  </r>
  <r>
    <s v="MT0000892"/>
    <s v="ICIS-NPDES"/>
    <x v="0"/>
    <x v="2"/>
    <n v="1106"/>
    <s v="Aluminum, dissolved (as Al)"/>
    <x v="49"/>
    <n v="1"/>
    <s v="Effluent gross"/>
    <n v="6"/>
    <x v="8"/>
    <x v="8"/>
    <n v="40999"/>
    <x v="2"/>
    <m/>
    <m/>
    <m/>
    <m/>
    <m/>
    <m/>
    <m/>
    <m/>
    <m/>
    <m/>
    <m/>
    <m/>
    <m/>
    <m/>
    <m/>
    <m/>
    <m/>
    <m/>
    <m/>
    <m/>
    <m/>
    <m/>
    <s v="&lt;"/>
    <n v="10"/>
    <s v="UG/L"/>
    <m/>
    <m/>
    <s v="UG/L"/>
    <s v="max"/>
    <m/>
    <m/>
    <m/>
    <m/>
    <m/>
    <x v="0"/>
    <m/>
    <m/>
    <m/>
    <m/>
    <m/>
    <m/>
    <m/>
    <m/>
    <m/>
    <m/>
    <m/>
    <m/>
    <m/>
    <m/>
    <m/>
    <m/>
    <m/>
    <m/>
    <m/>
    <m/>
    <m/>
    <m/>
    <m/>
    <m/>
  </r>
  <r>
    <s v="MT0000892"/>
    <s v="ICIS-NPDES"/>
    <x v="0"/>
    <x v="2"/>
    <n v="1113"/>
    <s v="Cadmium, total recoverable"/>
    <x v="50"/>
    <n v="1"/>
    <s v="Effluent gross"/>
    <n v="6"/>
    <x v="13"/>
    <x v="13"/>
    <n v="40086"/>
    <x v="3"/>
    <m/>
    <m/>
    <m/>
    <m/>
    <m/>
    <m/>
    <m/>
    <m/>
    <m/>
    <m/>
    <m/>
    <m/>
    <m/>
    <m/>
    <m/>
    <m/>
    <m/>
    <m/>
    <m/>
    <m/>
    <m/>
    <m/>
    <s v="&lt;"/>
    <n v="0.1"/>
    <s v="UG/L"/>
    <m/>
    <m/>
    <s v="UG/L"/>
    <s v="max"/>
    <m/>
    <m/>
    <m/>
    <m/>
    <m/>
    <x v="0"/>
    <m/>
    <m/>
    <m/>
    <m/>
    <m/>
    <m/>
    <m/>
    <m/>
    <m/>
    <m/>
    <m/>
    <m/>
    <m/>
    <m/>
    <m/>
    <m/>
    <m/>
    <m/>
    <m/>
    <m/>
    <m/>
    <m/>
    <m/>
    <m/>
  </r>
  <r>
    <s v="MT0000892"/>
    <s v="ICIS-NPDES"/>
    <x v="0"/>
    <x v="2"/>
    <n v="1113"/>
    <s v="Cadmium, total recoverable"/>
    <x v="50"/>
    <n v="1"/>
    <s v="Effluent gross"/>
    <n v="6"/>
    <x v="19"/>
    <x v="19"/>
    <n v="40268"/>
    <x v="0"/>
    <m/>
    <m/>
    <m/>
    <m/>
    <m/>
    <m/>
    <m/>
    <m/>
    <m/>
    <m/>
    <m/>
    <m/>
    <m/>
    <m/>
    <m/>
    <m/>
    <m/>
    <m/>
    <m/>
    <m/>
    <m/>
    <m/>
    <s v="&lt;"/>
    <n v="0.1"/>
    <s v="UG/L"/>
    <m/>
    <m/>
    <s v="UG/L"/>
    <s v="max"/>
    <m/>
    <m/>
    <m/>
    <m/>
    <m/>
    <x v="0"/>
    <m/>
    <m/>
    <m/>
    <m/>
    <m/>
    <m/>
    <m/>
    <m/>
    <m/>
    <m/>
    <m/>
    <m/>
    <m/>
    <m/>
    <m/>
    <m/>
    <m/>
    <m/>
    <m/>
    <m/>
    <m/>
    <m/>
    <m/>
    <m/>
  </r>
  <r>
    <s v="MT0000892"/>
    <s v="ICIS-NPDES"/>
    <x v="0"/>
    <x v="2"/>
    <n v="1113"/>
    <s v="Cadmium, total recoverable"/>
    <x v="50"/>
    <n v="1"/>
    <s v="Effluent gross"/>
    <n v="6"/>
    <x v="1"/>
    <x v="1"/>
    <n v="40451"/>
    <x v="0"/>
    <m/>
    <m/>
    <m/>
    <m/>
    <m/>
    <m/>
    <m/>
    <m/>
    <m/>
    <m/>
    <m/>
    <m/>
    <m/>
    <m/>
    <m/>
    <m/>
    <m/>
    <m/>
    <m/>
    <m/>
    <m/>
    <m/>
    <s v="&lt;"/>
    <n v="0.1"/>
    <s v="UG/L"/>
    <m/>
    <m/>
    <s v="UG/L"/>
    <s v="max"/>
    <m/>
    <m/>
    <m/>
    <m/>
    <m/>
    <x v="0"/>
    <m/>
    <m/>
    <m/>
    <m/>
    <m/>
    <m/>
    <m/>
    <m/>
    <m/>
    <m/>
    <m/>
    <m/>
    <m/>
    <m/>
    <m/>
    <m/>
    <m/>
    <m/>
    <m/>
    <m/>
    <m/>
    <m/>
    <m/>
    <m/>
  </r>
  <r>
    <s v="MT0000892"/>
    <s v="ICIS-NPDES"/>
    <x v="0"/>
    <x v="2"/>
    <n v="1113"/>
    <s v="Cadmium, total recoverable"/>
    <x v="50"/>
    <n v="1"/>
    <s v="Effluent gross"/>
    <n v="6"/>
    <x v="27"/>
    <x v="27"/>
    <n v="40633"/>
    <x v="1"/>
    <m/>
    <m/>
    <m/>
    <m/>
    <m/>
    <m/>
    <m/>
    <m/>
    <m/>
    <m/>
    <m/>
    <m/>
    <m/>
    <m/>
    <m/>
    <m/>
    <m/>
    <m/>
    <m/>
    <m/>
    <m/>
    <m/>
    <m/>
    <n v="0.1"/>
    <s v="UG/L"/>
    <m/>
    <m/>
    <s v="UG/L"/>
    <s v="max"/>
    <m/>
    <m/>
    <m/>
    <m/>
    <m/>
    <x v="0"/>
    <m/>
    <m/>
    <m/>
    <m/>
    <m/>
    <m/>
    <m/>
    <m/>
    <m/>
    <m/>
    <m/>
    <m/>
    <m/>
    <m/>
    <m/>
    <m/>
    <m/>
    <m/>
    <m/>
    <m/>
    <m/>
    <m/>
    <m/>
    <m/>
  </r>
  <r>
    <s v="MT0000892"/>
    <s v="ICIS-NPDES"/>
    <x v="0"/>
    <x v="2"/>
    <n v="1113"/>
    <s v="Cadmium, total recoverable"/>
    <x v="50"/>
    <n v="1"/>
    <s v="Effluent gross"/>
    <n v="6"/>
    <x v="29"/>
    <x v="29"/>
    <n v="40816"/>
    <x v="1"/>
    <m/>
    <m/>
    <m/>
    <m/>
    <m/>
    <m/>
    <m/>
    <m/>
    <m/>
    <m/>
    <m/>
    <m/>
    <m/>
    <m/>
    <m/>
    <m/>
    <m/>
    <m/>
    <m/>
    <m/>
    <m/>
    <m/>
    <s v="&lt;"/>
    <n v="0.1"/>
    <s v="UG/L"/>
    <m/>
    <m/>
    <s v="UG/L"/>
    <s v="max"/>
    <m/>
    <m/>
    <m/>
    <m/>
    <m/>
    <x v="0"/>
    <m/>
    <m/>
    <m/>
    <m/>
    <m/>
    <m/>
    <m/>
    <m/>
    <m/>
    <m/>
    <m/>
    <m/>
    <m/>
    <m/>
    <m/>
    <m/>
    <m/>
    <m/>
    <m/>
    <m/>
    <m/>
    <m/>
    <m/>
    <m/>
  </r>
  <r>
    <s v="MT0000892"/>
    <s v="ICIS-NPDES"/>
    <x v="0"/>
    <x v="2"/>
    <n v="1113"/>
    <s v="Cadmium, total recoverable"/>
    <x v="50"/>
    <n v="1"/>
    <s v="Effluent gross"/>
    <n v="6"/>
    <x v="8"/>
    <x v="8"/>
    <n v="40999"/>
    <x v="2"/>
    <m/>
    <m/>
    <m/>
    <m/>
    <m/>
    <m/>
    <m/>
    <m/>
    <m/>
    <m/>
    <m/>
    <m/>
    <m/>
    <m/>
    <m/>
    <m/>
    <m/>
    <m/>
    <m/>
    <m/>
    <m/>
    <m/>
    <s v="&lt;"/>
    <n v="0.1"/>
    <s v="UG/L"/>
    <m/>
    <m/>
    <s v="UG/L"/>
    <s v="max"/>
    <m/>
    <m/>
    <m/>
    <m/>
    <m/>
    <x v="0"/>
    <m/>
    <m/>
    <m/>
    <m/>
    <m/>
    <m/>
    <m/>
    <m/>
    <m/>
    <m/>
    <m/>
    <m/>
    <m/>
    <m/>
    <m/>
    <m/>
    <m/>
    <m/>
    <m/>
    <m/>
    <m/>
    <m/>
    <m/>
    <m/>
  </r>
  <r>
    <s v="MT0000892"/>
    <s v="ICIS-NPDES"/>
    <x v="0"/>
    <x v="2"/>
    <n v="1114"/>
    <s v="Lead, total recoverable"/>
    <x v="33"/>
    <n v="1"/>
    <s v="Effluent gross"/>
    <n v="1"/>
    <x v="11"/>
    <x v="11"/>
    <n v="40025"/>
    <x v="3"/>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12"/>
    <x v="12"/>
    <n v="40056"/>
    <x v="3"/>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13"/>
    <x v="13"/>
    <n v="40086"/>
    <x v="3"/>
    <m/>
    <m/>
    <m/>
    <m/>
    <m/>
    <m/>
    <m/>
    <m/>
    <m/>
    <m/>
    <m/>
    <m/>
    <n v="1E-3"/>
    <s v="MG/L"/>
    <s v="&lt;="/>
    <n v="0.27300000000000002"/>
    <s v="MG/L"/>
    <s v="avg"/>
    <m/>
    <m/>
    <m/>
    <m/>
    <m/>
    <n v="1E-3"/>
    <s v="MG/L"/>
    <s v="&lt;="/>
    <n v="0.29499999999999998"/>
    <s v="MG/L"/>
    <s v="max"/>
    <m/>
    <m/>
    <m/>
    <m/>
    <m/>
    <x v="0"/>
    <m/>
    <m/>
    <m/>
    <m/>
    <m/>
    <m/>
    <m/>
    <m/>
    <m/>
    <m/>
    <m/>
    <m/>
    <m/>
    <m/>
    <m/>
    <m/>
    <m/>
    <m/>
    <m/>
    <m/>
    <m/>
    <m/>
    <m/>
    <m/>
  </r>
  <r>
    <s v="MT0000892"/>
    <s v="ICIS-NPDES"/>
    <x v="0"/>
    <x v="2"/>
    <n v="1114"/>
    <s v="Lead, total recoverable"/>
    <x v="33"/>
    <n v="1"/>
    <s v="Effluent gross"/>
    <n v="1"/>
    <x v="14"/>
    <x v="14"/>
    <n v="40117"/>
    <x v="3"/>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15"/>
    <x v="15"/>
    <n v="40147"/>
    <x v="3"/>
    <m/>
    <m/>
    <m/>
    <m/>
    <m/>
    <m/>
    <m/>
    <m/>
    <m/>
    <m/>
    <m/>
    <m/>
    <n v="1E-3"/>
    <s v="MG/L"/>
    <s v="&lt;="/>
    <n v="0.27300000000000002"/>
    <s v="MG/L"/>
    <s v="avg"/>
    <m/>
    <m/>
    <m/>
    <m/>
    <m/>
    <n v="1E-3"/>
    <s v="MG/L"/>
    <s v="&lt;="/>
    <n v="0.29499999999999998"/>
    <s v="MG/L"/>
    <s v="max"/>
    <m/>
    <m/>
    <m/>
    <m/>
    <m/>
    <x v="0"/>
    <m/>
    <m/>
    <m/>
    <m/>
    <m/>
    <m/>
    <m/>
    <m/>
    <m/>
    <m/>
    <m/>
    <m/>
    <m/>
    <m/>
    <m/>
    <m/>
    <m/>
    <m/>
    <m/>
    <m/>
    <m/>
    <m/>
    <m/>
    <m/>
  </r>
  <r>
    <s v="MT0000892"/>
    <s v="ICIS-NPDES"/>
    <x v="0"/>
    <x v="2"/>
    <n v="1114"/>
    <s v="Lead, total recoverable"/>
    <x v="33"/>
    <n v="1"/>
    <s v="Effluent gross"/>
    <n v="1"/>
    <x v="16"/>
    <x v="16"/>
    <n v="40178"/>
    <x v="3"/>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17"/>
    <x v="17"/>
    <n v="40209"/>
    <x v="0"/>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18"/>
    <x v="18"/>
    <n v="40237"/>
    <x v="0"/>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19"/>
    <x v="19"/>
    <n v="40268"/>
    <x v="0"/>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20"/>
    <x v="20"/>
    <n v="40298"/>
    <x v="0"/>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21"/>
    <x v="21"/>
    <n v="40329"/>
    <x v="0"/>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22"/>
    <x v="22"/>
    <n v="40359"/>
    <x v="0"/>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23"/>
    <x v="23"/>
    <n v="40390"/>
    <x v="0"/>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0"/>
    <x v="0"/>
    <n v="40421"/>
    <x v="0"/>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1"/>
    <x v="1"/>
    <n v="40451"/>
    <x v="0"/>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24"/>
    <x v="24"/>
    <n v="40482"/>
    <x v="0"/>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2"/>
    <x v="2"/>
    <n v="40512"/>
    <x v="0"/>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3"/>
    <x v="3"/>
    <n v="40543"/>
    <x v="0"/>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25"/>
    <x v="25"/>
    <n v="40574"/>
    <x v="1"/>
    <m/>
    <m/>
    <m/>
    <m/>
    <m/>
    <m/>
    <m/>
    <m/>
    <m/>
    <m/>
    <m/>
    <m/>
    <n v="1E-3"/>
    <s v="MG/L"/>
    <s v="&lt;="/>
    <n v="0.27300000000000002"/>
    <s v="MG/L"/>
    <s v="avg"/>
    <m/>
    <m/>
    <m/>
    <m/>
    <m/>
    <n v="1E-3"/>
    <s v="MG/L"/>
    <s v="&lt;="/>
    <n v="0.29499999999999998"/>
    <s v="MG/L"/>
    <s v="max"/>
    <m/>
    <m/>
    <m/>
    <m/>
    <m/>
    <x v="0"/>
    <m/>
    <m/>
    <m/>
    <m/>
    <m/>
    <m/>
    <m/>
    <m/>
    <m/>
    <m/>
    <m/>
    <m/>
    <m/>
    <m/>
    <m/>
    <m/>
    <m/>
    <m/>
    <m/>
    <m/>
    <m/>
    <m/>
    <m/>
    <m/>
  </r>
  <r>
    <s v="MT0000892"/>
    <s v="ICIS-NPDES"/>
    <x v="0"/>
    <x v="2"/>
    <n v="1114"/>
    <s v="Lead, total recoverable"/>
    <x v="33"/>
    <n v="1"/>
    <s v="Effluent gross"/>
    <n v="1"/>
    <x v="26"/>
    <x v="26"/>
    <n v="40602"/>
    <x v="1"/>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27"/>
    <x v="27"/>
    <n v="40633"/>
    <x v="1"/>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28"/>
    <x v="28"/>
    <n v="40663"/>
    <x v="1"/>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4"/>
    <x v="4"/>
    <n v="40694"/>
    <x v="1"/>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5"/>
    <x v="5"/>
    <n v="40724"/>
    <x v="1"/>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6"/>
    <x v="6"/>
    <n v="40755"/>
    <x v="1"/>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7"/>
    <x v="7"/>
    <n v="40786"/>
    <x v="1"/>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29"/>
    <x v="29"/>
    <n v="40816"/>
    <x v="1"/>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30"/>
    <x v="30"/>
    <n v="40847"/>
    <x v="1"/>
    <m/>
    <m/>
    <m/>
    <m/>
    <m/>
    <m/>
    <m/>
    <m/>
    <m/>
    <m/>
    <m/>
    <m/>
    <n v="1E-3"/>
    <s v="MG/L"/>
    <s v="&lt;="/>
    <n v="0.27300000000000002"/>
    <s v="MG/L"/>
    <s v="avg"/>
    <m/>
    <m/>
    <m/>
    <m/>
    <m/>
    <n v="1E-3"/>
    <s v="MG/L"/>
    <s v="&lt;="/>
    <n v="0.29499999999999998"/>
    <s v="MG/L"/>
    <s v="max"/>
    <m/>
    <m/>
    <m/>
    <m/>
    <m/>
    <x v="0"/>
    <m/>
    <m/>
    <m/>
    <m/>
    <m/>
    <m/>
    <m/>
    <m/>
    <m/>
    <m/>
    <m/>
    <m/>
    <m/>
    <m/>
    <m/>
    <m/>
    <m/>
    <m/>
    <m/>
    <m/>
    <m/>
    <m/>
    <m/>
    <m/>
  </r>
  <r>
    <s v="MT0000892"/>
    <s v="ICIS-NPDES"/>
    <x v="0"/>
    <x v="2"/>
    <n v="1114"/>
    <s v="Lead, total recoverable"/>
    <x v="33"/>
    <n v="1"/>
    <s v="Effluent gross"/>
    <n v="1"/>
    <x v="31"/>
    <x v="31"/>
    <n v="40877"/>
    <x v="1"/>
    <m/>
    <m/>
    <m/>
    <m/>
    <m/>
    <m/>
    <m/>
    <m/>
    <m/>
    <m/>
    <m/>
    <m/>
    <n v="1E-3"/>
    <s v="MG/L"/>
    <s v="&lt;="/>
    <n v="0.27300000000000002"/>
    <s v="MG/L"/>
    <s v="avg"/>
    <m/>
    <m/>
    <m/>
    <m/>
    <m/>
    <n v="1E-3"/>
    <s v="MG/L"/>
    <s v="&lt;="/>
    <n v="0.29499999999999998"/>
    <s v="MG/L"/>
    <s v="max"/>
    <m/>
    <m/>
    <m/>
    <m/>
    <m/>
    <x v="0"/>
    <m/>
    <m/>
    <m/>
    <m/>
    <m/>
    <m/>
    <m/>
    <m/>
    <m/>
    <m/>
    <m/>
    <m/>
    <m/>
    <m/>
    <m/>
    <m/>
    <m/>
    <m/>
    <m/>
    <m/>
    <m/>
    <m/>
    <m/>
    <m/>
  </r>
  <r>
    <s v="MT0000892"/>
    <s v="ICIS-NPDES"/>
    <x v="0"/>
    <x v="2"/>
    <n v="1114"/>
    <s v="Lead, total recoverable"/>
    <x v="33"/>
    <n v="1"/>
    <s v="Effluent gross"/>
    <n v="1"/>
    <x v="32"/>
    <x v="32"/>
    <n v="40908"/>
    <x v="1"/>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33"/>
    <x v="33"/>
    <n v="40939"/>
    <x v="2"/>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34"/>
    <x v="34"/>
    <n v="40968"/>
    <x v="2"/>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8"/>
    <x v="8"/>
    <n v="40999"/>
    <x v="2"/>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33"/>
    <n v="1"/>
    <s v="Effluent gross"/>
    <n v="1"/>
    <x v="9"/>
    <x v="9"/>
    <n v="41029"/>
    <x v="2"/>
    <m/>
    <m/>
    <m/>
    <m/>
    <m/>
    <m/>
    <m/>
    <m/>
    <m/>
    <m/>
    <m/>
    <s v="&lt;"/>
    <n v="1E-3"/>
    <s v="MG/L"/>
    <s v="&lt;="/>
    <n v="0.27300000000000002"/>
    <s v="MG/L"/>
    <s v="avg"/>
    <m/>
    <m/>
    <m/>
    <m/>
    <s v="&lt;"/>
    <n v="1E-3"/>
    <s v="MG/L"/>
    <s v="&lt;="/>
    <n v="0.29499999999999998"/>
    <s v="MG/L"/>
    <s v="max"/>
    <m/>
    <m/>
    <m/>
    <m/>
    <m/>
    <x v="0"/>
    <m/>
    <m/>
    <m/>
    <m/>
    <m/>
    <m/>
    <m/>
    <m/>
    <m/>
    <m/>
    <m/>
    <m/>
    <m/>
    <m/>
    <m/>
    <m/>
    <m/>
    <m/>
    <m/>
    <m/>
    <m/>
    <m/>
    <m/>
    <m/>
  </r>
  <r>
    <s v="MT0000892"/>
    <s v="ICIS-NPDES"/>
    <x v="0"/>
    <x v="2"/>
    <n v="1114"/>
    <s v="Lead, total recoverable"/>
    <x v="51"/>
    <n v="1"/>
    <s v="Effluent gross"/>
    <n v="6"/>
    <x v="13"/>
    <x v="13"/>
    <n v="40086"/>
    <x v="3"/>
    <m/>
    <m/>
    <m/>
    <m/>
    <m/>
    <m/>
    <m/>
    <m/>
    <m/>
    <m/>
    <m/>
    <m/>
    <m/>
    <m/>
    <m/>
    <m/>
    <m/>
    <m/>
    <m/>
    <m/>
    <m/>
    <m/>
    <s v="&lt;"/>
    <n v="1"/>
    <s v="UG/L"/>
    <m/>
    <m/>
    <s v="UG/L"/>
    <s v="max"/>
    <m/>
    <m/>
    <m/>
    <m/>
    <m/>
    <x v="0"/>
    <m/>
    <m/>
    <m/>
    <m/>
    <m/>
    <m/>
    <m/>
    <m/>
    <m/>
    <m/>
    <m/>
    <m/>
    <m/>
    <m/>
    <m/>
    <m/>
    <m/>
    <m/>
    <m/>
    <m/>
    <m/>
    <m/>
    <m/>
    <m/>
  </r>
  <r>
    <s v="MT0000892"/>
    <s v="ICIS-NPDES"/>
    <x v="0"/>
    <x v="2"/>
    <n v="1114"/>
    <s v="Lead, total recoverable"/>
    <x v="51"/>
    <n v="1"/>
    <s v="Effluent gross"/>
    <n v="6"/>
    <x v="19"/>
    <x v="19"/>
    <n v="40268"/>
    <x v="0"/>
    <m/>
    <m/>
    <m/>
    <m/>
    <m/>
    <m/>
    <m/>
    <m/>
    <m/>
    <m/>
    <m/>
    <m/>
    <m/>
    <m/>
    <m/>
    <m/>
    <m/>
    <m/>
    <m/>
    <m/>
    <m/>
    <m/>
    <s v="&lt;"/>
    <n v="1"/>
    <s v="UG/L"/>
    <m/>
    <m/>
    <s v="UG/L"/>
    <s v="max"/>
    <m/>
    <m/>
    <m/>
    <m/>
    <m/>
    <x v="0"/>
    <m/>
    <m/>
    <m/>
    <m/>
    <m/>
    <m/>
    <m/>
    <m/>
    <m/>
    <m/>
    <m/>
    <m/>
    <m/>
    <m/>
    <m/>
    <m/>
    <m/>
    <m/>
    <m/>
    <m/>
    <m/>
    <m/>
    <m/>
    <m/>
  </r>
  <r>
    <s v="MT0000892"/>
    <s v="ICIS-NPDES"/>
    <x v="0"/>
    <x v="2"/>
    <n v="1114"/>
    <s v="Lead, total recoverable"/>
    <x v="51"/>
    <n v="1"/>
    <s v="Effluent gross"/>
    <n v="6"/>
    <x v="1"/>
    <x v="1"/>
    <n v="40451"/>
    <x v="0"/>
    <m/>
    <m/>
    <m/>
    <m/>
    <m/>
    <m/>
    <m/>
    <m/>
    <m/>
    <m/>
    <m/>
    <m/>
    <m/>
    <m/>
    <m/>
    <m/>
    <m/>
    <m/>
    <m/>
    <m/>
    <m/>
    <m/>
    <s v="&lt;"/>
    <n v="1"/>
    <s v="UG/L"/>
    <m/>
    <m/>
    <s v="UG/L"/>
    <s v="max"/>
    <m/>
    <m/>
    <m/>
    <m/>
    <m/>
    <x v="0"/>
    <m/>
    <m/>
    <m/>
    <m/>
    <m/>
    <m/>
    <m/>
    <m/>
    <m/>
    <m/>
    <m/>
    <m/>
    <m/>
    <m/>
    <m/>
    <m/>
    <m/>
    <m/>
    <m/>
    <m/>
    <m/>
    <m/>
    <m/>
    <m/>
  </r>
  <r>
    <s v="MT0000892"/>
    <s v="ICIS-NPDES"/>
    <x v="0"/>
    <x v="2"/>
    <n v="1114"/>
    <s v="Lead, total recoverable"/>
    <x v="51"/>
    <n v="1"/>
    <s v="Effluent gross"/>
    <n v="6"/>
    <x v="27"/>
    <x v="27"/>
    <n v="40633"/>
    <x v="1"/>
    <m/>
    <m/>
    <m/>
    <m/>
    <m/>
    <m/>
    <m/>
    <m/>
    <m/>
    <m/>
    <m/>
    <m/>
    <m/>
    <m/>
    <m/>
    <m/>
    <m/>
    <m/>
    <m/>
    <m/>
    <m/>
    <m/>
    <s v="&lt;"/>
    <n v="1"/>
    <s v="UG/L"/>
    <m/>
    <m/>
    <s v="UG/L"/>
    <s v="max"/>
    <m/>
    <m/>
    <m/>
    <m/>
    <m/>
    <x v="0"/>
    <m/>
    <m/>
    <m/>
    <m/>
    <m/>
    <m/>
    <m/>
    <m/>
    <m/>
    <m/>
    <m/>
    <m/>
    <m/>
    <m/>
    <m/>
    <m/>
    <m/>
    <m/>
    <m/>
    <m/>
    <m/>
    <m/>
    <m/>
    <m/>
  </r>
  <r>
    <s v="MT0000892"/>
    <s v="ICIS-NPDES"/>
    <x v="0"/>
    <x v="2"/>
    <n v="1114"/>
    <s v="Lead, total recoverable"/>
    <x v="51"/>
    <n v="1"/>
    <s v="Effluent gross"/>
    <n v="6"/>
    <x v="29"/>
    <x v="29"/>
    <n v="40816"/>
    <x v="1"/>
    <m/>
    <m/>
    <m/>
    <m/>
    <m/>
    <m/>
    <m/>
    <m/>
    <m/>
    <m/>
    <m/>
    <m/>
    <m/>
    <m/>
    <m/>
    <m/>
    <m/>
    <m/>
    <m/>
    <m/>
    <m/>
    <m/>
    <s v="&lt;"/>
    <n v="1"/>
    <s v="UG/L"/>
    <m/>
    <m/>
    <s v="UG/L"/>
    <s v="max"/>
    <m/>
    <m/>
    <m/>
    <m/>
    <m/>
    <x v="0"/>
    <m/>
    <m/>
    <m/>
    <m/>
    <m/>
    <m/>
    <m/>
    <m/>
    <m/>
    <m/>
    <m/>
    <m/>
    <m/>
    <m/>
    <m/>
    <m/>
    <m/>
    <m/>
    <m/>
    <m/>
    <m/>
    <m/>
    <m/>
    <m/>
  </r>
  <r>
    <s v="MT0000892"/>
    <s v="ICIS-NPDES"/>
    <x v="0"/>
    <x v="2"/>
    <n v="1114"/>
    <s v="Lead, total recoverable"/>
    <x v="51"/>
    <n v="1"/>
    <s v="Effluent gross"/>
    <n v="6"/>
    <x v="8"/>
    <x v="8"/>
    <n v="40999"/>
    <x v="2"/>
    <m/>
    <m/>
    <m/>
    <m/>
    <m/>
    <m/>
    <m/>
    <m/>
    <m/>
    <m/>
    <m/>
    <m/>
    <m/>
    <m/>
    <m/>
    <m/>
    <m/>
    <m/>
    <m/>
    <m/>
    <m/>
    <m/>
    <s v="&lt;"/>
    <n v="1"/>
    <s v="UG/L"/>
    <m/>
    <m/>
    <s v="UG/L"/>
    <s v="max"/>
    <m/>
    <m/>
    <m/>
    <m/>
    <m/>
    <x v="0"/>
    <m/>
    <m/>
    <m/>
    <m/>
    <m/>
    <m/>
    <m/>
    <m/>
    <m/>
    <m/>
    <m/>
    <m/>
    <m/>
    <m/>
    <m/>
    <m/>
    <m/>
    <m/>
    <m/>
    <m/>
    <m/>
    <m/>
    <m/>
    <m/>
  </r>
  <r>
    <s v="MT0000892"/>
    <s v="ICIS-NPDES"/>
    <x v="0"/>
    <x v="2"/>
    <n v="1118"/>
    <s v="Chromium, total recoverable"/>
    <x v="52"/>
    <n v="1"/>
    <s v="Effluent gross"/>
    <n v="6"/>
    <x v="13"/>
    <x v="13"/>
    <n v="40086"/>
    <x v="3"/>
    <m/>
    <m/>
    <m/>
    <m/>
    <m/>
    <m/>
    <m/>
    <m/>
    <m/>
    <m/>
    <m/>
    <m/>
    <m/>
    <m/>
    <m/>
    <m/>
    <m/>
    <m/>
    <m/>
    <m/>
    <m/>
    <m/>
    <s v="&lt;"/>
    <n v="10"/>
    <s v="UG/L"/>
    <m/>
    <m/>
    <s v="UG/L"/>
    <s v="max"/>
    <m/>
    <m/>
    <m/>
    <m/>
    <m/>
    <x v="0"/>
    <m/>
    <m/>
    <m/>
    <m/>
    <m/>
    <m/>
    <m/>
    <m/>
    <m/>
    <m/>
    <m/>
    <m/>
    <m/>
    <m/>
    <m/>
    <m/>
    <m/>
    <m/>
    <m/>
    <m/>
    <m/>
    <m/>
    <m/>
    <m/>
  </r>
  <r>
    <s v="MT0000892"/>
    <s v="ICIS-NPDES"/>
    <x v="0"/>
    <x v="2"/>
    <n v="1118"/>
    <s v="Chromium, total recoverable"/>
    <x v="52"/>
    <n v="1"/>
    <s v="Effluent gross"/>
    <n v="6"/>
    <x v="19"/>
    <x v="19"/>
    <n v="40268"/>
    <x v="0"/>
    <m/>
    <m/>
    <m/>
    <m/>
    <m/>
    <m/>
    <m/>
    <m/>
    <m/>
    <m/>
    <m/>
    <m/>
    <m/>
    <m/>
    <m/>
    <m/>
    <m/>
    <m/>
    <m/>
    <m/>
    <m/>
    <m/>
    <s v="&lt;"/>
    <n v="10"/>
    <s v="UG/L"/>
    <m/>
    <m/>
    <s v="UG/L"/>
    <s v="max"/>
    <m/>
    <m/>
    <m/>
    <m/>
    <m/>
    <x v="0"/>
    <m/>
    <m/>
    <m/>
    <m/>
    <m/>
    <m/>
    <m/>
    <m/>
    <m/>
    <m/>
    <m/>
    <m/>
    <m/>
    <m/>
    <m/>
    <m/>
    <m/>
    <m/>
    <m/>
    <m/>
    <m/>
    <m/>
    <m/>
    <m/>
  </r>
  <r>
    <s v="MT0000892"/>
    <s v="ICIS-NPDES"/>
    <x v="0"/>
    <x v="2"/>
    <n v="1118"/>
    <s v="Chromium, total recoverable"/>
    <x v="52"/>
    <n v="1"/>
    <s v="Effluent gross"/>
    <n v="6"/>
    <x v="1"/>
    <x v="1"/>
    <n v="40451"/>
    <x v="0"/>
    <m/>
    <m/>
    <m/>
    <m/>
    <m/>
    <m/>
    <m/>
    <m/>
    <m/>
    <m/>
    <m/>
    <m/>
    <m/>
    <m/>
    <m/>
    <m/>
    <m/>
    <m/>
    <m/>
    <m/>
    <m/>
    <m/>
    <s v="&lt;"/>
    <n v="10"/>
    <s v="UG/L"/>
    <m/>
    <m/>
    <s v="UG/L"/>
    <s v="max"/>
    <m/>
    <m/>
    <m/>
    <m/>
    <m/>
    <x v="0"/>
    <m/>
    <m/>
    <m/>
    <m/>
    <m/>
    <m/>
    <m/>
    <m/>
    <m/>
    <m/>
    <m/>
    <m/>
    <m/>
    <m/>
    <m/>
    <m/>
    <m/>
    <m/>
    <m/>
    <m/>
    <m/>
    <m/>
    <m/>
    <m/>
  </r>
  <r>
    <s v="MT0000892"/>
    <s v="ICIS-NPDES"/>
    <x v="0"/>
    <x v="2"/>
    <n v="1118"/>
    <s v="Chromium, total recoverable"/>
    <x v="52"/>
    <n v="1"/>
    <s v="Effluent gross"/>
    <n v="6"/>
    <x v="27"/>
    <x v="27"/>
    <n v="40633"/>
    <x v="1"/>
    <m/>
    <m/>
    <m/>
    <m/>
    <m/>
    <m/>
    <m/>
    <m/>
    <m/>
    <m/>
    <m/>
    <m/>
    <m/>
    <m/>
    <m/>
    <m/>
    <m/>
    <m/>
    <m/>
    <m/>
    <m/>
    <m/>
    <s v="&lt;"/>
    <n v="10"/>
    <s v="UG/L"/>
    <m/>
    <m/>
    <s v="UG/L"/>
    <s v="max"/>
    <m/>
    <m/>
    <m/>
    <m/>
    <m/>
    <x v="0"/>
    <m/>
    <m/>
    <m/>
    <m/>
    <m/>
    <m/>
    <m/>
    <m/>
    <m/>
    <m/>
    <m/>
    <m/>
    <m/>
    <m/>
    <m/>
    <m/>
    <m/>
    <m/>
    <m/>
    <m/>
    <m/>
    <m/>
    <m/>
    <m/>
  </r>
  <r>
    <s v="MT0000892"/>
    <s v="ICIS-NPDES"/>
    <x v="0"/>
    <x v="2"/>
    <n v="1118"/>
    <s v="Chromium, total recoverable"/>
    <x v="52"/>
    <n v="1"/>
    <s v="Effluent gross"/>
    <n v="6"/>
    <x v="29"/>
    <x v="29"/>
    <n v="40816"/>
    <x v="1"/>
    <m/>
    <m/>
    <m/>
    <m/>
    <m/>
    <m/>
    <m/>
    <m/>
    <m/>
    <m/>
    <m/>
    <m/>
    <m/>
    <m/>
    <m/>
    <m/>
    <m/>
    <m/>
    <m/>
    <m/>
    <m/>
    <m/>
    <s v="&lt;"/>
    <n v="10"/>
    <s v="UG/L"/>
    <m/>
    <m/>
    <s v="UG/L"/>
    <s v="max"/>
    <m/>
    <m/>
    <m/>
    <m/>
    <m/>
    <x v="0"/>
    <m/>
    <m/>
    <m/>
    <m/>
    <m/>
    <m/>
    <m/>
    <m/>
    <m/>
    <m/>
    <m/>
    <m/>
    <m/>
    <m/>
    <m/>
    <m/>
    <m/>
    <m/>
    <m/>
    <m/>
    <m/>
    <m/>
    <m/>
    <m/>
  </r>
  <r>
    <s v="MT0000892"/>
    <s v="ICIS-NPDES"/>
    <x v="0"/>
    <x v="2"/>
    <n v="1118"/>
    <s v="Chromium, total recoverable"/>
    <x v="52"/>
    <n v="1"/>
    <s v="Effluent gross"/>
    <n v="6"/>
    <x v="8"/>
    <x v="8"/>
    <n v="40999"/>
    <x v="2"/>
    <m/>
    <m/>
    <m/>
    <m/>
    <m/>
    <m/>
    <m/>
    <m/>
    <m/>
    <m/>
    <m/>
    <m/>
    <m/>
    <m/>
    <m/>
    <m/>
    <m/>
    <m/>
    <m/>
    <m/>
    <m/>
    <m/>
    <s v="&lt;"/>
    <n v="10"/>
    <s v="UG/L"/>
    <m/>
    <m/>
    <s v="UG/L"/>
    <s v="max"/>
    <m/>
    <m/>
    <m/>
    <m/>
    <m/>
    <x v="0"/>
    <m/>
    <m/>
    <m/>
    <m/>
    <m/>
    <m/>
    <m/>
    <m/>
    <m/>
    <m/>
    <m/>
    <m/>
    <m/>
    <m/>
    <m/>
    <m/>
    <m/>
    <m/>
    <m/>
    <m/>
    <m/>
    <m/>
    <m/>
    <m/>
  </r>
  <r>
    <s v="MT0000892"/>
    <s v="ICIS-NPDES"/>
    <x v="0"/>
    <x v="2"/>
    <n v="1119"/>
    <s v="Copper, total recoverable"/>
    <x v="34"/>
    <n v="1"/>
    <s v="Effluent gross"/>
    <n v="1"/>
    <x v="11"/>
    <x v="11"/>
    <n v="40025"/>
    <x v="3"/>
    <m/>
    <m/>
    <m/>
    <m/>
    <m/>
    <m/>
    <m/>
    <m/>
    <m/>
    <m/>
    <m/>
    <m/>
    <n v="2E-3"/>
    <s v="MG/L"/>
    <s v="&lt;="/>
    <n v="3.2000000000000001E-2"/>
    <s v="MG/L"/>
    <s v="avg"/>
    <m/>
    <m/>
    <m/>
    <m/>
    <m/>
    <n v="2E-3"/>
    <s v="MG/L"/>
    <s v="&lt;="/>
    <n v="4.1000000000000002E-2"/>
    <s v="MG/L"/>
    <s v="max"/>
    <m/>
    <m/>
    <m/>
    <m/>
    <m/>
    <x v="0"/>
    <m/>
    <m/>
    <m/>
    <m/>
    <m/>
    <m/>
    <m/>
    <m/>
    <m/>
    <m/>
    <m/>
    <m/>
    <m/>
    <m/>
    <m/>
    <m/>
    <m/>
    <m/>
    <m/>
    <m/>
    <m/>
    <m/>
    <m/>
    <m/>
  </r>
  <r>
    <s v="MT0000892"/>
    <s v="ICIS-NPDES"/>
    <x v="0"/>
    <x v="2"/>
    <n v="1119"/>
    <s v="Copper, total recoverable"/>
    <x v="34"/>
    <n v="1"/>
    <s v="Effluent gross"/>
    <n v="1"/>
    <x v="12"/>
    <x v="12"/>
    <n v="40056"/>
    <x v="3"/>
    <m/>
    <m/>
    <m/>
    <m/>
    <m/>
    <m/>
    <m/>
    <m/>
    <m/>
    <m/>
    <m/>
    <m/>
    <n v="2E-3"/>
    <s v="MG/L"/>
    <s v="&lt;="/>
    <n v="3.2000000000000001E-2"/>
    <s v="MG/L"/>
    <s v="avg"/>
    <m/>
    <m/>
    <m/>
    <m/>
    <m/>
    <n v="2E-3"/>
    <s v="MG/L"/>
    <s v="&lt;="/>
    <n v="4.1000000000000002E-2"/>
    <s v="MG/L"/>
    <s v="max"/>
    <m/>
    <m/>
    <m/>
    <m/>
    <m/>
    <x v="0"/>
    <m/>
    <m/>
    <m/>
    <m/>
    <m/>
    <m/>
    <m/>
    <m/>
    <m/>
    <m/>
    <m/>
    <m/>
    <m/>
    <m/>
    <m/>
    <m/>
    <m/>
    <m/>
    <m/>
    <m/>
    <m/>
    <m/>
    <m/>
    <m/>
  </r>
  <r>
    <s v="MT0000892"/>
    <s v="ICIS-NPDES"/>
    <x v="0"/>
    <x v="2"/>
    <n v="1119"/>
    <s v="Copper, total recoverable"/>
    <x v="34"/>
    <n v="1"/>
    <s v="Effluent gross"/>
    <n v="1"/>
    <x v="13"/>
    <x v="13"/>
    <n v="40086"/>
    <x v="3"/>
    <m/>
    <m/>
    <m/>
    <m/>
    <m/>
    <m/>
    <m/>
    <m/>
    <m/>
    <m/>
    <m/>
    <m/>
    <n v="2E-3"/>
    <s v="MG/L"/>
    <s v="&lt;="/>
    <n v="3.2000000000000001E-2"/>
    <s v="MG/L"/>
    <s v="avg"/>
    <m/>
    <m/>
    <m/>
    <m/>
    <m/>
    <n v="2E-3"/>
    <s v="MG/L"/>
    <s v="&lt;="/>
    <n v="4.1000000000000002E-2"/>
    <s v="MG/L"/>
    <s v="max"/>
    <m/>
    <m/>
    <m/>
    <m/>
    <m/>
    <x v="0"/>
    <m/>
    <m/>
    <m/>
    <m/>
    <m/>
    <m/>
    <m/>
    <m/>
    <m/>
    <m/>
    <m/>
    <m/>
    <m/>
    <m/>
    <m/>
    <m/>
    <m/>
    <m/>
    <m/>
    <m/>
    <m/>
    <m/>
    <m/>
    <m/>
  </r>
  <r>
    <s v="MT0000892"/>
    <s v="ICIS-NPDES"/>
    <x v="0"/>
    <x v="2"/>
    <n v="1119"/>
    <s v="Copper, total recoverable"/>
    <x v="34"/>
    <n v="1"/>
    <s v="Effluent gross"/>
    <n v="1"/>
    <x v="14"/>
    <x v="14"/>
    <n v="40117"/>
    <x v="3"/>
    <m/>
    <m/>
    <m/>
    <m/>
    <m/>
    <m/>
    <m/>
    <m/>
    <m/>
    <m/>
    <m/>
    <m/>
    <n v="1E-3"/>
    <s v="MG/L"/>
    <s v="&lt;="/>
    <n v="3.2000000000000001E-2"/>
    <s v="MG/L"/>
    <s v="avg"/>
    <m/>
    <m/>
    <m/>
    <m/>
    <m/>
    <n v="1E-3"/>
    <s v="MG/L"/>
    <s v="&lt;="/>
    <n v="4.1000000000000002E-2"/>
    <s v="MG/L"/>
    <s v="max"/>
    <m/>
    <m/>
    <m/>
    <m/>
    <m/>
    <x v="0"/>
    <m/>
    <m/>
    <m/>
    <m/>
    <m/>
    <m/>
    <m/>
    <m/>
    <m/>
    <m/>
    <m/>
    <m/>
    <m/>
    <m/>
    <m/>
    <m/>
    <m/>
    <m/>
    <m/>
    <m/>
    <m/>
    <m/>
    <m/>
    <m/>
  </r>
  <r>
    <s v="MT0000892"/>
    <s v="ICIS-NPDES"/>
    <x v="0"/>
    <x v="2"/>
    <n v="1119"/>
    <s v="Copper, total recoverable"/>
    <x v="34"/>
    <n v="1"/>
    <s v="Effluent gross"/>
    <n v="1"/>
    <x v="15"/>
    <x v="15"/>
    <n v="40147"/>
    <x v="3"/>
    <m/>
    <m/>
    <m/>
    <m/>
    <m/>
    <m/>
    <m/>
    <m/>
    <m/>
    <m/>
    <m/>
    <m/>
    <n v="2E-3"/>
    <s v="MG/L"/>
    <s v="&lt;="/>
    <n v="3.2000000000000001E-2"/>
    <s v="MG/L"/>
    <s v="avg"/>
    <m/>
    <m/>
    <m/>
    <m/>
    <m/>
    <n v="2E-3"/>
    <s v="MG/L"/>
    <s v="&lt;="/>
    <n v="4.1000000000000002E-2"/>
    <s v="MG/L"/>
    <s v="max"/>
    <m/>
    <m/>
    <m/>
    <m/>
    <m/>
    <x v="0"/>
    <m/>
    <m/>
    <m/>
    <m/>
    <m/>
    <m/>
    <m/>
    <m/>
    <m/>
    <m/>
    <m/>
    <m/>
    <m/>
    <m/>
    <m/>
    <m/>
    <m/>
    <m/>
    <m/>
    <m/>
    <m/>
    <m/>
    <m/>
    <m/>
  </r>
  <r>
    <s v="MT0000892"/>
    <s v="ICIS-NPDES"/>
    <x v="0"/>
    <x v="2"/>
    <n v="1119"/>
    <s v="Copper, total recoverable"/>
    <x v="34"/>
    <n v="1"/>
    <s v="Effluent gross"/>
    <n v="1"/>
    <x v="16"/>
    <x v="16"/>
    <n v="40178"/>
    <x v="3"/>
    <m/>
    <m/>
    <m/>
    <m/>
    <m/>
    <m/>
    <m/>
    <m/>
    <m/>
    <m/>
    <m/>
    <m/>
    <n v="3.0000000000000001E-3"/>
    <s v="MG/L"/>
    <s v="&lt;="/>
    <n v="3.2000000000000001E-2"/>
    <s v="MG/L"/>
    <s v="avg"/>
    <m/>
    <m/>
    <m/>
    <m/>
    <m/>
    <n v="3.0000000000000001E-3"/>
    <s v="MG/L"/>
    <s v="&lt;="/>
    <n v="4.1000000000000002E-2"/>
    <s v="MG/L"/>
    <s v="max"/>
    <m/>
    <m/>
    <m/>
    <m/>
    <m/>
    <x v="0"/>
    <m/>
    <m/>
    <m/>
    <m/>
    <m/>
    <m/>
    <m/>
    <m/>
    <m/>
    <m/>
    <m/>
    <m/>
    <m/>
    <m/>
    <m/>
    <m/>
    <m/>
    <m/>
    <m/>
    <m/>
    <m/>
    <m/>
    <m/>
    <m/>
  </r>
  <r>
    <s v="MT0000892"/>
    <s v="ICIS-NPDES"/>
    <x v="0"/>
    <x v="2"/>
    <n v="1119"/>
    <s v="Copper, total recoverable"/>
    <x v="34"/>
    <n v="1"/>
    <s v="Effluent gross"/>
    <n v="1"/>
    <x v="17"/>
    <x v="17"/>
    <n v="40209"/>
    <x v="0"/>
    <m/>
    <m/>
    <m/>
    <m/>
    <m/>
    <m/>
    <m/>
    <m/>
    <m/>
    <m/>
    <m/>
    <m/>
    <n v="1.7999999999999999E-2"/>
    <s v="MG/L"/>
    <s v="&lt;="/>
    <n v="3.2000000000000001E-2"/>
    <s v="MG/L"/>
    <s v="avg"/>
    <m/>
    <m/>
    <m/>
    <m/>
    <m/>
    <n v="1.7999999999999999E-2"/>
    <s v="MG/L"/>
    <s v="&lt;="/>
    <n v="4.1000000000000002E-2"/>
    <s v="MG/L"/>
    <s v="max"/>
    <m/>
    <m/>
    <m/>
    <m/>
    <m/>
    <x v="0"/>
    <m/>
    <m/>
    <m/>
    <m/>
    <m/>
    <m/>
    <m/>
    <m/>
    <m/>
    <m/>
    <m/>
    <m/>
    <m/>
    <m/>
    <m/>
    <m/>
    <m/>
    <m/>
    <m/>
    <m/>
    <m/>
    <m/>
    <m/>
    <m/>
  </r>
  <r>
    <s v="MT0000892"/>
    <s v="ICIS-NPDES"/>
    <x v="0"/>
    <x v="2"/>
    <n v="1119"/>
    <s v="Copper, total recoverable"/>
    <x v="34"/>
    <n v="1"/>
    <s v="Effluent gross"/>
    <n v="1"/>
    <x v="18"/>
    <x v="18"/>
    <n v="40237"/>
    <x v="0"/>
    <m/>
    <m/>
    <m/>
    <m/>
    <m/>
    <m/>
    <m/>
    <m/>
    <m/>
    <m/>
    <m/>
    <m/>
    <n v="3.0000000000000001E-3"/>
    <s v="MG/L"/>
    <s v="&lt;="/>
    <n v="3.2000000000000001E-2"/>
    <s v="MG/L"/>
    <s v="avg"/>
    <m/>
    <m/>
    <m/>
    <m/>
    <m/>
    <n v="3.0000000000000001E-3"/>
    <s v="MG/L"/>
    <s v="&lt;="/>
    <n v="4.1000000000000002E-2"/>
    <s v="MG/L"/>
    <s v="max"/>
    <m/>
    <m/>
    <m/>
    <m/>
    <m/>
    <x v="0"/>
    <m/>
    <m/>
    <m/>
    <m/>
    <m/>
    <m/>
    <m/>
    <m/>
    <m/>
    <m/>
    <m/>
    <m/>
    <m/>
    <m/>
    <m/>
    <m/>
    <m/>
    <m/>
    <m/>
    <m/>
    <m/>
    <m/>
    <m/>
    <m/>
  </r>
  <r>
    <s v="MT0000892"/>
    <s v="ICIS-NPDES"/>
    <x v="0"/>
    <x v="2"/>
    <n v="1119"/>
    <s v="Copper, total recoverable"/>
    <x v="34"/>
    <n v="1"/>
    <s v="Effluent gross"/>
    <n v="1"/>
    <x v="19"/>
    <x v="19"/>
    <n v="40268"/>
    <x v="0"/>
    <m/>
    <m/>
    <m/>
    <m/>
    <m/>
    <m/>
    <m/>
    <m/>
    <m/>
    <m/>
    <m/>
    <m/>
    <n v="3.0000000000000001E-3"/>
    <s v="MG/L"/>
    <s v="&lt;="/>
    <n v="3.2000000000000001E-2"/>
    <s v="MG/L"/>
    <s v="avg"/>
    <m/>
    <m/>
    <m/>
    <m/>
    <m/>
    <n v="3.0000000000000001E-3"/>
    <s v="MG/L"/>
    <s v="&lt;="/>
    <n v="4.1000000000000002E-2"/>
    <s v="MG/L"/>
    <s v="max"/>
    <m/>
    <m/>
    <m/>
    <m/>
    <m/>
    <x v="0"/>
    <m/>
    <m/>
    <m/>
    <m/>
    <m/>
    <m/>
    <m/>
    <m/>
    <m/>
    <m/>
    <m/>
    <m/>
    <m/>
    <m/>
    <m/>
    <m/>
    <m/>
    <m/>
    <m/>
    <m/>
    <m/>
    <m/>
    <m/>
    <m/>
  </r>
  <r>
    <s v="MT0000892"/>
    <s v="ICIS-NPDES"/>
    <x v="0"/>
    <x v="2"/>
    <n v="1119"/>
    <s v="Copper, total recoverable"/>
    <x v="34"/>
    <n v="1"/>
    <s v="Effluent gross"/>
    <n v="1"/>
    <x v="20"/>
    <x v="20"/>
    <n v="40298"/>
    <x v="0"/>
    <m/>
    <m/>
    <m/>
    <m/>
    <m/>
    <m/>
    <m/>
    <m/>
    <m/>
    <m/>
    <m/>
    <m/>
    <n v="8.0000000000000002E-3"/>
    <s v="MG/L"/>
    <s v="&lt;="/>
    <n v="3.2000000000000001E-2"/>
    <s v="MG/L"/>
    <s v="avg"/>
    <m/>
    <m/>
    <m/>
    <m/>
    <m/>
    <n v="8.0000000000000002E-3"/>
    <s v="MG/L"/>
    <s v="&lt;="/>
    <n v="4.1000000000000002E-2"/>
    <s v="MG/L"/>
    <s v="max"/>
    <m/>
    <m/>
    <m/>
    <m/>
    <m/>
    <x v="0"/>
    <m/>
    <m/>
    <m/>
    <m/>
    <m/>
    <m/>
    <m/>
    <m/>
    <m/>
    <m/>
    <m/>
    <m/>
    <m/>
    <m/>
    <m/>
    <m/>
    <m/>
    <m/>
    <m/>
    <m/>
    <m/>
    <m/>
    <m/>
    <m/>
  </r>
  <r>
    <s v="MT0000892"/>
    <s v="ICIS-NPDES"/>
    <x v="0"/>
    <x v="2"/>
    <n v="1119"/>
    <s v="Copper, total recoverable"/>
    <x v="34"/>
    <n v="1"/>
    <s v="Effluent gross"/>
    <n v="1"/>
    <x v="21"/>
    <x v="21"/>
    <n v="40329"/>
    <x v="0"/>
    <m/>
    <m/>
    <m/>
    <m/>
    <m/>
    <m/>
    <m/>
    <m/>
    <m/>
    <m/>
    <m/>
    <m/>
    <n v="6.0000000000000001E-3"/>
    <s v="MG/L"/>
    <s v="&lt;="/>
    <n v="3.2000000000000001E-2"/>
    <s v="MG/L"/>
    <s v="avg"/>
    <m/>
    <m/>
    <m/>
    <m/>
    <m/>
    <n v="6.0000000000000001E-3"/>
    <s v="MG/L"/>
    <s v="&lt;="/>
    <n v="4.1000000000000002E-2"/>
    <s v="MG/L"/>
    <s v="max"/>
    <m/>
    <m/>
    <m/>
    <m/>
    <m/>
    <x v="0"/>
    <m/>
    <m/>
    <m/>
    <m/>
    <m/>
    <m/>
    <m/>
    <m/>
    <m/>
    <m/>
    <m/>
    <m/>
    <m/>
    <m/>
    <m/>
    <m/>
    <m/>
    <m/>
    <m/>
    <m/>
    <m/>
    <m/>
    <m/>
    <m/>
  </r>
  <r>
    <s v="MT0000892"/>
    <s v="ICIS-NPDES"/>
    <x v="0"/>
    <x v="2"/>
    <n v="1119"/>
    <s v="Copper, total recoverable"/>
    <x v="34"/>
    <n v="1"/>
    <s v="Effluent gross"/>
    <n v="1"/>
    <x v="22"/>
    <x v="22"/>
    <n v="40359"/>
    <x v="0"/>
    <m/>
    <m/>
    <m/>
    <m/>
    <m/>
    <m/>
    <m/>
    <m/>
    <m/>
    <m/>
    <m/>
    <m/>
    <n v="3.0000000000000001E-3"/>
    <s v="MG/L"/>
    <s v="&lt;="/>
    <n v="3.2000000000000001E-2"/>
    <s v="MG/L"/>
    <s v="avg"/>
    <m/>
    <m/>
    <m/>
    <m/>
    <m/>
    <n v="3.0000000000000001E-3"/>
    <s v="MG/L"/>
    <s v="&lt;="/>
    <n v="4.1000000000000002E-2"/>
    <s v="MG/L"/>
    <s v="max"/>
    <m/>
    <m/>
    <m/>
    <m/>
    <m/>
    <x v="0"/>
    <m/>
    <m/>
    <m/>
    <m/>
    <m/>
    <m/>
    <m/>
    <m/>
    <m/>
    <m/>
    <m/>
    <m/>
    <m/>
    <m/>
    <m/>
    <m/>
    <m/>
    <m/>
    <m/>
    <m/>
    <m/>
    <m/>
    <m/>
    <m/>
  </r>
  <r>
    <s v="MT0000892"/>
    <s v="ICIS-NPDES"/>
    <x v="0"/>
    <x v="2"/>
    <n v="1119"/>
    <s v="Copper, total recoverable"/>
    <x v="34"/>
    <n v="1"/>
    <s v="Effluent gross"/>
    <n v="1"/>
    <x v="23"/>
    <x v="23"/>
    <n v="40390"/>
    <x v="0"/>
    <m/>
    <m/>
    <m/>
    <m/>
    <m/>
    <m/>
    <m/>
    <m/>
    <m/>
    <m/>
    <m/>
    <s v="&lt;"/>
    <n v="1E-3"/>
    <s v="MG/L"/>
    <s v="&lt;="/>
    <n v="3.2000000000000001E-2"/>
    <s v="MG/L"/>
    <s v="avg"/>
    <m/>
    <m/>
    <m/>
    <m/>
    <s v="&lt;"/>
    <n v="1E-3"/>
    <s v="MG/L"/>
    <s v="&lt;="/>
    <n v="4.1000000000000002E-2"/>
    <s v="MG/L"/>
    <s v="max"/>
    <m/>
    <m/>
    <m/>
    <m/>
    <m/>
    <x v="0"/>
    <m/>
    <m/>
    <m/>
    <m/>
    <m/>
    <m/>
    <m/>
    <m/>
    <m/>
    <m/>
    <m/>
    <m/>
    <m/>
    <m/>
    <m/>
    <m/>
    <m/>
    <m/>
    <m/>
    <m/>
    <m/>
    <m/>
    <m/>
    <m/>
  </r>
  <r>
    <s v="MT0000892"/>
    <s v="ICIS-NPDES"/>
    <x v="0"/>
    <x v="2"/>
    <n v="1119"/>
    <s v="Copper, total recoverable"/>
    <x v="34"/>
    <n v="1"/>
    <s v="Effluent gross"/>
    <n v="1"/>
    <x v="0"/>
    <x v="0"/>
    <n v="40421"/>
    <x v="0"/>
    <m/>
    <m/>
    <m/>
    <m/>
    <m/>
    <m/>
    <m/>
    <m/>
    <m/>
    <m/>
    <m/>
    <m/>
    <n v="1.0999999999999999E-2"/>
    <s v="MG/L"/>
    <s v="&lt;="/>
    <n v="3.2000000000000001E-2"/>
    <s v="MG/L"/>
    <s v="avg"/>
    <m/>
    <m/>
    <m/>
    <m/>
    <m/>
    <n v="1.0999999999999999E-2"/>
    <s v="MG/L"/>
    <s v="&lt;="/>
    <n v="4.1000000000000002E-2"/>
    <s v="MG/L"/>
    <s v="max"/>
    <m/>
    <m/>
    <m/>
    <m/>
    <m/>
    <x v="0"/>
    <m/>
    <m/>
    <m/>
    <m/>
    <m/>
    <m/>
    <m/>
    <m/>
    <m/>
    <m/>
    <m/>
    <m/>
    <m/>
    <m/>
    <m/>
    <m/>
    <m/>
    <m/>
    <m/>
    <m/>
    <m/>
    <m/>
    <m/>
    <m/>
  </r>
  <r>
    <s v="MT0000892"/>
    <s v="ICIS-NPDES"/>
    <x v="0"/>
    <x v="2"/>
    <n v="1119"/>
    <s v="Copper, total recoverable"/>
    <x v="34"/>
    <n v="1"/>
    <s v="Effluent gross"/>
    <n v="1"/>
    <x v="1"/>
    <x v="1"/>
    <n v="40451"/>
    <x v="0"/>
    <m/>
    <m/>
    <m/>
    <m/>
    <m/>
    <m/>
    <m/>
    <m/>
    <m/>
    <m/>
    <m/>
    <m/>
    <n v="8.9999999999999993E-3"/>
    <s v="MG/L"/>
    <s v="&lt;="/>
    <n v="3.2000000000000001E-2"/>
    <s v="MG/L"/>
    <s v="avg"/>
    <m/>
    <m/>
    <m/>
    <m/>
    <m/>
    <n v="8.9999999999999993E-3"/>
    <s v="MG/L"/>
    <s v="&lt;="/>
    <n v="4.1000000000000002E-2"/>
    <s v="MG/L"/>
    <s v="max"/>
    <m/>
    <m/>
    <m/>
    <m/>
    <m/>
    <x v="0"/>
    <m/>
    <m/>
    <m/>
    <m/>
    <m/>
    <m/>
    <m/>
    <m/>
    <m/>
    <m/>
    <m/>
    <m/>
    <m/>
    <m/>
    <m/>
    <m/>
    <m/>
    <m/>
    <m/>
    <m/>
    <m/>
    <m/>
    <m/>
    <m/>
  </r>
  <r>
    <s v="MT0000892"/>
    <s v="ICIS-NPDES"/>
    <x v="0"/>
    <x v="2"/>
    <n v="1119"/>
    <s v="Copper, total recoverable"/>
    <x v="34"/>
    <n v="1"/>
    <s v="Effluent gross"/>
    <n v="1"/>
    <x v="24"/>
    <x v="24"/>
    <n v="40482"/>
    <x v="0"/>
    <m/>
    <m/>
    <m/>
    <m/>
    <m/>
    <m/>
    <m/>
    <m/>
    <m/>
    <m/>
    <m/>
    <m/>
    <n v="4.0000000000000001E-3"/>
    <s v="MG/L"/>
    <s v="&lt;="/>
    <n v="3.2000000000000001E-2"/>
    <s v="MG/L"/>
    <s v="avg"/>
    <m/>
    <m/>
    <m/>
    <m/>
    <m/>
    <n v="4.0000000000000001E-3"/>
    <s v="MG/L"/>
    <s v="&lt;="/>
    <n v="4.1000000000000002E-2"/>
    <s v="MG/L"/>
    <s v="max"/>
    <m/>
    <m/>
    <m/>
    <m/>
    <m/>
    <x v="0"/>
    <m/>
    <m/>
    <m/>
    <m/>
    <m/>
    <m/>
    <m/>
    <m/>
    <m/>
    <m/>
    <m/>
    <m/>
    <m/>
    <m/>
    <m/>
    <m/>
    <m/>
    <m/>
    <m/>
    <m/>
    <m/>
    <m/>
    <m/>
    <m/>
  </r>
  <r>
    <s v="MT0000892"/>
    <s v="ICIS-NPDES"/>
    <x v="0"/>
    <x v="2"/>
    <n v="1119"/>
    <s v="Copper, total recoverable"/>
    <x v="34"/>
    <n v="1"/>
    <s v="Effluent gross"/>
    <n v="1"/>
    <x v="2"/>
    <x v="2"/>
    <n v="40512"/>
    <x v="0"/>
    <m/>
    <m/>
    <m/>
    <m/>
    <m/>
    <m/>
    <m/>
    <m/>
    <m/>
    <m/>
    <m/>
    <m/>
    <n v="3.0000000000000001E-3"/>
    <s v="MG/L"/>
    <s v="&lt;="/>
    <n v="3.2000000000000001E-2"/>
    <s v="MG/L"/>
    <s v="avg"/>
    <m/>
    <m/>
    <m/>
    <m/>
    <m/>
    <n v="3.0000000000000001E-3"/>
    <s v="MG/L"/>
    <s v="&lt;="/>
    <n v="4.1000000000000002E-2"/>
    <s v="MG/L"/>
    <s v="max"/>
    <m/>
    <m/>
    <m/>
    <m/>
    <m/>
    <x v="0"/>
    <m/>
    <m/>
    <m/>
    <m/>
    <m/>
    <m/>
    <m/>
    <m/>
    <m/>
    <m/>
    <m/>
    <m/>
    <m/>
    <m/>
    <m/>
    <m/>
    <m/>
    <m/>
    <m/>
    <m/>
    <m/>
    <m/>
    <m/>
    <m/>
  </r>
  <r>
    <s v="MT0000892"/>
    <s v="ICIS-NPDES"/>
    <x v="0"/>
    <x v="2"/>
    <n v="1119"/>
    <s v="Copper, total recoverable"/>
    <x v="34"/>
    <n v="1"/>
    <s v="Effluent gross"/>
    <n v="1"/>
    <x v="3"/>
    <x v="3"/>
    <n v="40543"/>
    <x v="0"/>
    <m/>
    <m/>
    <m/>
    <m/>
    <m/>
    <m/>
    <m/>
    <m/>
    <m/>
    <m/>
    <m/>
    <m/>
    <n v="3.0000000000000001E-3"/>
    <s v="MG/L"/>
    <s v="&lt;="/>
    <n v="3.2000000000000001E-2"/>
    <s v="MG/L"/>
    <s v="avg"/>
    <m/>
    <m/>
    <m/>
    <m/>
    <m/>
    <n v="3.0000000000000001E-3"/>
    <s v="MG/L"/>
    <s v="&lt;="/>
    <n v="4.1000000000000002E-2"/>
    <s v="MG/L"/>
    <s v="max"/>
    <m/>
    <m/>
    <m/>
    <m/>
    <m/>
    <x v="0"/>
    <m/>
    <m/>
    <m/>
    <m/>
    <m/>
    <m/>
    <m/>
    <m/>
    <m/>
    <m/>
    <m/>
    <m/>
    <m/>
    <m/>
    <m/>
    <m/>
    <m/>
    <m/>
    <m/>
    <m/>
    <m/>
    <m/>
    <m/>
    <m/>
  </r>
  <r>
    <s v="MT0000892"/>
    <s v="ICIS-NPDES"/>
    <x v="0"/>
    <x v="2"/>
    <n v="1119"/>
    <s v="Copper, total recoverable"/>
    <x v="34"/>
    <n v="1"/>
    <s v="Effluent gross"/>
    <n v="1"/>
    <x v="25"/>
    <x v="25"/>
    <n v="40574"/>
    <x v="1"/>
    <m/>
    <m/>
    <m/>
    <m/>
    <m/>
    <m/>
    <m/>
    <m/>
    <m/>
    <m/>
    <m/>
    <m/>
    <n v="2E-3"/>
    <s v="MG/L"/>
    <s v="&lt;="/>
    <n v="3.2000000000000001E-2"/>
    <s v="MG/L"/>
    <s v="avg"/>
    <m/>
    <m/>
    <m/>
    <m/>
    <m/>
    <n v="2E-3"/>
    <s v="MG/L"/>
    <s v="&lt;="/>
    <n v="4.1000000000000002E-2"/>
    <s v="MG/L"/>
    <s v="max"/>
    <m/>
    <m/>
    <m/>
    <m/>
    <m/>
    <x v="0"/>
    <m/>
    <m/>
    <m/>
    <m/>
    <m/>
    <m/>
    <m/>
    <m/>
    <m/>
    <m/>
    <m/>
    <m/>
    <m/>
    <m/>
    <m/>
    <m/>
    <m/>
    <m/>
    <m/>
    <m/>
    <m/>
    <m/>
    <m/>
    <m/>
  </r>
  <r>
    <s v="MT0000892"/>
    <s v="ICIS-NPDES"/>
    <x v="0"/>
    <x v="2"/>
    <n v="1119"/>
    <s v="Copper, total recoverable"/>
    <x v="34"/>
    <n v="1"/>
    <s v="Effluent gross"/>
    <n v="1"/>
    <x v="26"/>
    <x v="26"/>
    <n v="40602"/>
    <x v="1"/>
    <m/>
    <m/>
    <m/>
    <m/>
    <m/>
    <m/>
    <m/>
    <m/>
    <m/>
    <m/>
    <m/>
    <m/>
    <n v="2E-3"/>
    <s v="MG/L"/>
    <s v="&lt;="/>
    <n v="3.2000000000000001E-2"/>
    <s v="MG/L"/>
    <s v="avg"/>
    <m/>
    <m/>
    <m/>
    <m/>
    <m/>
    <n v="2E-3"/>
    <s v="MG/L"/>
    <s v="&lt;="/>
    <n v="4.1000000000000002E-2"/>
    <s v="MG/L"/>
    <s v="max"/>
    <m/>
    <m/>
    <m/>
    <m/>
    <m/>
    <x v="0"/>
    <m/>
    <m/>
    <m/>
    <m/>
    <m/>
    <m/>
    <m/>
    <m/>
    <m/>
    <m/>
    <m/>
    <m/>
    <m/>
    <m/>
    <m/>
    <m/>
    <m/>
    <m/>
    <m/>
    <m/>
    <m/>
    <m/>
    <m/>
    <m/>
  </r>
  <r>
    <s v="MT0000892"/>
    <s v="ICIS-NPDES"/>
    <x v="0"/>
    <x v="2"/>
    <n v="1119"/>
    <s v="Copper, total recoverable"/>
    <x v="34"/>
    <n v="1"/>
    <s v="Effluent gross"/>
    <n v="1"/>
    <x v="27"/>
    <x v="27"/>
    <n v="40633"/>
    <x v="1"/>
    <m/>
    <m/>
    <m/>
    <m/>
    <m/>
    <m/>
    <m/>
    <m/>
    <m/>
    <m/>
    <m/>
    <m/>
    <n v="2E-3"/>
    <s v="MG/L"/>
    <s v="&lt;="/>
    <n v="3.2000000000000001E-2"/>
    <s v="MG/L"/>
    <s v="avg"/>
    <m/>
    <m/>
    <m/>
    <m/>
    <m/>
    <n v="2E-3"/>
    <s v="MG/L"/>
    <s v="&lt;="/>
    <n v="4.1000000000000002E-2"/>
    <s v="MG/L"/>
    <s v="max"/>
    <m/>
    <m/>
    <m/>
    <m/>
    <m/>
    <x v="0"/>
    <m/>
    <m/>
    <m/>
    <m/>
    <m/>
    <m/>
    <m/>
    <m/>
    <m/>
    <m/>
    <m/>
    <m/>
    <m/>
    <m/>
    <m/>
    <m/>
    <m/>
    <m/>
    <m/>
    <m/>
    <m/>
    <m/>
    <m/>
    <m/>
  </r>
  <r>
    <s v="MT0000892"/>
    <s v="ICIS-NPDES"/>
    <x v="0"/>
    <x v="2"/>
    <n v="1119"/>
    <s v="Copper, total recoverable"/>
    <x v="34"/>
    <n v="1"/>
    <s v="Effluent gross"/>
    <n v="1"/>
    <x v="28"/>
    <x v="28"/>
    <n v="40663"/>
    <x v="1"/>
    <m/>
    <m/>
    <m/>
    <m/>
    <m/>
    <m/>
    <m/>
    <m/>
    <m/>
    <m/>
    <m/>
    <m/>
    <n v="3.0000000000000001E-3"/>
    <s v="MG/L"/>
    <s v="&lt;="/>
    <n v="3.2000000000000001E-2"/>
    <s v="MG/L"/>
    <s v="avg"/>
    <m/>
    <m/>
    <m/>
    <m/>
    <m/>
    <n v="3.0000000000000001E-3"/>
    <s v="MG/L"/>
    <s v="&lt;="/>
    <n v="4.1000000000000002E-2"/>
    <s v="MG/L"/>
    <s v="max"/>
    <m/>
    <m/>
    <m/>
    <m/>
    <m/>
    <x v="0"/>
    <m/>
    <m/>
    <m/>
    <m/>
    <m/>
    <m/>
    <m/>
    <m/>
    <m/>
    <m/>
    <m/>
    <m/>
    <m/>
    <m/>
    <m/>
    <m/>
    <m/>
    <m/>
    <m/>
    <m/>
    <m/>
    <m/>
    <m/>
    <m/>
  </r>
  <r>
    <s v="MT0000892"/>
    <s v="ICIS-NPDES"/>
    <x v="0"/>
    <x v="2"/>
    <n v="1119"/>
    <s v="Copper, total recoverable"/>
    <x v="34"/>
    <n v="1"/>
    <s v="Effluent gross"/>
    <n v="1"/>
    <x v="4"/>
    <x v="4"/>
    <n v="40694"/>
    <x v="1"/>
    <m/>
    <m/>
    <m/>
    <m/>
    <m/>
    <m/>
    <m/>
    <m/>
    <m/>
    <m/>
    <m/>
    <m/>
    <n v="2E-3"/>
    <s v="MG/L"/>
    <s v="&lt;="/>
    <n v="3.2000000000000001E-2"/>
    <s v="MG/L"/>
    <s v="avg"/>
    <m/>
    <m/>
    <m/>
    <m/>
    <m/>
    <n v="2E-3"/>
    <s v="MG/L"/>
    <s v="&lt;="/>
    <n v="4.1000000000000002E-2"/>
    <s v="MG/L"/>
    <s v="max"/>
    <m/>
    <m/>
    <m/>
    <m/>
    <m/>
    <x v="0"/>
    <m/>
    <m/>
    <m/>
    <m/>
    <m/>
    <m/>
    <m/>
    <m/>
    <m/>
    <m/>
    <m/>
    <m/>
    <m/>
    <m/>
    <m/>
    <m/>
    <m/>
    <m/>
    <m/>
    <m/>
    <m/>
    <m/>
    <m/>
    <m/>
  </r>
  <r>
    <s v="MT0000892"/>
    <s v="ICIS-NPDES"/>
    <x v="0"/>
    <x v="2"/>
    <n v="1119"/>
    <s v="Copper, total recoverable"/>
    <x v="34"/>
    <n v="1"/>
    <s v="Effluent gross"/>
    <n v="1"/>
    <x v="5"/>
    <x v="5"/>
    <n v="40724"/>
    <x v="1"/>
    <m/>
    <m/>
    <m/>
    <m/>
    <m/>
    <m/>
    <m/>
    <m/>
    <m/>
    <m/>
    <m/>
    <m/>
    <n v="7.0000000000000001E-3"/>
    <s v="MG/L"/>
    <s v="&lt;="/>
    <n v="3.2000000000000001E-2"/>
    <s v="MG/L"/>
    <s v="avg"/>
    <m/>
    <m/>
    <m/>
    <m/>
    <m/>
    <n v="7.0000000000000001E-3"/>
    <s v="MG/L"/>
    <s v="&lt;="/>
    <n v="4.1000000000000002E-2"/>
    <s v="MG/L"/>
    <s v="max"/>
    <m/>
    <m/>
    <m/>
    <m/>
    <m/>
    <x v="0"/>
    <m/>
    <m/>
    <m/>
    <m/>
    <m/>
    <m/>
    <m/>
    <m/>
    <m/>
    <m/>
    <m/>
    <m/>
    <m/>
    <m/>
    <m/>
    <m/>
    <m/>
    <m/>
    <m/>
    <m/>
    <m/>
    <m/>
    <m/>
    <m/>
  </r>
  <r>
    <s v="MT0000892"/>
    <s v="ICIS-NPDES"/>
    <x v="0"/>
    <x v="2"/>
    <n v="1119"/>
    <s v="Copper, total recoverable"/>
    <x v="34"/>
    <n v="1"/>
    <s v="Effluent gross"/>
    <n v="1"/>
    <x v="6"/>
    <x v="6"/>
    <n v="40755"/>
    <x v="1"/>
    <m/>
    <m/>
    <m/>
    <m/>
    <m/>
    <m/>
    <m/>
    <m/>
    <m/>
    <m/>
    <m/>
    <m/>
    <n v="2E-3"/>
    <s v="MG/L"/>
    <s v="&lt;="/>
    <n v="3.2000000000000001E-2"/>
    <s v="MG/L"/>
    <s v="avg"/>
    <m/>
    <m/>
    <m/>
    <m/>
    <m/>
    <n v="2E-3"/>
    <s v="MG/L"/>
    <s v="&lt;="/>
    <n v="4.1000000000000002E-2"/>
    <s v="MG/L"/>
    <s v="max"/>
    <m/>
    <m/>
    <m/>
    <m/>
    <m/>
    <x v="0"/>
    <m/>
    <m/>
    <m/>
    <m/>
    <m/>
    <m/>
    <m/>
    <m/>
    <m/>
    <m/>
    <m/>
    <m/>
    <m/>
    <m/>
    <m/>
    <m/>
    <m/>
    <m/>
    <m/>
    <m/>
    <m/>
    <m/>
    <m/>
    <m/>
  </r>
  <r>
    <s v="MT0000892"/>
    <s v="ICIS-NPDES"/>
    <x v="0"/>
    <x v="2"/>
    <n v="1119"/>
    <s v="Copper, total recoverable"/>
    <x v="34"/>
    <n v="1"/>
    <s v="Effluent gross"/>
    <n v="1"/>
    <x v="7"/>
    <x v="7"/>
    <n v="40786"/>
    <x v="1"/>
    <m/>
    <m/>
    <m/>
    <m/>
    <m/>
    <m/>
    <m/>
    <m/>
    <m/>
    <m/>
    <m/>
    <m/>
    <n v="1.2E-2"/>
    <s v="MG/L"/>
    <s v="&lt;="/>
    <n v="3.2000000000000001E-2"/>
    <s v="MG/L"/>
    <s v="avg"/>
    <m/>
    <m/>
    <m/>
    <m/>
    <m/>
    <n v="1.2E-2"/>
    <s v="MG/L"/>
    <s v="&lt;="/>
    <n v="4.1000000000000002E-2"/>
    <s v="MG/L"/>
    <s v="max"/>
    <m/>
    <m/>
    <m/>
    <m/>
    <m/>
    <x v="0"/>
    <m/>
    <m/>
    <m/>
    <m/>
    <m/>
    <m/>
    <m/>
    <m/>
    <m/>
    <m/>
    <m/>
    <m/>
    <m/>
    <m/>
    <m/>
    <m/>
    <m/>
    <m/>
    <m/>
    <m/>
    <m/>
    <m/>
    <m/>
    <m/>
  </r>
  <r>
    <s v="MT0000892"/>
    <s v="ICIS-NPDES"/>
    <x v="0"/>
    <x v="2"/>
    <n v="1119"/>
    <s v="Copper, total recoverable"/>
    <x v="34"/>
    <n v="1"/>
    <s v="Effluent gross"/>
    <n v="1"/>
    <x v="29"/>
    <x v="29"/>
    <n v="40816"/>
    <x v="1"/>
    <m/>
    <m/>
    <m/>
    <m/>
    <m/>
    <m/>
    <m/>
    <m/>
    <m/>
    <m/>
    <m/>
    <m/>
    <n v="1.0999999999999999E-2"/>
    <s v="MG/L"/>
    <s v="&lt;="/>
    <n v="3.2000000000000001E-2"/>
    <s v="MG/L"/>
    <s v="avg"/>
    <m/>
    <m/>
    <m/>
    <m/>
    <m/>
    <n v="1.0999999999999999E-2"/>
    <s v="MG/L"/>
    <s v="&lt;="/>
    <n v="4.1000000000000002E-2"/>
    <s v="MG/L"/>
    <s v="max"/>
    <m/>
    <m/>
    <m/>
    <m/>
    <m/>
    <x v="0"/>
    <m/>
    <m/>
    <m/>
    <m/>
    <m/>
    <m/>
    <m/>
    <m/>
    <m/>
    <m/>
    <m/>
    <m/>
    <m/>
    <m/>
    <m/>
    <m/>
    <m/>
    <m/>
    <m/>
    <m/>
    <m/>
    <m/>
    <m/>
    <m/>
  </r>
  <r>
    <s v="MT0000892"/>
    <s v="ICIS-NPDES"/>
    <x v="0"/>
    <x v="2"/>
    <n v="1119"/>
    <s v="Copper, total recoverable"/>
    <x v="34"/>
    <n v="1"/>
    <s v="Effluent gross"/>
    <n v="1"/>
    <x v="30"/>
    <x v="30"/>
    <n v="40847"/>
    <x v="1"/>
    <m/>
    <m/>
    <m/>
    <m/>
    <m/>
    <m/>
    <m/>
    <m/>
    <m/>
    <m/>
    <m/>
    <m/>
    <n v="3.0000000000000001E-3"/>
    <s v="MG/L"/>
    <s v="&lt;="/>
    <n v="3.2000000000000001E-2"/>
    <s v="MG/L"/>
    <s v="avg"/>
    <m/>
    <m/>
    <m/>
    <m/>
    <m/>
    <n v="3.0000000000000001E-3"/>
    <s v="MG/L"/>
    <s v="&lt;="/>
    <n v="4.1000000000000002E-2"/>
    <s v="MG/L"/>
    <s v="max"/>
    <m/>
    <m/>
    <m/>
    <m/>
    <m/>
    <x v="0"/>
    <m/>
    <m/>
    <m/>
    <m/>
    <m/>
    <m/>
    <m/>
    <m/>
    <m/>
    <m/>
    <m/>
    <m/>
    <m/>
    <m/>
    <m/>
    <m/>
    <m/>
    <m/>
    <m/>
    <m/>
    <m/>
    <m/>
    <m/>
    <m/>
  </r>
  <r>
    <s v="MT0000892"/>
    <s v="ICIS-NPDES"/>
    <x v="0"/>
    <x v="2"/>
    <n v="1119"/>
    <s v="Copper, total recoverable"/>
    <x v="34"/>
    <n v="1"/>
    <s v="Effluent gross"/>
    <n v="1"/>
    <x v="31"/>
    <x v="31"/>
    <n v="40877"/>
    <x v="1"/>
    <m/>
    <m/>
    <m/>
    <m/>
    <m/>
    <m/>
    <m/>
    <m/>
    <m/>
    <m/>
    <m/>
    <m/>
    <n v="2E-3"/>
    <s v="MG/L"/>
    <s v="&lt;="/>
    <n v="3.2000000000000001E-2"/>
    <s v="MG/L"/>
    <s v="avg"/>
    <m/>
    <m/>
    <m/>
    <m/>
    <m/>
    <n v="2E-3"/>
    <s v="MG/L"/>
    <s v="&lt;="/>
    <n v="4.1000000000000002E-2"/>
    <s v="MG/L"/>
    <s v="max"/>
    <m/>
    <m/>
    <m/>
    <m/>
    <m/>
    <x v="0"/>
    <m/>
    <m/>
    <m/>
    <m/>
    <m/>
    <m/>
    <m/>
    <m/>
    <m/>
    <m/>
    <m/>
    <m/>
    <m/>
    <m/>
    <m/>
    <m/>
    <m/>
    <m/>
    <m/>
    <m/>
    <m/>
    <m/>
    <m/>
    <m/>
  </r>
  <r>
    <s v="MT0000892"/>
    <s v="ICIS-NPDES"/>
    <x v="0"/>
    <x v="2"/>
    <n v="1119"/>
    <s v="Copper, total recoverable"/>
    <x v="34"/>
    <n v="1"/>
    <s v="Effluent gross"/>
    <n v="1"/>
    <x v="32"/>
    <x v="32"/>
    <n v="40908"/>
    <x v="1"/>
    <m/>
    <m/>
    <m/>
    <m/>
    <m/>
    <m/>
    <m/>
    <m/>
    <m/>
    <m/>
    <m/>
    <m/>
    <n v="4.0000000000000001E-3"/>
    <s v="MG/L"/>
    <s v="&lt;="/>
    <n v="3.2000000000000001E-2"/>
    <s v="MG/L"/>
    <s v="avg"/>
    <m/>
    <m/>
    <m/>
    <m/>
    <m/>
    <n v="4.0000000000000001E-3"/>
    <s v="MG/L"/>
    <s v="&lt;="/>
    <n v="4.1000000000000002E-2"/>
    <s v="MG/L"/>
    <s v="max"/>
    <m/>
    <m/>
    <m/>
    <m/>
    <m/>
    <x v="0"/>
    <m/>
    <m/>
    <m/>
    <m/>
    <m/>
    <m/>
    <m/>
    <m/>
    <m/>
    <m/>
    <m/>
    <m/>
    <m/>
    <m/>
    <m/>
    <m/>
    <m/>
    <m/>
    <m/>
    <m/>
    <m/>
    <m/>
    <m/>
    <m/>
  </r>
  <r>
    <s v="MT0000892"/>
    <s v="ICIS-NPDES"/>
    <x v="0"/>
    <x v="2"/>
    <n v="1119"/>
    <s v="Copper, total recoverable"/>
    <x v="34"/>
    <n v="1"/>
    <s v="Effluent gross"/>
    <n v="1"/>
    <x v="33"/>
    <x v="33"/>
    <n v="40939"/>
    <x v="2"/>
    <m/>
    <m/>
    <m/>
    <m/>
    <m/>
    <m/>
    <m/>
    <m/>
    <m/>
    <m/>
    <m/>
    <m/>
    <n v="2E-3"/>
    <s v="MG/L"/>
    <s v="&lt;="/>
    <n v="3.2000000000000001E-2"/>
    <s v="MG/L"/>
    <s v="avg"/>
    <m/>
    <m/>
    <m/>
    <m/>
    <m/>
    <n v="2E-3"/>
    <s v="MG/L"/>
    <s v="&lt;="/>
    <n v="4.1000000000000002E-2"/>
    <s v="MG/L"/>
    <s v="max"/>
    <m/>
    <m/>
    <m/>
    <m/>
    <m/>
    <x v="0"/>
    <m/>
    <m/>
    <m/>
    <m/>
    <m/>
    <m/>
    <m/>
    <m/>
    <m/>
    <m/>
    <m/>
    <m/>
    <m/>
    <m/>
    <m/>
    <m/>
    <m/>
    <m/>
    <m/>
    <m/>
    <m/>
    <m/>
    <m/>
    <m/>
  </r>
  <r>
    <s v="MT0000892"/>
    <s v="ICIS-NPDES"/>
    <x v="0"/>
    <x v="2"/>
    <n v="1119"/>
    <s v="Copper, total recoverable"/>
    <x v="34"/>
    <n v="1"/>
    <s v="Effluent gross"/>
    <n v="1"/>
    <x v="34"/>
    <x v="34"/>
    <n v="40968"/>
    <x v="2"/>
    <m/>
    <m/>
    <m/>
    <m/>
    <m/>
    <m/>
    <m/>
    <m/>
    <m/>
    <m/>
    <m/>
    <m/>
    <n v="2E-3"/>
    <s v="MG/L"/>
    <s v="&lt;="/>
    <n v="3.2000000000000001E-2"/>
    <s v="MG/L"/>
    <s v="avg"/>
    <m/>
    <m/>
    <m/>
    <m/>
    <m/>
    <n v="2E-3"/>
    <s v="MG/L"/>
    <s v="&lt;="/>
    <n v="4.1000000000000002E-2"/>
    <s v="MG/L"/>
    <s v="max"/>
    <m/>
    <m/>
    <m/>
    <m/>
    <m/>
    <x v="0"/>
    <m/>
    <m/>
    <m/>
    <m/>
    <m/>
    <m/>
    <m/>
    <m/>
    <m/>
    <m/>
    <m/>
    <m/>
    <m/>
    <m/>
    <m/>
    <m/>
    <m/>
    <m/>
    <m/>
    <m/>
    <m/>
    <m/>
    <m/>
    <m/>
  </r>
  <r>
    <s v="MT0000892"/>
    <s v="ICIS-NPDES"/>
    <x v="0"/>
    <x v="2"/>
    <n v="1119"/>
    <s v="Copper, total recoverable"/>
    <x v="34"/>
    <n v="1"/>
    <s v="Effluent gross"/>
    <n v="1"/>
    <x v="8"/>
    <x v="8"/>
    <n v="40999"/>
    <x v="2"/>
    <m/>
    <m/>
    <m/>
    <m/>
    <m/>
    <m/>
    <m/>
    <m/>
    <m/>
    <m/>
    <m/>
    <m/>
    <n v="1E-3"/>
    <s v="MG/L"/>
    <s v="&lt;="/>
    <n v="3.2000000000000001E-2"/>
    <s v="MG/L"/>
    <s v="avg"/>
    <m/>
    <m/>
    <m/>
    <m/>
    <m/>
    <n v="1E-3"/>
    <s v="MG/L"/>
    <s v="&lt;="/>
    <n v="4.1000000000000002E-2"/>
    <s v="MG/L"/>
    <s v="max"/>
    <m/>
    <m/>
    <m/>
    <m/>
    <m/>
    <x v="0"/>
    <m/>
    <m/>
    <m/>
    <m/>
    <m/>
    <m/>
    <m/>
    <m/>
    <m/>
    <m/>
    <m/>
    <m/>
    <m/>
    <m/>
    <m/>
    <m/>
    <m/>
    <m/>
    <m/>
    <m/>
    <m/>
    <m/>
    <m/>
    <m/>
  </r>
  <r>
    <s v="MT0000892"/>
    <s v="ICIS-NPDES"/>
    <x v="0"/>
    <x v="2"/>
    <n v="1119"/>
    <s v="Copper, total recoverable"/>
    <x v="34"/>
    <n v="1"/>
    <s v="Effluent gross"/>
    <n v="1"/>
    <x v="9"/>
    <x v="9"/>
    <n v="41029"/>
    <x v="2"/>
    <m/>
    <m/>
    <m/>
    <m/>
    <m/>
    <m/>
    <m/>
    <m/>
    <m/>
    <m/>
    <m/>
    <m/>
    <n v="1E-3"/>
    <s v="MG/L"/>
    <s v="&lt;="/>
    <n v="3.2000000000000001E-2"/>
    <s v="MG/L"/>
    <s v="avg"/>
    <m/>
    <m/>
    <m/>
    <m/>
    <m/>
    <n v="1E-3"/>
    <s v="MG/L"/>
    <s v="&lt;="/>
    <n v="4.1000000000000002E-2"/>
    <s v="MG/L"/>
    <s v="max"/>
    <m/>
    <m/>
    <m/>
    <m/>
    <m/>
    <x v="0"/>
    <m/>
    <m/>
    <m/>
    <m/>
    <m/>
    <m/>
    <m/>
    <m/>
    <m/>
    <m/>
    <m/>
    <m/>
    <m/>
    <m/>
    <m/>
    <m/>
    <m/>
    <m/>
    <m/>
    <m/>
    <m/>
    <m/>
    <m/>
    <m/>
  </r>
  <r>
    <s v="MT0000892"/>
    <s v="ICIS-NPDES"/>
    <x v="0"/>
    <x v="2"/>
    <n v="1119"/>
    <s v="Copper, total recoverable"/>
    <x v="53"/>
    <n v="1"/>
    <s v="Effluent gross"/>
    <n v="6"/>
    <x v="13"/>
    <x v="13"/>
    <n v="40086"/>
    <x v="3"/>
    <m/>
    <m/>
    <m/>
    <m/>
    <m/>
    <m/>
    <m/>
    <m/>
    <m/>
    <m/>
    <m/>
    <m/>
    <m/>
    <m/>
    <m/>
    <m/>
    <m/>
    <m/>
    <m/>
    <m/>
    <m/>
    <m/>
    <m/>
    <n v="2"/>
    <s v="UG/L"/>
    <m/>
    <m/>
    <s v="UG/L"/>
    <s v="max"/>
    <m/>
    <m/>
    <m/>
    <m/>
    <m/>
    <x v="0"/>
    <m/>
    <m/>
    <m/>
    <m/>
    <m/>
    <m/>
    <m/>
    <m/>
    <m/>
    <m/>
    <m/>
    <m/>
    <m/>
    <m/>
    <m/>
    <m/>
    <m/>
    <m/>
    <m/>
    <m/>
    <m/>
    <m/>
    <m/>
    <m/>
  </r>
  <r>
    <s v="MT0000892"/>
    <s v="ICIS-NPDES"/>
    <x v="0"/>
    <x v="2"/>
    <n v="1119"/>
    <s v="Copper, total recoverable"/>
    <x v="53"/>
    <n v="1"/>
    <s v="Effluent gross"/>
    <n v="6"/>
    <x v="19"/>
    <x v="19"/>
    <n v="40268"/>
    <x v="0"/>
    <m/>
    <m/>
    <m/>
    <m/>
    <m/>
    <m/>
    <m/>
    <m/>
    <m/>
    <m/>
    <m/>
    <m/>
    <m/>
    <m/>
    <m/>
    <m/>
    <m/>
    <m/>
    <m/>
    <m/>
    <m/>
    <m/>
    <m/>
    <n v="3"/>
    <s v="UG/L"/>
    <m/>
    <m/>
    <s v="UG/L"/>
    <s v="max"/>
    <m/>
    <m/>
    <m/>
    <m/>
    <m/>
    <x v="0"/>
    <m/>
    <m/>
    <m/>
    <m/>
    <m/>
    <m/>
    <m/>
    <m/>
    <m/>
    <m/>
    <m/>
    <m/>
    <m/>
    <m/>
    <m/>
    <m/>
    <m/>
    <m/>
    <m/>
    <m/>
    <m/>
    <m/>
    <m/>
    <m/>
  </r>
  <r>
    <s v="MT0000892"/>
    <s v="ICIS-NPDES"/>
    <x v="0"/>
    <x v="2"/>
    <n v="1119"/>
    <s v="Copper, total recoverable"/>
    <x v="53"/>
    <n v="1"/>
    <s v="Effluent gross"/>
    <n v="6"/>
    <x v="1"/>
    <x v="1"/>
    <n v="40451"/>
    <x v="0"/>
    <m/>
    <m/>
    <m/>
    <m/>
    <m/>
    <m/>
    <m/>
    <m/>
    <m/>
    <m/>
    <m/>
    <m/>
    <m/>
    <m/>
    <m/>
    <m/>
    <m/>
    <m/>
    <m/>
    <m/>
    <m/>
    <m/>
    <m/>
    <n v="11"/>
    <s v="UG/L"/>
    <m/>
    <m/>
    <s v="UG/L"/>
    <s v="max"/>
    <m/>
    <m/>
    <m/>
    <m/>
    <m/>
    <x v="0"/>
    <m/>
    <m/>
    <m/>
    <m/>
    <m/>
    <m/>
    <m/>
    <m/>
    <m/>
    <m/>
    <m/>
    <m/>
    <m/>
    <m/>
    <m/>
    <m/>
    <m/>
    <m/>
    <m/>
    <m/>
    <m/>
    <m/>
    <m/>
    <m/>
  </r>
  <r>
    <s v="MT0000892"/>
    <s v="ICIS-NPDES"/>
    <x v="0"/>
    <x v="2"/>
    <n v="1119"/>
    <s v="Copper, total recoverable"/>
    <x v="53"/>
    <n v="1"/>
    <s v="Effluent gross"/>
    <n v="6"/>
    <x v="27"/>
    <x v="27"/>
    <n v="40633"/>
    <x v="1"/>
    <m/>
    <m/>
    <m/>
    <m/>
    <m/>
    <m/>
    <m/>
    <m/>
    <m/>
    <m/>
    <m/>
    <m/>
    <m/>
    <m/>
    <m/>
    <m/>
    <m/>
    <m/>
    <m/>
    <m/>
    <m/>
    <m/>
    <m/>
    <n v="2"/>
    <s v="UG/L"/>
    <m/>
    <m/>
    <s v="UG/L"/>
    <s v="max"/>
    <m/>
    <m/>
    <m/>
    <m/>
    <m/>
    <x v="0"/>
    <m/>
    <m/>
    <m/>
    <m/>
    <m/>
    <m/>
    <m/>
    <m/>
    <m/>
    <m/>
    <m/>
    <m/>
    <m/>
    <m/>
    <m/>
    <m/>
    <m/>
    <m/>
    <m/>
    <m/>
    <m/>
    <m/>
    <m/>
    <m/>
  </r>
  <r>
    <s v="MT0000892"/>
    <s v="ICIS-NPDES"/>
    <x v="0"/>
    <x v="2"/>
    <n v="1119"/>
    <s v="Copper, total recoverable"/>
    <x v="53"/>
    <n v="1"/>
    <s v="Effluent gross"/>
    <n v="6"/>
    <x v="29"/>
    <x v="29"/>
    <n v="40816"/>
    <x v="1"/>
    <m/>
    <m/>
    <m/>
    <m/>
    <m/>
    <m/>
    <m/>
    <m/>
    <m/>
    <m/>
    <m/>
    <m/>
    <m/>
    <m/>
    <m/>
    <m/>
    <m/>
    <m/>
    <m/>
    <m/>
    <m/>
    <m/>
    <m/>
    <n v="18"/>
    <s v="UG/L"/>
    <m/>
    <m/>
    <s v="UG/L"/>
    <s v="max"/>
    <m/>
    <m/>
    <m/>
    <m/>
    <m/>
    <x v="0"/>
    <m/>
    <m/>
    <m/>
    <m/>
    <m/>
    <m/>
    <m/>
    <m/>
    <m/>
    <m/>
    <m/>
    <m/>
    <m/>
    <m/>
    <m/>
    <m/>
    <m/>
    <m/>
    <m/>
    <m/>
    <m/>
    <m/>
    <m/>
    <m/>
  </r>
  <r>
    <s v="MT0000892"/>
    <s v="ICIS-NPDES"/>
    <x v="0"/>
    <x v="2"/>
    <n v="1119"/>
    <s v="Copper, total recoverable"/>
    <x v="53"/>
    <n v="1"/>
    <s v="Effluent gross"/>
    <n v="6"/>
    <x v="8"/>
    <x v="8"/>
    <n v="40999"/>
    <x v="2"/>
    <m/>
    <m/>
    <m/>
    <m/>
    <m/>
    <m/>
    <m/>
    <m/>
    <m/>
    <m/>
    <m/>
    <m/>
    <m/>
    <m/>
    <m/>
    <m/>
    <m/>
    <m/>
    <m/>
    <m/>
    <m/>
    <m/>
    <m/>
    <n v="2"/>
    <s v="UG/L"/>
    <m/>
    <m/>
    <s v="UG/L"/>
    <s v="max"/>
    <m/>
    <m/>
    <m/>
    <m/>
    <m/>
    <x v="0"/>
    <m/>
    <m/>
    <m/>
    <m/>
    <m/>
    <m/>
    <m/>
    <m/>
    <m/>
    <m/>
    <m/>
    <m/>
    <m/>
    <m/>
    <m/>
    <m/>
    <m/>
    <m/>
    <m/>
    <m/>
    <m/>
    <m/>
    <m/>
    <m/>
  </r>
  <r>
    <s v="MT0000892"/>
    <s v="ICIS-NPDES"/>
    <x v="0"/>
    <x v="2"/>
    <n v="1147"/>
    <s v="Selenium, total (as Se)"/>
    <x v="35"/>
    <n v="1"/>
    <s v="Effluent gross"/>
    <n v="1"/>
    <x v="35"/>
    <x v="35"/>
    <n v="41060"/>
    <x v="2"/>
    <m/>
    <m/>
    <m/>
    <m/>
    <m/>
    <m/>
    <m/>
    <m/>
    <m/>
    <m/>
    <m/>
    <m/>
    <n v="2E-3"/>
    <s v="MG/L"/>
    <s v="&lt;="/>
    <n v="0.01"/>
    <s v="MG/L"/>
    <s v="avg"/>
    <m/>
    <m/>
    <m/>
    <m/>
    <m/>
    <m/>
    <s v="MG/L"/>
    <s v="&lt;="/>
    <n v="1.2999999999999999E-2"/>
    <s v="MG/L"/>
    <s v="max"/>
    <m/>
    <m/>
    <m/>
    <m/>
    <m/>
    <x v="0"/>
    <m/>
    <m/>
    <m/>
    <m/>
    <m/>
    <m/>
    <m/>
    <m/>
    <m/>
    <m/>
    <m/>
    <m/>
    <m/>
    <m/>
    <m/>
    <m/>
    <m/>
    <m/>
    <m/>
    <m/>
    <m/>
    <m/>
    <m/>
    <m/>
  </r>
  <r>
    <s v="MT0000892"/>
    <s v="ICIS-NPDES"/>
    <x v="0"/>
    <x v="2"/>
    <n v="1147"/>
    <s v="Selenium, total (as Se)"/>
    <x v="35"/>
    <n v="1"/>
    <s v="Effluent gross"/>
    <n v="1"/>
    <x v="10"/>
    <x v="10"/>
    <n v="41090"/>
    <x v="2"/>
    <m/>
    <m/>
    <m/>
    <m/>
    <m/>
    <m/>
    <m/>
    <m/>
    <m/>
    <m/>
    <m/>
    <m/>
    <n v="2E-3"/>
    <s v="MG/L"/>
    <s v="&lt;="/>
    <n v="0.01"/>
    <s v="MG/L"/>
    <s v="avg"/>
    <m/>
    <m/>
    <m/>
    <m/>
    <m/>
    <m/>
    <s v="MG/L"/>
    <s v="&lt;="/>
    <n v="1.2999999999999999E-2"/>
    <s v="MG/L"/>
    <s v="max"/>
    <m/>
    <m/>
    <m/>
    <m/>
    <m/>
    <x v="0"/>
    <m/>
    <m/>
    <m/>
    <m/>
    <m/>
    <m/>
    <m/>
    <m/>
    <m/>
    <m/>
    <m/>
    <m/>
    <m/>
    <m/>
    <m/>
    <m/>
    <m/>
    <m/>
    <m/>
    <m/>
    <m/>
    <m/>
    <m/>
    <m/>
  </r>
  <r>
    <s v="MT0000892"/>
    <s v="ICIS-NPDES"/>
    <x v="0"/>
    <x v="2"/>
    <n v="1147"/>
    <s v="Selenium, total (as Se)"/>
    <x v="35"/>
    <n v="1"/>
    <s v="Effluent gross"/>
    <n v="1"/>
    <x v="36"/>
    <x v="36"/>
    <n v="41121"/>
    <x v="2"/>
    <m/>
    <m/>
    <m/>
    <m/>
    <m/>
    <m/>
    <m/>
    <m/>
    <m/>
    <m/>
    <m/>
    <s v="&lt;"/>
    <n v="1E-3"/>
    <s v="MG/L"/>
    <s v="&lt;="/>
    <n v="0.01"/>
    <s v="MG/L"/>
    <s v="avg"/>
    <m/>
    <m/>
    <m/>
    <m/>
    <m/>
    <m/>
    <s v="MG/L"/>
    <s v="&lt;="/>
    <n v="1.2999999999999999E-2"/>
    <s v="MG/L"/>
    <s v="max"/>
    <m/>
    <m/>
    <m/>
    <m/>
    <m/>
    <x v="0"/>
    <m/>
    <m/>
    <m/>
    <m/>
    <m/>
    <m/>
    <m/>
    <m/>
    <m/>
    <m/>
    <m/>
    <m/>
    <m/>
    <m/>
    <m/>
    <m/>
    <m/>
    <m/>
    <m/>
    <m/>
    <m/>
    <m/>
    <m/>
    <m/>
  </r>
  <r>
    <s v="MT0000892"/>
    <s v="ICIS-NPDES"/>
    <x v="0"/>
    <x v="2"/>
    <n v="1147"/>
    <s v="Selenium, total (as Se)"/>
    <x v="35"/>
    <n v="1"/>
    <s v="Effluent gross"/>
    <n v="1"/>
    <x v="37"/>
    <x v="37"/>
    <n v="41152"/>
    <x v="2"/>
    <m/>
    <m/>
    <m/>
    <m/>
    <m/>
    <m/>
    <m/>
    <m/>
    <m/>
    <m/>
    <m/>
    <s v="&lt;"/>
    <n v="1E-3"/>
    <s v="MG/L"/>
    <s v="&lt;="/>
    <n v="0.01"/>
    <s v="MG/L"/>
    <s v="avg"/>
    <m/>
    <m/>
    <m/>
    <m/>
    <m/>
    <m/>
    <s v="MG/L"/>
    <s v="&lt;="/>
    <n v="1.2999999999999999E-2"/>
    <s v="MG/L"/>
    <s v="max"/>
    <m/>
    <m/>
    <m/>
    <m/>
    <m/>
    <x v="0"/>
    <m/>
    <m/>
    <m/>
    <m/>
    <m/>
    <m/>
    <m/>
    <m/>
    <m/>
    <m/>
    <m/>
    <m/>
    <m/>
    <m/>
    <m/>
    <m/>
    <m/>
    <m/>
    <m/>
    <m/>
    <m/>
    <m/>
    <m/>
    <m/>
  </r>
  <r>
    <s v="MT0000892"/>
    <s v="ICIS-NPDES"/>
    <x v="0"/>
    <x v="2"/>
    <n v="1147"/>
    <s v="Selenium, total (as Se)"/>
    <x v="35"/>
    <n v="1"/>
    <s v="Effluent gross"/>
    <n v="1"/>
    <x v="38"/>
    <x v="38"/>
    <n v="41182"/>
    <x v="2"/>
    <m/>
    <m/>
    <m/>
    <m/>
    <m/>
    <m/>
    <m/>
    <m/>
    <m/>
    <m/>
    <m/>
    <s v="&lt;"/>
    <n v="1E-3"/>
    <s v="MG/L"/>
    <s v="&lt;="/>
    <n v="0.01"/>
    <s v="MG/L"/>
    <s v="avg"/>
    <m/>
    <m/>
    <m/>
    <m/>
    <m/>
    <m/>
    <s v="MG/L"/>
    <s v="&lt;="/>
    <n v="1.2999999999999999E-2"/>
    <s v="MG/L"/>
    <s v="max"/>
    <m/>
    <m/>
    <m/>
    <m/>
    <m/>
    <x v="0"/>
    <m/>
    <m/>
    <m/>
    <m/>
    <m/>
    <m/>
    <m/>
    <m/>
    <m/>
    <m/>
    <m/>
    <m/>
    <m/>
    <m/>
    <m/>
    <m/>
    <m/>
    <m/>
    <m/>
    <m/>
    <m/>
    <m/>
    <m/>
    <m/>
  </r>
  <r>
    <s v="MT0000892"/>
    <s v="ICIS-NPDES"/>
    <x v="0"/>
    <x v="2"/>
    <n v="1268"/>
    <s v="Antimony, total recoverable"/>
    <x v="54"/>
    <n v="1"/>
    <s v="Effluent gross"/>
    <n v="6"/>
    <x v="13"/>
    <x v="13"/>
    <n v="40086"/>
    <x v="3"/>
    <m/>
    <m/>
    <m/>
    <m/>
    <m/>
    <m/>
    <m/>
    <m/>
    <m/>
    <m/>
    <m/>
    <m/>
    <m/>
    <m/>
    <m/>
    <m/>
    <m/>
    <m/>
    <m/>
    <m/>
    <m/>
    <m/>
    <s v="&lt;"/>
    <n v="1"/>
    <s v="UG/L"/>
    <m/>
    <m/>
    <s v="UG/L"/>
    <s v="max"/>
    <m/>
    <m/>
    <m/>
    <m/>
    <m/>
    <x v="0"/>
    <m/>
    <m/>
    <m/>
    <m/>
    <m/>
    <m/>
    <m/>
    <m/>
    <m/>
    <m/>
    <m/>
    <m/>
    <m/>
    <m/>
    <m/>
    <m/>
    <m/>
    <m/>
    <m/>
    <m/>
    <m/>
    <m/>
    <m/>
    <m/>
  </r>
  <r>
    <s v="MT0000892"/>
    <s v="ICIS-NPDES"/>
    <x v="0"/>
    <x v="2"/>
    <n v="1268"/>
    <s v="Antimony, total recoverable"/>
    <x v="54"/>
    <n v="1"/>
    <s v="Effluent gross"/>
    <n v="6"/>
    <x v="19"/>
    <x v="19"/>
    <n v="40268"/>
    <x v="0"/>
    <m/>
    <m/>
    <m/>
    <m/>
    <m/>
    <m/>
    <m/>
    <m/>
    <m/>
    <m/>
    <m/>
    <m/>
    <m/>
    <m/>
    <m/>
    <m/>
    <m/>
    <m/>
    <m/>
    <m/>
    <m/>
    <m/>
    <s v="&lt;"/>
    <n v="1"/>
    <s v="UG/L"/>
    <m/>
    <m/>
    <s v="UG/L"/>
    <s v="max"/>
    <m/>
    <m/>
    <m/>
    <m/>
    <m/>
    <x v="0"/>
    <m/>
    <m/>
    <m/>
    <m/>
    <m/>
    <m/>
    <m/>
    <m/>
    <m/>
    <m/>
    <m/>
    <m/>
    <m/>
    <m/>
    <m/>
    <m/>
    <m/>
    <m/>
    <m/>
    <m/>
    <m/>
    <m/>
    <m/>
    <m/>
  </r>
  <r>
    <s v="MT0000892"/>
    <s v="ICIS-NPDES"/>
    <x v="0"/>
    <x v="2"/>
    <n v="1268"/>
    <s v="Antimony, total recoverable"/>
    <x v="54"/>
    <n v="1"/>
    <s v="Effluent gross"/>
    <n v="6"/>
    <x v="1"/>
    <x v="1"/>
    <n v="40451"/>
    <x v="0"/>
    <m/>
    <m/>
    <m/>
    <m/>
    <m/>
    <m/>
    <m/>
    <m/>
    <m/>
    <m/>
    <m/>
    <m/>
    <m/>
    <m/>
    <m/>
    <m/>
    <m/>
    <m/>
    <m/>
    <m/>
    <m/>
    <m/>
    <s v="&lt;"/>
    <n v="1"/>
    <s v="UG/L"/>
    <m/>
    <m/>
    <s v="UG/L"/>
    <s v="max"/>
    <m/>
    <m/>
    <m/>
    <m/>
    <m/>
    <x v="0"/>
    <m/>
    <m/>
    <m/>
    <m/>
    <m/>
    <m/>
    <m/>
    <m/>
    <m/>
    <m/>
    <m/>
    <m/>
    <m/>
    <m/>
    <m/>
    <m/>
    <m/>
    <m/>
    <m/>
    <m/>
    <m/>
    <m/>
    <m/>
    <m/>
  </r>
  <r>
    <s v="MT0000892"/>
    <s v="ICIS-NPDES"/>
    <x v="0"/>
    <x v="2"/>
    <n v="1268"/>
    <s v="Antimony, total recoverable"/>
    <x v="54"/>
    <n v="1"/>
    <s v="Effluent gross"/>
    <n v="6"/>
    <x v="27"/>
    <x v="27"/>
    <n v="40633"/>
    <x v="1"/>
    <m/>
    <m/>
    <m/>
    <m/>
    <m/>
    <m/>
    <m/>
    <m/>
    <m/>
    <m/>
    <m/>
    <m/>
    <m/>
    <m/>
    <m/>
    <m/>
    <m/>
    <m/>
    <m/>
    <m/>
    <m/>
    <m/>
    <s v="&lt;"/>
    <n v="1"/>
    <s v="UG/L"/>
    <m/>
    <m/>
    <s v="UG/L"/>
    <s v="max"/>
    <m/>
    <m/>
    <m/>
    <m/>
    <m/>
    <x v="0"/>
    <m/>
    <m/>
    <m/>
    <m/>
    <m/>
    <m/>
    <m/>
    <m/>
    <m/>
    <m/>
    <m/>
    <m/>
    <m/>
    <m/>
    <m/>
    <m/>
    <m/>
    <m/>
    <m/>
    <m/>
    <m/>
    <m/>
    <m/>
    <m/>
  </r>
  <r>
    <s v="MT0000892"/>
    <s v="ICIS-NPDES"/>
    <x v="0"/>
    <x v="2"/>
    <n v="1268"/>
    <s v="Antimony, total recoverable"/>
    <x v="54"/>
    <n v="1"/>
    <s v="Effluent gross"/>
    <n v="6"/>
    <x v="29"/>
    <x v="29"/>
    <n v="40816"/>
    <x v="1"/>
    <m/>
    <m/>
    <m/>
    <m/>
    <m/>
    <m/>
    <m/>
    <m/>
    <m/>
    <m/>
    <m/>
    <m/>
    <m/>
    <m/>
    <m/>
    <m/>
    <m/>
    <m/>
    <m/>
    <m/>
    <m/>
    <m/>
    <s v="&lt;"/>
    <n v="1"/>
    <s v="UG/L"/>
    <m/>
    <m/>
    <s v="UG/L"/>
    <s v="max"/>
    <m/>
    <m/>
    <m/>
    <m/>
    <m/>
    <x v="0"/>
    <m/>
    <m/>
    <m/>
    <m/>
    <m/>
    <m/>
    <m/>
    <m/>
    <m/>
    <m/>
    <m/>
    <m/>
    <m/>
    <m/>
    <m/>
    <m/>
    <m/>
    <m/>
    <m/>
    <m/>
    <m/>
    <m/>
    <m/>
    <m/>
  </r>
  <r>
    <s v="MT0000892"/>
    <s v="ICIS-NPDES"/>
    <x v="0"/>
    <x v="2"/>
    <n v="1268"/>
    <s v="Antimony, total recoverable"/>
    <x v="54"/>
    <n v="1"/>
    <s v="Effluent gross"/>
    <n v="6"/>
    <x v="8"/>
    <x v="8"/>
    <n v="40999"/>
    <x v="2"/>
    <m/>
    <m/>
    <m/>
    <m/>
    <m/>
    <m/>
    <m/>
    <m/>
    <m/>
    <m/>
    <m/>
    <m/>
    <m/>
    <m/>
    <m/>
    <m/>
    <m/>
    <m/>
    <m/>
    <m/>
    <m/>
    <m/>
    <s v="&lt;"/>
    <n v="1"/>
    <s v="UG/L"/>
    <m/>
    <m/>
    <s v="UG/L"/>
    <s v="max"/>
    <m/>
    <m/>
    <m/>
    <m/>
    <m/>
    <x v="0"/>
    <m/>
    <m/>
    <m/>
    <m/>
    <m/>
    <m/>
    <m/>
    <m/>
    <m/>
    <m/>
    <m/>
    <m/>
    <m/>
    <m/>
    <m/>
    <m/>
    <m/>
    <m/>
    <m/>
    <m/>
    <m/>
    <m/>
    <m/>
    <m/>
  </r>
  <r>
    <s v="MT0000892"/>
    <s v="ICIS-NPDES"/>
    <x v="0"/>
    <x v="2"/>
    <n v="3604"/>
    <s v="Total phenols"/>
    <x v="55"/>
    <n v="1"/>
    <s v="Effluent gross"/>
    <n v="6"/>
    <x v="13"/>
    <x v="13"/>
    <n v="40086"/>
    <x v="3"/>
    <m/>
    <m/>
    <m/>
    <m/>
    <m/>
    <m/>
    <m/>
    <m/>
    <m/>
    <m/>
    <m/>
    <m/>
    <m/>
    <m/>
    <m/>
    <m/>
    <m/>
    <m/>
    <m/>
    <m/>
    <m/>
    <m/>
    <s v="&lt;"/>
    <n v="0.01"/>
    <s v="MG/L"/>
    <m/>
    <m/>
    <s v="MG/L"/>
    <s v="max"/>
    <m/>
    <m/>
    <m/>
    <m/>
    <m/>
    <x v="0"/>
    <m/>
    <m/>
    <m/>
    <m/>
    <m/>
    <m/>
    <m/>
    <m/>
    <m/>
    <m/>
    <m/>
    <m/>
    <m/>
    <m/>
    <m/>
    <m/>
    <m/>
    <m/>
    <m/>
    <m/>
    <m/>
    <m/>
    <m/>
    <m/>
  </r>
  <r>
    <s v="MT0000892"/>
    <s v="ICIS-NPDES"/>
    <x v="0"/>
    <x v="2"/>
    <n v="3604"/>
    <s v="Total phenols"/>
    <x v="55"/>
    <n v="1"/>
    <s v="Effluent gross"/>
    <n v="6"/>
    <x v="19"/>
    <x v="19"/>
    <n v="40268"/>
    <x v="0"/>
    <m/>
    <m/>
    <m/>
    <m/>
    <m/>
    <m/>
    <m/>
    <m/>
    <m/>
    <m/>
    <m/>
    <m/>
    <m/>
    <m/>
    <m/>
    <m/>
    <m/>
    <m/>
    <m/>
    <m/>
    <m/>
    <m/>
    <s v="&lt;"/>
    <n v="0.01"/>
    <s v="MG/L"/>
    <m/>
    <m/>
    <s v="MG/L"/>
    <s v="max"/>
    <m/>
    <m/>
    <m/>
    <m/>
    <m/>
    <x v="0"/>
    <m/>
    <m/>
    <m/>
    <m/>
    <m/>
    <m/>
    <m/>
    <m/>
    <m/>
    <m/>
    <m/>
    <m/>
    <m/>
    <m/>
    <m/>
    <m/>
    <m/>
    <m/>
    <m/>
    <m/>
    <m/>
    <m/>
    <m/>
    <m/>
  </r>
  <r>
    <s v="MT0000892"/>
    <s v="ICIS-NPDES"/>
    <x v="0"/>
    <x v="2"/>
    <n v="3604"/>
    <s v="Total phenols"/>
    <x v="55"/>
    <n v="1"/>
    <s v="Effluent gross"/>
    <n v="6"/>
    <x v="1"/>
    <x v="1"/>
    <n v="40451"/>
    <x v="0"/>
    <m/>
    <m/>
    <m/>
    <m/>
    <m/>
    <m/>
    <m/>
    <m/>
    <m/>
    <m/>
    <m/>
    <m/>
    <m/>
    <m/>
    <m/>
    <m/>
    <m/>
    <m/>
    <m/>
    <m/>
    <m/>
    <m/>
    <s v="&lt;"/>
    <n v="0.01"/>
    <s v="MG/L"/>
    <m/>
    <m/>
    <s v="MG/L"/>
    <s v="max"/>
    <m/>
    <m/>
    <m/>
    <m/>
    <m/>
    <x v="0"/>
    <m/>
    <m/>
    <m/>
    <m/>
    <m/>
    <m/>
    <m/>
    <m/>
    <m/>
    <m/>
    <m/>
    <m/>
    <m/>
    <m/>
    <m/>
    <m/>
    <m/>
    <m/>
    <m/>
    <m/>
    <m/>
    <m/>
    <m/>
    <m/>
  </r>
  <r>
    <s v="MT0000892"/>
    <s v="ICIS-NPDES"/>
    <x v="0"/>
    <x v="2"/>
    <n v="3604"/>
    <s v="Total phenols"/>
    <x v="55"/>
    <n v="1"/>
    <s v="Effluent gross"/>
    <n v="6"/>
    <x v="27"/>
    <x v="27"/>
    <n v="40633"/>
    <x v="1"/>
    <m/>
    <m/>
    <m/>
    <m/>
    <m/>
    <m/>
    <m/>
    <m/>
    <m/>
    <m/>
    <m/>
    <m/>
    <m/>
    <m/>
    <m/>
    <m/>
    <m/>
    <m/>
    <m/>
    <m/>
    <m/>
    <m/>
    <s v="&lt;"/>
    <n v="0.01"/>
    <s v="MG/L"/>
    <m/>
    <m/>
    <s v="MG/L"/>
    <s v="max"/>
    <m/>
    <m/>
    <m/>
    <m/>
    <m/>
    <x v="0"/>
    <m/>
    <m/>
    <m/>
    <m/>
    <m/>
    <m/>
    <m/>
    <m/>
    <m/>
    <m/>
    <m/>
    <m/>
    <m/>
    <m/>
    <m/>
    <m/>
    <m/>
    <m/>
    <m/>
    <m/>
    <m/>
    <m/>
    <m/>
    <m/>
  </r>
  <r>
    <s v="MT0000892"/>
    <s v="ICIS-NPDES"/>
    <x v="0"/>
    <x v="2"/>
    <n v="3604"/>
    <s v="Total phenols"/>
    <x v="55"/>
    <n v="1"/>
    <s v="Effluent gross"/>
    <n v="6"/>
    <x v="29"/>
    <x v="29"/>
    <n v="40816"/>
    <x v="1"/>
    <m/>
    <m/>
    <m/>
    <m/>
    <m/>
    <m/>
    <m/>
    <m/>
    <m/>
    <m/>
    <m/>
    <m/>
    <m/>
    <m/>
    <m/>
    <m/>
    <m/>
    <m/>
    <m/>
    <m/>
    <m/>
    <m/>
    <m/>
    <n v="0.03"/>
    <s v="MG/L"/>
    <m/>
    <m/>
    <s v="MG/L"/>
    <s v="max"/>
    <m/>
    <m/>
    <m/>
    <m/>
    <m/>
    <x v="0"/>
    <m/>
    <m/>
    <m/>
    <m/>
    <m/>
    <m/>
    <m/>
    <m/>
    <m/>
    <m/>
    <m/>
    <m/>
    <m/>
    <m/>
    <m/>
    <m/>
    <m/>
    <m/>
    <m/>
    <m/>
    <m/>
    <m/>
    <m/>
    <m/>
  </r>
  <r>
    <s v="MT0000892"/>
    <s v="ICIS-NPDES"/>
    <x v="0"/>
    <x v="2"/>
    <n v="3604"/>
    <s v="Total phenols"/>
    <x v="55"/>
    <n v="1"/>
    <s v="Effluent gross"/>
    <n v="6"/>
    <x v="8"/>
    <x v="8"/>
    <n v="40999"/>
    <x v="2"/>
    <m/>
    <m/>
    <m/>
    <m/>
    <m/>
    <m/>
    <m/>
    <m/>
    <m/>
    <m/>
    <m/>
    <m/>
    <m/>
    <m/>
    <m/>
    <m/>
    <m/>
    <m/>
    <m/>
    <m/>
    <m/>
    <m/>
    <m/>
    <n v="0.02"/>
    <s v="MG/L"/>
    <m/>
    <m/>
    <s v="MG/L"/>
    <s v="max"/>
    <m/>
    <m/>
    <m/>
    <m/>
    <m/>
    <x v="0"/>
    <m/>
    <m/>
    <m/>
    <m/>
    <m/>
    <m/>
    <m/>
    <m/>
    <m/>
    <m/>
    <m/>
    <m/>
    <m/>
    <m/>
    <m/>
    <m/>
    <m/>
    <m/>
    <m/>
    <m/>
    <m/>
    <m/>
    <m/>
    <m/>
  </r>
  <r>
    <s v="MT0000892"/>
    <s v="ICIS-NPDES"/>
    <x v="0"/>
    <x v="2"/>
    <n v="11123"/>
    <s v="Manganese, total recoverable"/>
    <x v="56"/>
    <n v="1"/>
    <s v="Effluent gross"/>
    <n v="6"/>
    <x v="13"/>
    <x v="13"/>
    <n v="40086"/>
    <x v="3"/>
    <m/>
    <m/>
    <m/>
    <m/>
    <m/>
    <m/>
    <m/>
    <m/>
    <m/>
    <m/>
    <m/>
    <m/>
    <m/>
    <m/>
    <m/>
    <m/>
    <m/>
    <m/>
    <m/>
    <m/>
    <m/>
    <m/>
    <m/>
    <n v="40"/>
    <s v="UG/L"/>
    <m/>
    <m/>
    <s v="UG/L"/>
    <s v="max"/>
    <m/>
    <m/>
    <m/>
    <m/>
    <m/>
    <x v="0"/>
    <m/>
    <m/>
    <m/>
    <m/>
    <m/>
    <m/>
    <m/>
    <m/>
    <m/>
    <m/>
    <m/>
    <m/>
    <m/>
    <m/>
    <m/>
    <m/>
    <m/>
    <m/>
    <m/>
    <m/>
    <m/>
    <m/>
    <m/>
    <m/>
  </r>
  <r>
    <s v="MT0000892"/>
    <s v="ICIS-NPDES"/>
    <x v="0"/>
    <x v="2"/>
    <n v="11123"/>
    <s v="Manganese, total recoverable"/>
    <x v="56"/>
    <n v="1"/>
    <s v="Effluent gross"/>
    <n v="6"/>
    <x v="19"/>
    <x v="19"/>
    <n v="40268"/>
    <x v="0"/>
    <m/>
    <m/>
    <m/>
    <m/>
    <m/>
    <m/>
    <m/>
    <m/>
    <m/>
    <m/>
    <m/>
    <m/>
    <m/>
    <m/>
    <m/>
    <m/>
    <m/>
    <m/>
    <m/>
    <m/>
    <m/>
    <m/>
    <m/>
    <n v="210"/>
    <s v="UG/L"/>
    <m/>
    <m/>
    <s v="UG/L"/>
    <s v="max"/>
    <m/>
    <m/>
    <m/>
    <m/>
    <m/>
    <x v="0"/>
    <m/>
    <m/>
    <m/>
    <m/>
    <m/>
    <m/>
    <m/>
    <m/>
    <m/>
    <m/>
    <m/>
    <m/>
    <m/>
    <m/>
    <m/>
    <m/>
    <m/>
    <m/>
    <m/>
    <m/>
    <m/>
    <m/>
    <m/>
    <m/>
  </r>
  <r>
    <s v="MT0000892"/>
    <s v="ICIS-NPDES"/>
    <x v="0"/>
    <x v="2"/>
    <n v="11123"/>
    <s v="Manganese, total recoverable"/>
    <x v="56"/>
    <n v="1"/>
    <s v="Effluent gross"/>
    <n v="6"/>
    <x v="1"/>
    <x v="1"/>
    <n v="40451"/>
    <x v="0"/>
    <m/>
    <m/>
    <m/>
    <m/>
    <m/>
    <m/>
    <m/>
    <m/>
    <m/>
    <m/>
    <m/>
    <m/>
    <m/>
    <m/>
    <m/>
    <m/>
    <m/>
    <m/>
    <m/>
    <m/>
    <m/>
    <m/>
    <m/>
    <n v="87"/>
    <s v="UG/L"/>
    <m/>
    <m/>
    <s v="UG/L"/>
    <s v="max"/>
    <m/>
    <m/>
    <m/>
    <m/>
    <m/>
    <x v="0"/>
    <m/>
    <m/>
    <m/>
    <m/>
    <m/>
    <m/>
    <m/>
    <m/>
    <m/>
    <m/>
    <m/>
    <m/>
    <m/>
    <m/>
    <m/>
    <m/>
    <m/>
    <m/>
    <m/>
    <m/>
    <m/>
    <m/>
    <m/>
    <m/>
  </r>
  <r>
    <s v="MT0000892"/>
    <s v="ICIS-NPDES"/>
    <x v="0"/>
    <x v="2"/>
    <n v="11123"/>
    <s v="Manganese, total recoverable"/>
    <x v="56"/>
    <n v="1"/>
    <s v="Effluent gross"/>
    <n v="6"/>
    <x v="27"/>
    <x v="27"/>
    <n v="40633"/>
    <x v="1"/>
    <m/>
    <m/>
    <m/>
    <m/>
    <m/>
    <m/>
    <m/>
    <m/>
    <m/>
    <m/>
    <m/>
    <m/>
    <m/>
    <m/>
    <m/>
    <m/>
    <m/>
    <m/>
    <m/>
    <m/>
    <m/>
    <m/>
    <m/>
    <n v="92"/>
    <s v="UG/L"/>
    <m/>
    <m/>
    <s v="UG/L"/>
    <s v="max"/>
    <m/>
    <m/>
    <m/>
    <m/>
    <m/>
    <x v="0"/>
    <m/>
    <m/>
    <m/>
    <m/>
    <m/>
    <m/>
    <m/>
    <m/>
    <m/>
    <m/>
    <m/>
    <m/>
    <m/>
    <m/>
    <m/>
    <m/>
    <m/>
    <m/>
    <m/>
    <m/>
    <m/>
    <m/>
    <m/>
    <m/>
  </r>
  <r>
    <s v="MT0000892"/>
    <s v="ICIS-NPDES"/>
    <x v="0"/>
    <x v="2"/>
    <n v="11123"/>
    <s v="Manganese, total recoverable"/>
    <x v="56"/>
    <n v="1"/>
    <s v="Effluent gross"/>
    <n v="6"/>
    <x v="29"/>
    <x v="29"/>
    <n v="40816"/>
    <x v="1"/>
    <m/>
    <m/>
    <m/>
    <m/>
    <m/>
    <m/>
    <m/>
    <m/>
    <m/>
    <m/>
    <m/>
    <m/>
    <m/>
    <m/>
    <m/>
    <m/>
    <m/>
    <m/>
    <m/>
    <m/>
    <m/>
    <m/>
    <s v="&lt;"/>
    <n v="5"/>
    <s v="UG/L"/>
    <m/>
    <m/>
    <s v="UG/L"/>
    <s v="max"/>
    <m/>
    <m/>
    <m/>
    <m/>
    <m/>
    <x v="0"/>
    <m/>
    <m/>
    <m/>
    <m/>
    <m/>
    <m/>
    <m/>
    <m/>
    <m/>
    <m/>
    <m/>
    <m/>
    <m/>
    <m/>
    <m/>
    <m/>
    <m/>
    <m/>
    <m/>
    <m/>
    <m/>
    <m/>
    <m/>
    <m/>
  </r>
  <r>
    <s v="MT0000892"/>
    <s v="ICIS-NPDES"/>
    <x v="0"/>
    <x v="2"/>
    <n v="11123"/>
    <s v="Manganese, total recoverable"/>
    <x v="56"/>
    <n v="1"/>
    <s v="Effluent gross"/>
    <n v="6"/>
    <x v="8"/>
    <x v="8"/>
    <n v="40999"/>
    <x v="2"/>
    <m/>
    <m/>
    <m/>
    <m/>
    <m/>
    <m/>
    <m/>
    <m/>
    <m/>
    <m/>
    <m/>
    <m/>
    <m/>
    <m/>
    <m/>
    <m/>
    <m/>
    <m/>
    <m/>
    <m/>
    <m/>
    <m/>
    <m/>
    <n v="198"/>
    <s v="UG/L"/>
    <m/>
    <m/>
    <s v="UG/L"/>
    <s v="max"/>
    <m/>
    <m/>
    <m/>
    <m/>
    <m/>
    <x v="0"/>
    <m/>
    <m/>
    <m/>
    <m/>
    <m/>
    <m/>
    <m/>
    <m/>
    <m/>
    <m/>
    <m/>
    <m/>
    <m/>
    <m/>
    <m/>
    <m/>
    <m/>
    <m/>
    <m/>
    <m/>
    <m/>
    <m/>
    <m/>
    <m/>
  </r>
  <r>
    <s v="MT0000892"/>
    <s v="ICIS-NPDES"/>
    <x v="0"/>
    <x v="2"/>
    <n v="45501"/>
    <s v="Petrol hydrocarbons, total recoverable"/>
    <x v="57"/>
    <n v="1"/>
    <s v="Effluent gross"/>
    <n v="6"/>
    <x v="13"/>
    <x v="13"/>
    <n v="40086"/>
    <x v="3"/>
    <m/>
    <m/>
    <m/>
    <m/>
    <m/>
    <m/>
    <m/>
    <m/>
    <m/>
    <m/>
    <m/>
    <m/>
    <m/>
    <m/>
    <m/>
    <m/>
    <m/>
    <m/>
    <m/>
    <m/>
    <m/>
    <m/>
    <m/>
    <n v="2"/>
    <s v="MG/L"/>
    <m/>
    <m/>
    <s v="MG/L"/>
    <s v="max"/>
    <m/>
    <m/>
    <m/>
    <m/>
    <m/>
    <x v="0"/>
    <m/>
    <m/>
    <m/>
    <m/>
    <m/>
    <m/>
    <m/>
    <m/>
    <m/>
    <m/>
    <m/>
    <m/>
    <m/>
    <m/>
    <m/>
    <m/>
    <m/>
    <m/>
    <m/>
    <m/>
    <m/>
    <m/>
    <m/>
    <m/>
  </r>
  <r>
    <s v="MT0000892"/>
    <s v="ICIS-NPDES"/>
    <x v="0"/>
    <x v="2"/>
    <n v="45501"/>
    <s v="Petrol hydrocarbons, total recoverable"/>
    <x v="57"/>
    <n v="1"/>
    <s v="Effluent gross"/>
    <n v="6"/>
    <x v="19"/>
    <x v="19"/>
    <n v="40268"/>
    <x v="0"/>
    <m/>
    <m/>
    <m/>
    <m/>
    <m/>
    <m/>
    <m/>
    <m/>
    <m/>
    <m/>
    <m/>
    <m/>
    <m/>
    <m/>
    <m/>
    <m/>
    <m/>
    <m/>
    <m/>
    <m/>
    <m/>
    <m/>
    <s v="&lt;"/>
    <n v="1"/>
    <s v="MG/L"/>
    <m/>
    <m/>
    <s v="MG/L"/>
    <s v="max"/>
    <m/>
    <m/>
    <m/>
    <m/>
    <m/>
    <x v="0"/>
    <m/>
    <m/>
    <m/>
    <m/>
    <m/>
    <m/>
    <m/>
    <m/>
    <m/>
    <m/>
    <m/>
    <m/>
    <m/>
    <m/>
    <m/>
    <m/>
    <m/>
    <m/>
    <m/>
    <m/>
    <m/>
    <m/>
    <m/>
    <m/>
  </r>
  <r>
    <s v="MT0000892"/>
    <s v="ICIS-NPDES"/>
    <x v="0"/>
    <x v="2"/>
    <n v="45501"/>
    <s v="Petrol hydrocarbons, total recoverable"/>
    <x v="57"/>
    <n v="1"/>
    <s v="Effluent gross"/>
    <n v="6"/>
    <x v="1"/>
    <x v="1"/>
    <n v="40451"/>
    <x v="0"/>
    <m/>
    <m/>
    <m/>
    <m/>
    <m/>
    <m/>
    <m/>
    <m/>
    <m/>
    <m/>
    <m/>
    <m/>
    <m/>
    <m/>
    <m/>
    <m/>
    <m/>
    <m/>
    <m/>
    <m/>
    <m/>
    <m/>
    <m/>
    <n v="1"/>
    <s v="MG/L"/>
    <m/>
    <m/>
    <s v="MG/L"/>
    <s v="max"/>
    <m/>
    <m/>
    <m/>
    <m/>
    <m/>
    <x v="0"/>
    <m/>
    <m/>
    <m/>
    <m/>
    <m/>
    <m/>
    <m/>
    <m/>
    <m/>
    <m/>
    <m/>
    <m/>
    <m/>
    <m/>
    <m/>
    <m/>
    <m/>
    <m/>
    <m/>
    <m/>
    <m/>
    <m/>
    <m/>
    <m/>
  </r>
  <r>
    <s v="MT0000892"/>
    <s v="ICIS-NPDES"/>
    <x v="0"/>
    <x v="2"/>
    <n v="45501"/>
    <s v="Petrol hydrocarbons, total recoverable"/>
    <x v="57"/>
    <n v="1"/>
    <s v="Effluent gross"/>
    <n v="6"/>
    <x v="27"/>
    <x v="27"/>
    <n v="40633"/>
    <x v="1"/>
    <m/>
    <m/>
    <m/>
    <m/>
    <m/>
    <m/>
    <m/>
    <m/>
    <m/>
    <m/>
    <m/>
    <m/>
    <m/>
    <m/>
    <m/>
    <m/>
    <m/>
    <m/>
    <m/>
    <m/>
    <m/>
    <m/>
    <s v="&lt;"/>
    <n v="1"/>
    <s v="MG/L"/>
    <m/>
    <m/>
    <s v="MG/L"/>
    <s v="max"/>
    <m/>
    <m/>
    <m/>
    <m/>
    <m/>
    <x v="0"/>
    <m/>
    <m/>
    <m/>
    <m/>
    <m/>
    <m/>
    <m/>
    <m/>
    <m/>
    <m/>
    <m/>
    <m/>
    <m/>
    <m/>
    <m/>
    <m/>
    <m/>
    <m/>
    <m/>
    <m/>
    <m/>
    <m/>
    <m/>
    <m/>
  </r>
  <r>
    <s v="MT0000892"/>
    <s v="ICIS-NPDES"/>
    <x v="0"/>
    <x v="2"/>
    <n v="45501"/>
    <s v="Petrol hydrocarbons, total recoverable"/>
    <x v="57"/>
    <n v="1"/>
    <s v="Effluent gross"/>
    <n v="6"/>
    <x v="29"/>
    <x v="29"/>
    <n v="40816"/>
    <x v="1"/>
    <m/>
    <m/>
    <m/>
    <m/>
    <m/>
    <m/>
    <m/>
    <m/>
    <m/>
    <m/>
    <m/>
    <m/>
    <m/>
    <m/>
    <m/>
    <m/>
    <m/>
    <m/>
    <m/>
    <m/>
    <m/>
    <m/>
    <m/>
    <n v="4"/>
    <s v="MG/L"/>
    <m/>
    <m/>
    <s v="MG/L"/>
    <s v="max"/>
    <m/>
    <m/>
    <m/>
    <m/>
    <m/>
    <x v="0"/>
    <m/>
    <m/>
    <m/>
    <m/>
    <m/>
    <m/>
    <m/>
    <m/>
    <m/>
    <m/>
    <m/>
    <m/>
    <m/>
    <m/>
    <m/>
    <m/>
    <m/>
    <m/>
    <m/>
    <m/>
    <m/>
    <m/>
    <m/>
    <m/>
  </r>
  <r>
    <s v="MT0000892"/>
    <s v="ICIS-NPDES"/>
    <x v="0"/>
    <x v="2"/>
    <n v="45501"/>
    <s v="Petrol hydrocarbons, total recoverable"/>
    <x v="57"/>
    <n v="1"/>
    <s v="Effluent gross"/>
    <n v="6"/>
    <x v="8"/>
    <x v="8"/>
    <n v="40999"/>
    <x v="2"/>
    <m/>
    <m/>
    <m/>
    <m/>
    <m/>
    <m/>
    <m/>
    <m/>
    <m/>
    <m/>
    <m/>
    <m/>
    <m/>
    <m/>
    <m/>
    <m/>
    <m/>
    <m/>
    <m/>
    <m/>
    <m/>
    <m/>
    <m/>
    <n v="2"/>
    <s v="MG/L"/>
    <m/>
    <m/>
    <s v="MG/L"/>
    <s v="max"/>
    <m/>
    <m/>
    <m/>
    <m/>
    <m/>
    <x v="0"/>
    <m/>
    <m/>
    <m/>
    <m/>
    <m/>
    <m/>
    <m/>
    <m/>
    <m/>
    <m/>
    <m/>
    <m/>
    <m/>
    <m/>
    <m/>
    <m/>
    <m/>
    <m/>
    <m/>
    <m/>
    <m/>
    <m/>
    <m/>
    <m/>
  </r>
  <r>
    <s v="MT0000892"/>
    <s v="ICIS-NPDES"/>
    <x v="0"/>
    <x v="2"/>
    <n v="70295"/>
    <s v="Solids, total dissolved"/>
    <x v="36"/>
    <n v="1"/>
    <s v="Effluent gross"/>
    <n v="1"/>
    <x v="11"/>
    <x v="11"/>
    <n v="40025"/>
    <x v="3"/>
    <m/>
    <m/>
    <m/>
    <m/>
    <m/>
    <m/>
    <m/>
    <m/>
    <m/>
    <m/>
    <m/>
    <m/>
    <n v="690"/>
    <s v="MG/L"/>
    <m/>
    <m/>
    <s v="MG/L"/>
    <s v="avg"/>
    <m/>
    <m/>
    <m/>
    <m/>
    <m/>
    <m/>
    <m/>
    <m/>
    <m/>
    <m/>
    <m/>
    <m/>
    <m/>
    <m/>
    <m/>
    <m/>
    <x v="0"/>
    <m/>
    <m/>
    <m/>
    <m/>
    <m/>
    <m/>
    <m/>
    <m/>
    <m/>
    <m/>
    <m/>
    <m/>
    <m/>
    <m/>
    <m/>
    <m/>
    <m/>
    <m/>
    <m/>
    <m/>
    <m/>
    <m/>
    <m/>
    <m/>
  </r>
  <r>
    <s v="MT0000892"/>
    <s v="ICIS-NPDES"/>
    <x v="0"/>
    <x v="2"/>
    <n v="70295"/>
    <s v="Solids, total dissolved"/>
    <x v="36"/>
    <n v="1"/>
    <s v="Effluent gross"/>
    <n v="1"/>
    <x v="12"/>
    <x v="12"/>
    <n v="40056"/>
    <x v="3"/>
    <m/>
    <m/>
    <m/>
    <m/>
    <m/>
    <m/>
    <m/>
    <m/>
    <m/>
    <m/>
    <m/>
    <m/>
    <n v="720"/>
    <s v="MG/L"/>
    <m/>
    <m/>
    <s v="MG/L"/>
    <s v="avg"/>
    <m/>
    <m/>
    <m/>
    <m/>
    <m/>
    <m/>
    <m/>
    <m/>
    <m/>
    <m/>
    <m/>
    <m/>
    <m/>
    <m/>
    <m/>
    <m/>
    <x v="0"/>
    <m/>
    <m/>
    <m/>
    <m/>
    <m/>
    <m/>
    <m/>
    <m/>
    <m/>
    <m/>
    <m/>
    <m/>
    <m/>
    <m/>
    <m/>
    <m/>
    <m/>
    <m/>
    <m/>
    <m/>
    <m/>
    <m/>
    <m/>
    <m/>
  </r>
  <r>
    <s v="MT0000892"/>
    <s v="ICIS-NPDES"/>
    <x v="0"/>
    <x v="2"/>
    <n v="70295"/>
    <s v="Solids, total dissolved"/>
    <x v="36"/>
    <n v="1"/>
    <s v="Effluent gross"/>
    <n v="1"/>
    <x v="13"/>
    <x v="13"/>
    <n v="40086"/>
    <x v="3"/>
    <m/>
    <m/>
    <m/>
    <m/>
    <m/>
    <m/>
    <m/>
    <m/>
    <m/>
    <m/>
    <m/>
    <m/>
    <n v="990"/>
    <s v="MG/L"/>
    <m/>
    <m/>
    <s v="MG/L"/>
    <s v="avg"/>
    <m/>
    <m/>
    <m/>
    <m/>
    <m/>
    <m/>
    <m/>
    <m/>
    <m/>
    <m/>
    <m/>
    <m/>
    <m/>
    <m/>
    <m/>
    <m/>
    <x v="0"/>
    <m/>
    <m/>
    <m/>
    <m/>
    <m/>
    <m/>
    <m/>
    <m/>
    <m/>
    <m/>
    <m/>
    <m/>
    <m/>
    <m/>
    <m/>
    <m/>
    <m/>
    <m/>
    <m/>
    <m/>
    <m/>
    <m/>
    <m/>
    <m/>
  </r>
  <r>
    <s v="MT0000892"/>
    <s v="ICIS-NPDES"/>
    <x v="0"/>
    <x v="2"/>
    <n v="70295"/>
    <s v="Solids, total dissolved"/>
    <x v="36"/>
    <n v="1"/>
    <s v="Effluent gross"/>
    <n v="1"/>
    <x v="14"/>
    <x v="14"/>
    <n v="40117"/>
    <x v="3"/>
    <m/>
    <m/>
    <m/>
    <m/>
    <m/>
    <m/>
    <m/>
    <m/>
    <m/>
    <m/>
    <m/>
    <m/>
    <n v="1220"/>
    <s v="MG/L"/>
    <m/>
    <m/>
    <s v="MG/L"/>
    <s v="avg"/>
    <m/>
    <m/>
    <m/>
    <m/>
    <m/>
    <m/>
    <m/>
    <m/>
    <m/>
    <m/>
    <m/>
    <m/>
    <m/>
    <m/>
    <m/>
    <m/>
    <x v="0"/>
    <m/>
    <m/>
    <m/>
    <m/>
    <m/>
    <m/>
    <m/>
    <m/>
    <m/>
    <m/>
    <m/>
    <m/>
    <m/>
    <m/>
    <m/>
    <m/>
    <m/>
    <m/>
    <m/>
    <m/>
    <m/>
    <m/>
    <m/>
    <m/>
  </r>
  <r>
    <s v="MT0000892"/>
    <s v="ICIS-NPDES"/>
    <x v="0"/>
    <x v="2"/>
    <n v="70295"/>
    <s v="Solids, total dissolved"/>
    <x v="36"/>
    <n v="1"/>
    <s v="Effluent gross"/>
    <n v="1"/>
    <x v="15"/>
    <x v="15"/>
    <n v="40147"/>
    <x v="3"/>
    <m/>
    <m/>
    <m/>
    <m/>
    <m/>
    <m/>
    <m/>
    <m/>
    <m/>
    <m/>
    <m/>
    <m/>
    <n v="1330"/>
    <s v="MG/L"/>
    <m/>
    <m/>
    <s v="MG/L"/>
    <s v="avg"/>
    <m/>
    <m/>
    <m/>
    <m/>
    <m/>
    <m/>
    <m/>
    <m/>
    <m/>
    <m/>
    <m/>
    <m/>
    <m/>
    <m/>
    <m/>
    <m/>
    <x v="0"/>
    <m/>
    <m/>
    <m/>
    <m/>
    <m/>
    <m/>
    <m/>
    <m/>
    <m/>
    <m/>
    <m/>
    <m/>
    <m/>
    <m/>
    <m/>
    <m/>
    <m/>
    <m/>
    <m/>
    <m/>
    <m/>
    <m/>
    <m/>
    <m/>
  </r>
  <r>
    <s v="MT0000892"/>
    <s v="ICIS-NPDES"/>
    <x v="0"/>
    <x v="2"/>
    <n v="70295"/>
    <s v="Solids, total dissolved"/>
    <x v="36"/>
    <n v="1"/>
    <s v="Effluent gross"/>
    <n v="1"/>
    <x v="16"/>
    <x v="16"/>
    <n v="40178"/>
    <x v="3"/>
    <m/>
    <m/>
    <m/>
    <m/>
    <m/>
    <m/>
    <m/>
    <m/>
    <m/>
    <m/>
    <m/>
    <m/>
    <n v="1510"/>
    <s v="MG/L"/>
    <m/>
    <m/>
    <s v="MG/L"/>
    <s v="avg"/>
    <m/>
    <m/>
    <m/>
    <m/>
    <m/>
    <m/>
    <m/>
    <m/>
    <m/>
    <m/>
    <m/>
    <m/>
    <m/>
    <m/>
    <m/>
    <m/>
    <x v="0"/>
    <m/>
    <m/>
    <m/>
    <m/>
    <m/>
    <m/>
    <m/>
    <m/>
    <m/>
    <m/>
    <m/>
    <m/>
    <m/>
    <m/>
    <m/>
    <m/>
    <m/>
    <m/>
    <m/>
    <m/>
    <m/>
    <m/>
    <m/>
    <m/>
  </r>
  <r>
    <s v="MT0000892"/>
    <s v="ICIS-NPDES"/>
    <x v="0"/>
    <x v="2"/>
    <n v="70295"/>
    <s v="Solids, total dissolved"/>
    <x v="36"/>
    <n v="1"/>
    <s v="Effluent gross"/>
    <n v="1"/>
    <x v="17"/>
    <x v="17"/>
    <n v="40209"/>
    <x v="0"/>
    <m/>
    <m/>
    <m/>
    <m/>
    <m/>
    <m/>
    <m/>
    <m/>
    <m/>
    <m/>
    <m/>
    <m/>
    <n v="1660"/>
    <s v="MG/L"/>
    <m/>
    <m/>
    <s v="MG/L"/>
    <s v="avg"/>
    <m/>
    <m/>
    <m/>
    <m/>
    <m/>
    <m/>
    <m/>
    <m/>
    <m/>
    <m/>
    <m/>
    <m/>
    <m/>
    <m/>
    <m/>
    <m/>
    <x v="0"/>
    <m/>
    <m/>
    <m/>
    <m/>
    <m/>
    <m/>
    <m/>
    <m/>
    <m/>
    <m/>
    <m/>
    <m/>
    <m/>
    <m/>
    <m/>
    <m/>
    <m/>
    <m/>
    <m/>
    <m/>
    <m/>
    <m/>
    <m/>
    <m/>
  </r>
  <r>
    <s v="MT0000892"/>
    <s v="ICIS-NPDES"/>
    <x v="0"/>
    <x v="2"/>
    <n v="70295"/>
    <s v="Solids, total dissolved"/>
    <x v="36"/>
    <n v="1"/>
    <s v="Effluent gross"/>
    <n v="1"/>
    <x v="18"/>
    <x v="18"/>
    <n v="40237"/>
    <x v="0"/>
    <m/>
    <m/>
    <m/>
    <m/>
    <m/>
    <m/>
    <m/>
    <m/>
    <m/>
    <m/>
    <m/>
    <m/>
    <n v="2060"/>
    <s v="MG/L"/>
    <m/>
    <m/>
    <s v="MG/L"/>
    <s v="avg"/>
    <m/>
    <m/>
    <m/>
    <m/>
    <m/>
    <m/>
    <m/>
    <m/>
    <m/>
    <m/>
    <m/>
    <m/>
    <m/>
    <m/>
    <m/>
    <m/>
    <x v="0"/>
    <m/>
    <m/>
    <m/>
    <m/>
    <m/>
    <m/>
    <m/>
    <m/>
    <m/>
    <m/>
    <m/>
    <m/>
    <m/>
    <m/>
    <m/>
    <m/>
    <m/>
    <m/>
    <m/>
    <m/>
    <m/>
    <m/>
    <m/>
    <m/>
  </r>
  <r>
    <s v="MT0000892"/>
    <s v="ICIS-NPDES"/>
    <x v="0"/>
    <x v="2"/>
    <n v="70295"/>
    <s v="Solids, total dissolved"/>
    <x v="36"/>
    <n v="1"/>
    <s v="Effluent gross"/>
    <n v="1"/>
    <x v="19"/>
    <x v="19"/>
    <n v="40268"/>
    <x v="0"/>
    <m/>
    <m/>
    <m/>
    <m/>
    <m/>
    <m/>
    <m/>
    <m/>
    <m/>
    <m/>
    <m/>
    <m/>
    <n v="1980"/>
    <s v="MG/L"/>
    <m/>
    <m/>
    <s v="MG/L"/>
    <s v="avg"/>
    <m/>
    <m/>
    <m/>
    <m/>
    <m/>
    <m/>
    <m/>
    <m/>
    <m/>
    <m/>
    <m/>
    <m/>
    <m/>
    <m/>
    <m/>
    <m/>
    <x v="0"/>
    <m/>
    <m/>
    <m/>
    <m/>
    <m/>
    <m/>
    <m/>
    <m/>
    <m/>
    <m/>
    <m/>
    <m/>
    <m/>
    <m/>
    <m/>
    <m/>
    <m/>
    <m/>
    <m/>
    <m/>
    <m/>
    <m/>
    <m/>
    <m/>
  </r>
  <r>
    <s v="MT0000892"/>
    <s v="ICIS-NPDES"/>
    <x v="0"/>
    <x v="2"/>
    <n v="70295"/>
    <s v="Solids, total dissolved"/>
    <x v="36"/>
    <n v="1"/>
    <s v="Effluent gross"/>
    <n v="1"/>
    <x v="20"/>
    <x v="20"/>
    <n v="40298"/>
    <x v="0"/>
    <m/>
    <m/>
    <m/>
    <m/>
    <m/>
    <m/>
    <m/>
    <m/>
    <m/>
    <m/>
    <m/>
    <m/>
    <n v="2060"/>
    <s v="MG/L"/>
    <m/>
    <m/>
    <s v="MG/L"/>
    <s v="avg"/>
    <m/>
    <m/>
    <m/>
    <m/>
    <m/>
    <m/>
    <m/>
    <m/>
    <m/>
    <m/>
    <m/>
    <m/>
    <m/>
    <m/>
    <m/>
    <m/>
    <x v="0"/>
    <m/>
    <m/>
    <m/>
    <m/>
    <m/>
    <m/>
    <m/>
    <m/>
    <m/>
    <m/>
    <m/>
    <m/>
    <m/>
    <m/>
    <m/>
    <m/>
    <m/>
    <m/>
    <m/>
    <m/>
    <m/>
    <m/>
    <m/>
    <m/>
  </r>
  <r>
    <s v="MT0000892"/>
    <s v="ICIS-NPDES"/>
    <x v="0"/>
    <x v="2"/>
    <n v="70295"/>
    <s v="Solids, total dissolved"/>
    <x v="36"/>
    <n v="1"/>
    <s v="Effluent gross"/>
    <n v="1"/>
    <x v="21"/>
    <x v="21"/>
    <n v="40329"/>
    <x v="0"/>
    <m/>
    <m/>
    <m/>
    <m/>
    <m/>
    <m/>
    <m/>
    <m/>
    <m/>
    <m/>
    <m/>
    <m/>
    <n v="1540"/>
    <s v="MG/L"/>
    <m/>
    <m/>
    <s v="MG/L"/>
    <s v="avg"/>
    <m/>
    <m/>
    <m/>
    <m/>
    <m/>
    <m/>
    <m/>
    <m/>
    <m/>
    <m/>
    <m/>
    <m/>
    <m/>
    <m/>
    <m/>
    <m/>
    <x v="0"/>
    <m/>
    <m/>
    <m/>
    <m/>
    <m/>
    <m/>
    <m/>
    <m/>
    <m/>
    <m/>
    <m/>
    <m/>
    <m/>
    <m/>
    <m/>
    <m/>
    <m/>
    <m/>
    <m/>
    <m/>
    <m/>
    <m/>
    <m/>
    <m/>
  </r>
  <r>
    <s v="MT0000892"/>
    <s v="ICIS-NPDES"/>
    <x v="0"/>
    <x v="2"/>
    <n v="70295"/>
    <s v="Solids, total dissolved"/>
    <x v="36"/>
    <n v="1"/>
    <s v="Effluent gross"/>
    <n v="1"/>
    <x v="22"/>
    <x v="22"/>
    <n v="40359"/>
    <x v="0"/>
    <m/>
    <m/>
    <m/>
    <m/>
    <m/>
    <m/>
    <m/>
    <m/>
    <m/>
    <m/>
    <m/>
    <m/>
    <n v="880"/>
    <s v="MG/L"/>
    <m/>
    <m/>
    <s v="MG/L"/>
    <s v="avg"/>
    <m/>
    <m/>
    <m/>
    <m/>
    <m/>
    <m/>
    <m/>
    <m/>
    <m/>
    <m/>
    <m/>
    <m/>
    <m/>
    <m/>
    <m/>
    <m/>
    <x v="0"/>
    <m/>
    <m/>
    <m/>
    <m/>
    <m/>
    <m/>
    <m/>
    <m/>
    <m/>
    <m/>
    <m/>
    <m/>
    <m/>
    <m/>
    <m/>
    <m/>
    <m/>
    <m/>
    <m/>
    <m/>
    <m/>
    <m/>
    <m/>
    <m/>
  </r>
  <r>
    <s v="MT0000892"/>
    <s v="ICIS-NPDES"/>
    <x v="0"/>
    <x v="2"/>
    <n v="70295"/>
    <s v="Solids, total dissolved"/>
    <x v="36"/>
    <n v="1"/>
    <s v="Effluent gross"/>
    <n v="1"/>
    <x v="23"/>
    <x v="23"/>
    <n v="40390"/>
    <x v="0"/>
    <m/>
    <m/>
    <m/>
    <m/>
    <m/>
    <m/>
    <m/>
    <m/>
    <m/>
    <m/>
    <m/>
    <m/>
    <n v="920"/>
    <s v="MG/L"/>
    <m/>
    <m/>
    <s v="MG/L"/>
    <s v="avg"/>
    <m/>
    <m/>
    <m/>
    <m/>
    <m/>
    <m/>
    <m/>
    <m/>
    <m/>
    <m/>
    <m/>
    <m/>
    <m/>
    <m/>
    <m/>
    <m/>
    <x v="0"/>
    <m/>
    <m/>
    <m/>
    <m/>
    <m/>
    <m/>
    <m/>
    <m/>
    <m/>
    <m/>
    <m/>
    <m/>
    <m/>
    <m/>
    <m/>
    <m/>
    <m/>
    <m/>
    <m/>
    <m/>
    <m/>
    <m/>
    <m/>
    <m/>
  </r>
  <r>
    <s v="MT0000892"/>
    <s v="ICIS-NPDES"/>
    <x v="0"/>
    <x v="2"/>
    <n v="70295"/>
    <s v="Solids, total dissolved"/>
    <x v="36"/>
    <n v="1"/>
    <s v="Effluent gross"/>
    <n v="1"/>
    <x v="0"/>
    <x v="0"/>
    <n v="40421"/>
    <x v="0"/>
    <m/>
    <m/>
    <m/>
    <m/>
    <m/>
    <m/>
    <m/>
    <m/>
    <m/>
    <m/>
    <m/>
    <m/>
    <n v="1340"/>
    <s v="MG/L"/>
    <m/>
    <m/>
    <s v="MG/L"/>
    <s v="avg"/>
    <m/>
    <m/>
    <m/>
    <m/>
    <m/>
    <m/>
    <m/>
    <m/>
    <m/>
    <m/>
    <m/>
    <m/>
    <m/>
    <m/>
    <m/>
    <m/>
    <x v="0"/>
    <m/>
    <m/>
    <m/>
    <m/>
    <m/>
    <m/>
    <m/>
    <m/>
    <m/>
    <m/>
    <m/>
    <m/>
    <m/>
    <m/>
    <m/>
    <m/>
    <m/>
    <m/>
    <m/>
    <m/>
    <m/>
    <m/>
    <m/>
    <m/>
  </r>
  <r>
    <s v="MT0000892"/>
    <s v="ICIS-NPDES"/>
    <x v="0"/>
    <x v="2"/>
    <n v="70295"/>
    <s v="Solids, total dissolved"/>
    <x v="36"/>
    <n v="1"/>
    <s v="Effluent gross"/>
    <n v="1"/>
    <x v="1"/>
    <x v="1"/>
    <n v="40451"/>
    <x v="0"/>
    <m/>
    <m/>
    <m/>
    <m/>
    <m/>
    <m/>
    <m/>
    <m/>
    <m/>
    <m/>
    <m/>
    <m/>
    <n v="1580"/>
    <s v="MG/L"/>
    <m/>
    <m/>
    <s v="MG/L"/>
    <s v="avg"/>
    <m/>
    <m/>
    <m/>
    <m/>
    <m/>
    <m/>
    <m/>
    <m/>
    <m/>
    <m/>
    <m/>
    <m/>
    <m/>
    <m/>
    <m/>
    <m/>
    <x v="0"/>
    <m/>
    <m/>
    <m/>
    <m/>
    <m/>
    <m/>
    <m/>
    <m/>
    <m/>
    <m/>
    <m/>
    <m/>
    <m/>
    <m/>
    <m/>
    <m/>
    <m/>
    <m/>
    <m/>
    <m/>
    <m/>
    <m/>
    <m/>
    <m/>
  </r>
  <r>
    <s v="MT0000892"/>
    <s v="ICIS-NPDES"/>
    <x v="0"/>
    <x v="2"/>
    <n v="70295"/>
    <s v="Solids, total dissolved"/>
    <x v="36"/>
    <n v="1"/>
    <s v="Effluent gross"/>
    <n v="1"/>
    <x v="24"/>
    <x v="24"/>
    <n v="40482"/>
    <x v="0"/>
    <m/>
    <m/>
    <m/>
    <m/>
    <m/>
    <m/>
    <m/>
    <m/>
    <m/>
    <m/>
    <m/>
    <m/>
    <n v="1790"/>
    <s v="MG/L"/>
    <m/>
    <m/>
    <s v="MG/L"/>
    <s v="avg"/>
    <m/>
    <m/>
    <m/>
    <m/>
    <m/>
    <m/>
    <m/>
    <m/>
    <m/>
    <m/>
    <m/>
    <m/>
    <m/>
    <m/>
    <m/>
    <m/>
    <x v="0"/>
    <m/>
    <m/>
    <m/>
    <m/>
    <m/>
    <m/>
    <m/>
    <m/>
    <m/>
    <m/>
    <m/>
    <m/>
    <m/>
    <m/>
    <m/>
    <m/>
    <m/>
    <m/>
    <m/>
    <m/>
    <m/>
    <m/>
    <m/>
    <m/>
  </r>
  <r>
    <s v="MT0000892"/>
    <s v="ICIS-NPDES"/>
    <x v="0"/>
    <x v="2"/>
    <n v="70295"/>
    <s v="Solids, total dissolved"/>
    <x v="36"/>
    <n v="1"/>
    <s v="Effluent gross"/>
    <n v="1"/>
    <x v="2"/>
    <x v="2"/>
    <n v="40512"/>
    <x v="0"/>
    <m/>
    <m/>
    <m/>
    <m/>
    <m/>
    <m/>
    <m/>
    <m/>
    <m/>
    <m/>
    <m/>
    <m/>
    <n v="1850"/>
    <s v="MG/L"/>
    <m/>
    <m/>
    <s v="MG/L"/>
    <s v="avg"/>
    <m/>
    <m/>
    <m/>
    <m/>
    <m/>
    <m/>
    <m/>
    <m/>
    <m/>
    <m/>
    <m/>
    <m/>
    <m/>
    <m/>
    <m/>
    <m/>
    <x v="0"/>
    <m/>
    <m/>
    <m/>
    <m/>
    <m/>
    <m/>
    <m/>
    <m/>
    <m/>
    <m/>
    <m/>
    <m/>
    <m/>
    <m/>
    <m/>
    <m/>
    <m/>
    <m/>
    <m/>
    <m/>
    <m/>
    <m/>
    <m/>
    <m/>
  </r>
  <r>
    <s v="MT0000892"/>
    <s v="ICIS-NPDES"/>
    <x v="0"/>
    <x v="2"/>
    <n v="70295"/>
    <s v="Solids, total dissolved"/>
    <x v="36"/>
    <n v="1"/>
    <s v="Effluent gross"/>
    <n v="1"/>
    <x v="3"/>
    <x v="3"/>
    <n v="40543"/>
    <x v="0"/>
    <m/>
    <m/>
    <m/>
    <m/>
    <m/>
    <m/>
    <m/>
    <m/>
    <m/>
    <m/>
    <m/>
    <m/>
    <n v="1820"/>
    <s v="MG/L"/>
    <m/>
    <m/>
    <s v="MG/L"/>
    <s v="avg"/>
    <m/>
    <m/>
    <m/>
    <m/>
    <m/>
    <m/>
    <m/>
    <m/>
    <m/>
    <m/>
    <m/>
    <m/>
    <m/>
    <m/>
    <m/>
    <m/>
    <x v="0"/>
    <m/>
    <m/>
    <m/>
    <m/>
    <m/>
    <m/>
    <m/>
    <m/>
    <m/>
    <m/>
    <m/>
    <m/>
    <m/>
    <m/>
    <m/>
    <m/>
    <m/>
    <m/>
    <m/>
    <m/>
    <m/>
    <m/>
    <m/>
    <m/>
  </r>
  <r>
    <s v="MT0000892"/>
    <s v="ICIS-NPDES"/>
    <x v="0"/>
    <x v="2"/>
    <n v="70295"/>
    <s v="Solids, total dissolved"/>
    <x v="36"/>
    <n v="1"/>
    <s v="Effluent gross"/>
    <n v="1"/>
    <x v="25"/>
    <x v="25"/>
    <n v="40574"/>
    <x v="1"/>
    <m/>
    <m/>
    <m/>
    <m/>
    <m/>
    <m/>
    <m/>
    <m/>
    <m/>
    <m/>
    <m/>
    <m/>
    <n v="1610"/>
    <s v="MG/L"/>
    <m/>
    <m/>
    <s v="MG/L"/>
    <s v="avg"/>
    <m/>
    <m/>
    <m/>
    <m/>
    <m/>
    <m/>
    <m/>
    <m/>
    <m/>
    <m/>
    <m/>
    <m/>
    <m/>
    <m/>
    <m/>
    <m/>
    <x v="0"/>
    <m/>
    <m/>
    <m/>
    <m/>
    <m/>
    <m/>
    <m/>
    <m/>
    <m/>
    <m/>
    <m/>
    <m/>
    <m/>
    <m/>
    <m/>
    <m/>
    <m/>
    <m/>
    <m/>
    <m/>
    <m/>
    <m/>
    <m/>
    <m/>
  </r>
  <r>
    <s v="MT0000892"/>
    <s v="ICIS-NPDES"/>
    <x v="0"/>
    <x v="2"/>
    <n v="70295"/>
    <s v="Solids, total dissolved"/>
    <x v="36"/>
    <n v="1"/>
    <s v="Effluent gross"/>
    <n v="1"/>
    <x v="26"/>
    <x v="26"/>
    <n v="40602"/>
    <x v="1"/>
    <m/>
    <m/>
    <m/>
    <m/>
    <m/>
    <m/>
    <m/>
    <m/>
    <m/>
    <m/>
    <m/>
    <m/>
    <n v="1640"/>
    <s v="MG/L"/>
    <m/>
    <m/>
    <s v="MG/L"/>
    <s v="avg"/>
    <m/>
    <m/>
    <m/>
    <m/>
    <m/>
    <m/>
    <m/>
    <m/>
    <m/>
    <m/>
    <m/>
    <m/>
    <m/>
    <m/>
    <m/>
    <m/>
    <x v="0"/>
    <m/>
    <m/>
    <m/>
    <m/>
    <m/>
    <m/>
    <m/>
    <m/>
    <m/>
    <m/>
    <m/>
    <m/>
    <m/>
    <m/>
    <m/>
    <m/>
    <m/>
    <m/>
    <m/>
    <m/>
    <m/>
    <m/>
    <m/>
    <m/>
  </r>
  <r>
    <s v="MT0000892"/>
    <s v="ICIS-NPDES"/>
    <x v="0"/>
    <x v="2"/>
    <n v="70295"/>
    <s v="Solids, total dissolved"/>
    <x v="36"/>
    <n v="1"/>
    <s v="Effluent gross"/>
    <n v="1"/>
    <x v="27"/>
    <x v="27"/>
    <n v="40633"/>
    <x v="1"/>
    <m/>
    <m/>
    <m/>
    <m/>
    <m/>
    <m/>
    <m/>
    <m/>
    <m/>
    <m/>
    <m/>
    <m/>
    <n v="1550"/>
    <s v="MG/L"/>
    <m/>
    <m/>
    <s v="MG/L"/>
    <s v="avg"/>
    <m/>
    <m/>
    <m/>
    <m/>
    <m/>
    <m/>
    <m/>
    <m/>
    <m/>
    <m/>
    <m/>
    <m/>
    <m/>
    <m/>
    <m/>
    <m/>
    <x v="0"/>
    <m/>
    <m/>
    <m/>
    <m/>
    <m/>
    <m/>
    <m/>
    <m/>
    <m/>
    <m/>
    <m/>
    <m/>
    <m/>
    <m/>
    <m/>
    <m/>
    <m/>
    <m/>
    <m/>
    <m/>
    <m/>
    <m/>
    <m/>
    <m/>
  </r>
  <r>
    <s v="MT0000892"/>
    <s v="ICIS-NPDES"/>
    <x v="0"/>
    <x v="2"/>
    <n v="70295"/>
    <s v="Solids, total dissolved"/>
    <x v="36"/>
    <n v="1"/>
    <s v="Effluent gross"/>
    <n v="1"/>
    <x v="28"/>
    <x v="28"/>
    <n v="40663"/>
    <x v="1"/>
    <m/>
    <m/>
    <m/>
    <m/>
    <m/>
    <m/>
    <m/>
    <m/>
    <m/>
    <m/>
    <m/>
    <m/>
    <n v="1280"/>
    <s v="MG/L"/>
    <m/>
    <m/>
    <s v="MG/L"/>
    <s v="avg"/>
    <m/>
    <m/>
    <m/>
    <m/>
    <m/>
    <m/>
    <m/>
    <m/>
    <m/>
    <m/>
    <m/>
    <m/>
    <m/>
    <m/>
    <m/>
    <m/>
    <x v="0"/>
    <m/>
    <m/>
    <m/>
    <m/>
    <m/>
    <m/>
    <m/>
    <m/>
    <m/>
    <m/>
    <m/>
    <m/>
    <m/>
    <m/>
    <m/>
    <m/>
    <m/>
    <m/>
    <m/>
    <m/>
    <m/>
    <m/>
    <m/>
    <m/>
  </r>
  <r>
    <s v="MT0000892"/>
    <s v="ICIS-NPDES"/>
    <x v="0"/>
    <x v="2"/>
    <n v="70295"/>
    <s v="Solids, total dissolved"/>
    <x v="36"/>
    <n v="1"/>
    <s v="Effluent gross"/>
    <n v="1"/>
    <x v="4"/>
    <x v="4"/>
    <n v="40694"/>
    <x v="1"/>
    <m/>
    <m/>
    <m/>
    <m/>
    <m/>
    <m/>
    <m/>
    <m/>
    <m/>
    <m/>
    <m/>
    <m/>
    <n v="1250"/>
    <s v="MG/L"/>
    <m/>
    <m/>
    <s v="MG/L"/>
    <s v="avg"/>
    <m/>
    <m/>
    <m/>
    <m/>
    <m/>
    <m/>
    <m/>
    <m/>
    <m/>
    <m/>
    <m/>
    <m/>
    <m/>
    <m/>
    <m/>
    <m/>
    <x v="0"/>
    <m/>
    <m/>
    <m/>
    <m/>
    <m/>
    <m/>
    <m/>
    <m/>
    <m/>
    <m/>
    <m/>
    <m/>
    <m/>
    <m/>
    <m/>
    <m/>
    <m/>
    <m/>
    <m/>
    <m/>
    <m/>
    <m/>
    <m/>
    <m/>
  </r>
  <r>
    <s v="MT0000892"/>
    <s v="ICIS-NPDES"/>
    <x v="0"/>
    <x v="2"/>
    <n v="70295"/>
    <s v="Solids, total dissolved"/>
    <x v="36"/>
    <n v="1"/>
    <s v="Effluent gross"/>
    <n v="1"/>
    <x v="5"/>
    <x v="5"/>
    <n v="40724"/>
    <x v="1"/>
    <m/>
    <m/>
    <m/>
    <m/>
    <m/>
    <m/>
    <m/>
    <m/>
    <m/>
    <m/>
    <m/>
    <m/>
    <n v="820"/>
    <s v="MG/L"/>
    <m/>
    <m/>
    <s v="MG/L"/>
    <s v="avg"/>
    <m/>
    <m/>
    <m/>
    <m/>
    <m/>
    <m/>
    <m/>
    <m/>
    <m/>
    <m/>
    <m/>
    <m/>
    <m/>
    <m/>
    <m/>
    <m/>
    <x v="0"/>
    <m/>
    <m/>
    <m/>
    <m/>
    <m/>
    <m/>
    <m/>
    <m/>
    <m/>
    <m/>
    <m/>
    <m/>
    <m/>
    <m/>
    <m/>
    <m/>
    <m/>
    <m/>
    <m/>
    <m/>
    <m/>
    <m/>
    <m/>
    <m/>
  </r>
  <r>
    <s v="MT0000892"/>
    <s v="ICIS-NPDES"/>
    <x v="0"/>
    <x v="2"/>
    <n v="70295"/>
    <s v="Solids, total dissolved"/>
    <x v="36"/>
    <n v="1"/>
    <s v="Effluent gross"/>
    <n v="1"/>
    <x v="6"/>
    <x v="6"/>
    <n v="40755"/>
    <x v="1"/>
    <m/>
    <m/>
    <m/>
    <m/>
    <m/>
    <m/>
    <m/>
    <m/>
    <m/>
    <m/>
    <m/>
    <m/>
    <n v="880"/>
    <s v="MG/L"/>
    <m/>
    <m/>
    <s v="MG/L"/>
    <s v="avg"/>
    <m/>
    <m/>
    <m/>
    <m/>
    <m/>
    <m/>
    <m/>
    <m/>
    <m/>
    <m/>
    <m/>
    <m/>
    <m/>
    <m/>
    <m/>
    <m/>
    <x v="0"/>
    <m/>
    <m/>
    <m/>
    <m/>
    <m/>
    <m/>
    <m/>
    <m/>
    <m/>
    <m/>
    <m/>
    <m/>
    <m/>
    <m/>
    <m/>
    <m/>
    <m/>
    <m/>
    <m/>
    <m/>
    <m/>
    <m/>
    <m/>
    <m/>
  </r>
  <r>
    <s v="MT0000892"/>
    <s v="ICIS-NPDES"/>
    <x v="0"/>
    <x v="2"/>
    <n v="70295"/>
    <s v="Solids, total dissolved"/>
    <x v="36"/>
    <n v="1"/>
    <s v="Effluent gross"/>
    <n v="1"/>
    <x v="7"/>
    <x v="7"/>
    <n v="40786"/>
    <x v="1"/>
    <m/>
    <m/>
    <m/>
    <m/>
    <m/>
    <m/>
    <m/>
    <m/>
    <m/>
    <m/>
    <m/>
    <m/>
    <n v="1250"/>
    <s v="MG/L"/>
    <m/>
    <m/>
    <s v="MG/L"/>
    <s v="avg"/>
    <m/>
    <m/>
    <m/>
    <m/>
    <m/>
    <m/>
    <m/>
    <m/>
    <m/>
    <m/>
    <m/>
    <m/>
    <m/>
    <m/>
    <m/>
    <m/>
    <x v="0"/>
    <m/>
    <m/>
    <m/>
    <m/>
    <m/>
    <m/>
    <m/>
    <m/>
    <m/>
    <m/>
    <m/>
    <m/>
    <m/>
    <m/>
    <m/>
    <m/>
    <m/>
    <m/>
    <m/>
    <m/>
    <m/>
    <m/>
    <m/>
    <m/>
  </r>
  <r>
    <s v="MT0000892"/>
    <s v="ICIS-NPDES"/>
    <x v="0"/>
    <x v="2"/>
    <n v="70295"/>
    <s v="Solids, total dissolved"/>
    <x v="36"/>
    <n v="1"/>
    <s v="Effluent gross"/>
    <n v="1"/>
    <x v="29"/>
    <x v="29"/>
    <n v="40816"/>
    <x v="1"/>
    <m/>
    <m/>
    <m/>
    <m/>
    <m/>
    <m/>
    <m/>
    <m/>
    <m/>
    <m/>
    <m/>
    <m/>
    <n v="1680"/>
    <s v="MG/L"/>
    <m/>
    <m/>
    <s v="MG/L"/>
    <s v="avg"/>
    <m/>
    <m/>
    <m/>
    <m/>
    <m/>
    <m/>
    <m/>
    <m/>
    <m/>
    <m/>
    <m/>
    <m/>
    <m/>
    <m/>
    <m/>
    <m/>
    <x v="0"/>
    <m/>
    <m/>
    <m/>
    <m/>
    <m/>
    <m/>
    <m/>
    <m/>
    <m/>
    <m/>
    <m/>
    <m/>
    <m/>
    <m/>
    <m/>
    <m/>
    <m/>
    <m/>
    <m/>
    <m/>
    <m/>
    <m/>
    <m/>
    <m/>
  </r>
  <r>
    <s v="MT0000892"/>
    <s v="ICIS-NPDES"/>
    <x v="0"/>
    <x v="2"/>
    <n v="70295"/>
    <s v="Solids, total dissolved"/>
    <x v="36"/>
    <n v="1"/>
    <s v="Effluent gross"/>
    <n v="1"/>
    <x v="30"/>
    <x v="30"/>
    <n v="40847"/>
    <x v="1"/>
    <m/>
    <m/>
    <m/>
    <m/>
    <m/>
    <m/>
    <m/>
    <m/>
    <m/>
    <m/>
    <m/>
    <m/>
    <n v="1890"/>
    <s v="MG/L"/>
    <m/>
    <m/>
    <s v="MG/L"/>
    <s v="avg"/>
    <m/>
    <m/>
    <m/>
    <m/>
    <m/>
    <m/>
    <m/>
    <m/>
    <m/>
    <m/>
    <m/>
    <m/>
    <m/>
    <m/>
    <m/>
    <m/>
    <x v="0"/>
    <m/>
    <m/>
    <m/>
    <m/>
    <m/>
    <m/>
    <m/>
    <m/>
    <m/>
    <m/>
    <m/>
    <m/>
    <m/>
    <m/>
    <m/>
    <m/>
    <m/>
    <m/>
    <m/>
    <m/>
    <m/>
    <m/>
    <m/>
    <m/>
  </r>
  <r>
    <s v="MT0000892"/>
    <s v="ICIS-NPDES"/>
    <x v="0"/>
    <x v="2"/>
    <n v="70295"/>
    <s v="Solids, total dissolved"/>
    <x v="36"/>
    <n v="1"/>
    <s v="Effluent gross"/>
    <n v="1"/>
    <x v="31"/>
    <x v="31"/>
    <n v="40877"/>
    <x v="1"/>
    <m/>
    <m/>
    <m/>
    <m/>
    <m/>
    <m/>
    <m/>
    <m/>
    <m/>
    <m/>
    <m/>
    <m/>
    <n v="1940"/>
    <s v="MG/L"/>
    <m/>
    <m/>
    <s v="MG/L"/>
    <s v="avg"/>
    <m/>
    <m/>
    <m/>
    <m/>
    <m/>
    <m/>
    <m/>
    <m/>
    <m/>
    <m/>
    <m/>
    <m/>
    <m/>
    <m/>
    <m/>
    <m/>
    <x v="0"/>
    <m/>
    <m/>
    <m/>
    <m/>
    <m/>
    <m/>
    <m/>
    <m/>
    <m/>
    <m/>
    <m/>
    <m/>
    <m/>
    <m/>
    <m/>
    <m/>
    <m/>
    <m/>
    <m/>
    <m/>
    <m/>
    <m/>
    <m/>
    <m/>
  </r>
  <r>
    <s v="MT0000892"/>
    <s v="ICIS-NPDES"/>
    <x v="0"/>
    <x v="2"/>
    <n v="70295"/>
    <s v="Solids, total dissolved"/>
    <x v="36"/>
    <n v="1"/>
    <s v="Effluent gross"/>
    <n v="1"/>
    <x v="32"/>
    <x v="32"/>
    <n v="40908"/>
    <x v="1"/>
    <m/>
    <m/>
    <m/>
    <m/>
    <m/>
    <m/>
    <m/>
    <m/>
    <m/>
    <m/>
    <m/>
    <m/>
    <n v="2100"/>
    <s v="MG/L"/>
    <m/>
    <m/>
    <s v="MG/L"/>
    <s v="avg"/>
    <m/>
    <m/>
    <m/>
    <m/>
    <m/>
    <m/>
    <m/>
    <m/>
    <m/>
    <m/>
    <m/>
    <m/>
    <m/>
    <m/>
    <m/>
    <m/>
    <x v="0"/>
    <m/>
    <m/>
    <m/>
    <m/>
    <m/>
    <m/>
    <m/>
    <m/>
    <m/>
    <m/>
    <m/>
    <m/>
    <m/>
    <m/>
    <m/>
    <m/>
    <m/>
    <m/>
    <m/>
    <m/>
    <m/>
    <m/>
    <m/>
    <m/>
  </r>
  <r>
    <s v="MT0000892"/>
    <s v="ICIS-NPDES"/>
    <x v="0"/>
    <x v="2"/>
    <n v="70295"/>
    <s v="Solids, total dissolved"/>
    <x v="36"/>
    <n v="1"/>
    <s v="Effluent gross"/>
    <n v="1"/>
    <x v="33"/>
    <x v="33"/>
    <n v="40939"/>
    <x v="2"/>
    <m/>
    <m/>
    <m/>
    <m/>
    <m/>
    <m/>
    <m/>
    <m/>
    <m/>
    <m/>
    <m/>
    <m/>
    <n v="1540"/>
    <s v="MG/L"/>
    <m/>
    <m/>
    <s v="MG/L"/>
    <s v="avg"/>
    <m/>
    <m/>
    <m/>
    <m/>
    <m/>
    <m/>
    <m/>
    <m/>
    <m/>
    <m/>
    <m/>
    <m/>
    <m/>
    <m/>
    <m/>
    <m/>
    <x v="0"/>
    <m/>
    <m/>
    <m/>
    <m/>
    <m/>
    <m/>
    <m/>
    <m/>
    <m/>
    <m/>
    <m/>
    <m/>
    <m/>
    <m/>
    <m/>
    <m/>
    <m/>
    <m/>
    <m/>
    <m/>
    <m/>
    <m/>
    <m/>
    <m/>
  </r>
  <r>
    <s v="MT0000892"/>
    <s v="ICIS-NPDES"/>
    <x v="0"/>
    <x v="2"/>
    <n v="70295"/>
    <s v="Solids, total dissolved"/>
    <x v="36"/>
    <n v="1"/>
    <s v="Effluent gross"/>
    <n v="1"/>
    <x v="34"/>
    <x v="34"/>
    <n v="40968"/>
    <x v="2"/>
    <m/>
    <m/>
    <m/>
    <m/>
    <m/>
    <m/>
    <m/>
    <m/>
    <m/>
    <m/>
    <m/>
    <m/>
    <n v="1590"/>
    <s v="MG/L"/>
    <m/>
    <m/>
    <s v="MG/L"/>
    <s v="avg"/>
    <m/>
    <m/>
    <m/>
    <m/>
    <m/>
    <m/>
    <m/>
    <m/>
    <m/>
    <m/>
    <m/>
    <m/>
    <m/>
    <m/>
    <m/>
    <m/>
    <x v="0"/>
    <m/>
    <m/>
    <m/>
    <m/>
    <m/>
    <m/>
    <m/>
    <m/>
    <m/>
    <m/>
    <m/>
    <m/>
    <m/>
    <m/>
    <m/>
    <m/>
    <m/>
    <m/>
    <m/>
    <m/>
    <m/>
    <m/>
    <m/>
    <m/>
  </r>
  <r>
    <s v="MT0000892"/>
    <s v="ICIS-NPDES"/>
    <x v="0"/>
    <x v="2"/>
    <n v="70295"/>
    <s v="Solids, total dissolved"/>
    <x v="36"/>
    <n v="1"/>
    <s v="Effluent gross"/>
    <n v="1"/>
    <x v="8"/>
    <x v="8"/>
    <n v="40999"/>
    <x v="2"/>
    <m/>
    <m/>
    <m/>
    <m/>
    <m/>
    <m/>
    <m/>
    <m/>
    <m/>
    <m/>
    <m/>
    <m/>
    <n v="1380"/>
    <s v="MG/L"/>
    <m/>
    <m/>
    <s v="MG/L"/>
    <s v="avg"/>
    <m/>
    <m/>
    <m/>
    <m/>
    <m/>
    <m/>
    <m/>
    <m/>
    <m/>
    <m/>
    <m/>
    <m/>
    <m/>
    <m/>
    <m/>
    <m/>
    <x v="0"/>
    <m/>
    <m/>
    <m/>
    <m/>
    <m/>
    <m/>
    <m/>
    <m/>
    <m/>
    <m/>
    <m/>
    <m/>
    <m/>
    <m/>
    <m/>
    <m/>
    <m/>
    <m/>
    <m/>
    <m/>
    <m/>
    <m/>
    <m/>
    <m/>
  </r>
  <r>
    <s v="MT0000892"/>
    <s v="ICIS-NPDES"/>
    <x v="0"/>
    <x v="2"/>
    <n v="70295"/>
    <s v="Solids, total dissolved"/>
    <x v="36"/>
    <n v="1"/>
    <s v="Effluent gross"/>
    <n v="1"/>
    <x v="9"/>
    <x v="9"/>
    <n v="41029"/>
    <x v="2"/>
    <m/>
    <m/>
    <m/>
    <m/>
    <m/>
    <m/>
    <m/>
    <m/>
    <m/>
    <m/>
    <m/>
    <m/>
    <n v="1560"/>
    <s v="MG/L"/>
    <m/>
    <m/>
    <s v="MG/L"/>
    <s v="avg"/>
    <m/>
    <m/>
    <m/>
    <m/>
    <m/>
    <m/>
    <m/>
    <m/>
    <m/>
    <m/>
    <m/>
    <m/>
    <m/>
    <m/>
    <m/>
    <m/>
    <x v="0"/>
    <m/>
    <m/>
    <m/>
    <m/>
    <m/>
    <m/>
    <m/>
    <m/>
    <m/>
    <m/>
    <m/>
    <m/>
    <m/>
    <m/>
    <m/>
    <m/>
    <m/>
    <m/>
    <m/>
    <m/>
    <m/>
    <m/>
    <m/>
    <m/>
  </r>
  <r>
    <s v="MT0000892"/>
    <s v="ICIS-NPDES"/>
    <x v="0"/>
    <x v="2"/>
    <n v="70296"/>
    <s v="Solids, total dissolved (TDS)"/>
    <x v="37"/>
    <n v="1"/>
    <s v="Effluent gross"/>
    <n v="1"/>
    <x v="35"/>
    <x v="35"/>
    <n v="41060"/>
    <x v="2"/>
    <m/>
    <m/>
    <m/>
    <m/>
    <m/>
    <m/>
    <m/>
    <m/>
    <m/>
    <m/>
    <m/>
    <m/>
    <n v="910"/>
    <s v="MG/L"/>
    <m/>
    <m/>
    <s v="MG/L"/>
    <s v="avg"/>
    <m/>
    <m/>
    <m/>
    <m/>
    <m/>
    <n v="910"/>
    <s v="MG/L"/>
    <m/>
    <m/>
    <s v="MG/L"/>
    <s v="max"/>
    <m/>
    <m/>
    <m/>
    <m/>
    <m/>
    <x v="0"/>
    <m/>
    <m/>
    <m/>
    <m/>
    <m/>
    <m/>
    <m/>
    <m/>
    <m/>
    <m/>
    <m/>
    <m/>
    <m/>
    <m/>
    <m/>
    <m/>
    <m/>
    <m/>
    <m/>
    <m/>
    <m/>
    <m/>
    <m/>
    <m/>
  </r>
  <r>
    <s v="MT0000892"/>
    <s v="ICIS-NPDES"/>
    <x v="0"/>
    <x v="2"/>
    <n v="70296"/>
    <s v="Solids, total dissolved (TDS)"/>
    <x v="37"/>
    <n v="1"/>
    <s v="Effluent gross"/>
    <n v="1"/>
    <x v="10"/>
    <x v="10"/>
    <n v="41090"/>
    <x v="2"/>
    <m/>
    <m/>
    <m/>
    <m/>
    <m/>
    <m/>
    <m/>
    <m/>
    <m/>
    <m/>
    <m/>
    <m/>
    <n v="840"/>
    <s v="MG/L"/>
    <m/>
    <m/>
    <s v="MG/L"/>
    <s v="avg"/>
    <m/>
    <m/>
    <m/>
    <m/>
    <m/>
    <n v="840"/>
    <s v="MG/L"/>
    <m/>
    <m/>
    <s v="MG/L"/>
    <s v="max"/>
    <m/>
    <m/>
    <m/>
    <m/>
    <m/>
    <x v="0"/>
    <m/>
    <m/>
    <m/>
    <m/>
    <m/>
    <m/>
    <m/>
    <m/>
    <m/>
    <m/>
    <m/>
    <m/>
    <m/>
    <m/>
    <m/>
    <m/>
    <m/>
    <m/>
    <m/>
    <m/>
    <m/>
    <m/>
    <m/>
    <m/>
  </r>
  <r>
    <s v="MT0000892"/>
    <s v="ICIS-NPDES"/>
    <x v="0"/>
    <x v="2"/>
    <n v="70296"/>
    <s v="Solids, total dissolved (TDS)"/>
    <x v="37"/>
    <n v="1"/>
    <s v="Effluent gross"/>
    <n v="1"/>
    <x v="36"/>
    <x v="36"/>
    <n v="41121"/>
    <x v="2"/>
    <m/>
    <m/>
    <m/>
    <m/>
    <m/>
    <m/>
    <m/>
    <m/>
    <m/>
    <m/>
    <m/>
    <m/>
    <n v="980"/>
    <s v="MG/L"/>
    <m/>
    <m/>
    <s v="MG/L"/>
    <s v="avg"/>
    <m/>
    <m/>
    <m/>
    <m/>
    <m/>
    <n v="980"/>
    <s v="MG/L"/>
    <m/>
    <m/>
    <s v="MG/L"/>
    <s v="max"/>
    <m/>
    <m/>
    <m/>
    <m/>
    <m/>
    <x v="0"/>
    <m/>
    <m/>
    <m/>
    <m/>
    <m/>
    <m/>
    <m/>
    <m/>
    <m/>
    <m/>
    <m/>
    <m/>
    <m/>
    <m/>
    <m/>
    <m/>
    <m/>
    <m/>
    <m/>
    <m/>
    <m/>
    <m/>
    <m/>
    <m/>
  </r>
  <r>
    <s v="MT0000892"/>
    <s v="ICIS-NPDES"/>
    <x v="0"/>
    <x v="2"/>
    <n v="70296"/>
    <s v="Solids, total dissolved (TDS)"/>
    <x v="37"/>
    <n v="1"/>
    <s v="Effluent gross"/>
    <n v="1"/>
    <x v="37"/>
    <x v="37"/>
    <n v="41152"/>
    <x v="2"/>
    <m/>
    <m/>
    <m/>
    <m/>
    <m/>
    <m/>
    <m/>
    <m/>
    <m/>
    <m/>
    <m/>
    <m/>
    <n v="1290"/>
    <s v="MG/L"/>
    <m/>
    <m/>
    <s v="MG/L"/>
    <s v="avg"/>
    <m/>
    <m/>
    <m/>
    <m/>
    <m/>
    <n v="1290"/>
    <s v="MG/L"/>
    <m/>
    <m/>
    <s v="MG/L"/>
    <s v="max"/>
    <m/>
    <m/>
    <m/>
    <m/>
    <m/>
    <x v="0"/>
    <m/>
    <m/>
    <m/>
    <m/>
    <m/>
    <m/>
    <m/>
    <m/>
    <m/>
    <m/>
    <m/>
    <m/>
    <m/>
    <m/>
    <m/>
    <m/>
    <m/>
    <m/>
    <m/>
    <m/>
    <m/>
    <m/>
    <m/>
    <m/>
  </r>
  <r>
    <s v="MT0000892"/>
    <s v="ICIS-NPDES"/>
    <x v="0"/>
    <x v="2"/>
    <n v="70296"/>
    <s v="Solids, total dissolved (TDS)"/>
    <x v="37"/>
    <n v="1"/>
    <s v="Effluent gross"/>
    <n v="1"/>
    <x v="38"/>
    <x v="38"/>
    <n v="41182"/>
    <x v="2"/>
    <m/>
    <m/>
    <m/>
    <m/>
    <m/>
    <m/>
    <m/>
    <m/>
    <m/>
    <m/>
    <m/>
    <m/>
    <n v="1840"/>
    <s v="MG/L"/>
    <m/>
    <m/>
    <s v="MG/L"/>
    <s v="avg"/>
    <m/>
    <m/>
    <m/>
    <m/>
    <m/>
    <n v="1840"/>
    <s v="MG/L"/>
    <m/>
    <m/>
    <s v="MG/L"/>
    <s v="max"/>
    <m/>
    <m/>
    <m/>
    <m/>
    <m/>
    <x v="0"/>
    <m/>
    <m/>
    <m/>
    <m/>
    <m/>
    <m/>
    <m/>
    <m/>
    <m/>
    <m/>
    <m/>
    <m/>
    <m/>
    <m/>
    <m/>
    <m/>
    <m/>
    <m/>
    <m/>
    <m/>
    <m/>
    <m/>
    <m/>
    <m/>
  </r>
  <r>
    <s v="MT0000892"/>
    <s v="ICIS-NPDES"/>
    <x v="0"/>
    <x v="2"/>
    <n v="71901"/>
    <s v="Mercury, total recoverable"/>
    <x v="58"/>
    <n v="1"/>
    <s v="Effluent gross"/>
    <n v="6"/>
    <x v="13"/>
    <x v="13"/>
    <n v="40086"/>
    <x v="3"/>
    <m/>
    <m/>
    <m/>
    <m/>
    <m/>
    <m/>
    <m/>
    <m/>
    <m/>
    <m/>
    <m/>
    <m/>
    <m/>
    <m/>
    <m/>
    <m/>
    <m/>
    <m/>
    <m/>
    <m/>
    <m/>
    <m/>
    <s v="&lt;"/>
    <n v="0.01"/>
    <s v="UG/L"/>
    <m/>
    <m/>
    <s v="UG/L"/>
    <s v="max"/>
    <m/>
    <m/>
    <m/>
    <m/>
    <m/>
    <x v="0"/>
    <m/>
    <m/>
    <m/>
    <m/>
    <m/>
    <m/>
    <m/>
    <m/>
    <m/>
    <m/>
    <m/>
    <m/>
    <m/>
    <m/>
    <m/>
    <m/>
    <m/>
    <m/>
    <m/>
    <m/>
    <m/>
    <m/>
    <m/>
    <m/>
  </r>
  <r>
    <s v="MT0000892"/>
    <s v="ICIS-NPDES"/>
    <x v="0"/>
    <x v="2"/>
    <n v="71901"/>
    <s v="Mercury, total recoverable"/>
    <x v="58"/>
    <n v="1"/>
    <s v="Effluent gross"/>
    <n v="6"/>
    <x v="19"/>
    <x v="19"/>
    <n v="40268"/>
    <x v="0"/>
    <m/>
    <m/>
    <m/>
    <m/>
    <m/>
    <m/>
    <m/>
    <m/>
    <m/>
    <m/>
    <m/>
    <m/>
    <m/>
    <m/>
    <m/>
    <m/>
    <m/>
    <m/>
    <m/>
    <m/>
    <m/>
    <m/>
    <s v="&lt;"/>
    <n v="0.01"/>
    <s v="UG/L"/>
    <m/>
    <m/>
    <s v="UG/L"/>
    <s v="max"/>
    <m/>
    <m/>
    <m/>
    <m/>
    <m/>
    <x v="0"/>
    <m/>
    <m/>
    <m/>
    <m/>
    <m/>
    <m/>
    <m/>
    <m/>
    <m/>
    <m/>
    <m/>
    <m/>
    <m/>
    <m/>
    <m/>
    <m/>
    <m/>
    <m/>
    <m/>
    <m/>
    <m/>
    <m/>
    <m/>
    <m/>
  </r>
  <r>
    <s v="MT0000892"/>
    <s v="ICIS-NPDES"/>
    <x v="0"/>
    <x v="2"/>
    <n v="71901"/>
    <s v="Mercury, total recoverable"/>
    <x v="58"/>
    <n v="1"/>
    <s v="Effluent gross"/>
    <n v="6"/>
    <x v="1"/>
    <x v="1"/>
    <n v="40451"/>
    <x v="0"/>
    <m/>
    <m/>
    <m/>
    <m/>
    <m/>
    <m/>
    <m/>
    <m/>
    <m/>
    <m/>
    <m/>
    <m/>
    <m/>
    <m/>
    <m/>
    <m/>
    <m/>
    <m/>
    <m/>
    <m/>
    <m/>
    <m/>
    <s v="&lt;"/>
    <n v="0.01"/>
    <s v="UG/L"/>
    <m/>
    <m/>
    <s v="UG/L"/>
    <s v="max"/>
    <m/>
    <m/>
    <m/>
    <m/>
    <m/>
    <x v="0"/>
    <m/>
    <m/>
    <m/>
    <m/>
    <m/>
    <m/>
    <m/>
    <m/>
    <m/>
    <m/>
    <m/>
    <m/>
    <m/>
    <m/>
    <m/>
    <m/>
    <m/>
    <m/>
    <m/>
    <m/>
    <m/>
    <m/>
    <m/>
    <m/>
  </r>
  <r>
    <s v="MT0000892"/>
    <s v="ICIS-NPDES"/>
    <x v="0"/>
    <x v="2"/>
    <n v="71901"/>
    <s v="Mercury, total recoverable"/>
    <x v="58"/>
    <n v="1"/>
    <s v="Effluent gross"/>
    <n v="6"/>
    <x v="27"/>
    <x v="27"/>
    <n v="40633"/>
    <x v="1"/>
    <m/>
    <m/>
    <m/>
    <m/>
    <m/>
    <m/>
    <m/>
    <m/>
    <m/>
    <m/>
    <m/>
    <m/>
    <m/>
    <m/>
    <m/>
    <m/>
    <m/>
    <m/>
    <m/>
    <m/>
    <m/>
    <m/>
    <s v="&lt;"/>
    <n v="0.01"/>
    <s v="UG/L"/>
    <m/>
    <m/>
    <s v="UG/L"/>
    <s v="max"/>
    <m/>
    <m/>
    <m/>
    <m/>
    <m/>
    <x v="0"/>
    <m/>
    <m/>
    <m/>
    <m/>
    <m/>
    <m/>
    <m/>
    <m/>
    <m/>
    <m/>
    <m/>
    <m/>
    <m/>
    <m/>
    <m/>
    <m/>
    <m/>
    <m/>
    <m/>
    <m/>
    <m/>
    <m/>
    <m/>
    <m/>
  </r>
  <r>
    <s v="MT0000892"/>
    <s v="ICIS-NPDES"/>
    <x v="0"/>
    <x v="2"/>
    <n v="71901"/>
    <s v="Mercury, total recoverable"/>
    <x v="58"/>
    <n v="1"/>
    <s v="Effluent gross"/>
    <n v="6"/>
    <x v="29"/>
    <x v="29"/>
    <n v="40816"/>
    <x v="1"/>
    <m/>
    <m/>
    <m/>
    <m/>
    <m/>
    <m/>
    <m/>
    <m/>
    <m/>
    <m/>
    <m/>
    <m/>
    <m/>
    <m/>
    <m/>
    <m/>
    <m/>
    <m/>
    <m/>
    <m/>
    <m/>
    <m/>
    <s v="&lt;"/>
    <n v="0.01"/>
    <s v="UG/L"/>
    <m/>
    <m/>
    <s v="UG/L"/>
    <s v="max"/>
    <m/>
    <m/>
    <m/>
    <m/>
    <m/>
    <x v="0"/>
    <m/>
    <m/>
    <m/>
    <m/>
    <m/>
    <m/>
    <m/>
    <m/>
    <m/>
    <m/>
    <m/>
    <m/>
    <m/>
    <m/>
    <m/>
    <m/>
    <m/>
    <m/>
    <m/>
    <m/>
    <m/>
    <m/>
    <m/>
    <m/>
  </r>
  <r>
    <s v="MT0000892"/>
    <s v="ICIS-NPDES"/>
    <x v="0"/>
    <x v="2"/>
    <n v="71901"/>
    <s v="Mercury, total recoverable"/>
    <x v="58"/>
    <n v="1"/>
    <s v="Effluent gross"/>
    <n v="6"/>
    <x v="8"/>
    <x v="8"/>
    <n v="40999"/>
    <x v="2"/>
    <m/>
    <m/>
    <m/>
    <m/>
    <m/>
    <m/>
    <m/>
    <m/>
    <m/>
    <m/>
    <m/>
    <m/>
    <m/>
    <m/>
    <m/>
    <m/>
    <m/>
    <m/>
    <m/>
    <m/>
    <m/>
    <m/>
    <s v="&lt;"/>
    <n v="0.01"/>
    <s v="UG/L"/>
    <m/>
    <m/>
    <s v="UG/L"/>
    <s v="max"/>
    <m/>
    <m/>
    <m/>
    <m/>
    <m/>
    <x v="0"/>
    <m/>
    <m/>
    <m/>
    <m/>
    <m/>
    <m/>
    <m/>
    <m/>
    <m/>
    <m/>
    <m/>
    <m/>
    <m/>
    <m/>
    <m/>
    <m/>
    <m/>
    <m/>
    <m/>
    <m/>
    <m/>
    <m/>
    <m/>
    <m/>
  </r>
  <r>
    <s v="MT0000892"/>
    <s v="ICIS-NPDES"/>
    <x v="0"/>
    <x v="2"/>
    <n v="81017"/>
    <s v="Chemical Oxygen Demand (COD)"/>
    <x v="59"/>
    <n v="1"/>
    <s v="Effluent gross"/>
    <n v="6"/>
    <x v="13"/>
    <x v="13"/>
    <n v="40086"/>
    <x v="3"/>
    <m/>
    <m/>
    <m/>
    <m/>
    <m/>
    <m/>
    <m/>
    <m/>
    <m/>
    <m/>
    <m/>
    <m/>
    <m/>
    <m/>
    <m/>
    <m/>
    <m/>
    <m/>
    <m/>
    <m/>
    <m/>
    <m/>
    <s v="&lt;"/>
    <n v="10"/>
    <s v="MG/L"/>
    <m/>
    <m/>
    <s v="MG/L"/>
    <s v="max"/>
    <m/>
    <m/>
    <m/>
    <m/>
    <m/>
    <x v="0"/>
    <m/>
    <m/>
    <m/>
    <m/>
    <m/>
    <m/>
    <m/>
    <m/>
    <m/>
    <m/>
    <m/>
    <m/>
    <m/>
    <m/>
    <m/>
    <m/>
    <m/>
    <m/>
    <m/>
    <m/>
    <m/>
    <m/>
    <m/>
    <m/>
  </r>
  <r>
    <s v="MT0000892"/>
    <s v="ICIS-NPDES"/>
    <x v="0"/>
    <x v="2"/>
    <n v="81017"/>
    <s v="Chemical Oxygen Demand (COD)"/>
    <x v="59"/>
    <n v="1"/>
    <s v="Effluent gross"/>
    <n v="6"/>
    <x v="19"/>
    <x v="19"/>
    <n v="40268"/>
    <x v="0"/>
    <m/>
    <m/>
    <m/>
    <m/>
    <m/>
    <m/>
    <m/>
    <m/>
    <m/>
    <m/>
    <m/>
    <m/>
    <m/>
    <m/>
    <m/>
    <m/>
    <m/>
    <m/>
    <m/>
    <m/>
    <m/>
    <m/>
    <m/>
    <n v="10"/>
    <s v="MG/L"/>
    <m/>
    <m/>
    <s v="MG/L"/>
    <s v="max"/>
    <m/>
    <m/>
    <m/>
    <m/>
    <m/>
    <x v="0"/>
    <m/>
    <m/>
    <m/>
    <m/>
    <m/>
    <m/>
    <m/>
    <m/>
    <m/>
    <m/>
    <m/>
    <m/>
    <m/>
    <m/>
    <m/>
    <m/>
    <m/>
    <m/>
    <m/>
    <m/>
    <m/>
    <m/>
    <m/>
    <m/>
  </r>
  <r>
    <s v="MT0000892"/>
    <s v="ICIS-NPDES"/>
    <x v="0"/>
    <x v="2"/>
    <n v="81017"/>
    <s v="Chemical Oxygen Demand (COD)"/>
    <x v="59"/>
    <n v="1"/>
    <s v="Effluent gross"/>
    <n v="6"/>
    <x v="1"/>
    <x v="1"/>
    <n v="40451"/>
    <x v="0"/>
    <m/>
    <m/>
    <m/>
    <m/>
    <m/>
    <m/>
    <m/>
    <m/>
    <m/>
    <m/>
    <m/>
    <m/>
    <m/>
    <m/>
    <m/>
    <m/>
    <m/>
    <m/>
    <m/>
    <m/>
    <m/>
    <m/>
    <m/>
    <n v="20"/>
    <s v="MG/L"/>
    <m/>
    <m/>
    <s v="MG/L"/>
    <s v="max"/>
    <m/>
    <m/>
    <m/>
    <m/>
    <m/>
    <x v="0"/>
    <m/>
    <m/>
    <m/>
    <m/>
    <m/>
    <m/>
    <m/>
    <m/>
    <m/>
    <m/>
    <m/>
    <m/>
    <m/>
    <m/>
    <m/>
    <m/>
    <m/>
    <m/>
    <m/>
    <m/>
    <m/>
    <m/>
    <m/>
    <m/>
  </r>
  <r>
    <s v="MT0000892"/>
    <s v="ICIS-NPDES"/>
    <x v="0"/>
    <x v="2"/>
    <n v="81017"/>
    <s v="Chemical Oxygen Demand (COD)"/>
    <x v="59"/>
    <n v="1"/>
    <s v="Effluent gross"/>
    <n v="6"/>
    <x v="27"/>
    <x v="27"/>
    <n v="40633"/>
    <x v="1"/>
    <m/>
    <m/>
    <m/>
    <m/>
    <m/>
    <m/>
    <m/>
    <m/>
    <m/>
    <m/>
    <m/>
    <m/>
    <m/>
    <m/>
    <m/>
    <m/>
    <m/>
    <m/>
    <m/>
    <m/>
    <m/>
    <m/>
    <m/>
    <n v="30"/>
    <s v="MG/L"/>
    <m/>
    <m/>
    <s v="MG/L"/>
    <s v="max"/>
    <m/>
    <m/>
    <m/>
    <m/>
    <m/>
    <x v="0"/>
    <m/>
    <m/>
    <m/>
    <m/>
    <m/>
    <m/>
    <m/>
    <m/>
    <m/>
    <m/>
    <m/>
    <m/>
    <m/>
    <m/>
    <m/>
    <m/>
    <m/>
    <m/>
    <m/>
    <m/>
    <m/>
    <m/>
    <m/>
    <m/>
  </r>
  <r>
    <s v="MT0000892"/>
    <s v="ICIS-NPDES"/>
    <x v="0"/>
    <x v="2"/>
    <n v="81017"/>
    <s v="Chemical Oxygen Demand (COD)"/>
    <x v="59"/>
    <n v="1"/>
    <s v="Effluent gross"/>
    <n v="6"/>
    <x v="29"/>
    <x v="29"/>
    <n v="40816"/>
    <x v="1"/>
    <m/>
    <m/>
    <m/>
    <m/>
    <m/>
    <m/>
    <m/>
    <m/>
    <m/>
    <m/>
    <m/>
    <m/>
    <m/>
    <m/>
    <m/>
    <m/>
    <m/>
    <m/>
    <m/>
    <m/>
    <m/>
    <m/>
    <m/>
    <n v="20"/>
    <s v="MG/L"/>
    <m/>
    <m/>
    <s v="MG/L"/>
    <s v="max"/>
    <m/>
    <m/>
    <m/>
    <m/>
    <m/>
    <x v="0"/>
    <m/>
    <m/>
    <m/>
    <m/>
    <m/>
    <m/>
    <m/>
    <m/>
    <m/>
    <m/>
    <m/>
    <m/>
    <m/>
    <m/>
    <m/>
    <m/>
    <m/>
    <m/>
    <m/>
    <m/>
    <m/>
    <m/>
    <m/>
    <m/>
  </r>
  <r>
    <s v="MT0000892"/>
    <s v="ICIS-NPDES"/>
    <x v="0"/>
    <x v="2"/>
    <n v="81017"/>
    <s v="Chemical Oxygen Demand (COD)"/>
    <x v="59"/>
    <n v="1"/>
    <s v="Effluent gross"/>
    <n v="6"/>
    <x v="8"/>
    <x v="8"/>
    <n v="40999"/>
    <x v="2"/>
    <m/>
    <m/>
    <m/>
    <m/>
    <m/>
    <m/>
    <m/>
    <m/>
    <m/>
    <m/>
    <m/>
    <m/>
    <m/>
    <m/>
    <m/>
    <m/>
    <m/>
    <m/>
    <m/>
    <m/>
    <m/>
    <m/>
    <m/>
    <n v="20"/>
    <s v="MG/L"/>
    <m/>
    <m/>
    <s v="MG/L"/>
    <s v="max"/>
    <m/>
    <m/>
    <m/>
    <m/>
    <m/>
    <x v="0"/>
    <m/>
    <m/>
    <m/>
    <m/>
    <m/>
    <m/>
    <m/>
    <m/>
    <m/>
    <m/>
    <m/>
    <m/>
    <m/>
    <m/>
    <m/>
    <m/>
    <m/>
    <m/>
    <m/>
    <m/>
    <m/>
    <m/>
    <m/>
    <m/>
  </r>
  <r>
    <s v="MT0000892"/>
    <s v="ICIS-NPDES"/>
    <x v="0"/>
    <x v="2"/>
    <n v="84066"/>
    <s v="Oil and grease visual"/>
    <x v="38"/>
    <n v="1"/>
    <s v="Effluent gross"/>
    <n v="1"/>
    <x v="11"/>
    <x v="11"/>
    <n v="40025"/>
    <x v="3"/>
    <m/>
    <m/>
    <m/>
    <m/>
    <m/>
    <m/>
    <m/>
    <m/>
    <m/>
    <m/>
    <m/>
    <m/>
    <m/>
    <m/>
    <m/>
    <m/>
    <m/>
    <m/>
    <m/>
    <m/>
    <m/>
    <m/>
    <m/>
    <m/>
    <m/>
    <m/>
    <m/>
    <m/>
    <m/>
    <m/>
    <m/>
    <m/>
    <m/>
    <m/>
    <x v="0"/>
    <m/>
    <m/>
    <m/>
    <m/>
    <m/>
    <m/>
    <m/>
    <m/>
    <m/>
    <m/>
    <n v="0"/>
    <s v="YES=0NO=1"/>
    <s v="&lt;="/>
    <n v="0"/>
    <s v="YES=0NO=1"/>
    <s v="max"/>
    <m/>
    <m/>
    <m/>
    <m/>
    <m/>
    <m/>
    <m/>
    <m/>
  </r>
  <r>
    <s v="MT0000892"/>
    <s v="ICIS-NPDES"/>
    <x v="0"/>
    <x v="2"/>
    <n v="84066"/>
    <s v="Oil and grease visual"/>
    <x v="38"/>
    <n v="1"/>
    <s v="Effluent gross"/>
    <n v="1"/>
    <x v="12"/>
    <x v="12"/>
    <n v="40056"/>
    <x v="3"/>
    <m/>
    <m/>
    <m/>
    <m/>
    <m/>
    <m/>
    <m/>
    <m/>
    <m/>
    <m/>
    <m/>
    <m/>
    <m/>
    <m/>
    <m/>
    <m/>
    <m/>
    <m/>
    <m/>
    <m/>
    <m/>
    <m/>
    <m/>
    <m/>
    <m/>
    <m/>
    <m/>
    <m/>
    <m/>
    <m/>
    <m/>
    <m/>
    <m/>
    <m/>
    <x v="0"/>
    <m/>
    <m/>
    <m/>
    <m/>
    <m/>
    <m/>
    <m/>
    <m/>
    <m/>
    <m/>
    <n v="0"/>
    <s v="YES=0NO=1"/>
    <s v="&lt;="/>
    <n v="0"/>
    <s v="YES=0NO=1"/>
    <s v="max"/>
    <m/>
    <m/>
    <m/>
    <m/>
    <m/>
    <m/>
    <m/>
    <m/>
  </r>
  <r>
    <s v="MT0000892"/>
    <s v="ICIS-NPDES"/>
    <x v="0"/>
    <x v="2"/>
    <n v="84066"/>
    <s v="Oil and grease visual"/>
    <x v="38"/>
    <n v="1"/>
    <s v="Effluent gross"/>
    <n v="1"/>
    <x v="13"/>
    <x v="13"/>
    <n v="40086"/>
    <x v="3"/>
    <m/>
    <m/>
    <m/>
    <m/>
    <m/>
    <m/>
    <m/>
    <m/>
    <m/>
    <m/>
    <m/>
    <m/>
    <m/>
    <m/>
    <m/>
    <m/>
    <m/>
    <m/>
    <m/>
    <m/>
    <m/>
    <m/>
    <m/>
    <m/>
    <m/>
    <m/>
    <m/>
    <m/>
    <m/>
    <m/>
    <m/>
    <m/>
    <m/>
    <m/>
    <x v="0"/>
    <m/>
    <m/>
    <m/>
    <m/>
    <m/>
    <m/>
    <m/>
    <m/>
    <m/>
    <m/>
    <n v="0"/>
    <s v="YES=0NO=1"/>
    <s v="&lt;="/>
    <n v="0"/>
    <s v="YES=0NO=1"/>
    <s v="max"/>
    <m/>
    <m/>
    <m/>
    <m/>
    <m/>
    <m/>
    <m/>
    <m/>
  </r>
  <r>
    <s v="MT0000892"/>
    <s v="ICIS-NPDES"/>
    <x v="0"/>
    <x v="2"/>
    <n v="84066"/>
    <s v="Oil and grease visual"/>
    <x v="38"/>
    <n v="1"/>
    <s v="Effluent gross"/>
    <n v="1"/>
    <x v="14"/>
    <x v="14"/>
    <n v="40117"/>
    <x v="3"/>
    <m/>
    <m/>
    <m/>
    <m/>
    <m/>
    <m/>
    <m/>
    <m/>
    <m/>
    <m/>
    <m/>
    <m/>
    <m/>
    <m/>
    <m/>
    <m/>
    <m/>
    <m/>
    <m/>
    <m/>
    <m/>
    <m/>
    <m/>
    <m/>
    <m/>
    <m/>
    <m/>
    <m/>
    <m/>
    <m/>
    <m/>
    <m/>
    <m/>
    <m/>
    <x v="0"/>
    <m/>
    <m/>
    <m/>
    <m/>
    <m/>
    <m/>
    <m/>
    <m/>
    <m/>
    <m/>
    <n v="0"/>
    <s v="YES=0NO=1"/>
    <s v="&lt;="/>
    <n v="0"/>
    <s v="YES=0NO=1"/>
    <s v="max"/>
    <m/>
    <m/>
    <m/>
    <m/>
    <m/>
    <m/>
    <m/>
    <m/>
  </r>
  <r>
    <s v="MT0000892"/>
    <s v="ICIS-NPDES"/>
    <x v="0"/>
    <x v="2"/>
    <n v="84066"/>
    <s v="Oil and grease visual"/>
    <x v="38"/>
    <n v="1"/>
    <s v="Effluent gross"/>
    <n v="1"/>
    <x v="15"/>
    <x v="15"/>
    <n v="40147"/>
    <x v="3"/>
    <m/>
    <m/>
    <m/>
    <m/>
    <m/>
    <m/>
    <m/>
    <m/>
    <m/>
    <m/>
    <m/>
    <m/>
    <m/>
    <m/>
    <m/>
    <m/>
    <m/>
    <m/>
    <m/>
    <m/>
    <m/>
    <m/>
    <m/>
    <m/>
    <m/>
    <m/>
    <m/>
    <m/>
    <m/>
    <m/>
    <m/>
    <m/>
    <m/>
    <m/>
    <x v="0"/>
    <m/>
    <m/>
    <m/>
    <m/>
    <m/>
    <m/>
    <m/>
    <m/>
    <m/>
    <m/>
    <n v="0"/>
    <s v="YES=0NO=1"/>
    <s v="&lt;="/>
    <n v="0"/>
    <s v="YES=0NO=1"/>
    <s v="max"/>
    <m/>
    <m/>
    <m/>
    <m/>
    <m/>
    <m/>
    <m/>
    <m/>
  </r>
  <r>
    <s v="MT0000892"/>
    <s v="ICIS-NPDES"/>
    <x v="0"/>
    <x v="2"/>
    <n v="84066"/>
    <s v="Oil and grease visual"/>
    <x v="38"/>
    <n v="1"/>
    <s v="Effluent gross"/>
    <n v="1"/>
    <x v="16"/>
    <x v="16"/>
    <n v="40178"/>
    <x v="3"/>
    <m/>
    <m/>
    <m/>
    <m/>
    <m/>
    <m/>
    <m/>
    <m/>
    <m/>
    <m/>
    <m/>
    <m/>
    <m/>
    <m/>
    <m/>
    <m/>
    <m/>
    <m/>
    <m/>
    <m/>
    <m/>
    <m/>
    <m/>
    <m/>
    <m/>
    <m/>
    <m/>
    <m/>
    <m/>
    <m/>
    <m/>
    <m/>
    <m/>
    <m/>
    <x v="0"/>
    <m/>
    <m/>
    <m/>
    <m/>
    <m/>
    <m/>
    <m/>
    <m/>
    <m/>
    <m/>
    <n v="0"/>
    <s v="YES=0NO=1"/>
    <s v="&lt;="/>
    <n v="0"/>
    <s v="YES=0NO=1"/>
    <s v="max"/>
    <m/>
    <m/>
    <m/>
    <m/>
    <m/>
    <m/>
    <m/>
    <m/>
  </r>
  <r>
    <s v="MT0000892"/>
    <s v="ICIS-NPDES"/>
    <x v="0"/>
    <x v="2"/>
    <n v="84066"/>
    <s v="Oil and grease visual"/>
    <x v="38"/>
    <n v="1"/>
    <s v="Effluent gross"/>
    <n v="1"/>
    <x v="17"/>
    <x v="17"/>
    <n v="40209"/>
    <x v="0"/>
    <m/>
    <m/>
    <m/>
    <m/>
    <m/>
    <m/>
    <m/>
    <m/>
    <m/>
    <m/>
    <m/>
    <m/>
    <m/>
    <m/>
    <m/>
    <m/>
    <m/>
    <m/>
    <m/>
    <m/>
    <m/>
    <m/>
    <m/>
    <m/>
    <m/>
    <m/>
    <m/>
    <m/>
    <m/>
    <m/>
    <m/>
    <m/>
    <m/>
    <m/>
    <x v="0"/>
    <m/>
    <m/>
    <m/>
    <m/>
    <m/>
    <m/>
    <m/>
    <m/>
    <m/>
    <m/>
    <n v="0"/>
    <s v="YES=0NO=1"/>
    <s v="&lt;="/>
    <n v="0"/>
    <s v="YES=0NO=1"/>
    <s v="max"/>
    <m/>
    <m/>
    <m/>
    <m/>
    <m/>
    <m/>
    <m/>
    <m/>
  </r>
  <r>
    <s v="MT0000892"/>
    <s v="ICIS-NPDES"/>
    <x v="0"/>
    <x v="2"/>
    <n v="84066"/>
    <s v="Oil and grease visual"/>
    <x v="38"/>
    <n v="1"/>
    <s v="Effluent gross"/>
    <n v="1"/>
    <x v="18"/>
    <x v="18"/>
    <n v="40237"/>
    <x v="0"/>
    <m/>
    <m/>
    <m/>
    <m/>
    <m/>
    <m/>
    <m/>
    <m/>
    <m/>
    <m/>
    <m/>
    <m/>
    <m/>
    <m/>
    <m/>
    <m/>
    <m/>
    <m/>
    <m/>
    <m/>
    <m/>
    <m/>
    <m/>
    <m/>
    <m/>
    <m/>
    <m/>
    <m/>
    <m/>
    <m/>
    <m/>
    <m/>
    <m/>
    <m/>
    <x v="0"/>
    <m/>
    <m/>
    <m/>
    <m/>
    <m/>
    <m/>
    <m/>
    <m/>
    <m/>
    <m/>
    <n v="0"/>
    <s v="YES=0NO=1"/>
    <s v="&lt;="/>
    <n v="0"/>
    <s v="YES=0NO=1"/>
    <s v="max"/>
    <m/>
    <m/>
    <m/>
    <m/>
    <m/>
    <m/>
    <m/>
    <m/>
  </r>
  <r>
    <s v="MT0000892"/>
    <s v="ICIS-NPDES"/>
    <x v="0"/>
    <x v="2"/>
    <n v="84066"/>
    <s v="Oil and grease visual"/>
    <x v="38"/>
    <n v="1"/>
    <s v="Effluent gross"/>
    <n v="1"/>
    <x v="19"/>
    <x v="19"/>
    <n v="40268"/>
    <x v="0"/>
    <m/>
    <m/>
    <m/>
    <m/>
    <m/>
    <m/>
    <m/>
    <m/>
    <m/>
    <m/>
    <m/>
    <m/>
    <m/>
    <m/>
    <m/>
    <m/>
    <m/>
    <m/>
    <m/>
    <m/>
    <m/>
    <m/>
    <m/>
    <m/>
    <m/>
    <m/>
    <m/>
    <m/>
    <m/>
    <m/>
    <m/>
    <m/>
    <m/>
    <m/>
    <x v="0"/>
    <m/>
    <m/>
    <m/>
    <m/>
    <m/>
    <m/>
    <m/>
    <m/>
    <m/>
    <m/>
    <n v="0"/>
    <s v="YES=0NO=1"/>
    <s v="&lt;="/>
    <n v="0"/>
    <s v="YES=0NO=1"/>
    <s v="max"/>
    <m/>
    <m/>
    <m/>
    <m/>
    <m/>
    <m/>
    <m/>
    <m/>
  </r>
  <r>
    <s v="MT0000892"/>
    <s v="ICIS-NPDES"/>
    <x v="0"/>
    <x v="2"/>
    <n v="84066"/>
    <s v="Oil and grease visual"/>
    <x v="38"/>
    <n v="1"/>
    <s v="Effluent gross"/>
    <n v="1"/>
    <x v="20"/>
    <x v="20"/>
    <n v="40298"/>
    <x v="0"/>
    <m/>
    <m/>
    <m/>
    <m/>
    <m/>
    <m/>
    <m/>
    <m/>
    <m/>
    <m/>
    <m/>
    <m/>
    <m/>
    <m/>
    <m/>
    <m/>
    <m/>
    <m/>
    <m/>
    <m/>
    <m/>
    <m/>
    <m/>
    <m/>
    <m/>
    <m/>
    <m/>
    <m/>
    <m/>
    <m/>
    <m/>
    <m/>
    <m/>
    <m/>
    <x v="0"/>
    <m/>
    <m/>
    <m/>
    <m/>
    <m/>
    <m/>
    <m/>
    <m/>
    <m/>
    <m/>
    <n v="0"/>
    <s v="YES=0NO=1"/>
    <s v="&lt;="/>
    <n v="0"/>
    <s v="YES=0NO=1"/>
    <s v="max"/>
    <m/>
    <m/>
    <m/>
    <m/>
    <m/>
    <m/>
    <m/>
    <m/>
  </r>
  <r>
    <s v="MT0000892"/>
    <s v="ICIS-NPDES"/>
    <x v="0"/>
    <x v="2"/>
    <n v="84066"/>
    <s v="Oil and grease visual"/>
    <x v="38"/>
    <n v="1"/>
    <s v="Effluent gross"/>
    <n v="1"/>
    <x v="21"/>
    <x v="21"/>
    <n v="40329"/>
    <x v="0"/>
    <m/>
    <m/>
    <m/>
    <m/>
    <m/>
    <m/>
    <m/>
    <m/>
    <m/>
    <m/>
    <m/>
    <m/>
    <m/>
    <m/>
    <m/>
    <m/>
    <m/>
    <m/>
    <m/>
    <m/>
    <m/>
    <m/>
    <m/>
    <m/>
    <m/>
    <m/>
    <m/>
    <m/>
    <m/>
    <m/>
    <m/>
    <m/>
    <m/>
    <m/>
    <x v="0"/>
    <m/>
    <m/>
    <m/>
    <m/>
    <m/>
    <m/>
    <m/>
    <m/>
    <m/>
    <m/>
    <n v="0"/>
    <s v="YES=0NO=1"/>
    <s v="&lt;="/>
    <n v="0"/>
    <s v="YES=0NO=1"/>
    <s v="max"/>
    <m/>
    <m/>
    <m/>
    <m/>
    <m/>
    <m/>
    <m/>
    <m/>
  </r>
  <r>
    <s v="MT0000892"/>
    <s v="ICIS-NPDES"/>
    <x v="0"/>
    <x v="2"/>
    <n v="84066"/>
    <s v="Oil and grease visual"/>
    <x v="38"/>
    <n v="1"/>
    <s v="Effluent gross"/>
    <n v="1"/>
    <x v="22"/>
    <x v="22"/>
    <n v="40359"/>
    <x v="0"/>
    <m/>
    <m/>
    <m/>
    <m/>
    <m/>
    <m/>
    <m/>
    <m/>
    <m/>
    <m/>
    <m/>
    <m/>
    <m/>
    <m/>
    <m/>
    <m/>
    <m/>
    <m/>
    <m/>
    <m/>
    <m/>
    <m/>
    <m/>
    <m/>
    <m/>
    <m/>
    <m/>
    <m/>
    <m/>
    <m/>
    <m/>
    <m/>
    <m/>
    <m/>
    <x v="0"/>
    <m/>
    <m/>
    <m/>
    <m/>
    <m/>
    <m/>
    <m/>
    <m/>
    <m/>
    <m/>
    <n v="0"/>
    <s v="YES=0NO=1"/>
    <s v="&lt;="/>
    <n v="0"/>
    <s v="YES=0NO=1"/>
    <s v="max"/>
    <m/>
    <m/>
    <m/>
    <m/>
    <m/>
    <m/>
    <m/>
    <m/>
  </r>
  <r>
    <s v="MT0000892"/>
    <s v="ICIS-NPDES"/>
    <x v="0"/>
    <x v="2"/>
    <n v="84066"/>
    <s v="Oil and grease visual"/>
    <x v="38"/>
    <n v="1"/>
    <s v="Effluent gross"/>
    <n v="1"/>
    <x v="23"/>
    <x v="23"/>
    <n v="40390"/>
    <x v="0"/>
    <m/>
    <m/>
    <m/>
    <m/>
    <m/>
    <m/>
    <m/>
    <m/>
    <m/>
    <m/>
    <m/>
    <m/>
    <m/>
    <m/>
    <m/>
    <m/>
    <m/>
    <m/>
    <m/>
    <m/>
    <m/>
    <m/>
    <m/>
    <m/>
    <m/>
    <m/>
    <m/>
    <m/>
    <m/>
    <m/>
    <m/>
    <m/>
    <m/>
    <m/>
    <x v="0"/>
    <m/>
    <m/>
    <m/>
    <m/>
    <m/>
    <m/>
    <m/>
    <m/>
    <m/>
    <m/>
    <n v="0"/>
    <s v="YES=0NO=1"/>
    <s v="&lt;="/>
    <n v="0"/>
    <s v="YES=0NO=1"/>
    <s v="max"/>
    <m/>
    <m/>
    <m/>
    <m/>
    <m/>
    <m/>
    <m/>
    <m/>
  </r>
  <r>
    <s v="MT0000892"/>
    <s v="ICIS-NPDES"/>
    <x v="0"/>
    <x v="2"/>
    <n v="84066"/>
    <s v="Oil and grease visual"/>
    <x v="38"/>
    <n v="1"/>
    <s v="Effluent gross"/>
    <n v="1"/>
    <x v="0"/>
    <x v="0"/>
    <n v="40421"/>
    <x v="0"/>
    <m/>
    <m/>
    <m/>
    <m/>
    <m/>
    <m/>
    <m/>
    <m/>
    <m/>
    <m/>
    <m/>
    <m/>
    <m/>
    <m/>
    <m/>
    <m/>
    <m/>
    <m/>
    <m/>
    <m/>
    <m/>
    <m/>
    <m/>
    <m/>
    <m/>
    <m/>
    <m/>
    <m/>
    <m/>
    <m/>
    <m/>
    <m/>
    <m/>
    <m/>
    <x v="0"/>
    <m/>
    <m/>
    <m/>
    <m/>
    <m/>
    <m/>
    <m/>
    <m/>
    <m/>
    <m/>
    <n v="0"/>
    <s v="YES=0NO=1"/>
    <s v="&lt;="/>
    <n v="0"/>
    <s v="YES=0NO=1"/>
    <s v="max"/>
    <m/>
    <m/>
    <m/>
    <m/>
    <m/>
    <m/>
    <m/>
    <m/>
  </r>
  <r>
    <s v="MT0000892"/>
    <s v="ICIS-NPDES"/>
    <x v="0"/>
    <x v="2"/>
    <n v="84066"/>
    <s v="Oil and grease visual"/>
    <x v="38"/>
    <n v="1"/>
    <s v="Effluent gross"/>
    <n v="1"/>
    <x v="1"/>
    <x v="1"/>
    <n v="40451"/>
    <x v="0"/>
    <m/>
    <m/>
    <m/>
    <m/>
    <m/>
    <m/>
    <m/>
    <m/>
    <m/>
    <m/>
    <m/>
    <m/>
    <m/>
    <m/>
    <m/>
    <m/>
    <m/>
    <m/>
    <m/>
    <m/>
    <m/>
    <m/>
    <m/>
    <m/>
    <m/>
    <m/>
    <m/>
    <m/>
    <m/>
    <m/>
    <m/>
    <m/>
    <m/>
    <m/>
    <x v="0"/>
    <m/>
    <m/>
    <m/>
    <m/>
    <m/>
    <m/>
    <m/>
    <m/>
    <m/>
    <m/>
    <n v="0"/>
    <s v="YES=0NO=1"/>
    <s v="&lt;="/>
    <n v="0"/>
    <s v="YES=0NO=1"/>
    <s v="max"/>
    <m/>
    <m/>
    <m/>
    <m/>
    <m/>
    <m/>
    <m/>
    <m/>
  </r>
  <r>
    <s v="MT0000892"/>
    <s v="ICIS-NPDES"/>
    <x v="0"/>
    <x v="2"/>
    <n v="84066"/>
    <s v="Oil and grease visual"/>
    <x v="38"/>
    <n v="1"/>
    <s v="Effluent gross"/>
    <n v="1"/>
    <x v="24"/>
    <x v="24"/>
    <n v="40482"/>
    <x v="0"/>
    <m/>
    <m/>
    <m/>
    <m/>
    <m/>
    <m/>
    <m/>
    <m/>
    <m/>
    <m/>
    <m/>
    <m/>
    <m/>
    <m/>
    <m/>
    <m/>
    <m/>
    <m/>
    <m/>
    <m/>
    <m/>
    <m/>
    <m/>
    <m/>
    <m/>
    <m/>
    <m/>
    <m/>
    <m/>
    <m/>
    <m/>
    <m/>
    <m/>
    <m/>
    <x v="0"/>
    <m/>
    <m/>
    <m/>
    <m/>
    <m/>
    <m/>
    <m/>
    <m/>
    <m/>
    <m/>
    <n v="0"/>
    <s v="YES=0NO=1"/>
    <s v="&lt;="/>
    <n v="0"/>
    <s v="YES=0NO=1"/>
    <s v="max"/>
    <m/>
    <m/>
    <m/>
    <m/>
    <m/>
    <m/>
    <m/>
    <m/>
  </r>
  <r>
    <s v="MT0000892"/>
    <s v="ICIS-NPDES"/>
    <x v="0"/>
    <x v="2"/>
    <n v="84066"/>
    <s v="Oil and grease visual"/>
    <x v="38"/>
    <n v="1"/>
    <s v="Effluent gross"/>
    <n v="1"/>
    <x v="2"/>
    <x v="2"/>
    <n v="40512"/>
    <x v="0"/>
    <m/>
    <m/>
    <m/>
    <m/>
    <m/>
    <m/>
    <m/>
    <m/>
    <m/>
    <m/>
    <m/>
    <m/>
    <m/>
    <m/>
    <m/>
    <m/>
    <m/>
    <m/>
    <m/>
    <m/>
    <m/>
    <m/>
    <m/>
    <m/>
    <m/>
    <m/>
    <m/>
    <m/>
    <m/>
    <m/>
    <m/>
    <m/>
    <m/>
    <m/>
    <x v="0"/>
    <m/>
    <m/>
    <m/>
    <m/>
    <m/>
    <m/>
    <m/>
    <m/>
    <m/>
    <m/>
    <n v="0"/>
    <s v="YES=0NO=1"/>
    <s v="&lt;="/>
    <n v="0"/>
    <s v="YES=0NO=1"/>
    <s v="max"/>
    <m/>
    <m/>
    <m/>
    <m/>
    <m/>
    <m/>
    <m/>
    <m/>
  </r>
  <r>
    <s v="MT0000892"/>
    <s v="ICIS-NPDES"/>
    <x v="0"/>
    <x v="2"/>
    <n v="84066"/>
    <s v="Oil and grease visual"/>
    <x v="38"/>
    <n v="1"/>
    <s v="Effluent gross"/>
    <n v="1"/>
    <x v="3"/>
    <x v="3"/>
    <n v="40543"/>
    <x v="0"/>
    <m/>
    <m/>
    <m/>
    <m/>
    <m/>
    <m/>
    <m/>
    <m/>
    <m/>
    <m/>
    <m/>
    <m/>
    <m/>
    <m/>
    <m/>
    <m/>
    <m/>
    <m/>
    <m/>
    <m/>
    <m/>
    <m/>
    <m/>
    <m/>
    <m/>
    <m/>
    <m/>
    <m/>
    <m/>
    <m/>
    <m/>
    <m/>
    <m/>
    <m/>
    <x v="0"/>
    <m/>
    <m/>
    <m/>
    <m/>
    <m/>
    <m/>
    <m/>
    <m/>
    <m/>
    <m/>
    <n v="0"/>
    <s v="YES=0NO=1"/>
    <s v="&lt;="/>
    <n v="0"/>
    <s v="YES=0NO=1"/>
    <s v="max"/>
    <m/>
    <m/>
    <m/>
    <m/>
    <m/>
    <m/>
    <m/>
    <m/>
  </r>
  <r>
    <s v="MT0000892"/>
    <s v="ICIS-NPDES"/>
    <x v="0"/>
    <x v="2"/>
    <n v="84066"/>
    <s v="Oil and grease visual"/>
    <x v="38"/>
    <n v="1"/>
    <s v="Effluent gross"/>
    <n v="1"/>
    <x v="25"/>
    <x v="25"/>
    <n v="40574"/>
    <x v="1"/>
    <m/>
    <m/>
    <m/>
    <m/>
    <m/>
    <m/>
    <m/>
    <m/>
    <m/>
    <m/>
    <m/>
    <m/>
    <m/>
    <m/>
    <m/>
    <m/>
    <m/>
    <m/>
    <m/>
    <m/>
    <m/>
    <m/>
    <m/>
    <m/>
    <m/>
    <m/>
    <m/>
    <m/>
    <m/>
    <m/>
    <m/>
    <m/>
    <m/>
    <m/>
    <x v="0"/>
    <m/>
    <m/>
    <m/>
    <m/>
    <m/>
    <m/>
    <m/>
    <m/>
    <m/>
    <m/>
    <n v="0"/>
    <s v="YES=0NO=1"/>
    <s v="&lt;="/>
    <n v="0"/>
    <s v="YES=0NO=1"/>
    <s v="max"/>
    <m/>
    <m/>
    <m/>
    <m/>
    <m/>
    <m/>
    <m/>
    <m/>
  </r>
  <r>
    <s v="MT0000892"/>
    <s v="ICIS-NPDES"/>
    <x v="0"/>
    <x v="2"/>
    <n v="84066"/>
    <s v="Oil and grease visual"/>
    <x v="38"/>
    <n v="1"/>
    <s v="Effluent gross"/>
    <n v="1"/>
    <x v="26"/>
    <x v="26"/>
    <n v="40602"/>
    <x v="1"/>
    <m/>
    <m/>
    <m/>
    <m/>
    <m/>
    <m/>
    <m/>
    <m/>
    <m/>
    <m/>
    <m/>
    <m/>
    <m/>
    <m/>
    <m/>
    <m/>
    <m/>
    <m/>
    <m/>
    <m/>
    <m/>
    <m/>
    <m/>
    <m/>
    <m/>
    <m/>
    <m/>
    <m/>
    <m/>
    <m/>
    <m/>
    <m/>
    <m/>
    <m/>
    <x v="0"/>
    <m/>
    <m/>
    <m/>
    <m/>
    <m/>
    <m/>
    <m/>
    <m/>
    <m/>
    <m/>
    <n v="0"/>
    <s v="YES=0NO=1"/>
    <s v="&lt;="/>
    <n v="0"/>
    <s v="YES=0NO=1"/>
    <s v="max"/>
    <m/>
    <m/>
    <m/>
    <m/>
    <m/>
    <m/>
    <m/>
    <m/>
  </r>
  <r>
    <s v="MT0000892"/>
    <s v="ICIS-NPDES"/>
    <x v="0"/>
    <x v="2"/>
    <n v="84066"/>
    <s v="Oil and grease visual"/>
    <x v="38"/>
    <n v="1"/>
    <s v="Effluent gross"/>
    <n v="1"/>
    <x v="27"/>
    <x v="27"/>
    <n v="40633"/>
    <x v="1"/>
    <m/>
    <m/>
    <m/>
    <m/>
    <m/>
    <m/>
    <m/>
    <m/>
    <m/>
    <m/>
    <m/>
    <m/>
    <m/>
    <m/>
    <m/>
    <m/>
    <m/>
    <m/>
    <m/>
    <m/>
    <m/>
    <m/>
    <m/>
    <m/>
    <m/>
    <m/>
    <m/>
    <m/>
    <m/>
    <m/>
    <m/>
    <m/>
    <m/>
    <m/>
    <x v="0"/>
    <m/>
    <m/>
    <m/>
    <m/>
    <m/>
    <m/>
    <m/>
    <m/>
    <m/>
    <m/>
    <n v="0"/>
    <s v="YES=0NO=1"/>
    <s v="&lt;="/>
    <n v="0"/>
    <s v="YES=0NO=1"/>
    <s v="max"/>
    <m/>
    <m/>
    <m/>
    <m/>
    <m/>
    <m/>
    <m/>
    <m/>
  </r>
  <r>
    <s v="MT0000892"/>
    <s v="ICIS-NPDES"/>
    <x v="0"/>
    <x v="2"/>
    <n v="84066"/>
    <s v="Oil and grease visual"/>
    <x v="38"/>
    <n v="1"/>
    <s v="Effluent gross"/>
    <n v="1"/>
    <x v="28"/>
    <x v="28"/>
    <n v="40663"/>
    <x v="1"/>
    <m/>
    <m/>
    <m/>
    <m/>
    <m/>
    <m/>
    <m/>
    <m/>
    <m/>
    <m/>
    <m/>
    <m/>
    <m/>
    <m/>
    <m/>
    <m/>
    <m/>
    <m/>
    <m/>
    <m/>
    <m/>
    <m/>
    <m/>
    <m/>
    <m/>
    <m/>
    <m/>
    <m/>
    <m/>
    <m/>
    <m/>
    <m/>
    <m/>
    <m/>
    <x v="0"/>
    <m/>
    <m/>
    <m/>
    <m/>
    <m/>
    <m/>
    <m/>
    <m/>
    <m/>
    <m/>
    <n v="0"/>
    <s v="YES=0NO=1"/>
    <s v="&lt;="/>
    <n v="0"/>
    <s v="YES=0NO=1"/>
    <s v="max"/>
    <m/>
    <m/>
    <m/>
    <m/>
    <m/>
    <m/>
    <m/>
    <m/>
  </r>
  <r>
    <s v="MT0000892"/>
    <s v="ICIS-NPDES"/>
    <x v="0"/>
    <x v="2"/>
    <n v="84066"/>
    <s v="Oil and grease visual"/>
    <x v="38"/>
    <n v="1"/>
    <s v="Effluent gross"/>
    <n v="1"/>
    <x v="4"/>
    <x v="4"/>
    <n v="40694"/>
    <x v="1"/>
    <m/>
    <m/>
    <m/>
    <m/>
    <m/>
    <m/>
    <m/>
    <m/>
    <m/>
    <m/>
    <m/>
    <m/>
    <m/>
    <m/>
    <m/>
    <m/>
    <m/>
    <m/>
    <m/>
    <m/>
    <m/>
    <m/>
    <m/>
    <m/>
    <m/>
    <m/>
    <m/>
    <m/>
    <m/>
    <m/>
    <m/>
    <m/>
    <m/>
    <m/>
    <x v="0"/>
    <m/>
    <m/>
    <m/>
    <m/>
    <m/>
    <m/>
    <m/>
    <m/>
    <m/>
    <m/>
    <n v="0"/>
    <s v="YES=0NO=1"/>
    <s v="&lt;="/>
    <n v="0"/>
    <s v="YES=0NO=1"/>
    <s v="max"/>
    <m/>
    <m/>
    <m/>
    <m/>
    <m/>
    <m/>
    <m/>
    <m/>
  </r>
  <r>
    <s v="MT0000892"/>
    <s v="ICIS-NPDES"/>
    <x v="0"/>
    <x v="2"/>
    <n v="84066"/>
    <s v="Oil and grease visual"/>
    <x v="38"/>
    <n v="1"/>
    <s v="Effluent gross"/>
    <n v="1"/>
    <x v="5"/>
    <x v="5"/>
    <n v="40724"/>
    <x v="1"/>
    <m/>
    <m/>
    <m/>
    <m/>
    <m/>
    <m/>
    <m/>
    <m/>
    <m/>
    <m/>
    <m/>
    <m/>
    <m/>
    <m/>
    <m/>
    <m/>
    <m/>
    <m/>
    <m/>
    <m/>
    <m/>
    <m/>
    <m/>
    <m/>
    <m/>
    <m/>
    <m/>
    <m/>
    <m/>
    <m/>
    <m/>
    <m/>
    <m/>
    <m/>
    <x v="0"/>
    <m/>
    <m/>
    <m/>
    <m/>
    <m/>
    <m/>
    <m/>
    <m/>
    <m/>
    <m/>
    <n v="0"/>
    <s v="YES=0NO=1"/>
    <s v="&lt;="/>
    <n v="0"/>
    <s v="YES=0NO=1"/>
    <s v="max"/>
    <m/>
    <m/>
    <m/>
    <m/>
    <m/>
    <m/>
    <m/>
    <m/>
  </r>
  <r>
    <s v="MT0000892"/>
    <s v="ICIS-NPDES"/>
    <x v="0"/>
    <x v="2"/>
    <n v="84066"/>
    <s v="Oil and grease visual"/>
    <x v="38"/>
    <n v="1"/>
    <s v="Effluent gross"/>
    <n v="1"/>
    <x v="6"/>
    <x v="6"/>
    <n v="40755"/>
    <x v="1"/>
    <m/>
    <m/>
    <m/>
    <m/>
    <m/>
    <m/>
    <m/>
    <m/>
    <m/>
    <m/>
    <m/>
    <m/>
    <m/>
    <m/>
    <m/>
    <m/>
    <m/>
    <m/>
    <m/>
    <m/>
    <m/>
    <m/>
    <m/>
    <m/>
    <m/>
    <m/>
    <m/>
    <m/>
    <m/>
    <m/>
    <m/>
    <m/>
    <m/>
    <m/>
    <x v="0"/>
    <m/>
    <m/>
    <m/>
    <m/>
    <m/>
    <m/>
    <m/>
    <m/>
    <m/>
    <m/>
    <n v="0"/>
    <s v="YES=0NO=1"/>
    <s v="&lt;="/>
    <n v="0"/>
    <s v="YES=0NO=1"/>
    <s v="max"/>
    <m/>
    <m/>
    <m/>
    <m/>
    <m/>
    <m/>
    <m/>
    <m/>
  </r>
  <r>
    <s v="MT0000892"/>
    <s v="ICIS-NPDES"/>
    <x v="0"/>
    <x v="2"/>
    <n v="84066"/>
    <s v="Oil and grease visual"/>
    <x v="38"/>
    <n v="1"/>
    <s v="Effluent gross"/>
    <n v="1"/>
    <x v="7"/>
    <x v="7"/>
    <n v="40786"/>
    <x v="1"/>
    <m/>
    <m/>
    <m/>
    <m/>
    <m/>
    <m/>
    <m/>
    <m/>
    <m/>
    <m/>
    <m/>
    <m/>
    <m/>
    <m/>
    <m/>
    <m/>
    <m/>
    <m/>
    <m/>
    <m/>
    <m/>
    <m/>
    <m/>
    <m/>
    <m/>
    <m/>
    <m/>
    <m/>
    <m/>
    <m/>
    <m/>
    <m/>
    <m/>
    <m/>
    <x v="0"/>
    <m/>
    <m/>
    <m/>
    <m/>
    <m/>
    <m/>
    <m/>
    <m/>
    <m/>
    <m/>
    <n v="0"/>
    <s v="YES=0NO=1"/>
    <s v="&lt;="/>
    <n v="0"/>
    <s v="YES=0NO=1"/>
    <s v="max"/>
    <m/>
    <m/>
    <m/>
    <m/>
    <m/>
    <m/>
    <m/>
    <m/>
  </r>
  <r>
    <s v="MT0000892"/>
    <s v="ICIS-NPDES"/>
    <x v="0"/>
    <x v="2"/>
    <n v="84066"/>
    <s v="Oil and grease visual"/>
    <x v="38"/>
    <n v="1"/>
    <s v="Effluent gross"/>
    <n v="1"/>
    <x v="29"/>
    <x v="29"/>
    <n v="40816"/>
    <x v="1"/>
    <m/>
    <m/>
    <m/>
    <m/>
    <m/>
    <m/>
    <m/>
    <m/>
    <m/>
    <m/>
    <m/>
    <m/>
    <m/>
    <m/>
    <m/>
    <m/>
    <m/>
    <m/>
    <m/>
    <m/>
    <m/>
    <m/>
    <m/>
    <m/>
    <m/>
    <m/>
    <m/>
    <m/>
    <m/>
    <m/>
    <m/>
    <m/>
    <m/>
    <m/>
    <x v="0"/>
    <m/>
    <m/>
    <m/>
    <m/>
    <m/>
    <m/>
    <m/>
    <m/>
    <m/>
    <m/>
    <n v="0"/>
    <s v="YES=0NO=1"/>
    <s v="&lt;="/>
    <n v="0"/>
    <s v="YES=0NO=1"/>
    <s v="max"/>
    <m/>
    <m/>
    <m/>
    <m/>
    <m/>
    <m/>
    <m/>
    <m/>
  </r>
  <r>
    <s v="MT0000892"/>
    <s v="ICIS-NPDES"/>
    <x v="0"/>
    <x v="2"/>
    <n v="84066"/>
    <s v="Oil and grease visual"/>
    <x v="38"/>
    <n v="1"/>
    <s v="Effluent gross"/>
    <n v="1"/>
    <x v="30"/>
    <x v="30"/>
    <n v="40847"/>
    <x v="1"/>
    <m/>
    <m/>
    <m/>
    <m/>
    <m/>
    <m/>
    <m/>
    <m/>
    <m/>
    <m/>
    <m/>
    <m/>
    <m/>
    <m/>
    <m/>
    <m/>
    <m/>
    <m/>
    <m/>
    <m/>
    <m/>
    <m/>
    <m/>
    <m/>
    <m/>
    <m/>
    <m/>
    <m/>
    <m/>
    <m/>
    <m/>
    <m/>
    <m/>
    <m/>
    <x v="0"/>
    <m/>
    <m/>
    <m/>
    <m/>
    <m/>
    <m/>
    <m/>
    <m/>
    <m/>
    <m/>
    <n v="0"/>
    <s v="YES=0NO=1"/>
    <s v="&lt;="/>
    <n v="0"/>
    <s v="YES=0NO=1"/>
    <s v="max"/>
    <m/>
    <m/>
    <m/>
    <m/>
    <m/>
    <m/>
    <m/>
    <m/>
  </r>
  <r>
    <s v="MT0000892"/>
    <s v="ICIS-NPDES"/>
    <x v="0"/>
    <x v="2"/>
    <n v="84066"/>
    <s v="Oil and grease visual"/>
    <x v="38"/>
    <n v="1"/>
    <s v="Effluent gross"/>
    <n v="1"/>
    <x v="31"/>
    <x v="31"/>
    <n v="40877"/>
    <x v="1"/>
    <m/>
    <m/>
    <m/>
    <m/>
    <m/>
    <m/>
    <m/>
    <m/>
    <m/>
    <m/>
    <m/>
    <m/>
    <m/>
    <m/>
    <m/>
    <m/>
    <m/>
    <m/>
    <m/>
    <m/>
    <m/>
    <m/>
    <m/>
    <m/>
    <m/>
    <m/>
    <m/>
    <m/>
    <m/>
    <m/>
    <m/>
    <m/>
    <m/>
    <m/>
    <x v="0"/>
    <m/>
    <m/>
    <m/>
    <m/>
    <m/>
    <m/>
    <m/>
    <m/>
    <m/>
    <m/>
    <n v="0"/>
    <s v="YES=0NO=1"/>
    <s v="&lt;="/>
    <n v="0"/>
    <s v="YES=0NO=1"/>
    <s v="max"/>
    <m/>
    <m/>
    <m/>
    <m/>
    <m/>
    <m/>
    <m/>
    <m/>
  </r>
  <r>
    <s v="MT0000892"/>
    <s v="ICIS-NPDES"/>
    <x v="0"/>
    <x v="2"/>
    <n v="84066"/>
    <s v="Oil and grease visual"/>
    <x v="38"/>
    <n v="1"/>
    <s v="Effluent gross"/>
    <n v="1"/>
    <x v="32"/>
    <x v="32"/>
    <n v="40908"/>
    <x v="1"/>
    <m/>
    <m/>
    <m/>
    <m/>
    <m/>
    <m/>
    <m/>
    <m/>
    <m/>
    <m/>
    <m/>
    <m/>
    <m/>
    <m/>
    <m/>
    <m/>
    <m/>
    <m/>
    <m/>
    <m/>
    <m/>
    <m/>
    <m/>
    <m/>
    <m/>
    <m/>
    <m/>
    <m/>
    <m/>
    <m/>
    <m/>
    <m/>
    <m/>
    <m/>
    <x v="0"/>
    <m/>
    <m/>
    <m/>
    <m/>
    <m/>
    <m/>
    <m/>
    <m/>
    <m/>
    <m/>
    <n v="0"/>
    <s v="YES=0NO=1"/>
    <s v="&lt;="/>
    <n v="0"/>
    <s v="YES=0NO=1"/>
    <s v="max"/>
    <m/>
    <m/>
    <m/>
    <m/>
    <m/>
    <m/>
    <m/>
    <m/>
  </r>
  <r>
    <s v="MT0000892"/>
    <s v="ICIS-NPDES"/>
    <x v="0"/>
    <x v="2"/>
    <n v="84066"/>
    <s v="Oil and grease visual"/>
    <x v="38"/>
    <n v="1"/>
    <s v="Effluent gross"/>
    <n v="1"/>
    <x v="33"/>
    <x v="33"/>
    <n v="40939"/>
    <x v="2"/>
    <m/>
    <m/>
    <m/>
    <m/>
    <m/>
    <m/>
    <m/>
    <m/>
    <m/>
    <m/>
    <m/>
    <m/>
    <m/>
    <m/>
    <m/>
    <m/>
    <m/>
    <m/>
    <m/>
    <m/>
    <m/>
    <m/>
    <m/>
    <m/>
    <m/>
    <m/>
    <m/>
    <m/>
    <m/>
    <m/>
    <m/>
    <m/>
    <m/>
    <m/>
    <x v="0"/>
    <m/>
    <m/>
    <m/>
    <m/>
    <m/>
    <m/>
    <m/>
    <m/>
    <m/>
    <m/>
    <n v="0"/>
    <s v="YES=0NO=1"/>
    <s v="&lt;="/>
    <n v="0"/>
    <s v="YES=0NO=1"/>
    <s v="max"/>
    <m/>
    <m/>
    <m/>
    <m/>
    <m/>
    <m/>
    <m/>
    <m/>
  </r>
  <r>
    <s v="MT0000892"/>
    <s v="ICIS-NPDES"/>
    <x v="0"/>
    <x v="2"/>
    <n v="84066"/>
    <s v="Oil and grease visual"/>
    <x v="38"/>
    <n v="1"/>
    <s v="Effluent gross"/>
    <n v="1"/>
    <x v="34"/>
    <x v="34"/>
    <n v="40968"/>
    <x v="2"/>
    <m/>
    <m/>
    <m/>
    <m/>
    <m/>
    <m/>
    <m/>
    <m/>
    <m/>
    <m/>
    <m/>
    <m/>
    <m/>
    <m/>
    <m/>
    <m/>
    <m/>
    <m/>
    <m/>
    <m/>
    <m/>
    <m/>
    <m/>
    <m/>
    <m/>
    <m/>
    <m/>
    <m/>
    <m/>
    <m/>
    <m/>
    <m/>
    <m/>
    <m/>
    <x v="0"/>
    <m/>
    <m/>
    <m/>
    <m/>
    <m/>
    <m/>
    <m/>
    <m/>
    <m/>
    <m/>
    <n v="0"/>
    <s v="YES=0NO=1"/>
    <s v="&lt;="/>
    <n v="0"/>
    <s v="YES=0NO=1"/>
    <s v="max"/>
    <m/>
    <m/>
    <m/>
    <m/>
    <m/>
    <m/>
    <m/>
    <m/>
  </r>
  <r>
    <s v="MT0000892"/>
    <s v="ICIS-NPDES"/>
    <x v="0"/>
    <x v="2"/>
    <n v="84066"/>
    <s v="Oil and grease visual"/>
    <x v="38"/>
    <n v="1"/>
    <s v="Effluent gross"/>
    <n v="1"/>
    <x v="8"/>
    <x v="8"/>
    <n v="40999"/>
    <x v="2"/>
    <m/>
    <m/>
    <m/>
    <m/>
    <m/>
    <m/>
    <m/>
    <m/>
    <m/>
    <m/>
    <m/>
    <m/>
    <m/>
    <m/>
    <m/>
    <m/>
    <m/>
    <m/>
    <m/>
    <m/>
    <m/>
    <m/>
    <m/>
    <m/>
    <m/>
    <m/>
    <m/>
    <m/>
    <m/>
    <m/>
    <m/>
    <m/>
    <m/>
    <m/>
    <x v="0"/>
    <m/>
    <m/>
    <m/>
    <m/>
    <m/>
    <m/>
    <m/>
    <m/>
    <m/>
    <m/>
    <n v="0"/>
    <s v="YES=0NO=1"/>
    <s v="&lt;="/>
    <n v="0"/>
    <s v="YES=0NO=1"/>
    <s v="max"/>
    <m/>
    <m/>
    <m/>
    <m/>
    <m/>
    <m/>
    <m/>
    <m/>
  </r>
  <r>
    <s v="MT0000892"/>
    <s v="ICIS-NPDES"/>
    <x v="0"/>
    <x v="2"/>
    <n v="84066"/>
    <s v="Oil and grease visual"/>
    <x v="38"/>
    <n v="1"/>
    <s v="Effluent gross"/>
    <n v="1"/>
    <x v="9"/>
    <x v="9"/>
    <n v="41029"/>
    <x v="2"/>
    <m/>
    <m/>
    <m/>
    <m/>
    <m/>
    <m/>
    <m/>
    <m/>
    <m/>
    <m/>
    <m/>
    <m/>
    <m/>
    <m/>
    <m/>
    <m/>
    <m/>
    <m/>
    <m/>
    <m/>
    <m/>
    <m/>
    <m/>
    <m/>
    <m/>
    <m/>
    <m/>
    <m/>
    <m/>
    <m/>
    <m/>
    <m/>
    <m/>
    <m/>
    <x v="0"/>
    <m/>
    <m/>
    <m/>
    <m/>
    <m/>
    <m/>
    <m/>
    <m/>
    <m/>
    <m/>
    <n v="0"/>
    <s v="YES=0NO=1"/>
    <s v="&lt;="/>
    <n v="0"/>
    <s v="YES=0NO=1"/>
    <s v="max"/>
    <m/>
    <m/>
    <m/>
    <m/>
    <m/>
    <m/>
    <m/>
    <m/>
  </r>
  <r>
    <s v="MT0000892"/>
    <s v="ICIS-NPDES"/>
    <x v="0"/>
    <x v="2"/>
    <s v="TGM3B"/>
    <s v="Pass/Fail Statre 48Hr Acute Ceriodaphnia"/>
    <x v="60"/>
    <n v="1"/>
    <s v="Effluent gross"/>
    <n v="3"/>
    <x v="13"/>
    <x v="13"/>
    <n v="40086"/>
    <x v="3"/>
    <m/>
    <m/>
    <m/>
    <m/>
    <m/>
    <m/>
    <m/>
    <m/>
    <m/>
    <m/>
    <m/>
    <m/>
    <m/>
    <m/>
    <m/>
    <m/>
    <m/>
    <m/>
    <m/>
    <m/>
    <m/>
    <m/>
    <m/>
    <n v="0"/>
    <s v="PASS/FAIL"/>
    <s v="&lt;="/>
    <n v="0"/>
    <s v="PASS/FAIL"/>
    <s v="max"/>
    <m/>
    <m/>
    <m/>
    <m/>
    <m/>
    <x v="0"/>
    <m/>
    <m/>
    <m/>
    <m/>
    <m/>
    <m/>
    <m/>
    <m/>
    <m/>
    <m/>
    <m/>
    <m/>
    <m/>
    <m/>
    <m/>
    <m/>
    <m/>
    <m/>
    <m/>
    <m/>
    <m/>
    <m/>
    <m/>
    <m/>
  </r>
  <r>
    <s v="MT0000892"/>
    <s v="ICIS-NPDES"/>
    <x v="0"/>
    <x v="2"/>
    <s v="TGM3B"/>
    <s v="Pass/Fail Statre 48Hr Acute Ceriodaphnia"/>
    <x v="60"/>
    <n v="1"/>
    <s v="Effluent gross"/>
    <n v="3"/>
    <x v="16"/>
    <x v="16"/>
    <n v="40178"/>
    <x v="3"/>
    <m/>
    <m/>
    <m/>
    <m/>
    <m/>
    <m/>
    <m/>
    <m/>
    <m/>
    <m/>
    <m/>
    <m/>
    <m/>
    <m/>
    <m/>
    <m/>
    <m/>
    <m/>
    <m/>
    <m/>
    <m/>
    <m/>
    <m/>
    <m/>
    <s v="PASS/FAIL"/>
    <s v="&lt;="/>
    <n v="0"/>
    <s v="PASS/FAIL"/>
    <s v="max"/>
    <m/>
    <m/>
    <m/>
    <m/>
    <m/>
    <x v="0"/>
    <m/>
    <m/>
    <m/>
    <m/>
    <m/>
    <m/>
    <m/>
    <m/>
    <m/>
    <m/>
    <m/>
    <m/>
    <m/>
    <m/>
    <m/>
    <m/>
    <m/>
    <m/>
    <m/>
    <m/>
    <m/>
    <m/>
    <m/>
    <m/>
  </r>
  <r>
    <s v="MT0000892"/>
    <s v="ICIS-NPDES"/>
    <x v="0"/>
    <x v="2"/>
    <s v="TGM3B"/>
    <s v="Pass/Fail Statre 48Hr Acute Ceriodaphnia"/>
    <x v="60"/>
    <n v="1"/>
    <s v="Effluent gross"/>
    <n v="3"/>
    <x v="19"/>
    <x v="19"/>
    <n v="40268"/>
    <x v="0"/>
    <m/>
    <m/>
    <m/>
    <m/>
    <m/>
    <m/>
    <m/>
    <m/>
    <m/>
    <m/>
    <m/>
    <m/>
    <m/>
    <m/>
    <m/>
    <m/>
    <m/>
    <m/>
    <m/>
    <m/>
    <m/>
    <m/>
    <m/>
    <n v="0"/>
    <s v="PASS/FAIL"/>
    <s v="&lt;="/>
    <n v="0"/>
    <s v="PASS/FAIL"/>
    <s v="max"/>
    <m/>
    <m/>
    <m/>
    <m/>
    <m/>
    <x v="0"/>
    <m/>
    <m/>
    <m/>
    <m/>
    <m/>
    <m/>
    <m/>
    <m/>
    <m/>
    <m/>
    <m/>
    <m/>
    <m/>
    <m/>
    <m/>
    <m/>
    <m/>
    <m/>
    <m/>
    <m/>
    <m/>
    <m/>
    <m/>
    <m/>
  </r>
  <r>
    <s v="MT0000892"/>
    <s v="ICIS-NPDES"/>
    <x v="0"/>
    <x v="2"/>
    <s v="TGM3B"/>
    <s v="Pass/Fail Statre 48Hr Acute Ceriodaphnia"/>
    <x v="60"/>
    <n v="1"/>
    <s v="Effluent gross"/>
    <n v="3"/>
    <x v="22"/>
    <x v="22"/>
    <n v="40359"/>
    <x v="0"/>
    <m/>
    <m/>
    <m/>
    <m/>
    <m/>
    <m/>
    <m/>
    <m/>
    <m/>
    <m/>
    <m/>
    <m/>
    <m/>
    <m/>
    <m/>
    <m/>
    <m/>
    <m/>
    <m/>
    <m/>
    <m/>
    <m/>
    <m/>
    <m/>
    <s v="PASS/FAIL"/>
    <s v="&lt;="/>
    <n v="0"/>
    <s v="PASS/FAIL"/>
    <s v="max"/>
    <m/>
    <m/>
    <m/>
    <m/>
    <m/>
    <x v="0"/>
    <m/>
    <m/>
    <m/>
    <m/>
    <m/>
    <m/>
    <m/>
    <m/>
    <m/>
    <m/>
    <m/>
    <m/>
    <m/>
    <m/>
    <m/>
    <m/>
    <m/>
    <m/>
    <m/>
    <m/>
    <m/>
    <m/>
    <m/>
    <m/>
  </r>
  <r>
    <s v="MT0000892"/>
    <s v="ICIS-NPDES"/>
    <x v="0"/>
    <x v="2"/>
    <s v="TGM3B"/>
    <s v="Pass/Fail Statre 48Hr Acute Ceriodaphnia"/>
    <x v="60"/>
    <n v="1"/>
    <s v="Effluent gross"/>
    <n v="3"/>
    <x v="1"/>
    <x v="1"/>
    <n v="40451"/>
    <x v="0"/>
    <m/>
    <m/>
    <m/>
    <m/>
    <m/>
    <m/>
    <m/>
    <m/>
    <m/>
    <m/>
    <m/>
    <m/>
    <m/>
    <m/>
    <m/>
    <m/>
    <m/>
    <m/>
    <m/>
    <m/>
    <m/>
    <m/>
    <m/>
    <n v="0"/>
    <s v="PASS/FAIL"/>
    <s v="&lt;="/>
    <n v="0"/>
    <s v="PASS/FAIL"/>
    <s v="max"/>
    <m/>
    <m/>
    <m/>
    <m/>
    <m/>
    <x v="0"/>
    <m/>
    <m/>
    <m/>
    <m/>
    <m/>
    <m/>
    <m/>
    <m/>
    <m/>
    <m/>
    <m/>
    <m/>
    <m/>
    <m/>
    <m/>
    <m/>
    <m/>
    <m/>
    <m/>
    <m/>
    <m/>
    <m/>
    <m/>
    <m/>
  </r>
  <r>
    <s v="MT0000892"/>
    <s v="ICIS-NPDES"/>
    <x v="0"/>
    <x v="2"/>
    <s v="TGM3B"/>
    <s v="Pass/Fail Statre 48Hr Acute Ceriodaphnia"/>
    <x v="60"/>
    <n v="1"/>
    <s v="Effluent gross"/>
    <n v="3"/>
    <x v="3"/>
    <x v="3"/>
    <n v="40543"/>
    <x v="0"/>
    <m/>
    <m/>
    <m/>
    <m/>
    <m/>
    <m/>
    <m/>
    <m/>
    <m/>
    <m/>
    <m/>
    <m/>
    <m/>
    <m/>
    <m/>
    <m/>
    <m/>
    <m/>
    <m/>
    <m/>
    <m/>
    <m/>
    <m/>
    <m/>
    <s v="PASS/FAIL"/>
    <s v="&lt;="/>
    <n v="0"/>
    <s v="PASS/FAIL"/>
    <s v="max"/>
    <m/>
    <m/>
    <m/>
    <m/>
    <m/>
    <x v="0"/>
    <m/>
    <m/>
    <m/>
    <m/>
    <m/>
    <m/>
    <m/>
    <m/>
    <m/>
    <m/>
    <m/>
    <m/>
    <m/>
    <m/>
    <m/>
    <m/>
    <m/>
    <m/>
    <m/>
    <m/>
    <m/>
    <m/>
    <m/>
    <m/>
  </r>
  <r>
    <s v="MT0000892"/>
    <s v="ICIS-NPDES"/>
    <x v="0"/>
    <x v="2"/>
    <s v="TGM3B"/>
    <s v="Pass/Fail Statre 48Hr Acute Ceriodaphnia"/>
    <x v="60"/>
    <n v="1"/>
    <s v="Effluent gross"/>
    <n v="3"/>
    <x v="27"/>
    <x v="27"/>
    <n v="40633"/>
    <x v="1"/>
    <m/>
    <m/>
    <m/>
    <m/>
    <m/>
    <m/>
    <m/>
    <m/>
    <m/>
    <m/>
    <m/>
    <m/>
    <m/>
    <m/>
    <m/>
    <m/>
    <m/>
    <m/>
    <m/>
    <m/>
    <m/>
    <m/>
    <m/>
    <n v="0"/>
    <s v="PASS/FAIL"/>
    <s v="&lt;="/>
    <n v="0"/>
    <s v="PASS/FAIL"/>
    <s v="max"/>
    <m/>
    <m/>
    <m/>
    <m/>
    <m/>
    <x v="0"/>
    <m/>
    <m/>
    <m/>
    <m/>
    <m/>
    <m/>
    <m/>
    <m/>
    <m/>
    <m/>
    <m/>
    <m/>
    <m/>
    <m/>
    <m/>
    <m/>
    <m/>
    <m/>
    <m/>
    <m/>
    <m/>
    <m/>
    <m/>
    <m/>
  </r>
  <r>
    <s v="MT0000892"/>
    <s v="ICIS-NPDES"/>
    <x v="0"/>
    <x v="2"/>
    <s v="TGM3B"/>
    <s v="Pass/Fail Statre 48Hr Acute Ceriodaphnia"/>
    <x v="60"/>
    <n v="1"/>
    <s v="Effluent gross"/>
    <n v="3"/>
    <x v="5"/>
    <x v="5"/>
    <n v="40724"/>
    <x v="1"/>
    <m/>
    <m/>
    <m/>
    <m/>
    <m/>
    <m/>
    <m/>
    <m/>
    <m/>
    <m/>
    <m/>
    <m/>
    <m/>
    <m/>
    <m/>
    <m/>
    <m/>
    <m/>
    <m/>
    <m/>
    <m/>
    <m/>
    <m/>
    <m/>
    <s v="PASS/FAIL"/>
    <s v="&lt;="/>
    <n v="0"/>
    <s v="PASS/FAIL"/>
    <s v="max"/>
    <m/>
    <m/>
    <m/>
    <m/>
    <m/>
    <x v="0"/>
    <m/>
    <m/>
    <m/>
    <m/>
    <m/>
    <m/>
    <m/>
    <m/>
    <m/>
    <m/>
    <m/>
    <m/>
    <m/>
    <m/>
    <m/>
    <m/>
    <m/>
    <m/>
    <m/>
    <m/>
    <m/>
    <m/>
    <m/>
    <m/>
  </r>
  <r>
    <s v="MT0000892"/>
    <s v="ICIS-NPDES"/>
    <x v="0"/>
    <x v="2"/>
    <s v="TGM3B"/>
    <s v="Pass/Fail Statre 48Hr Acute Ceriodaphnia"/>
    <x v="60"/>
    <n v="1"/>
    <s v="Effluent gross"/>
    <n v="3"/>
    <x v="29"/>
    <x v="29"/>
    <n v="40816"/>
    <x v="1"/>
    <m/>
    <m/>
    <m/>
    <m/>
    <m/>
    <m/>
    <m/>
    <m/>
    <m/>
    <m/>
    <m/>
    <m/>
    <m/>
    <m/>
    <m/>
    <m/>
    <m/>
    <m/>
    <m/>
    <m/>
    <m/>
    <m/>
    <m/>
    <n v="0"/>
    <s v="PASS/FAIL"/>
    <s v="&lt;="/>
    <n v="0"/>
    <s v="PASS/FAIL"/>
    <s v="max"/>
    <m/>
    <m/>
    <m/>
    <m/>
    <m/>
    <x v="0"/>
    <m/>
    <m/>
    <m/>
    <m/>
    <m/>
    <m/>
    <m/>
    <m/>
    <m/>
    <m/>
    <m/>
    <m/>
    <m/>
    <m/>
    <m/>
    <m/>
    <m/>
    <m/>
    <m/>
    <m/>
    <m/>
    <m/>
    <m/>
    <m/>
  </r>
  <r>
    <s v="MT0000892"/>
    <s v="ICIS-NPDES"/>
    <x v="0"/>
    <x v="2"/>
    <s v="TGM3B"/>
    <s v="Pass/Fail Statre 48Hr Acute Ceriodaphnia"/>
    <x v="60"/>
    <n v="1"/>
    <s v="Effluent gross"/>
    <n v="3"/>
    <x v="32"/>
    <x v="32"/>
    <n v="40908"/>
    <x v="1"/>
    <m/>
    <m/>
    <m/>
    <m/>
    <m/>
    <m/>
    <m/>
    <m/>
    <m/>
    <m/>
    <m/>
    <m/>
    <m/>
    <m/>
    <m/>
    <m/>
    <m/>
    <m/>
    <m/>
    <m/>
    <m/>
    <m/>
    <m/>
    <m/>
    <s v="PASS/FAIL"/>
    <s v="&lt;="/>
    <n v="0"/>
    <s v="PASS/FAIL"/>
    <s v="max"/>
    <m/>
    <m/>
    <m/>
    <m/>
    <m/>
    <x v="0"/>
    <m/>
    <m/>
    <m/>
    <m/>
    <m/>
    <m/>
    <m/>
    <m/>
    <m/>
    <m/>
    <m/>
    <m/>
    <m/>
    <m/>
    <m/>
    <m/>
    <m/>
    <m/>
    <m/>
    <m/>
    <m/>
    <m/>
    <m/>
    <m/>
  </r>
  <r>
    <s v="MT0000892"/>
    <s v="ICIS-NPDES"/>
    <x v="0"/>
    <x v="2"/>
    <s v="TGM3B"/>
    <s v="Pass/Fail Statre 48Hr Acute Ceriodaphnia"/>
    <x v="60"/>
    <n v="1"/>
    <s v="Effluent gross"/>
    <n v="3"/>
    <x v="8"/>
    <x v="8"/>
    <n v="40999"/>
    <x v="2"/>
    <m/>
    <m/>
    <m/>
    <m/>
    <m/>
    <m/>
    <m/>
    <m/>
    <m/>
    <m/>
    <m/>
    <m/>
    <m/>
    <m/>
    <m/>
    <m/>
    <m/>
    <m/>
    <m/>
    <m/>
    <m/>
    <m/>
    <m/>
    <n v="0"/>
    <s v="PASS/FAIL"/>
    <s v="&lt;="/>
    <n v="0"/>
    <s v="PASS/FAIL"/>
    <s v="max"/>
    <m/>
    <m/>
    <m/>
    <m/>
    <m/>
    <x v="0"/>
    <m/>
    <m/>
    <m/>
    <m/>
    <m/>
    <m/>
    <m/>
    <m/>
    <m/>
    <m/>
    <m/>
    <m/>
    <m/>
    <m/>
    <m/>
    <m/>
    <m/>
    <m/>
    <m/>
    <m/>
    <m/>
    <m/>
    <m/>
    <m/>
  </r>
  <r>
    <s v="MT0000892"/>
    <s v="ICIS-NPDES"/>
    <x v="0"/>
    <x v="2"/>
    <s v="TGN6C"/>
    <s v="Pass/Fail Static Renewal 96Hr Acute Pimephales Promelas"/>
    <x v="61"/>
    <n v="1"/>
    <s v="Effluent gross"/>
    <n v="3"/>
    <x v="13"/>
    <x v="13"/>
    <n v="40086"/>
    <x v="3"/>
    <m/>
    <m/>
    <m/>
    <m/>
    <m/>
    <m/>
    <m/>
    <m/>
    <m/>
    <m/>
    <m/>
    <m/>
    <m/>
    <m/>
    <m/>
    <m/>
    <m/>
    <m/>
    <m/>
    <m/>
    <m/>
    <m/>
    <m/>
    <m/>
    <s v="PASS/FAIL"/>
    <s v="&lt;="/>
    <n v="0"/>
    <s v="PASS/FAIL"/>
    <s v="max"/>
    <m/>
    <m/>
    <m/>
    <m/>
    <m/>
    <x v="0"/>
    <m/>
    <m/>
    <m/>
    <m/>
    <m/>
    <m/>
    <m/>
    <m/>
    <m/>
    <m/>
    <m/>
    <m/>
    <m/>
    <m/>
    <m/>
    <m/>
    <m/>
    <m/>
    <m/>
    <m/>
    <m/>
    <m/>
    <m/>
    <m/>
  </r>
  <r>
    <s v="MT0000892"/>
    <s v="ICIS-NPDES"/>
    <x v="0"/>
    <x v="2"/>
    <s v="TGN6C"/>
    <s v="Pass/Fail Static Renewal 96Hr Acute Pimephales Promelas"/>
    <x v="61"/>
    <n v="1"/>
    <s v="Effluent gross"/>
    <n v="3"/>
    <x v="16"/>
    <x v="16"/>
    <n v="40178"/>
    <x v="3"/>
    <m/>
    <m/>
    <m/>
    <m/>
    <m/>
    <m/>
    <m/>
    <m/>
    <m/>
    <m/>
    <m/>
    <m/>
    <m/>
    <m/>
    <m/>
    <m/>
    <m/>
    <m/>
    <m/>
    <m/>
    <m/>
    <m/>
    <m/>
    <m/>
    <s v="PASS/FAIL"/>
    <s v="&lt;="/>
    <n v="0"/>
    <s v="PASS/FAIL"/>
    <s v="max"/>
    <m/>
    <m/>
    <m/>
    <m/>
    <m/>
    <x v="0"/>
    <m/>
    <m/>
    <m/>
    <m/>
    <m/>
    <m/>
    <m/>
    <m/>
    <m/>
    <m/>
    <m/>
    <m/>
    <m/>
    <m/>
    <m/>
    <m/>
    <m/>
    <m/>
    <m/>
    <m/>
    <m/>
    <m/>
    <m/>
    <m/>
  </r>
  <r>
    <s v="MT0000892"/>
    <s v="ICIS-NPDES"/>
    <x v="0"/>
    <x v="2"/>
    <s v="TGN6C"/>
    <s v="Pass/Fail Static Renewal 96Hr Acute Pimephales Promelas"/>
    <x v="61"/>
    <n v="1"/>
    <s v="Effluent gross"/>
    <n v="3"/>
    <x v="19"/>
    <x v="19"/>
    <n v="40268"/>
    <x v="0"/>
    <m/>
    <m/>
    <m/>
    <m/>
    <m/>
    <m/>
    <m/>
    <m/>
    <m/>
    <m/>
    <m/>
    <m/>
    <m/>
    <m/>
    <m/>
    <m/>
    <m/>
    <m/>
    <m/>
    <m/>
    <m/>
    <m/>
    <m/>
    <m/>
    <s v="PASS/FAIL"/>
    <s v="&lt;="/>
    <n v="0"/>
    <s v="PASS/FAIL"/>
    <s v="max"/>
    <m/>
    <m/>
    <m/>
    <m/>
    <m/>
    <x v="0"/>
    <m/>
    <m/>
    <m/>
    <m/>
    <m/>
    <m/>
    <m/>
    <m/>
    <m/>
    <m/>
    <m/>
    <m/>
    <m/>
    <m/>
    <m/>
    <m/>
    <m/>
    <m/>
    <m/>
    <m/>
    <m/>
    <m/>
    <m/>
    <m/>
  </r>
  <r>
    <s v="MT0000892"/>
    <s v="ICIS-NPDES"/>
    <x v="0"/>
    <x v="2"/>
    <s v="TGN6C"/>
    <s v="Pass/Fail Static Renewal 96Hr Acute Pimephales Promelas"/>
    <x v="61"/>
    <n v="1"/>
    <s v="Effluent gross"/>
    <n v="3"/>
    <x v="22"/>
    <x v="22"/>
    <n v="40359"/>
    <x v="0"/>
    <m/>
    <m/>
    <m/>
    <m/>
    <m/>
    <m/>
    <m/>
    <m/>
    <m/>
    <m/>
    <m/>
    <m/>
    <m/>
    <m/>
    <m/>
    <m/>
    <m/>
    <m/>
    <m/>
    <m/>
    <m/>
    <m/>
    <m/>
    <n v="0"/>
    <s v="PASS/FAIL"/>
    <s v="&lt;="/>
    <n v="0"/>
    <s v="PASS/FAIL"/>
    <s v="max"/>
    <m/>
    <m/>
    <m/>
    <m/>
    <m/>
    <x v="0"/>
    <m/>
    <m/>
    <m/>
    <m/>
    <m/>
    <m/>
    <m/>
    <m/>
    <m/>
    <m/>
    <m/>
    <m/>
    <m/>
    <m/>
    <m/>
    <m/>
    <m/>
    <m/>
    <m/>
    <m/>
    <m/>
    <m/>
    <m/>
    <m/>
  </r>
  <r>
    <s v="MT0000892"/>
    <s v="ICIS-NPDES"/>
    <x v="0"/>
    <x v="2"/>
    <s v="TGN6C"/>
    <s v="Pass/Fail Static Renewal 96Hr Acute Pimephales Promelas"/>
    <x v="61"/>
    <n v="1"/>
    <s v="Effluent gross"/>
    <n v="3"/>
    <x v="1"/>
    <x v="1"/>
    <n v="40451"/>
    <x v="0"/>
    <m/>
    <m/>
    <m/>
    <m/>
    <m/>
    <m/>
    <m/>
    <m/>
    <m/>
    <m/>
    <m/>
    <m/>
    <m/>
    <m/>
    <m/>
    <m/>
    <m/>
    <m/>
    <m/>
    <m/>
    <m/>
    <m/>
    <m/>
    <m/>
    <s v="PASS/FAIL"/>
    <s v="&lt;="/>
    <n v="0"/>
    <s v="PASS/FAIL"/>
    <s v="max"/>
    <m/>
    <m/>
    <m/>
    <m/>
    <m/>
    <x v="0"/>
    <m/>
    <m/>
    <m/>
    <m/>
    <m/>
    <m/>
    <m/>
    <m/>
    <m/>
    <m/>
    <m/>
    <m/>
    <m/>
    <m/>
    <m/>
    <m/>
    <m/>
    <m/>
    <m/>
    <m/>
    <m/>
    <m/>
    <m/>
    <m/>
  </r>
  <r>
    <s v="MT0000892"/>
    <s v="ICIS-NPDES"/>
    <x v="0"/>
    <x v="2"/>
    <s v="TGN6C"/>
    <s v="Pass/Fail Static Renewal 96Hr Acute Pimephales Promelas"/>
    <x v="61"/>
    <n v="1"/>
    <s v="Effluent gross"/>
    <n v="3"/>
    <x v="3"/>
    <x v="3"/>
    <n v="40543"/>
    <x v="0"/>
    <m/>
    <m/>
    <m/>
    <m/>
    <m/>
    <m/>
    <m/>
    <m/>
    <m/>
    <m/>
    <m/>
    <m/>
    <m/>
    <m/>
    <m/>
    <m/>
    <m/>
    <m/>
    <m/>
    <m/>
    <m/>
    <m/>
    <m/>
    <n v="0"/>
    <s v="PASS/FAIL"/>
    <s v="&lt;="/>
    <n v="0"/>
    <s v="PASS/FAIL"/>
    <s v="max"/>
    <m/>
    <m/>
    <m/>
    <m/>
    <m/>
    <x v="0"/>
    <m/>
    <m/>
    <m/>
    <m/>
    <m/>
    <m/>
    <m/>
    <m/>
    <m/>
    <m/>
    <m/>
    <m/>
    <m/>
    <m/>
    <m/>
    <m/>
    <m/>
    <m/>
    <m/>
    <m/>
    <m/>
    <m/>
    <m/>
    <m/>
  </r>
  <r>
    <s v="MT0000892"/>
    <s v="ICIS-NPDES"/>
    <x v="0"/>
    <x v="2"/>
    <s v="TGN6C"/>
    <s v="Pass/Fail Static Renewal 96Hr Acute Pimephales Promelas"/>
    <x v="61"/>
    <n v="1"/>
    <s v="Effluent gross"/>
    <n v="3"/>
    <x v="27"/>
    <x v="27"/>
    <n v="40633"/>
    <x v="1"/>
    <m/>
    <m/>
    <m/>
    <m/>
    <m/>
    <m/>
    <m/>
    <m/>
    <m/>
    <m/>
    <m/>
    <m/>
    <m/>
    <m/>
    <m/>
    <m/>
    <m/>
    <m/>
    <m/>
    <m/>
    <m/>
    <m/>
    <m/>
    <m/>
    <s v="PASS/FAIL"/>
    <s v="&lt;="/>
    <n v="0"/>
    <s v="PASS/FAIL"/>
    <s v="max"/>
    <m/>
    <m/>
    <m/>
    <m/>
    <m/>
    <x v="0"/>
    <m/>
    <m/>
    <m/>
    <m/>
    <m/>
    <m/>
    <m/>
    <m/>
    <m/>
    <m/>
    <m/>
    <m/>
    <m/>
    <m/>
    <m/>
    <m/>
    <m/>
    <m/>
    <m/>
    <m/>
    <m/>
    <m/>
    <m/>
    <m/>
  </r>
  <r>
    <s v="MT0000892"/>
    <s v="ICIS-NPDES"/>
    <x v="0"/>
    <x v="2"/>
    <s v="TGN6C"/>
    <s v="Pass/Fail Static Renewal 96Hr Acute Pimephales Promelas"/>
    <x v="61"/>
    <n v="1"/>
    <s v="Effluent gross"/>
    <n v="3"/>
    <x v="5"/>
    <x v="5"/>
    <n v="40724"/>
    <x v="1"/>
    <m/>
    <m/>
    <m/>
    <m/>
    <m/>
    <m/>
    <m/>
    <m/>
    <m/>
    <m/>
    <m/>
    <m/>
    <m/>
    <m/>
    <m/>
    <m/>
    <m/>
    <m/>
    <m/>
    <m/>
    <m/>
    <m/>
    <m/>
    <n v="0"/>
    <s v="PASS/FAIL"/>
    <s v="&lt;="/>
    <n v="0"/>
    <s v="PASS/FAIL"/>
    <s v="max"/>
    <m/>
    <m/>
    <m/>
    <m/>
    <m/>
    <x v="0"/>
    <m/>
    <m/>
    <m/>
    <m/>
    <m/>
    <m/>
    <m/>
    <m/>
    <m/>
    <m/>
    <m/>
    <m/>
    <m/>
    <m/>
    <m/>
    <m/>
    <m/>
    <m/>
    <m/>
    <m/>
    <m/>
    <m/>
    <m/>
    <m/>
  </r>
  <r>
    <s v="MT0000892"/>
    <s v="ICIS-NPDES"/>
    <x v="0"/>
    <x v="2"/>
    <s v="TGN6C"/>
    <s v="Pass/Fail Static Renewal 96Hr Acute Pimephales Promelas"/>
    <x v="61"/>
    <n v="1"/>
    <s v="Effluent gross"/>
    <n v="3"/>
    <x v="29"/>
    <x v="29"/>
    <n v="40816"/>
    <x v="1"/>
    <m/>
    <m/>
    <m/>
    <m/>
    <m/>
    <m/>
    <m/>
    <m/>
    <m/>
    <m/>
    <m/>
    <m/>
    <m/>
    <m/>
    <m/>
    <m/>
    <m/>
    <m/>
    <m/>
    <m/>
    <m/>
    <m/>
    <m/>
    <m/>
    <s v="PASS/FAIL"/>
    <s v="&lt;="/>
    <n v="0"/>
    <s v="PASS/FAIL"/>
    <s v="max"/>
    <m/>
    <m/>
    <m/>
    <m/>
    <m/>
    <x v="0"/>
    <m/>
    <m/>
    <m/>
    <m/>
    <m/>
    <m/>
    <m/>
    <m/>
    <m/>
    <m/>
    <m/>
    <m/>
    <m/>
    <m/>
    <m/>
    <m/>
    <m/>
    <m/>
    <m/>
    <m/>
    <m/>
    <m/>
    <m/>
    <m/>
  </r>
  <r>
    <s v="MT0000892"/>
    <s v="ICIS-NPDES"/>
    <x v="0"/>
    <x v="2"/>
    <s v="TGN6C"/>
    <s v="Pass/Fail Static Renewal 96Hr Acute Pimephales Promelas"/>
    <x v="61"/>
    <n v="1"/>
    <s v="Effluent gross"/>
    <n v="3"/>
    <x v="32"/>
    <x v="32"/>
    <n v="40908"/>
    <x v="1"/>
    <m/>
    <m/>
    <m/>
    <m/>
    <m/>
    <m/>
    <m/>
    <m/>
    <m/>
    <m/>
    <m/>
    <m/>
    <m/>
    <m/>
    <m/>
    <m/>
    <m/>
    <m/>
    <m/>
    <m/>
    <m/>
    <m/>
    <m/>
    <n v="0"/>
    <s v="PASS/FAIL"/>
    <s v="&lt;="/>
    <n v="0"/>
    <s v="PASS/FAIL"/>
    <s v="max"/>
    <m/>
    <m/>
    <m/>
    <m/>
    <m/>
    <x v="0"/>
    <m/>
    <m/>
    <m/>
    <m/>
    <m/>
    <m/>
    <m/>
    <m/>
    <m/>
    <m/>
    <m/>
    <m/>
    <m/>
    <m/>
    <m/>
    <m/>
    <m/>
    <m/>
    <m/>
    <m/>
    <m/>
    <m/>
    <m/>
    <m/>
  </r>
  <r>
    <s v="MT0000892"/>
    <s v="ICIS-NPDES"/>
    <x v="0"/>
    <x v="2"/>
    <s v="TGN6C"/>
    <s v="Pass/Fail Static Renewal 96Hr Acute Pimephales Promelas"/>
    <x v="61"/>
    <n v="1"/>
    <s v="Effluent gross"/>
    <n v="3"/>
    <x v="8"/>
    <x v="8"/>
    <n v="40999"/>
    <x v="2"/>
    <m/>
    <m/>
    <m/>
    <m/>
    <m/>
    <m/>
    <m/>
    <m/>
    <m/>
    <m/>
    <m/>
    <m/>
    <m/>
    <m/>
    <m/>
    <m/>
    <m/>
    <m/>
    <m/>
    <m/>
    <m/>
    <m/>
    <m/>
    <m/>
    <s v="PASS/FAIL"/>
    <s v="&lt;="/>
    <n v="0"/>
    <s v="PASS/FAIL"/>
    <s v="max"/>
    <m/>
    <m/>
    <m/>
    <m/>
    <m/>
    <x v="0"/>
    <m/>
    <m/>
    <m/>
    <m/>
    <m/>
    <m/>
    <m/>
    <m/>
    <m/>
    <m/>
    <m/>
    <m/>
    <m/>
    <m/>
    <m/>
    <m/>
    <m/>
    <m/>
    <m/>
    <m/>
    <m/>
    <m/>
    <m/>
    <m/>
  </r>
  <r>
    <s v="MT0000892"/>
    <s v="ICIS-NPDES"/>
    <x v="0"/>
    <x v="3"/>
    <n v="95"/>
    <s v="Specific conductance"/>
    <x v="4"/>
    <n v="1"/>
    <s v="Effluent gross"/>
    <n v="1"/>
    <x v="35"/>
    <x v="35"/>
    <n v="41060"/>
    <x v="2"/>
    <m/>
    <m/>
    <m/>
    <m/>
    <m/>
    <m/>
    <m/>
    <m/>
    <m/>
    <m/>
    <m/>
    <m/>
    <m/>
    <s v="US/CM"/>
    <s v="&lt;="/>
    <n v="1000"/>
    <s v="US/CM"/>
    <s v="avg"/>
    <m/>
    <m/>
    <m/>
    <m/>
    <m/>
    <m/>
    <s v="US/CM"/>
    <s v="&lt;="/>
    <n v="1500"/>
    <s v="US/CM"/>
    <s v="max"/>
    <m/>
    <m/>
    <m/>
    <m/>
    <m/>
    <x v="0"/>
    <m/>
    <m/>
    <m/>
    <m/>
    <m/>
    <m/>
    <m/>
    <m/>
    <m/>
    <m/>
    <m/>
    <m/>
    <m/>
    <m/>
    <m/>
    <m/>
    <m/>
    <m/>
    <m/>
    <m/>
    <m/>
    <m/>
    <m/>
    <m/>
  </r>
  <r>
    <s v="MT0000892"/>
    <s v="ICIS-NPDES"/>
    <x v="0"/>
    <x v="3"/>
    <n v="95"/>
    <s v="Specific conductance"/>
    <x v="4"/>
    <n v="1"/>
    <s v="Effluent gross"/>
    <n v="1"/>
    <x v="10"/>
    <x v="10"/>
    <n v="41090"/>
    <x v="2"/>
    <m/>
    <m/>
    <m/>
    <m/>
    <m/>
    <m/>
    <m/>
    <m/>
    <m/>
    <m/>
    <m/>
    <m/>
    <m/>
    <s v="US/CM"/>
    <s v="&lt;="/>
    <n v="1000"/>
    <s v="US/CM"/>
    <s v="avg"/>
    <m/>
    <m/>
    <m/>
    <m/>
    <m/>
    <m/>
    <s v="US/CM"/>
    <s v="&lt;="/>
    <n v="1500"/>
    <s v="US/CM"/>
    <s v="max"/>
    <m/>
    <m/>
    <m/>
    <m/>
    <m/>
    <x v="0"/>
    <m/>
    <m/>
    <m/>
    <m/>
    <m/>
    <m/>
    <m/>
    <m/>
    <m/>
    <m/>
    <m/>
    <m/>
    <m/>
    <m/>
    <m/>
    <m/>
    <m/>
    <m/>
    <m/>
    <m/>
    <m/>
    <m/>
    <m/>
    <m/>
  </r>
  <r>
    <s v="MT0000892"/>
    <s v="ICIS-NPDES"/>
    <x v="0"/>
    <x v="3"/>
    <n v="95"/>
    <s v="Specific conductance"/>
    <x v="4"/>
    <n v="1"/>
    <s v="Effluent gross"/>
    <n v="1"/>
    <x v="36"/>
    <x v="36"/>
    <n v="41121"/>
    <x v="2"/>
    <m/>
    <m/>
    <m/>
    <m/>
    <m/>
    <m/>
    <m/>
    <m/>
    <m/>
    <m/>
    <m/>
    <m/>
    <m/>
    <s v="US/CM"/>
    <s v="&lt;="/>
    <n v="1000"/>
    <s v="US/CM"/>
    <s v="avg"/>
    <m/>
    <m/>
    <m/>
    <m/>
    <m/>
    <m/>
    <s v="US/CM"/>
    <s v="&lt;="/>
    <n v="1500"/>
    <s v="US/CM"/>
    <s v="max"/>
    <m/>
    <m/>
    <m/>
    <m/>
    <m/>
    <x v="0"/>
    <m/>
    <m/>
    <m/>
    <m/>
    <m/>
    <m/>
    <m/>
    <m/>
    <m/>
    <m/>
    <m/>
    <m/>
    <m/>
    <m/>
    <m/>
    <m/>
    <m/>
    <m/>
    <m/>
    <m/>
    <m/>
    <m/>
    <m/>
    <m/>
  </r>
  <r>
    <s v="MT0000892"/>
    <s v="ICIS-NPDES"/>
    <x v="0"/>
    <x v="3"/>
    <n v="95"/>
    <s v="Specific conductance"/>
    <x v="4"/>
    <n v="1"/>
    <s v="Effluent gross"/>
    <n v="1"/>
    <x v="37"/>
    <x v="37"/>
    <n v="41152"/>
    <x v="2"/>
    <m/>
    <m/>
    <m/>
    <m/>
    <m/>
    <m/>
    <m/>
    <m/>
    <m/>
    <m/>
    <m/>
    <m/>
    <m/>
    <s v="US/CM"/>
    <s v="&lt;="/>
    <n v="1000"/>
    <s v="US/CM"/>
    <s v="avg"/>
    <m/>
    <m/>
    <m/>
    <m/>
    <m/>
    <m/>
    <s v="US/CM"/>
    <s v="&lt;="/>
    <n v="1500"/>
    <s v="US/CM"/>
    <s v="max"/>
    <m/>
    <m/>
    <m/>
    <m/>
    <m/>
    <x v="0"/>
    <m/>
    <m/>
    <m/>
    <m/>
    <m/>
    <m/>
    <m/>
    <m/>
    <m/>
    <m/>
    <m/>
    <m/>
    <m/>
    <m/>
    <m/>
    <m/>
    <m/>
    <m/>
    <m/>
    <m/>
    <m/>
    <m/>
    <m/>
    <m/>
  </r>
  <r>
    <s v="MT0000892"/>
    <s v="ICIS-NPDES"/>
    <x v="0"/>
    <x v="3"/>
    <n v="95"/>
    <s v="Specific conductance"/>
    <x v="4"/>
    <n v="1"/>
    <s v="Effluent gross"/>
    <n v="1"/>
    <x v="38"/>
    <x v="38"/>
    <n v="41182"/>
    <x v="2"/>
    <m/>
    <m/>
    <m/>
    <m/>
    <m/>
    <m/>
    <m/>
    <m/>
    <m/>
    <m/>
    <m/>
    <m/>
    <m/>
    <s v="US/CM"/>
    <s v="&lt;="/>
    <n v="1000"/>
    <s v="US/CM"/>
    <s v="avg"/>
    <m/>
    <m/>
    <m/>
    <m/>
    <m/>
    <m/>
    <s v="US/CM"/>
    <s v="&lt;="/>
    <n v="1500"/>
    <s v="US/CM"/>
    <s v="max"/>
    <m/>
    <m/>
    <m/>
    <m/>
    <m/>
    <x v="0"/>
    <m/>
    <m/>
    <m/>
    <m/>
    <m/>
    <m/>
    <m/>
    <m/>
    <m/>
    <m/>
    <m/>
    <m/>
    <m/>
    <m/>
    <m/>
    <m/>
    <m/>
    <m/>
    <m/>
    <m/>
    <m/>
    <m/>
    <m/>
    <m/>
  </r>
  <r>
    <s v="MT0000892"/>
    <s v="ICIS-NPDES"/>
    <x v="0"/>
    <x v="3"/>
    <n v="400"/>
    <s v="pH"/>
    <x v="6"/>
    <n v="1"/>
    <s v="Effluent gross"/>
    <n v="1"/>
    <x v="11"/>
    <x v="11"/>
    <n v="40025"/>
    <x v="3"/>
    <m/>
    <m/>
    <s v="SU"/>
    <s v="&gt;="/>
    <n v="6.5"/>
    <s v="SU"/>
    <s v="min"/>
    <m/>
    <m/>
    <m/>
    <m/>
    <m/>
    <m/>
    <m/>
    <m/>
    <m/>
    <m/>
    <m/>
    <m/>
    <m/>
    <m/>
    <m/>
    <m/>
    <m/>
    <s v="SU"/>
    <s v="&lt;="/>
    <n v="9"/>
    <s v="SU"/>
    <s v="max"/>
    <m/>
    <m/>
    <m/>
    <m/>
    <m/>
    <x v="0"/>
    <m/>
    <m/>
    <m/>
    <m/>
    <m/>
    <m/>
    <m/>
    <m/>
    <m/>
    <m/>
    <m/>
    <m/>
    <m/>
    <m/>
    <m/>
    <m/>
    <m/>
    <m/>
    <m/>
    <m/>
    <m/>
    <m/>
    <m/>
    <m/>
  </r>
  <r>
    <s v="MT0000892"/>
    <s v="ICIS-NPDES"/>
    <x v="0"/>
    <x v="3"/>
    <n v="400"/>
    <s v="pH"/>
    <x v="6"/>
    <n v="1"/>
    <s v="Effluent gross"/>
    <n v="1"/>
    <x v="12"/>
    <x v="12"/>
    <n v="40056"/>
    <x v="3"/>
    <m/>
    <m/>
    <s v="SU"/>
    <s v="&gt;="/>
    <n v="6.5"/>
    <s v="SU"/>
    <s v="min"/>
    <m/>
    <m/>
    <m/>
    <m/>
    <m/>
    <m/>
    <m/>
    <m/>
    <m/>
    <m/>
    <m/>
    <m/>
    <m/>
    <m/>
    <m/>
    <m/>
    <m/>
    <s v="SU"/>
    <s v="&lt;="/>
    <n v="9"/>
    <s v="SU"/>
    <s v="max"/>
    <m/>
    <m/>
    <m/>
    <m/>
    <m/>
    <x v="0"/>
    <m/>
    <m/>
    <m/>
    <m/>
    <m/>
    <m/>
    <m/>
    <m/>
    <m/>
    <m/>
    <m/>
    <m/>
    <m/>
    <m/>
    <m/>
    <m/>
    <m/>
    <m/>
    <m/>
    <m/>
    <m/>
    <m/>
    <m/>
    <m/>
  </r>
  <r>
    <s v="MT0000892"/>
    <s v="ICIS-NPDES"/>
    <x v="0"/>
    <x v="3"/>
    <n v="400"/>
    <s v="pH"/>
    <x v="6"/>
    <n v="1"/>
    <s v="Effluent gross"/>
    <n v="1"/>
    <x v="13"/>
    <x v="13"/>
    <n v="40086"/>
    <x v="3"/>
    <m/>
    <m/>
    <s v="SU"/>
    <s v="&gt;="/>
    <n v="6.5"/>
    <s v="SU"/>
    <s v="min"/>
    <m/>
    <m/>
    <m/>
    <m/>
    <m/>
    <m/>
    <m/>
    <m/>
    <m/>
    <m/>
    <m/>
    <m/>
    <m/>
    <m/>
    <m/>
    <m/>
    <m/>
    <s v="SU"/>
    <s v="&lt;="/>
    <n v="9"/>
    <s v="SU"/>
    <s v="max"/>
    <m/>
    <m/>
    <m/>
    <m/>
    <m/>
    <x v="0"/>
    <m/>
    <m/>
    <m/>
    <m/>
    <m/>
    <m/>
    <m/>
    <m/>
    <m/>
    <m/>
    <m/>
    <m/>
    <m/>
    <m/>
    <m/>
    <m/>
    <m/>
    <m/>
    <m/>
    <m/>
    <m/>
    <m/>
    <m/>
    <m/>
  </r>
  <r>
    <s v="MT0000892"/>
    <s v="ICIS-NPDES"/>
    <x v="0"/>
    <x v="3"/>
    <n v="400"/>
    <s v="pH"/>
    <x v="6"/>
    <n v="1"/>
    <s v="Effluent gross"/>
    <n v="1"/>
    <x v="14"/>
    <x v="14"/>
    <n v="40117"/>
    <x v="3"/>
    <m/>
    <m/>
    <s v="SU"/>
    <s v="&gt;="/>
    <n v="6.5"/>
    <s v="SU"/>
    <s v="min"/>
    <m/>
    <m/>
    <m/>
    <m/>
    <m/>
    <m/>
    <m/>
    <m/>
    <m/>
    <m/>
    <m/>
    <m/>
    <m/>
    <m/>
    <m/>
    <m/>
    <m/>
    <s v="SU"/>
    <s v="&lt;="/>
    <n v="9"/>
    <s v="SU"/>
    <s v="max"/>
    <m/>
    <m/>
    <m/>
    <m/>
    <m/>
    <x v="0"/>
    <m/>
    <m/>
    <m/>
    <m/>
    <m/>
    <m/>
    <m/>
    <m/>
    <m/>
    <m/>
    <m/>
    <m/>
    <m/>
    <m/>
    <m/>
    <m/>
    <m/>
    <m/>
    <m/>
    <m/>
    <m/>
    <m/>
    <m/>
    <m/>
  </r>
  <r>
    <s v="MT0000892"/>
    <s v="ICIS-NPDES"/>
    <x v="0"/>
    <x v="3"/>
    <n v="400"/>
    <s v="pH"/>
    <x v="6"/>
    <n v="1"/>
    <s v="Effluent gross"/>
    <n v="1"/>
    <x v="15"/>
    <x v="15"/>
    <n v="40147"/>
    <x v="3"/>
    <m/>
    <m/>
    <s v="SU"/>
    <s v="&gt;="/>
    <n v="6.5"/>
    <s v="SU"/>
    <s v="min"/>
    <m/>
    <m/>
    <m/>
    <m/>
    <m/>
    <m/>
    <m/>
    <m/>
    <m/>
    <m/>
    <m/>
    <m/>
    <m/>
    <m/>
    <m/>
    <m/>
    <m/>
    <s v="SU"/>
    <s v="&lt;="/>
    <n v="9"/>
    <s v="SU"/>
    <s v="max"/>
    <m/>
    <m/>
    <m/>
    <m/>
    <m/>
    <x v="0"/>
    <m/>
    <m/>
    <m/>
    <m/>
    <m/>
    <m/>
    <m/>
    <m/>
    <m/>
    <m/>
    <m/>
    <m/>
    <m/>
    <m/>
    <m/>
    <m/>
    <m/>
    <m/>
    <m/>
    <m/>
    <m/>
    <m/>
    <m/>
    <m/>
  </r>
  <r>
    <s v="MT0000892"/>
    <s v="ICIS-NPDES"/>
    <x v="0"/>
    <x v="3"/>
    <n v="400"/>
    <s v="pH"/>
    <x v="6"/>
    <n v="1"/>
    <s v="Effluent gross"/>
    <n v="1"/>
    <x v="16"/>
    <x v="16"/>
    <n v="40178"/>
    <x v="3"/>
    <m/>
    <m/>
    <s v="SU"/>
    <s v="&gt;="/>
    <n v="6.5"/>
    <s v="SU"/>
    <s v="min"/>
    <m/>
    <m/>
    <m/>
    <m/>
    <m/>
    <m/>
    <m/>
    <m/>
    <m/>
    <m/>
    <m/>
    <m/>
    <m/>
    <m/>
    <m/>
    <m/>
    <m/>
    <s v="SU"/>
    <s v="&lt;="/>
    <n v="9"/>
    <s v="SU"/>
    <s v="max"/>
    <m/>
    <m/>
    <m/>
    <m/>
    <m/>
    <x v="0"/>
    <m/>
    <m/>
    <m/>
    <m/>
    <m/>
    <m/>
    <m/>
    <m/>
    <m/>
    <m/>
    <m/>
    <m/>
    <m/>
    <m/>
    <m/>
    <m/>
    <m/>
    <m/>
    <m/>
    <m/>
    <m/>
    <m/>
    <m/>
    <m/>
  </r>
  <r>
    <s v="MT0000892"/>
    <s v="ICIS-NPDES"/>
    <x v="0"/>
    <x v="3"/>
    <n v="400"/>
    <s v="pH"/>
    <x v="6"/>
    <n v="1"/>
    <s v="Effluent gross"/>
    <n v="1"/>
    <x v="17"/>
    <x v="17"/>
    <n v="40209"/>
    <x v="0"/>
    <m/>
    <m/>
    <s v="SU"/>
    <s v="&gt;="/>
    <n v="6.5"/>
    <s v="SU"/>
    <s v="min"/>
    <m/>
    <m/>
    <m/>
    <m/>
    <m/>
    <m/>
    <m/>
    <m/>
    <m/>
    <m/>
    <m/>
    <m/>
    <m/>
    <m/>
    <m/>
    <m/>
    <m/>
    <s v="SU"/>
    <s v="&lt;="/>
    <n v="9"/>
    <s v="SU"/>
    <s v="max"/>
    <m/>
    <m/>
    <m/>
    <m/>
    <m/>
    <x v="0"/>
    <m/>
    <m/>
    <m/>
    <m/>
    <m/>
    <m/>
    <m/>
    <m/>
    <m/>
    <m/>
    <m/>
    <m/>
    <m/>
    <m/>
    <m/>
    <m/>
    <m/>
    <m/>
    <m/>
    <m/>
    <m/>
    <m/>
    <m/>
    <m/>
  </r>
  <r>
    <s v="MT0000892"/>
    <s v="ICIS-NPDES"/>
    <x v="0"/>
    <x v="3"/>
    <n v="400"/>
    <s v="pH"/>
    <x v="6"/>
    <n v="1"/>
    <s v="Effluent gross"/>
    <n v="1"/>
    <x v="18"/>
    <x v="18"/>
    <n v="40237"/>
    <x v="0"/>
    <m/>
    <m/>
    <s v="SU"/>
    <s v="&gt;="/>
    <n v="6.5"/>
    <s v="SU"/>
    <s v="min"/>
    <m/>
    <m/>
    <m/>
    <m/>
    <m/>
    <m/>
    <m/>
    <m/>
    <m/>
    <m/>
    <m/>
    <m/>
    <m/>
    <m/>
    <m/>
    <m/>
    <m/>
    <s v="SU"/>
    <s v="&lt;="/>
    <n v="9"/>
    <s v="SU"/>
    <s v="max"/>
    <m/>
    <m/>
    <m/>
    <m/>
    <m/>
    <x v="0"/>
    <m/>
    <m/>
    <m/>
    <m/>
    <m/>
    <m/>
    <m/>
    <m/>
    <m/>
    <m/>
    <m/>
    <m/>
    <m/>
    <m/>
    <m/>
    <m/>
    <m/>
    <m/>
    <m/>
    <m/>
    <m/>
    <m/>
    <m/>
    <m/>
  </r>
  <r>
    <s v="MT0000892"/>
    <s v="ICIS-NPDES"/>
    <x v="0"/>
    <x v="3"/>
    <n v="400"/>
    <s v="pH"/>
    <x v="6"/>
    <n v="1"/>
    <s v="Effluent gross"/>
    <n v="1"/>
    <x v="19"/>
    <x v="19"/>
    <n v="40268"/>
    <x v="0"/>
    <m/>
    <m/>
    <s v="SU"/>
    <s v="&gt;="/>
    <n v="6.5"/>
    <s v="SU"/>
    <s v="min"/>
    <m/>
    <m/>
    <m/>
    <m/>
    <m/>
    <m/>
    <m/>
    <m/>
    <m/>
    <m/>
    <m/>
    <m/>
    <m/>
    <m/>
    <m/>
    <m/>
    <m/>
    <s v="SU"/>
    <s v="&lt;="/>
    <n v="9"/>
    <s v="SU"/>
    <s v="max"/>
    <m/>
    <m/>
    <m/>
    <m/>
    <m/>
    <x v="0"/>
    <m/>
    <m/>
    <m/>
    <m/>
    <m/>
    <m/>
    <m/>
    <m/>
    <m/>
    <m/>
    <m/>
    <m/>
    <m/>
    <m/>
    <m/>
    <m/>
    <m/>
    <m/>
    <m/>
    <m/>
    <m/>
    <m/>
    <m/>
    <m/>
  </r>
  <r>
    <s v="MT0000892"/>
    <s v="ICIS-NPDES"/>
    <x v="0"/>
    <x v="3"/>
    <n v="400"/>
    <s v="pH"/>
    <x v="6"/>
    <n v="1"/>
    <s v="Effluent gross"/>
    <n v="1"/>
    <x v="20"/>
    <x v="20"/>
    <n v="40298"/>
    <x v="0"/>
    <m/>
    <m/>
    <s v="SU"/>
    <s v="&gt;="/>
    <n v="6.5"/>
    <s v="SU"/>
    <s v="min"/>
    <m/>
    <m/>
    <m/>
    <m/>
    <m/>
    <m/>
    <m/>
    <m/>
    <m/>
    <m/>
    <m/>
    <m/>
    <m/>
    <m/>
    <m/>
    <m/>
    <m/>
    <s v="SU"/>
    <s v="&lt;="/>
    <n v="9"/>
    <s v="SU"/>
    <s v="max"/>
    <m/>
    <m/>
    <m/>
    <m/>
    <m/>
    <x v="0"/>
    <m/>
    <m/>
    <m/>
    <m/>
    <m/>
    <m/>
    <m/>
    <m/>
    <m/>
    <m/>
    <m/>
    <m/>
    <m/>
    <m/>
    <m/>
    <m/>
    <m/>
    <m/>
    <m/>
    <m/>
    <m/>
    <m/>
    <m/>
    <m/>
  </r>
  <r>
    <s v="MT0000892"/>
    <s v="ICIS-NPDES"/>
    <x v="0"/>
    <x v="3"/>
    <n v="400"/>
    <s v="pH"/>
    <x v="6"/>
    <n v="1"/>
    <s v="Effluent gross"/>
    <n v="1"/>
    <x v="21"/>
    <x v="21"/>
    <n v="40329"/>
    <x v="0"/>
    <m/>
    <m/>
    <s v="SU"/>
    <s v="&gt;="/>
    <n v="6.5"/>
    <s v="SU"/>
    <s v="min"/>
    <m/>
    <m/>
    <m/>
    <m/>
    <m/>
    <m/>
    <m/>
    <m/>
    <m/>
    <m/>
    <m/>
    <m/>
    <m/>
    <m/>
    <m/>
    <m/>
    <m/>
    <s v="SU"/>
    <s v="&lt;="/>
    <n v="9"/>
    <s v="SU"/>
    <s v="max"/>
    <m/>
    <m/>
    <m/>
    <m/>
    <m/>
    <x v="0"/>
    <m/>
    <m/>
    <m/>
    <m/>
    <m/>
    <m/>
    <m/>
    <m/>
    <m/>
    <m/>
    <m/>
    <m/>
    <m/>
    <m/>
    <m/>
    <m/>
    <m/>
    <m/>
    <m/>
    <m/>
    <m/>
    <m/>
    <m/>
    <m/>
  </r>
  <r>
    <s v="MT0000892"/>
    <s v="ICIS-NPDES"/>
    <x v="0"/>
    <x v="3"/>
    <n v="400"/>
    <s v="pH"/>
    <x v="6"/>
    <n v="1"/>
    <s v="Effluent gross"/>
    <n v="1"/>
    <x v="22"/>
    <x v="22"/>
    <n v="40359"/>
    <x v="0"/>
    <m/>
    <m/>
    <s v="SU"/>
    <s v="&gt;="/>
    <n v="6.5"/>
    <s v="SU"/>
    <s v="min"/>
    <m/>
    <m/>
    <m/>
    <m/>
    <m/>
    <m/>
    <m/>
    <m/>
    <m/>
    <m/>
    <m/>
    <m/>
    <m/>
    <m/>
    <m/>
    <m/>
    <m/>
    <s v="SU"/>
    <s v="&lt;="/>
    <n v="9"/>
    <s v="SU"/>
    <s v="max"/>
    <m/>
    <m/>
    <m/>
    <m/>
    <m/>
    <x v="0"/>
    <m/>
    <m/>
    <m/>
    <m/>
    <m/>
    <m/>
    <m/>
    <m/>
    <m/>
    <m/>
    <m/>
    <m/>
    <m/>
    <m/>
    <m/>
    <m/>
    <m/>
    <m/>
    <m/>
    <m/>
    <m/>
    <m/>
    <m/>
    <m/>
  </r>
  <r>
    <s v="MT0000892"/>
    <s v="ICIS-NPDES"/>
    <x v="0"/>
    <x v="3"/>
    <n v="400"/>
    <s v="pH"/>
    <x v="6"/>
    <n v="1"/>
    <s v="Effluent gross"/>
    <n v="1"/>
    <x v="23"/>
    <x v="23"/>
    <n v="40390"/>
    <x v="0"/>
    <m/>
    <m/>
    <s v="SU"/>
    <s v="&gt;="/>
    <n v="6.5"/>
    <s v="SU"/>
    <s v="min"/>
    <m/>
    <m/>
    <m/>
    <m/>
    <m/>
    <m/>
    <m/>
    <m/>
    <m/>
    <m/>
    <m/>
    <m/>
    <m/>
    <m/>
    <m/>
    <m/>
    <m/>
    <s v="SU"/>
    <s v="&lt;="/>
    <n v="9"/>
    <s v="SU"/>
    <s v="max"/>
    <m/>
    <m/>
    <m/>
    <m/>
    <m/>
    <x v="0"/>
    <m/>
    <m/>
    <m/>
    <m/>
    <m/>
    <m/>
    <m/>
    <m/>
    <m/>
    <m/>
    <m/>
    <m/>
    <m/>
    <m/>
    <m/>
    <m/>
    <m/>
    <m/>
    <m/>
    <m/>
    <m/>
    <m/>
    <m/>
    <m/>
  </r>
  <r>
    <s v="MT0000892"/>
    <s v="ICIS-NPDES"/>
    <x v="0"/>
    <x v="3"/>
    <n v="400"/>
    <s v="pH"/>
    <x v="6"/>
    <n v="1"/>
    <s v="Effluent gross"/>
    <n v="1"/>
    <x v="0"/>
    <x v="0"/>
    <n v="40421"/>
    <x v="0"/>
    <m/>
    <m/>
    <s v="SU"/>
    <s v="&gt;="/>
    <n v="6.5"/>
    <s v="SU"/>
    <s v="min"/>
    <m/>
    <m/>
    <m/>
    <m/>
    <m/>
    <m/>
    <m/>
    <m/>
    <m/>
    <m/>
    <m/>
    <m/>
    <m/>
    <m/>
    <m/>
    <m/>
    <m/>
    <s v="SU"/>
    <s v="&lt;="/>
    <n v="9"/>
    <s v="SU"/>
    <s v="max"/>
    <m/>
    <m/>
    <m/>
    <m/>
    <m/>
    <x v="0"/>
    <m/>
    <m/>
    <m/>
    <m/>
    <m/>
    <m/>
    <m/>
    <m/>
    <m/>
    <m/>
    <m/>
    <m/>
    <m/>
    <m/>
    <m/>
    <m/>
    <m/>
    <m/>
    <m/>
    <m/>
    <m/>
    <m/>
    <m/>
    <m/>
  </r>
  <r>
    <s v="MT0000892"/>
    <s v="ICIS-NPDES"/>
    <x v="0"/>
    <x v="3"/>
    <n v="400"/>
    <s v="pH"/>
    <x v="6"/>
    <n v="1"/>
    <s v="Effluent gross"/>
    <n v="1"/>
    <x v="1"/>
    <x v="1"/>
    <n v="40451"/>
    <x v="0"/>
    <m/>
    <m/>
    <s v="SU"/>
    <s v="&gt;="/>
    <n v="6.5"/>
    <s v="SU"/>
    <s v="min"/>
    <m/>
    <m/>
    <m/>
    <m/>
    <m/>
    <m/>
    <m/>
    <m/>
    <m/>
    <m/>
    <m/>
    <m/>
    <m/>
    <m/>
    <m/>
    <m/>
    <m/>
    <s v="SU"/>
    <s v="&lt;="/>
    <n v="9"/>
    <s v="SU"/>
    <s v="max"/>
    <m/>
    <m/>
    <m/>
    <m/>
    <m/>
    <x v="0"/>
    <m/>
    <m/>
    <m/>
    <m/>
    <m/>
    <m/>
    <m/>
    <m/>
    <m/>
    <m/>
    <m/>
    <m/>
    <m/>
    <m/>
    <m/>
    <m/>
    <m/>
    <m/>
    <m/>
    <m/>
    <m/>
    <m/>
    <m/>
    <m/>
  </r>
  <r>
    <s v="MT0000892"/>
    <s v="ICIS-NPDES"/>
    <x v="0"/>
    <x v="3"/>
    <n v="400"/>
    <s v="pH"/>
    <x v="6"/>
    <n v="1"/>
    <s v="Effluent gross"/>
    <n v="1"/>
    <x v="24"/>
    <x v="24"/>
    <n v="40482"/>
    <x v="0"/>
    <m/>
    <m/>
    <s v="SU"/>
    <s v="&gt;="/>
    <n v="6.5"/>
    <s v="SU"/>
    <s v="min"/>
    <m/>
    <m/>
    <m/>
    <m/>
    <m/>
    <m/>
    <m/>
    <m/>
    <m/>
    <m/>
    <m/>
    <m/>
    <m/>
    <m/>
    <m/>
    <m/>
    <m/>
    <s v="SU"/>
    <s v="&lt;="/>
    <n v="9"/>
    <s v="SU"/>
    <s v="max"/>
    <m/>
    <m/>
    <m/>
    <m/>
    <m/>
    <x v="0"/>
    <m/>
    <m/>
    <m/>
    <m/>
    <m/>
    <m/>
    <m/>
    <m/>
    <m/>
    <m/>
    <m/>
    <m/>
    <m/>
    <m/>
    <m/>
    <m/>
    <m/>
    <m/>
    <m/>
    <m/>
    <m/>
    <m/>
    <m/>
    <m/>
  </r>
  <r>
    <s v="MT0000892"/>
    <s v="ICIS-NPDES"/>
    <x v="0"/>
    <x v="3"/>
    <n v="400"/>
    <s v="pH"/>
    <x v="6"/>
    <n v="1"/>
    <s v="Effluent gross"/>
    <n v="1"/>
    <x v="2"/>
    <x v="2"/>
    <n v="40512"/>
    <x v="0"/>
    <m/>
    <m/>
    <s v="SU"/>
    <s v="&gt;="/>
    <n v="6.5"/>
    <s v="SU"/>
    <s v="min"/>
    <m/>
    <m/>
    <m/>
    <m/>
    <m/>
    <m/>
    <m/>
    <m/>
    <m/>
    <m/>
    <m/>
    <m/>
    <m/>
    <m/>
    <m/>
    <m/>
    <m/>
    <s v="SU"/>
    <s v="&lt;="/>
    <n v="9"/>
    <s v="SU"/>
    <s v="max"/>
    <m/>
    <m/>
    <m/>
    <m/>
    <m/>
    <x v="0"/>
    <m/>
    <m/>
    <m/>
    <m/>
    <m/>
    <m/>
    <m/>
    <m/>
    <m/>
    <m/>
    <m/>
    <m/>
    <m/>
    <m/>
    <m/>
    <m/>
    <m/>
    <m/>
    <m/>
    <m/>
    <m/>
    <m/>
    <m/>
    <m/>
  </r>
  <r>
    <s v="MT0000892"/>
    <s v="ICIS-NPDES"/>
    <x v="0"/>
    <x v="3"/>
    <n v="400"/>
    <s v="pH"/>
    <x v="6"/>
    <n v="1"/>
    <s v="Effluent gross"/>
    <n v="1"/>
    <x v="3"/>
    <x v="3"/>
    <n v="40543"/>
    <x v="0"/>
    <m/>
    <m/>
    <s v="SU"/>
    <s v="&gt;="/>
    <n v="6.5"/>
    <s v="SU"/>
    <s v="min"/>
    <m/>
    <m/>
    <m/>
    <m/>
    <m/>
    <m/>
    <m/>
    <m/>
    <m/>
    <m/>
    <m/>
    <m/>
    <m/>
    <m/>
    <m/>
    <m/>
    <m/>
    <s v="SU"/>
    <s v="&lt;="/>
    <n v="9"/>
    <s v="SU"/>
    <s v="max"/>
    <m/>
    <m/>
    <m/>
    <m/>
    <m/>
    <x v="0"/>
    <m/>
    <m/>
    <m/>
    <m/>
    <m/>
    <m/>
    <m/>
    <m/>
    <m/>
    <m/>
    <m/>
    <m/>
    <m/>
    <m/>
    <m/>
    <m/>
    <m/>
    <m/>
    <m/>
    <m/>
    <m/>
    <m/>
    <m/>
    <m/>
  </r>
  <r>
    <s v="MT0000892"/>
    <s v="ICIS-NPDES"/>
    <x v="0"/>
    <x v="3"/>
    <n v="400"/>
    <s v="pH"/>
    <x v="6"/>
    <n v="1"/>
    <s v="Effluent gross"/>
    <n v="1"/>
    <x v="25"/>
    <x v="25"/>
    <n v="40574"/>
    <x v="1"/>
    <m/>
    <m/>
    <s v="SU"/>
    <s v="&gt;="/>
    <n v="6.5"/>
    <s v="SU"/>
    <s v="min"/>
    <m/>
    <m/>
    <m/>
    <m/>
    <m/>
    <m/>
    <m/>
    <m/>
    <m/>
    <m/>
    <m/>
    <m/>
    <m/>
    <m/>
    <m/>
    <m/>
    <m/>
    <s v="SU"/>
    <s v="&lt;="/>
    <n v="9"/>
    <s v="SU"/>
    <s v="max"/>
    <m/>
    <m/>
    <m/>
    <m/>
    <m/>
    <x v="0"/>
    <m/>
    <m/>
    <m/>
    <m/>
    <m/>
    <m/>
    <m/>
    <m/>
    <m/>
    <m/>
    <m/>
    <m/>
    <m/>
    <m/>
    <m/>
    <m/>
    <m/>
    <m/>
    <m/>
    <m/>
    <m/>
    <m/>
    <m/>
    <m/>
  </r>
  <r>
    <s v="MT0000892"/>
    <s v="ICIS-NPDES"/>
    <x v="0"/>
    <x v="3"/>
    <n v="400"/>
    <s v="pH"/>
    <x v="6"/>
    <n v="1"/>
    <s v="Effluent gross"/>
    <n v="1"/>
    <x v="26"/>
    <x v="26"/>
    <n v="40602"/>
    <x v="1"/>
    <m/>
    <m/>
    <s v="SU"/>
    <s v="&gt;="/>
    <n v="6.5"/>
    <s v="SU"/>
    <s v="min"/>
    <m/>
    <m/>
    <m/>
    <m/>
    <m/>
    <m/>
    <m/>
    <m/>
    <m/>
    <m/>
    <m/>
    <m/>
    <m/>
    <m/>
    <m/>
    <m/>
    <m/>
    <s v="SU"/>
    <s v="&lt;="/>
    <n v="9"/>
    <s v="SU"/>
    <s v="max"/>
    <m/>
    <m/>
    <m/>
    <m/>
    <m/>
    <x v="0"/>
    <m/>
    <m/>
    <m/>
    <m/>
    <m/>
    <m/>
    <m/>
    <m/>
    <m/>
    <m/>
    <m/>
    <m/>
    <m/>
    <m/>
    <m/>
    <m/>
    <m/>
    <m/>
    <m/>
    <m/>
    <m/>
    <m/>
    <m/>
    <m/>
  </r>
  <r>
    <s v="MT0000892"/>
    <s v="ICIS-NPDES"/>
    <x v="0"/>
    <x v="3"/>
    <n v="400"/>
    <s v="pH"/>
    <x v="6"/>
    <n v="1"/>
    <s v="Effluent gross"/>
    <n v="1"/>
    <x v="27"/>
    <x v="27"/>
    <n v="40633"/>
    <x v="1"/>
    <m/>
    <m/>
    <s v="SU"/>
    <s v="&gt;="/>
    <n v="6.5"/>
    <s v="SU"/>
    <s v="min"/>
    <m/>
    <m/>
    <m/>
    <m/>
    <m/>
    <m/>
    <m/>
    <m/>
    <m/>
    <m/>
    <m/>
    <m/>
    <m/>
    <m/>
    <m/>
    <m/>
    <m/>
    <s v="SU"/>
    <s v="&lt;="/>
    <n v="9"/>
    <s v="SU"/>
    <s v="max"/>
    <m/>
    <m/>
    <m/>
    <m/>
    <m/>
    <x v="0"/>
    <m/>
    <m/>
    <m/>
    <m/>
    <m/>
    <m/>
    <m/>
    <m/>
    <m/>
    <m/>
    <m/>
    <m/>
    <m/>
    <m/>
    <m/>
    <m/>
    <m/>
    <m/>
    <m/>
    <m/>
    <m/>
    <m/>
    <m/>
    <m/>
  </r>
  <r>
    <s v="MT0000892"/>
    <s v="ICIS-NPDES"/>
    <x v="0"/>
    <x v="3"/>
    <n v="400"/>
    <s v="pH"/>
    <x v="6"/>
    <n v="1"/>
    <s v="Effluent gross"/>
    <n v="1"/>
    <x v="28"/>
    <x v="28"/>
    <n v="40663"/>
    <x v="1"/>
    <m/>
    <m/>
    <s v="SU"/>
    <s v="&gt;="/>
    <n v="6.5"/>
    <s v="SU"/>
    <s v="min"/>
    <m/>
    <m/>
    <m/>
    <m/>
    <m/>
    <m/>
    <m/>
    <m/>
    <m/>
    <m/>
    <m/>
    <m/>
    <m/>
    <m/>
    <m/>
    <m/>
    <m/>
    <s v="SU"/>
    <s v="&lt;="/>
    <n v="9"/>
    <s v="SU"/>
    <s v="max"/>
    <m/>
    <m/>
    <m/>
    <m/>
    <m/>
    <x v="0"/>
    <m/>
    <m/>
    <m/>
    <m/>
    <m/>
    <m/>
    <m/>
    <m/>
    <m/>
    <m/>
    <m/>
    <m/>
    <m/>
    <m/>
    <m/>
    <m/>
    <m/>
    <m/>
    <m/>
    <m/>
    <m/>
    <m/>
    <m/>
    <m/>
  </r>
  <r>
    <s v="MT0000892"/>
    <s v="ICIS-NPDES"/>
    <x v="0"/>
    <x v="3"/>
    <n v="400"/>
    <s v="pH"/>
    <x v="6"/>
    <n v="1"/>
    <s v="Effluent gross"/>
    <n v="1"/>
    <x v="4"/>
    <x v="4"/>
    <n v="40694"/>
    <x v="1"/>
    <m/>
    <m/>
    <s v="SU"/>
    <s v="&gt;="/>
    <n v="6.5"/>
    <s v="SU"/>
    <s v="min"/>
    <m/>
    <m/>
    <m/>
    <m/>
    <m/>
    <m/>
    <m/>
    <m/>
    <m/>
    <m/>
    <m/>
    <m/>
    <m/>
    <m/>
    <m/>
    <m/>
    <m/>
    <s v="SU"/>
    <s v="&lt;="/>
    <n v="9"/>
    <s v="SU"/>
    <s v="max"/>
    <m/>
    <m/>
    <m/>
    <m/>
    <m/>
    <x v="0"/>
    <m/>
    <m/>
    <m/>
    <m/>
    <m/>
    <m/>
    <m/>
    <m/>
    <m/>
    <m/>
    <m/>
    <m/>
    <m/>
    <m/>
    <m/>
    <m/>
    <m/>
    <m/>
    <m/>
    <m/>
    <m/>
    <m/>
    <m/>
    <m/>
  </r>
  <r>
    <s v="MT0000892"/>
    <s v="ICIS-NPDES"/>
    <x v="0"/>
    <x v="3"/>
    <n v="400"/>
    <s v="pH"/>
    <x v="6"/>
    <n v="1"/>
    <s v="Effluent gross"/>
    <n v="1"/>
    <x v="5"/>
    <x v="5"/>
    <n v="40724"/>
    <x v="1"/>
    <m/>
    <m/>
    <s v="SU"/>
    <s v="&gt;="/>
    <n v="6.5"/>
    <s v="SU"/>
    <s v="min"/>
    <m/>
    <m/>
    <m/>
    <m/>
    <m/>
    <m/>
    <m/>
    <m/>
    <m/>
    <m/>
    <m/>
    <m/>
    <m/>
    <m/>
    <m/>
    <m/>
    <m/>
    <s v="SU"/>
    <s v="&lt;="/>
    <n v="9"/>
    <s v="SU"/>
    <s v="max"/>
    <m/>
    <m/>
    <m/>
    <m/>
    <m/>
    <x v="0"/>
    <m/>
    <m/>
    <m/>
    <m/>
    <m/>
    <m/>
    <m/>
    <m/>
    <m/>
    <m/>
    <m/>
    <m/>
    <m/>
    <m/>
    <m/>
    <m/>
    <m/>
    <m/>
    <m/>
    <m/>
    <m/>
    <m/>
    <m/>
    <m/>
  </r>
  <r>
    <s v="MT0000892"/>
    <s v="ICIS-NPDES"/>
    <x v="0"/>
    <x v="3"/>
    <n v="400"/>
    <s v="pH"/>
    <x v="6"/>
    <n v="1"/>
    <s v="Effluent gross"/>
    <n v="1"/>
    <x v="6"/>
    <x v="6"/>
    <n v="40755"/>
    <x v="1"/>
    <m/>
    <m/>
    <s v="SU"/>
    <s v="&gt;="/>
    <n v="6.5"/>
    <s v="SU"/>
    <s v="min"/>
    <m/>
    <m/>
    <m/>
    <m/>
    <m/>
    <m/>
    <m/>
    <m/>
    <m/>
    <m/>
    <m/>
    <m/>
    <m/>
    <m/>
    <m/>
    <m/>
    <m/>
    <s v="SU"/>
    <s v="&lt;="/>
    <n v="9"/>
    <s v="SU"/>
    <s v="max"/>
    <m/>
    <m/>
    <m/>
    <m/>
    <m/>
    <x v="0"/>
    <m/>
    <m/>
    <m/>
    <m/>
    <m/>
    <m/>
    <m/>
    <m/>
    <m/>
    <m/>
    <m/>
    <m/>
    <m/>
    <m/>
    <m/>
    <m/>
    <m/>
    <m/>
    <m/>
    <m/>
    <m/>
    <m/>
    <m/>
    <m/>
  </r>
  <r>
    <s v="MT0000892"/>
    <s v="ICIS-NPDES"/>
    <x v="0"/>
    <x v="3"/>
    <n v="400"/>
    <s v="pH"/>
    <x v="6"/>
    <n v="1"/>
    <s v="Effluent gross"/>
    <n v="1"/>
    <x v="7"/>
    <x v="7"/>
    <n v="40786"/>
    <x v="1"/>
    <m/>
    <m/>
    <s v="SU"/>
    <s v="&gt;="/>
    <n v="6.5"/>
    <s v="SU"/>
    <s v="min"/>
    <m/>
    <m/>
    <m/>
    <m/>
    <m/>
    <m/>
    <m/>
    <m/>
    <m/>
    <m/>
    <m/>
    <m/>
    <m/>
    <m/>
    <m/>
    <m/>
    <m/>
    <s v="SU"/>
    <s v="&lt;="/>
    <n v="9"/>
    <s v="SU"/>
    <s v="max"/>
    <m/>
    <m/>
    <m/>
    <m/>
    <m/>
    <x v="0"/>
    <m/>
    <m/>
    <m/>
    <m/>
    <m/>
    <m/>
    <m/>
    <m/>
    <m/>
    <m/>
    <m/>
    <m/>
    <m/>
    <m/>
    <m/>
    <m/>
    <m/>
    <m/>
    <m/>
    <m/>
    <m/>
    <m/>
    <m/>
    <m/>
  </r>
  <r>
    <s v="MT0000892"/>
    <s v="ICIS-NPDES"/>
    <x v="0"/>
    <x v="3"/>
    <n v="400"/>
    <s v="pH"/>
    <x v="6"/>
    <n v="1"/>
    <s v="Effluent gross"/>
    <n v="1"/>
    <x v="29"/>
    <x v="29"/>
    <n v="40816"/>
    <x v="1"/>
    <m/>
    <m/>
    <s v="SU"/>
    <s v="&gt;="/>
    <n v="6.5"/>
    <s v="SU"/>
    <s v="min"/>
    <m/>
    <m/>
    <m/>
    <m/>
    <m/>
    <m/>
    <m/>
    <m/>
    <m/>
    <m/>
    <m/>
    <m/>
    <m/>
    <m/>
    <m/>
    <m/>
    <m/>
    <s v="SU"/>
    <s v="&lt;="/>
    <n v="9"/>
    <s v="SU"/>
    <s v="max"/>
    <m/>
    <m/>
    <m/>
    <m/>
    <m/>
    <x v="0"/>
    <m/>
    <m/>
    <m/>
    <m/>
    <m/>
    <m/>
    <m/>
    <m/>
    <m/>
    <m/>
    <m/>
    <m/>
    <m/>
    <m/>
    <m/>
    <m/>
    <m/>
    <m/>
    <m/>
    <m/>
    <m/>
    <m/>
    <m/>
    <m/>
  </r>
  <r>
    <s v="MT0000892"/>
    <s v="ICIS-NPDES"/>
    <x v="0"/>
    <x v="3"/>
    <n v="400"/>
    <s v="pH"/>
    <x v="6"/>
    <n v="1"/>
    <s v="Effluent gross"/>
    <n v="1"/>
    <x v="30"/>
    <x v="30"/>
    <n v="40847"/>
    <x v="1"/>
    <m/>
    <m/>
    <s v="SU"/>
    <s v="&gt;="/>
    <n v="6.5"/>
    <s v="SU"/>
    <s v="min"/>
    <m/>
    <m/>
    <m/>
    <m/>
    <m/>
    <m/>
    <m/>
    <m/>
    <m/>
    <m/>
    <m/>
    <m/>
    <m/>
    <m/>
    <m/>
    <m/>
    <m/>
    <s v="SU"/>
    <s v="&lt;="/>
    <n v="9"/>
    <s v="SU"/>
    <s v="max"/>
    <m/>
    <m/>
    <m/>
    <m/>
    <m/>
    <x v="0"/>
    <m/>
    <m/>
    <m/>
    <m/>
    <m/>
    <m/>
    <m/>
    <m/>
    <m/>
    <m/>
    <m/>
    <m/>
    <m/>
    <m/>
    <m/>
    <m/>
    <m/>
    <m/>
    <m/>
    <m/>
    <m/>
    <m/>
    <m/>
    <m/>
  </r>
  <r>
    <s v="MT0000892"/>
    <s v="ICIS-NPDES"/>
    <x v="0"/>
    <x v="3"/>
    <n v="400"/>
    <s v="pH"/>
    <x v="6"/>
    <n v="1"/>
    <s v="Effluent gross"/>
    <n v="1"/>
    <x v="31"/>
    <x v="31"/>
    <n v="40877"/>
    <x v="1"/>
    <m/>
    <m/>
    <s v="SU"/>
    <s v="&gt;="/>
    <n v="6.5"/>
    <s v="SU"/>
    <s v="min"/>
    <m/>
    <m/>
    <m/>
    <m/>
    <m/>
    <m/>
    <m/>
    <m/>
    <m/>
    <m/>
    <m/>
    <m/>
    <m/>
    <m/>
    <m/>
    <m/>
    <m/>
    <s v="SU"/>
    <s v="&lt;="/>
    <n v="9"/>
    <s v="SU"/>
    <s v="max"/>
    <m/>
    <m/>
    <m/>
    <m/>
    <m/>
    <x v="0"/>
    <m/>
    <m/>
    <m/>
    <m/>
    <m/>
    <m/>
    <m/>
    <m/>
    <m/>
    <m/>
    <m/>
    <m/>
    <m/>
    <m/>
    <m/>
    <m/>
    <m/>
    <m/>
    <m/>
    <m/>
    <m/>
    <m/>
    <m/>
    <m/>
  </r>
  <r>
    <s v="MT0000892"/>
    <s v="ICIS-NPDES"/>
    <x v="0"/>
    <x v="3"/>
    <n v="400"/>
    <s v="pH"/>
    <x v="6"/>
    <n v="1"/>
    <s v="Effluent gross"/>
    <n v="1"/>
    <x v="32"/>
    <x v="32"/>
    <n v="40908"/>
    <x v="1"/>
    <m/>
    <m/>
    <s v="SU"/>
    <s v="&gt;="/>
    <n v="6.5"/>
    <s v="SU"/>
    <s v="min"/>
    <m/>
    <m/>
    <m/>
    <m/>
    <m/>
    <m/>
    <m/>
    <m/>
    <m/>
    <m/>
    <m/>
    <m/>
    <m/>
    <m/>
    <m/>
    <m/>
    <m/>
    <s v="SU"/>
    <s v="&lt;="/>
    <n v="9"/>
    <s v="SU"/>
    <s v="max"/>
    <m/>
    <m/>
    <m/>
    <m/>
    <m/>
    <x v="0"/>
    <m/>
    <m/>
    <m/>
    <m/>
    <m/>
    <m/>
    <m/>
    <m/>
    <m/>
    <m/>
    <m/>
    <m/>
    <m/>
    <m/>
    <m/>
    <m/>
    <m/>
    <m/>
    <m/>
    <m/>
    <m/>
    <m/>
    <m/>
    <m/>
  </r>
  <r>
    <s v="MT0000892"/>
    <s v="ICIS-NPDES"/>
    <x v="0"/>
    <x v="3"/>
    <n v="400"/>
    <s v="pH"/>
    <x v="6"/>
    <n v="1"/>
    <s v="Effluent gross"/>
    <n v="1"/>
    <x v="33"/>
    <x v="33"/>
    <n v="40939"/>
    <x v="2"/>
    <m/>
    <m/>
    <s v="SU"/>
    <s v="&gt;="/>
    <n v="6.5"/>
    <s v="SU"/>
    <s v="min"/>
    <m/>
    <m/>
    <m/>
    <m/>
    <m/>
    <m/>
    <m/>
    <m/>
    <m/>
    <m/>
    <m/>
    <m/>
    <m/>
    <m/>
    <m/>
    <m/>
    <m/>
    <s v="SU"/>
    <s v="&lt;="/>
    <n v="9"/>
    <s v="SU"/>
    <s v="max"/>
    <m/>
    <m/>
    <m/>
    <m/>
    <m/>
    <x v="0"/>
    <m/>
    <m/>
    <m/>
    <m/>
    <m/>
    <m/>
    <m/>
    <m/>
    <m/>
    <m/>
    <m/>
    <m/>
    <m/>
    <m/>
    <m/>
    <m/>
    <m/>
    <m/>
    <m/>
    <m/>
    <m/>
    <m/>
    <m/>
    <m/>
  </r>
  <r>
    <s v="MT0000892"/>
    <s v="ICIS-NPDES"/>
    <x v="0"/>
    <x v="3"/>
    <n v="400"/>
    <s v="pH"/>
    <x v="6"/>
    <n v="1"/>
    <s v="Effluent gross"/>
    <n v="1"/>
    <x v="34"/>
    <x v="34"/>
    <n v="40968"/>
    <x v="2"/>
    <m/>
    <m/>
    <s v="SU"/>
    <s v="&gt;="/>
    <n v="6.5"/>
    <s v="SU"/>
    <s v="min"/>
    <m/>
    <m/>
    <m/>
    <m/>
    <m/>
    <m/>
    <m/>
    <m/>
    <m/>
    <m/>
    <m/>
    <m/>
    <m/>
    <m/>
    <m/>
    <m/>
    <m/>
    <s v="SU"/>
    <s v="&lt;="/>
    <n v="9"/>
    <s v="SU"/>
    <s v="max"/>
    <m/>
    <m/>
    <m/>
    <m/>
    <m/>
    <x v="0"/>
    <m/>
    <m/>
    <m/>
    <m/>
    <m/>
    <m/>
    <m/>
    <m/>
    <m/>
    <m/>
    <m/>
    <m/>
    <m/>
    <m/>
    <m/>
    <m/>
    <m/>
    <m/>
    <m/>
    <m/>
    <m/>
    <m/>
    <m/>
    <m/>
  </r>
  <r>
    <s v="MT0000892"/>
    <s v="ICIS-NPDES"/>
    <x v="0"/>
    <x v="3"/>
    <n v="400"/>
    <s v="pH"/>
    <x v="6"/>
    <n v="1"/>
    <s v="Effluent gross"/>
    <n v="1"/>
    <x v="8"/>
    <x v="8"/>
    <n v="40999"/>
    <x v="2"/>
    <m/>
    <m/>
    <s v="SU"/>
    <s v="&gt;="/>
    <n v="6.5"/>
    <s v="SU"/>
    <s v="min"/>
    <m/>
    <m/>
    <m/>
    <m/>
    <m/>
    <m/>
    <m/>
    <m/>
    <m/>
    <m/>
    <m/>
    <m/>
    <m/>
    <m/>
    <m/>
    <m/>
    <m/>
    <s v="SU"/>
    <s v="&lt;="/>
    <n v="9"/>
    <s v="SU"/>
    <s v="max"/>
    <m/>
    <m/>
    <m/>
    <m/>
    <m/>
    <x v="0"/>
    <m/>
    <m/>
    <m/>
    <m/>
    <m/>
    <m/>
    <m/>
    <m/>
    <m/>
    <m/>
    <m/>
    <m/>
    <m/>
    <m/>
    <m/>
    <m/>
    <m/>
    <m/>
    <m/>
    <m/>
    <m/>
    <m/>
    <m/>
    <m/>
  </r>
  <r>
    <s v="MT0000892"/>
    <s v="ICIS-NPDES"/>
    <x v="0"/>
    <x v="3"/>
    <n v="400"/>
    <s v="pH"/>
    <x v="6"/>
    <n v="1"/>
    <s v="Effluent gross"/>
    <n v="1"/>
    <x v="9"/>
    <x v="9"/>
    <n v="41029"/>
    <x v="2"/>
    <m/>
    <m/>
    <s v="SU"/>
    <s v="&gt;="/>
    <n v="6.5"/>
    <s v="SU"/>
    <s v="min"/>
    <m/>
    <m/>
    <m/>
    <m/>
    <m/>
    <m/>
    <m/>
    <m/>
    <m/>
    <m/>
    <m/>
    <m/>
    <m/>
    <m/>
    <m/>
    <m/>
    <m/>
    <s v="SU"/>
    <s v="&lt;="/>
    <n v="9"/>
    <s v="SU"/>
    <s v="max"/>
    <m/>
    <m/>
    <m/>
    <m/>
    <m/>
    <x v="0"/>
    <m/>
    <m/>
    <m/>
    <m/>
    <m/>
    <m/>
    <m/>
    <m/>
    <m/>
    <m/>
    <m/>
    <m/>
    <m/>
    <m/>
    <m/>
    <m/>
    <m/>
    <m/>
    <m/>
    <m/>
    <m/>
    <m/>
    <m/>
    <m/>
  </r>
  <r>
    <s v="MT0000892"/>
    <s v="ICIS-NPDES"/>
    <x v="0"/>
    <x v="3"/>
    <n v="400"/>
    <s v="pH"/>
    <x v="6"/>
    <n v="1"/>
    <s v="Effluent gross"/>
    <n v="1"/>
    <x v="35"/>
    <x v="35"/>
    <n v="41060"/>
    <x v="2"/>
    <m/>
    <m/>
    <m/>
    <m/>
    <m/>
    <m/>
    <m/>
    <m/>
    <m/>
    <m/>
    <m/>
    <m/>
    <m/>
    <s v="SU"/>
    <s v="&gt;="/>
    <n v="6"/>
    <s v="SU"/>
    <s v="min"/>
    <m/>
    <m/>
    <m/>
    <m/>
    <m/>
    <m/>
    <s v="SU"/>
    <s v="&lt;="/>
    <n v="9"/>
    <s v="SU"/>
    <s v="max"/>
    <m/>
    <m/>
    <m/>
    <m/>
    <m/>
    <x v="0"/>
    <m/>
    <m/>
    <m/>
    <m/>
    <m/>
    <m/>
    <m/>
    <m/>
    <m/>
    <m/>
    <m/>
    <m/>
    <m/>
    <m/>
    <m/>
    <m/>
    <m/>
    <m/>
    <m/>
    <m/>
    <m/>
    <m/>
    <m/>
    <m/>
  </r>
  <r>
    <s v="MT0000892"/>
    <s v="ICIS-NPDES"/>
    <x v="0"/>
    <x v="3"/>
    <n v="400"/>
    <s v="pH"/>
    <x v="6"/>
    <n v="1"/>
    <s v="Effluent gross"/>
    <n v="1"/>
    <x v="10"/>
    <x v="10"/>
    <n v="41090"/>
    <x v="2"/>
    <m/>
    <m/>
    <m/>
    <m/>
    <m/>
    <m/>
    <m/>
    <m/>
    <m/>
    <m/>
    <m/>
    <m/>
    <m/>
    <s v="SU"/>
    <s v="&gt;="/>
    <n v="6"/>
    <s v="SU"/>
    <s v="min"/>
    <m/>
    <m/>
    <m/>
    <m/>
    <m/>
    <m/>
    <s v="SU"/>
    <s v="&lt;="/>
    <n v="9"/>
    <s v="SU"/>
    <s v="max"/>
    <m/>
    <m/>
    <m/>
    <m/>
    <m/>
    <x v="0"/>
    <m/>
    <m/>
    <m/>
    <m/>
    <m/>
    <m/>
    <m/>
    <m/>
    <m/>
    <m/>
    <m/>
    <m/>
    <m/>
    <m/>
    <m/>
    <m/>
    <m/>
    <m/>
    <m/>
    <m/>
    <m/>
    <m/>
    <m/>
    <m/>
  </r>
  <r>
    <s v="MT0000892"/>
    <s v="ICIS-NPDES"/>
    <x v="0"/>
    <x v="3"/>
    <n v="400"/>
    <s v="pH"/>
    <x v="6"/>
    <n v="1"/>
    <s v="Effluent gross"/>
    <n v="1"/>
    <x v="36"/>
    <x v="36"/>
    <n v="41121"/>
    <x v="2"/>
    <m/>
    <m/>
    <m/>
    <m/>
    <m/>
    <m/>
    <m/>
    <m/>
    <m/>
    <m/>
    <m/>
    <m/>
    <m/>
    <s v="SU"/>
    <s v="&gt;="/>
    <n v="6"/>
    <s v="SU"/>
    <s v="min"/>
    <m/>
    <m/>
    <m/>
    <m/>
    <m/>
    <m/>
    <s v="SU"/>
    <s v="&lt;="/>
    <n v="9"/>
    <s v="SU"/>
    <s v="max"/>
    <m/>
    <m/>
    <m/>
    <m/>
    <m/>
    <x v="0"/>
    <m/>
    <m/>
    <m/>
    <m/>
    <m/>
    <m/>
    <m/>
    <m/>
    <m/>
    <m/>
    <m/>
    <m/>
    <m/>
    <m/>
    <m/>
    <m/>
    <m/>
    <m/>
    <m/>
    <m/>
    <m/>
    <m/>
    <m/>
    <m/>
  </r>
  <r>
    <s v="MT0000892"/>
    <s v="ICIS-NPDES"/>
    <x v="0"/>
    <x v="3"/>
    <n v="400"/>
    <s v="pH"/>
    <x v="6"/>
    <n v="1"/>
    <s v="Effluent gross"/>
    <n v="1"/>
    <x v="37"/>
    <x v="37"/>
    <n v="41152"/>
    <x v="2"/>
    <m/>
    <m/>
    <m/>
    <m/>
    <m/>
    <m/>
    <m/>
    <m/>
    <m/>
    <m/>
    <m/>
    <m/>
    <m/>
    <s v="SU"/>
    <s v="&gt;="/>
    <n v="6"/>
    <s v="SU"/>
    <s v="min"/>
    <m/>
    <m/>
    <m/>
    <m/>
    <m/>
    <m/>
    <s v="SU"/>
    <s v="&lt;="/>
    <n v="9"/>
    <s v="SU"/>
    <s v="max"/>
    <m/>
    <m/>
    <m/>
    <m/>
    <m/>
    <x v="0"/>
    <m/>
    <m/>
    <m/>
    <m/>
    <m/>
    <m/>
    <m/>
    <m/>
    <m/>
    <m/>
    <m/>
    <m/>
    <m/>
    <m/>
    <m/>
    <m/>
    <m/>
    <m/>
    <m/>
    <m/>
    <m/>
    <m/>
    <m/>
    <m/>
  </r>
  <r>
    <s v="MT0000892"/>
    <s v="ICIS-NPDES"/>
    <x v="0"/>
    <x v="3"/>
    <n v="400"/>
    <s v="pH"/>
    <x v="6"/>
    <n v="1"/>
    <s v="Effluent gross"/>
    <n v="1"/>
    <x v="38"/>
    <x v="38"/>
    <n v="41182"/>
    <x v="2"/>
    <m/>
    <m/>
    <m/>
    <m/>
    <m/>
    <m/>
    <m/>
    <m/>
    <m/>
    <m/>
    <m/>
    <m/>
    <m/>
    <s v="SU"/>
    <s v="&gt;="/>
    <n v="6"/>
    <s v="SU"/>
    <s v="min"/>
    <m/>
    <m/>
    <m/>
    <m/>
    <m/>
    <m/>
    <s v="SU"/>
    <s v="&lt;="/>
    <n v="9"/>
    <s v="SU"/>
    <s v="max"/>
    <m/>
    <m/>
    <m/>
    <m/>
    <m/>
    <x v="0"/>
    <m/>
    <m/>
    <m/>
    <m/>
    <m/>
    <m/>
    <m/>
    <m/>
    <m/>
    <m/>
    <m/>
    <m/>
    <m/>
    <m/>
    <m/>
    <m/>
    <m/>
    <m/>
    <m/>
    <m/>
    <m/>
    <m/>
    <m/>
    <m/>
  </r>
  <r>
    <s v="MT0000892"/>
    <s v="ICIS-NPDES"/>
    <x v="0"/>
    <x v="3"/>
    <n v="530"/>
    <s v="Solids, total suspended"/>
    <x v="7"/>
    <n v="1"/>
    <s v="Effluent gross"/>
    <n v="1"/>
    <x v="11"/>
    <x v="11"/>
    <n v="40025"/>
    <x v="3"/>
    <m/>
    <m/>
    <m/>
    <m/>
    <m/>
    <m/>
    <m/>
    <m/>
    <m/>
    <m/>
    <m/>
    <m/>
    <m/>
    <s v="MG/L"/>
    <s v="&lt;="/>
    <n v="35"/>
    <s v="MG/L"/>
    <s v="avg"/>
    <m/>
    <m/>
    <m/>
    <m/>
    <m/>
    <m/>
    <s v="MG/L"/>
    <s v="&lt;="/>
    <n v="70"/>
    <s v="MG/L"/>
    <s v="max"/>
    <m/>
    <m/>
    <m/>
    <m/>
    <m/>
    <x v="0"/>
    <m/>
    <m/>
    <m/>
    <m/>
    <m/>
    <m/>
    <m/>
    <m/>
    <m/>
    <m/>
    <m/>
    <m/>
    <m/>
    <m/>
    <m/>
    <m/>
    <m/>
    <m/>
    <m/>
    <m/>
    <m/>
    <m/>
    <m/>
    <m/>
  </r>
  <r>
    <s v="MT0000892"/>
    <s v="ICIS-NPDES"/>
    <x v="0"/>
    <x v="3"/>
    <n v="530"/>
    <s v="Solids, total suspended"/>
    <x v="7"/>
    <n v="1"/>
    <s v="Effluent gross"/>
    <n v="1"/>
    <x v="12"/>
    <x v="12"/>
    <n v="40056"/>
    <x v="3"/>
    <m/>
    <m/>
    <m/>
    <m/>
    <m/>
    <m/>
    <m/>
    <m/>
    <m/>
    <m/>
    <m/>
    <m/>
    <m/>
    <s v="MG/L"/>
    <s v="&lt;="/>
    <n v="35"/>
    <s v="MG/L"/>
    <s v="avg"/>
    <m/>
    <m/>
    <m/>
    <m/>
    <m/>
    <m/>
    <s v="MG/L"/>
    <s v="&lt;="/>
    <n v="70"/>
    <s v="MG/L"/>
    <s v="max"/>
    <m/>
    <m/>
    <m/>
    <m/>
    <m/>
    <x v="0"/>
    <m/>
    <m/>
    <m/>
    <m/>
    <m/>
    <m/>
    <m/>
    <m/>
    <m/>
    <m/>
    <m/>
    <m/>
    <m/>
    <m/>
    <m/>
    <m/>
    <m/>
    <m/>
    <m/>
    <m/>
    <m/>
    <m/>
    <m/>
    <m/>
  </r>
  <r>
    <s v="MT0000892"/>
    <s v="ICIS-NPDES"/>
    <x v="0"/>
    <x v="3"/>
    <n v="530"/>
    <s v="Solids, total suspended"/>
    <x v="7"/>
    <n v="1"/>
    <s v="Effluent gross"/>
    <n v="1"/>
    <x v="13"/>
    <x v="13"/>
    <n v="40086"/>
    <x v="3"/>
    <m/>
    <m/>
    <m/>
    <m/>
    <m/>
    <m/>
    <m/>
    <m/>
    <m/>
    <m/>
    <m/>
    <m/>
    <m/>
    <s v="MG/L"/>
    <s v="&lt;="/>
    <n v="35"/>
    <s v="MG/L"/>
    <s v="avg"/>
    <m/>
    <m/>
    <m/>
    <m/>
    <m/>
    <m/>
    <s v="MG/L"/>
    <s v="&lt;="/>
    <n v="70"/>
    <s v="MG/L"/>
    <s v="max"/>
    <m/>
    <m/>
    <m/>
    <m/>
    <m/>
    <x v="0"/>
    <m/>
    <m/>
    <m/>
    <m/>
    <m/>
    <m/>
    <m/>
    <m/>
    <m/>
    <m/>
    <m/>
    <m/>
    <m/>
    <m/>
    <m/>
    <m/>
    <m/>
    <m/>
    <m/>
    <m/>
    <m/>
    <m/>
    <m/>
    <m/>
  </r>
  <r>
    <s v="MT0000892"/>
    <s v="ICIS-NPDES"/>
    <x v="0"/>
    <x v="3"/>
    <n v="530"/>
    <s v="Solids, total suspended"/>
    <x v="7"/>
    <n v="1"/>
    <s v="Effluent gross"/>
    <n v="1"/>
    <x v="14"/>
    <x v="14"/>
    <n v="40117"/>
    <x v="3"/>
    <m/>
    <m/>
    <m/>
    <m/>
    <m/>
    <m/>
    <m/>
    <m/>
    <m/>
    <m/>
    <m/>
    <m/>
    <m/>
    <s v="MG/L"/>
    <s v="&lt;="/>
    <n v="35"/>
    <s v="MG/L"/>
    <s v="avg"/>
    <m/>
    <m/>
    <m/>
    <m/>
    <m/>
    <m/>
    <s v="MG/L"/>
    <s v="&lt;="/>
    <n v="70"/>
    <s v="MG/L"/>
    <s v="max"/>
    <m/>
    <m/>
    <m/>
    <m/>
    <m/>
    <x v="0"/>
    <m/>
    <m/>
    <m/>
    <m/>
    <m/>
    <m/>
    <m/>
    <m/>
    <m/>
    <m/>
    <m/>
    <m/>
    <m/>
    <m/>
    <m/>
    <m/>
    <m/>
    <m/>
    <m/>
    <m/>
    <m/>
    <m/>
    <m/>
    <m/>
  </r>
  <r>
    <s v="MT0000892"/>
    <s v="ICIS-NPDES"/>
    <x v="0"/>
    <x v="3"/>
    <n v="530"/>
    <s v="Solids, total suspended"/>
    <x v="7"/>
    <n v="1"/>
    <s v="Effluent gross"/>
    <n v="1"/>
    <x v="15"/>
    <x v="15"/>
    <n v="40147"/>
    <x v="3"/>
    <m/>
    <m/>
    <m/>
    <m/>
    <m/>
    <m/>
    <m/>
    <m/>
    <m/>
    <m/>
    <m/>
    <m/>
    <m/>
    <s v="MG/L"/>
    <s v="&lt;="/>
    <n v="35"/>
    <s v="MG/L"/>
    <s v="avg"/>
    <m/>
    <m/>
    <m/>
    <m/>
    <m/>
    <m/>
    <s v="MG/L"/>
    <s v="&lt;="/>
    <n v="70"/>
    <s v="MG/L"/>
    <s v="max"/>
    <m/>
    <m/>
    <m/>
    <m/>
    <m/>
    <x v="0"/>
    <m/>
    <m/>
    <m/>
    <m/>
    <m/>
    <m/>
    <m/>
    <m/>
    <m/>
    <m/>
    <m/>
    <m/>
    <m/>
    <m/>
    <m/>
    <m/>
    <m/>
    <m/>
    <m/>
    <m/>
    <m/>
    <m/>
    <m/>
    <m/>
  </r>
  <r>
    <s v="MT0000892"/>
    <s v="ICIS-NPDES"/>
    <x v="0"/>
    <x v="3"/>
    <n v="530"/>
    <s v="Solids, total suspended"/>
    <x v="7"/>
    <n v="1"/>
    <s v="Effluent gross"/>
    <n v="1"/>
    <x v="16"/>
    <x v="16"/>
    <n v="40178"/>
    <x v="3"/>
    <m/>
    <m/>
    <m/>
    <m/>
    <m/>
    <m/>
    <m/>
    <m/>
    <m/>
    <m/>
    <m/>
    <m/>
    <m/>
    <s v="MG/L"/>
    <s v="&lt;="/>
    <n v="35"/>
    <s v="MG/L"/>
    <s v="avg"/>
    <m/>
    <m/>
    <m/>
    <m/>
    <m/>
    <m/>
    <s v="MG/L"/>
    <s v="&lt;="/>
    <n v="70"/>
    <s v="MG/L"/>
    <s v="max"/>
    <m/>
    <m/>
    <m/>
    <m/>
    <m/>
    <x v="0"/>
    <m/>
    <m/>
    <m/>
    <m/>
    <m/>
    <m/>
    <m/>
    <m/>
    <m/>
    <m/>
    <m/>
    <m/>
    <m/>
    <m/>
    <m/>
    <m/>
    <m/>
    <m/>
    <m/>
    <m/>
    <m/>
    <m/>
    <m/>
    <m/>
  </r>
  <r>
    <s v="MT0000892"/>
    <s v="ICIS-NPDES"/>
    <x v="0"/>
    <x v="3"/>
    <n v="530"/>
    <s v="Solids, total suspended"/>
    <x v="7"/>
    <n v="1"/>
    <s v="Effluent gross"/>
    <n v="1"/>
    <x v="17"/>
    <x v="17"/>
    <n v="40209"/>
    <x v="0"/>
    <m/>
    <m/>
    <m/>
    <m/>
    <m/>
    <m/>
    <m/>
    <m/>
    <m/>
    <m/>
    <m/>
    <m/>
    <m/>
    <s v="MG/L"/>
    <s v="&lt;="/>
    <n v="35"/>
    <s v="MG/L"/>
    <s v="avg"/>
    <m/>
    <m/>
    <m/>
    <m/>
    <m/>
    <m/>
    <s v="MG/L"/>
    <s v="&lt;="/>
    <n v="70"/>
    <s v="MG/L"/>
    <s v="max"/>
    <m/>
    <m/>
    <m/>
    <m/>
    <m/>
    <x v="0"/>
    <m/>
    <m/>
    <m/>
    <m/>
    <m/>
    <m/>
    <m/>
    <m/>
    <m/>
    <m/>
    <m/>
    <m/>
    <m/>
    <m/>
    <m/>
    <m/>
    <m/>
    <m/>
    <m/>
    <m/>
    <m/>
    <m/>
    <m/>
    <m/>
  </r>
  <r>
    <s v="MT0000892"/>
    <s v="ICIS-NPDES"/>
    <x v="0"/>
    <x v="3"/>
    <n v="530"/>
    <s v="Solids, total suspended"/>
    <x v="7"/>
    <n v="1"/>
    <s v="Effluent gross"/>
    <n v="1"/>
    <x v="18"/>
    <x v="18"/>
    <n v="40237"/>
    <x v="0"/>
    <m/>
    <m/>
    <m/>
    <m/>
    <m/>
    <m/>
    <m/>
    <m/>
    <m/>
    <m/>
    <m/>
    <m/>
    <m/>
    <s v="MG/L"/>
    <s v="&lt;="/>
    <n v="35"/>
    <s v="MG/L"/>
    <s v="avg"/>
    <m/>
    <m/>
    <m/>
    <m/>
    <m/>
    <m/>
    <s v="MG/L"/>
    <s v="&lt;="/>
    <n v="70"/>
    <s v="MG/L"/>
    <s v="max"/>
    <m/>
    <m/>
    <m/>
    <m/>
    <m/>
    <x v="0"/>
    <m/>
    <m/>
    <m/>
    <m/>
    <m/>
    <m/>
    <m/>
    <m/>
    <m/>
    <m/>
    <m/>
    <m/>
    <m/>
    <m/>
    <m/>
    <m/>
    <m/>
    <m/>
    <m/>
    <m/>
    <m/>
    <m/>
    <m/>
    <m/>
  </r>
  <r>
    <s v="MT0000892"/>
    <s v="ICIS-NPDES"/>
    <x v="0"/>
    <x v="3"/>
    <n v="530"/>
    <s v="Solids, total suspended"/>
    <x v="7"/>
    <n v="1"/>
    <s v="Effluent gross"/>
    <n v="1"/>
    <x v="19"/>
    <x v="19"/>
    <n v="40268"/>
    <x v="0"/>
    <m/>
    <m/>
    <m/>
    <m/>
    <m/>
    <m/>
    <m/>
    <m/>
    <m/>
    <m/>
    <m/>
    <m/>
    <m/>
    <s v="MG/L"/>
    <s v="&lt;="/>
    <n v="35"/>
    <s v="MG/L"/>
    <s v="avg"/>
    <m/>
    <m/>
    <m/>
    <m/>
    <m/>
    <m/>
    <s v="MG/L"/>
    <s v="&lt;="/>
    <n v="70"/>
    <s v="MG/L"/>
    <s v="max"/>
    <m/>
    <m/>
    <m/>
    <m/>
    <m/>
    <x v="0"/>
    <m/>
    <m/>
    <m/>
    <m/>
    <m/>
    <m/>
    <m/>
    <m/>
    <m/>
    <m/>
    <m/>
    <m/>
    <m/>
    <m/>
    <m/>
    <m/>
    <m/>
    <m/>
    <m/>
    <m/>
    <m/>
    <m/>
    <m/>
    <m/>
  </r>
  <r>
    <s v="MT0000892"/>
    <s v="ICIS-NPDES"/>
    <x v="0"/>
    <x v="3"/>
    <n v="530"/>
    <s v="Solids, total suspended"/>
    <x v="7"/>
    <n v="1"/>
    <s v="Effluent gross"/>
    <n v="1"/>
    <x v="20"/>
    <x v="20"/>
    <n v="40298"/>
    <x v="0"/>
    <m/>
    <m/>
    <m/>
    <m/>
    <m/>
    <m/>
    <m/>
    <m/>
    <m/>
    <m/>
    <m/>
    <m/>
    <m/>
    <s v="MG/L"/>
    <s v="&lt;="/>
    <n v="35"/>
    <s v="MG/L"/>
    <s v="avg"/>
    <m/>
    <m/>
    <m/>
    <m/>
    <m/>
    <m/>
    <s v="MG/L"/>
    <s v="&lt;="/>
    <n v="70"/>
    <s v="MG/L"/>
    <s v="max"/>
    <m/>
    <m/>
    <m/>
    <m/>
    <m/>
    <x v="0"/>
    <m/>
    <m/>
    <m/>
    <m/>
    <m/>
    <m/>
    <m/>
    <m/>
    <m/>
    <m/>
    <m/>
    <m/>
    <m/>
    <m/>
    <m/>
    <m/>
    <m/>
    <m/>
    <m/>
    <m/>
    <m/>
    <m/>
    <m/>
    <m/>
  </r>
  <r>
    <s v="MT0000892"/>
    <s v="ICIS-NPDES"/>
    <x v="0"/>
    <x v="3"/>
    <n v="530"/>
    <s v="Solids, total suspended"/>
    <x v="7"/>
    <n v="1"/>
    <s v="Effluent gross"/>
    <n v="1"/>
    <x v="21"/>
    <x v="21"/>
    <n v="40329"/>
    <x v="0"/>
    <m/>
    <m/>
    <m/>
    <m/>
    <m/>
    <m/>
    <m/>
    <m/>
    <m/>
    <m/>
    <m/>
    <m/>
    <m/>
    <s v="MG/L"/>
    <s v="&lt;="/>
    <n v="35"/>
    <s v="MG/L"/>
    <s v="avg"/>
    <m/>
    <m/>
    <m/>
    <m/>
    <m/>
    <m/>
    <s v="MG/L"/>
    <s v="&lt;="/>
    <n v="70"/>
    <s v="MG/L"/>
    <s v="max"/>
    <m/>
    <m/>
    <m/>
    <m/>
    <m/>
    <x v="0"/>
    <m/>
    <m/>
    <m/>
    <m/>
    <m/>
    <m/>
    <m/>
    <m/>
    <m/>
    <m/>
    <m/>
    <m/>
    <m/>
    <m/>
    <m/>
    <m/>
    <m/>
    <m/>
    <m/>
    <m/>
    <m/>
    <m/>
    <m/>
    <m/>
  </r>
  <r>
    <s v="MT0000892"/>
    <s v="ICIS-NPDES"/>
    <x v="0"/>
    <x v="3"/>
    <n v="530"/>
    <s v="Solids, total suspended"/>
    <x v="7"/>
    <n v="1"/>
    <s v="Effluent gross"/>
    <n v="1"/>
    <x v="22"/>
    <x v="22"/>
    <n v="40359"/>
    <x v="0"/>
    <m/>
    <m/>
    <m/>
    <m/>
    <m/>
    <m/>
    <m/>
    <m/>
    <m/>
    <m/>
    <m/>
    <m/>
    <m/>
    <s v="MG/L"/>
    <s v="&lt;="/>
    <n v="35"/>
    <s v="MG/L"/>
    <s v="avg"/>
    <m/>
    <m/>
    <m/>
    <m/>
    <m/>
    <m/>
    <s v="MG/L"/>
    <s v="&lt;="/>
    <n v="70"/>
    <s v="MG/L"/>
    <s v="max"/>
    <m/>
    <m/>
    <m/>
    <m/>
    <m/>
    <x v="0"/>
    <m/>
    <m/>
    <m/>
    <m/>
    <m/>
    <m/>
    <m/>
    <m/>
    <m/>
    <m/>
    <m/>
    <m/>
    <m/>
    <m/>
    <m/>
    <m/>
    <m/>
    <m/>
    <m/>
    <m/>
    <m/>
    <m/>
    <m/>
    <m/>
  </r>
  <r>
    <s v="MT0000892"/>
    <s v="ICIS-NPDES"/>
    <x v="0"/>
    <x v="3"/>
    <n v="530"/>
    <s v="Solids, total suspended"/>
    <x v="7"/>
    <n v="1"/>
    <s v="Effluent gross"/>
    <n v="1"/>
    <x v="23"/>
    <x v="23"/>
    <n v="40390"/>
    <x v="0"/>
    <m/>
    <m/>
    <m/>
    <m/>
    <m/>
    <m/>
    <m/>
    <m/>
    <m/>
    <m/>
    <m/>
    <m/>
    <m/>
    <s v="MG/L"/>
    <s v="&lt;="/>
    <n v="35"/>
    <s v="MG/L"/>
    <s v="avg"/>
    <m/>
    <m/>
    <m/>
    <m/>
    <m/>
    <m/>
    <s v="MG/L"/>
    <s v="&lt;="/>
    <n v="70"/>
    <s v="MG/L"/>
    <s v="max"/>
    <m/>
    <m/>
    <m/>
    <m/>
    <m/>
    <x v="0"/>
    <m/>
    <m/>
    <m/>
    <m/>
    <m/>
    <m/>
    <m/>
    <m/>
    <m/>
    <m/>
    <m/>
    <m/>
    <m/>
    <m/>
    <m/>
    <m/>
    <m/>
    <m/>
    <m/>
    <m/>
    <m/>
    <m/>
    <m/>
    <m/>
  </r>
  <r>
    <s v="MT0000892"/>
    <s v="ICIS-NPDES"/>
    <x v="0"/>
    <x v="3"/>
    <n v="530"/>
    <s v="Solids, total suspended"/>
    <x v="7"/>
    <n v="1"/>
    <s v="Effluent gross"/>
    <n v="1"/>
    <x v="0"/>
    <x v="0"/>
    <n v="40421"/>
    <x v="0"/>
    <m/>
    <m/>
    <m/>
    <m/>
    <m/>
    <m/>
    <m/>
    <m/>
    <m/>
    <m/>
    <m/>
    <m/>
    <m/>
    <s v="MG/L"/>
    <s v="&lt;="/>
    <n v="35"/>
    <s v="MG/L"/>
    <s v="avg"/>
    <m/>
    <m/>
    <m/>
    <m/>
    <m/>
    <m/>
    <s v="MG/L"/>
    <s v="&lt;="/>
    <n v="70"/>
    <s v="MG/L"/>
    <s v="max"/>
    <m/>
    <m/>
    <m/>
    <m/>
    <m/>
    <x v="0"/>
    <m/>
    <m/>
    <m/>
    <m/>
    <m/>
    <m/>
    <m/>
    <m/>
    <m/>
    <m/>
    <m/>
    <m/>
    <m/>
    <m/>
    <m/>
    <m/>
    <m/>
    <m/>
    <m/>
    <m/>
    <m/>
    <m/>
    <m/>
    <m/>
  </r>
  <r>
    <s v="MT0000892"/>
    <s v="ICIS-NPDES"/>
    <x v="0"/>
    <x v="3"/>
    <n v="530"/>
    <s v="Solids, total suspended"/>
    <x v="7"/>
    <n v="1"/>
    <s v="Effluent gross"/>
    <n v="1"/>
    <x v="1"/>
    <x v="1"/>
    <n v="40451"/>
    <x v="0"/>
    <m/>
    <m/>
    <m/>
    <m/>
    <m/>
    <m/>
    <m/>
    <m/>
    <m/>
    <m/>
    <m/>
    <m/>
    <m/>
    <s v="MG/L"/>
    <s v="&lt;="/>
    <n v="35"/>
    <s v="MG/L"/>
    <s v="avg"/>
    <m/>
    <m/>
    <m/>
    <m/>
    <m/>
    <m/>
    <s v="MG/L"/>
    <s v="&lt;="/>
    <n v="70"/>
    <s v="MG/L"/>
    <s v="max"/>
    <m/>
    <m/>
    <m/>
    <m/>
    <m/>
    <x v="0"/>
    <m/>
    <m/>
    <m/>
    <m/>
    <m/>
    <m/>
    <m/>
    <m/>
    <m/>
    <m/>
    <m/>
    <m/>
    <m/>
    <m/>
    <m/>
    <m/>
    <m/>
    <m/>
    <m/>
    <m/>
    <m/>
    <m/>
    <m/>
    <m/>
  </r>
  <r>
    <s v="MT0000892"/>
    <s v="ICIS-NPDES"/>
    <x v="0"/>
    <x v="3"/>
    <n v="530"/>
    <s v="Solids, total suspended"/>
    <x v="7"/>
    <n v="1"/>
    <s v="Effluent gross"/>
    <n v="1"/>
    <x v="24"/>
    <x v="24"/>
    <n v="40482"/>
    <x v="0"/>
    <m/>
    <m/>
    <m/>
    <m/>
    <m/>
    <m/>
    <m/>
    <m/>
    <m/>
    <m/>
    <m/>
    <m/>
    <m/>
    <s v="MG/L"/>
    <s v="&lt;="/>
    <n v="35"/>
    <s v="MG/L"/>
    <s v="avg"/>
    <m/>
    <m/>
    <m/>
    <m/>
    <m/>
    <m/>
    <s v="MG/L"/>
    <s v="&lt;="/>
    <n v="70"/>
    <s v="MG/L"/>
    <s v="max"/>
    <m/>
    <m/>
    <m/>
    <m/>
    <m/>
    <x v="0"/>
    <m/>
    <m/>
    <m/>
    <m/>
    <m/>
    <m/>
    <m/>
    <m/>
    <m/>
    <m/>
    <m/>
    <m/>
    <m/>
    <m/>
    <m/>
    <m/>
    <m/>
    <m/>
    <m/>
    <m/>
    <m/>
    <m/>
    <m/>
    <m/>
  </r>
  <r>
    <s v="MT0000892"/>
    <s v="ICIS-NPDES"/>
    <x v="0"/>
    <x v="3"/>
    <n v="530"/>
    <s v="Solids, total suspended"/>
    <x v="7"/>
    <n v="1"/>
    <s v="Effluent gross"/>
    <n v="1"/>
    <x v="2"/>
    <x v="2"/>
    <n v="40512"/>
    <x v="0"/>
    <m/>
    <m/>
    <m/>
    <m/>
    <m/>
    <m/>
    <m/>
    <m/>
    <m/>
    <m/>
    <m/>
    <m/>
    <m/>
    <s v="MG/L"/>
    <s v="&lt;="/>
    <n v="35"/>
    <s v="MG/L"/>
    <s v="avg"/>
    <m/>
    <m/>
    <m/>
    <m/>
    <m/>
    <m/>
    <s v="MG/L"/>
    <s v="&lt;="/>
    <n v="70"/>
    <s v="MG/L"/>
    <s v="max"/>
    <m/>
    <m/>
    <m/>
    <m/>
    <m/>
    <x v="0"/>
    <m/>
    <m/>
    <m/>
    <m/>
    <m/>
    <m/>
    <m/>
    <m/>
    <m/>
    <m/>
    <m/>
    <m/>
    <m/>
    <m/>
    <m/>
    <m/>
    <m/>
    <m/>
    <m/>
    <m/>
    <m/>
    <m/>
    <m/>
    <m/>
  </r>
  <r>
    <s v="MT0000892"/>
    <s v="ICIS-NPDES"/>
    <x v="0"/>
    <x v="3"/>
    <n v="530"/>
    <s v="Solids, total suspended"/>
    <x v="7"/>
    <n v="1"/>
    <s v="Effluent gross"/>
    <n v="1"/>
    <x v="3"/>
    <x v="3"/>
    <n v="40543"/>
    <x v="0"/>
    <m/>
    <m/>
    <m/>
    <m/>
    <m/>
    <m/>
    <m/>
    <m/>
    <m/>
    <m/>
    <m/>
    <m/>
    <m/>
    <s v="MG/L"/>
    <s v="&lt;="/>
    <n v="35"/>
    <s v="MG/L"/>
    <s v="avg"/>
    <m/>
    <m/>
    <m/>
    <m/>
    <m/>
    <m/>
    <s v="MG/L"/>
    <s v="&lt;="/>
    <n v="70"/>
    <s v="MG/L"/>
    <s v="max"/>
    <m/>
    <m/>
    <m/>
    <m/>
    <m/>
    <x v="0"/>
    <m/>
    <m/>
    <m/>
    <m/>
    <m/>
    <m/>
    <m/>
    <m/>
    <m/>
    <m/>
    <m/>
    <m/>
    <m/>
    <m/>
    <m/>
    <m/>
    <m/>
    <m/>
    <m/>
    <m/>
    <m/>
    <m/>
    <m/>
    <m/>
  </r>
  <r>
    <s v="MT0000892"/>
    <s v="ICIS-NPDES"/>
    <x v="0"/>
    <x v="3"/>
    <n v="530"/>
    <s v="Solids, total suspended"/>
    <x v="7"/>
    <n v="1"/>
    <s v="Effluent gross"/>
    <n v="1"/>
    <x v="25"/>
    <x v="25"/>
    <n v="40574"/>
    <x v="1"/>
    <m/>
    <m/>
    <m/>
    <m/>
    <m/>
    <m/>
    <m/>
    <m/>
    <m/>
    <m/>
    <m/>
    <m/>
    <m/>
    <s v="MG/L"/>
    <s v="&lt;="/>
    <n v="35"/>
    <s v="MG/L"/>
    <s v="avg"/>
    <m/>
    <m/>
    <m/>
    <m/>
    <m/>
    <m/>
    <s v="MG/L"/>
    <s v="&lt;="/>
    <n v="70"/>
    <s v="MG/L"/>
    <s v="max"/>
    <m/>
    <m/>
    <m/>
    <m/>
    <m/>
    <x v="0"/>
    <m/>
    <m/>
    <m/>
    <m/>
    <m/>
    <m/>
    <m/>
    <m/>
    <m/>
    <m/>
    <m/>
    <m/>
    <m/>
    <m/>
    <m/>
    <m/>
    <m/>
    <m/>
    <m/>
    <m/>
    <m/>
    <m/>
    <m/>
    <m/>
  </r>
  <r>
    <s v="MT0000892"/>
    <s v="ICIS-NPDES"/>
    <x v="0"/>
    <x v="3"/>
    <n v="530"/>
    <s v="Solids, total suspended"/>
    <x v="7"/>
    <n v="1"/>
    <s v="Effluent gross"/>
    <n v="1"/>
    <x v="26"/>
    <x v="26"/>
    <n v="40602"/>
    <x v="1"/>
    <m/>
    <m/>
    <m/>
    <m/>
    <m/>
    <m/>
    <m/>
    <m/>
    <m/>
    <m/>
    <m/>
    <m/>
    <m/>
    <s v="MG/L"/>
    <s v="&lt;="/>
    <n v="35"/>
    <s v="MG/L"/>
    <s v="avg"/>
    <m/>
    <m/>
    <m/>
    <m/>
    <m/>
    <m/>
    <s v="MG/L"/>
    <s v="&lt;="/>
    <n v="70"/>
    <s v="MG/L"/>
    <s v="max"/>
    <m/>
    <m/>
    <m/>
    <m/>
    <m/>
    <x v="0"/>
    <m/>
    <m/>
    <m/>
    <m/>
    <m/>
    <m/>
    <m/>
    <m/>
    <m/>
    <m/>
    <m/>
    <m/>
    <m/>
    <m/>
    <m/>
    <m/>
    <m/>
    <m/>
    <m/>
    <m/>
    <m/>
    <m/>
    <m/>
    <m/>
  </r>
  <r>
    <s v="MT0000892"/>
    <s v="ICIS-NPDES"/>
    <x v="0"/>
    <x v="3"/>
    <n v="530"/>
    <s v="Solids, total suspended"/>
    <x v="7"/>
    <n v="1"/>
    <s v="Effluent gross"/>
    <n v="1"/>
    <x v="27"/>
    <x v="27"/>
    <n v="40633"/>
    <x v="1"/>
    <m/>
    <m/>
    <m/>
    <m/>
    <m/>
    <m/>
    <m/>
    <m/>
    <m/>
    <m/>
    <m/>
    <m/>
    <m/>
    <s v="MG/L"/>
    <s v="&lt;="/>
    <n v="35"/>
    <s v="MG/L"/>
    <s v="avg"/>
    <m/>
    <m/>
    <m/>
    <m/>
    <m/>
    <m/>
    <s v="MG/L"/>
    <s v="&lt;="/>
    <n v="70"/>
    <s v="MG/L"/>
    <s v="max"/>
    <m/>
    <m/>
    <m/>
    <m/>
    <m/>
    <x v="0"/>
    <m/>
    <m/>
    <m/>
    <m/>
    <m/>
    <m/>
    <m/>
    <m/>
    <m/>
    <m/>
    <m/>
    <m/>
    <m/>
    <m/>
    <m/>
    <m/>
    <m/>
    <m/>
    <m/>
    <m/>
    <m/>
    <m/>
    <m/>
    <m/>
  </r>
  <r>
    <s v="MT0000892"/>
    <s v="ICIS-NPDES"/>
    <x v="0"/>
    <x v="3"/>
    <n v="530"/>
    <s v="Solids, total suspended"/>
    <x v="7"/>
    <n v="1"/>
    <s v="Effluent gross"/>
    <n v="1"/>
    <x v="28"/>
    <x v="28"/>
    <n v="40663"/>
    <x v="1"/>
    <m/>
    <m/>
    <m/>
    <m/>
    <m/>
    <m/>
    <m/>
    <m/>
    <m/>
    <m/>
    <m/>
    <m/>
    <m/>
    <s v="MG/L"/>
    <s v="&lt;="/>
    <n v="35"/>
    <s v="MG/L"/>
    <s v="avg"/>
    <m/>
    <m/>
    <m/>
    <m/>
    <m/>
    <m/>
    <s v="MG/L"/>
    <s v="&lt;="/>
    <n v="70"/>
    <s v="MG/L"/>
    <s v="max"/>
    <m/>
    <m/>
    <m/>
    <m/>
    <m/>
    <x v="0"/>
    <m/>
    <m/>
    <m/>
    <m/>
    <m/>
    <m/>
    <m/>
    <m/>
    <m/>
    <m/>
    <m/>
    <m/>
    <m/>
    <m/>
    <m/>
    <m/>
    <m/>
    <m/>
    <m/>
    <m/>
    <m/>
    <m/>
    <m/>
    <m/>
  </r>
  <r>
    <s v="MT0000892"/>
    <s v="ICIS-NPDES"/>
    <x v="0"/>
    <x v="3"/>
    <n v="530"/>
    <s v="Solids, total suspended"/>
    <x v="7"/>
    <n v="1"/>
    <s v="Effluent gross"/>
    <n v="1"/>
    <x v="4"/>
    <x v="4"/>
    <n v="40694"/>
    <x v="1"/>
    <m/>
    <m/>
    <m/>
    <m/>
    <m/>
    <m/>
    <m/>
    <m/>
    <m/>
    <m/>
    <m/>
    <m/>
    <m/>
    <s v="MG/L"/>
    <s v="&lt;="/>
    <n v="35"/>
    <s v="MG/L"/>
    <s v="avg"/>
    <m/>
    <m/>
    <m/>
    <m/>
    <m/>
    <m/>
    <s v="MG/L"/>
    <s v="&lt;="/>
    <n v="70"/>
    <s v="MG/L"/>
    <s v="max"/>
    <m/>
    <m/>
    <m/>
    <m/>
    <m/>
    <x v="0"/>
    <m/>
    <m/>
    <m/>
    <m/>
    <m/>
    <m/>
    <m/>
    <m/>
    <m/>
    <m/>
    <m/>
    <m/>
    <m/>
    <m/>
    <m/>
    <m/>
    <m/>
    <m/>
    <m/>
    <m/>
    <m/>
    <m/>
    <m/>
    <m/>
  </r>
  <r>
    <s v="MT0000892"/>
    <s v="ICIS-NPDES"/>
    <x v="0"/>
    <x v="3"/>
    <n v="530"/>
    <s v="Solids, total suspended"/>
    <x v="7"/>
    <n v="1"/>
    <s v="Effluent gross"/>
    <n v="1"/>
    <x v="5"/>
    <x v="5"/>
    <n v="40724"/>
    <x v="1"/>
    <m/>
    <m/>
    <m/>
    <m/>
    <m/>
    <m/>
    <m/>
    <m/>
    <m/>
    <m/>
    <m/>
    <m/>
    <m/>
    <s v="MG/L"/>
    <s v="&lt;="/>
    <n v="35"/>
    <s v="MG/L"/>
    <s v="avg"/>
    <m/>
    <m/>
    <m/>
    <m/>
    <m/>
    <m/>
    <s v="MG/L"/>
    <s v="&lt;="/>
    <n v="70"/>
    <s v="MG/L"/>
    <s v="max"/>
    <m/>
    <m/>
    <m/>
    <m/>
    <m/>
    <x v="0"/>
    <m/>
    <m/>
    <m/>
    <m/>
    <m/>
    <m/>
    <m/>
    <m/>
    <m/>
    <m/>
    <m/>
    <m/>
    <m/>
    <m/>
    <m/>
    <m/>
    <m/>
    <m/>
    <m/>
    <m/>
    <m/>
    <m/>
    <m/>
    <m/>
  </r>
  <r>
    <s v="MT0000892"/>
    <s v="ICIS-NPDES"/>
    <x v="0"/>
    <x v="3"/>
    <n v="530"/>
    <s v="Solids, total suspended"/>
    <x v="7"/>
    <n v="1"/>
    <s v="Effluent gross"/>
    <n v="1"/>
    <x v="6"/>
    <x v="6"/>
    <n v="40755"/>
    <x v="1"/>
    <m/>
    <m/>
    <m/>
    <m/>
    <m/>
    <m/>
    <m/>
    <m/>
    <m/>
    <m/>
    <m/>
    <m/>
    <m/>
    <s v="MG/L"/>
    <s v="&lt;="/>
    <n v="35"/>
    <s v="MG/L"/>
    <s v="avg"/>
    <m/>
    <m/>
    <m/>
    <m/>
    <m/>
    <m/>
    <s v="MG/L"/>
    <s v="&lt;="/>
    <n v="70"/>
    <s v="MG/L"/>
    <s v="max"/>
    <m/>
    <m/>
    <m/>
    <m/>
    <m/>
    <x v="0"/>
    <m/>
    <m/>
    <m/>
    <m/>
    <m/>
    <m/>
    <m/>
    <m/>
    <m/>
    <m/>
    <m/>
    <m/>
    <m/>
    <m/>
    <m/>
    <m/>
    <m/>
    <m/>
    <m/>
    <m/>
    <m/>
    <m/>
    <m/>
    <m/>
  </r>
  <r>
    <s v="MT0000892"/>
    <s v="ICIS-NPDES"/>
    <x v="0"/>
    <x v="3"/>
    <n v="530"/>
    <s v="Solids, total suspended"/>
    <x v="7"/>
    <n v="1"/>
    <s v="Effluent gross"/>
    <n v="1"/>
    <x v="7"/>
    <x v="7"/>
    <n v="40786"/>
    <x v="1"/>
    <m/>
    <m/>
    <m/>
    <m/>
    <m/>
    <m/>
    <m/>
    <m/>
    <m/>
    <m/>
    <m/>
    <m/>
    <m/>
    <s v="MG/L"/>
    <s v="&lt;="/>
    <n v="35"/>
    <s v="MG/L"/>
    <s v="avg"/>
    <m/>
    <m/>
    <m/>
    <m/>
    <m/>
    <m/>
    <s v="MG/L"/>
    <s v="&lt;="/>
    <n v="70"/>
    <s v="MG/L"/>
    <s v="max"/>
    <m/>
    <m/>
    <m/>
    <m/>
    <m/>
    <x v="0"/>
    <m/>
    <m/>
    <m/>
    <m/>
    <m/>
    <m/>
    <m/>
    <m/>
    <m/>
    <m/>
    <m/>
    <m/>
    <m/>
    <m/>
    <m/>
    <m/>
    <m/>
    <m/>
    <m/>
    <m/>
    <m/>
    <m/>
    <m/>
    <m/>
  </r>
  <r>
    <s v="MT0000892"/>
    <s v="ICIS-NPDES"/>
    <x v="0"/>
    <x v="3"/>
    <n v="530"/>
    <s v="Solids, total suspended"/>
    <x v="7"/>
    <n v="1"/>
    <s v="Effluent gross"/>
    <n v="1"/>
    <x v="29"/>
    <x v="29"/>
    <n v="40816"/>
    <x v="1"/>
    <m/>
    <m/>
    <m/>
    <m/>
    <m/>
    <m/>
    <m/>
    <m/>
    <m/>
    <m/>
    <m/>
    <m/>
    <m/>
    <s v="MG/L"/>
    <s v="&lt;="/>
    <n v="35"/>
    <s v="MG/L"/>
    <s v="avg"/>
    <m/>
    <m/>
    <m/>
    <m/>
    <m/>
    <m/>
    <s v="MG/L"/>
    <s v="&lt;="/>
    <n v="70"/>
    <s v="MG/L"/>
    <s v="max"/>
    <m/>
    <m/>
    <m/>
    <m/>
    <m/>
    <x v="0"/>
    <m/>
    <m/>
    <m/>
    <m/>
    <m/>
    <m/>
    <m/>
    <m/>
    <m/>
    <m/>
    <m/>
    <m/>
    <m/>
    <m/>
    <m/>
    <m/>
    <m/>
    <m/>
    <m/>
    <m/>
    <m/>
    <m/>
    <m/>
    <m/>
  </r>
  <r>
    <s v="MT0000892"/>
    <s v="ICIS-NPDES"/>
    <x v="0"/>
    <x v="3"/>
    <n v="530"/>
    <s v="Solids, total suspended"/>
    <x v="7"/>
    <n v="1"/>
    <s v="Effluent gross"/>
    <n v="1"/>
    <x v="30"/>
    <x v="30"/>
    <n v="40847"/>
    <x v="1"/>
    <m/>
    <m/>
    <m/>
    <m/>
    <m/>
    <m/>
    <m/>
    <m/>
    <m/>
    <m/>
    <m/>
    <m/>
    <m/>
    <s v="MG/L"/>
    <s v="&lt;="/>
    <n v="35"/>
    <s v="MG/L"/>
    <s v="avg"/>
    <m/>
    <m/>
    <m/>
    <m/>
    <m/>
    <m/>
    <s v="MG/L"/>
    <s v="&lt;="/>
    <n v="70"/>
    <s v="MG/L"/>
    <s v="max"/>
    <m/>
    <m/>
    <m/>
    <m/>
    <m/>
    <x v="0"/>
    <m/>
    <m/>
    <m/>
    <m/>
    <m/>
    <m/>
    <m/>
    <m/>
    <m/>
    <m/>
    <m/>
    <m/>
    <m/>
    <m/>
    <m/>
    <m/>
    <m/>
    <m/>
    <m/>
    <m/>
    <m/>
    <m/>
    <m/>
    <m/>
  </r>
  <r>
    <s v="MT0000892"/>
    <s v="ICIS-NPDES"/>
    <x v="0"/>
    <x v="3"/>
    <n v="530"/>
    <s v="Solids, total suspended"/>
    <x v="7"/>
    <n v="1"/>
    <s v="Effluent gross"/>
    <n v="1"/>
    <x v="31"/>
    <x v="31"/>
    <n v="40877"/>
    <x v="1"/>
    <m/>
    <m/>
    <m/>
    <m/>
    <m/>
    <m/>
    <m/>
    <m/>
    <m/>
    <m/>
    <m/>
    <m/>
    <m/>
    <s v="MG/L"/>
    <s v="&lt;="/>
    <n v="35"/>
    <s v="MG/L"/>
    <s v="avg"/>
    <m/>
    <m/>
    <m/>
    <m/>
    <m/>
    <m/>
    <s v="MG/L"/>
    <s v="&lt;="/>
    <n v="70"/>
    <s v="MG/L"/>
    <s v="max"/>
    <m/>
    <m/>
    <m/>
    <m/>
    <m/>
    <x v="0"/>
    <m/>
    <m/>
    <m/>
    <m/>
    <m/>
    <m/>
    <m/>
    <m/>
    <m/>
    <m/>
    <m/>
    <m/>
    <m/>
    <m/>
    <m/>
    <m/>
    <m/>
    <m/>
    <m/>
    <m/>
    <m/>
    <m/>
    <m/>
    <m/>
  </r>
  <r>
    <s v="MT0000892"/>
    <s v="ICIS-NPDES"/>
    <x v="0"/>
    <x v="3"/>
    <n v="530"/>
    <s v="Solids, total suspended"/>
    <x v="7"/>
    <n v="1"/>
    <s v="Effluent gross"/>
    <n v="1"/>
    <x v="32"/>
    <x v="32"/>
    <n v="40908"/>
    <x v="1"/>
    <m/>
    <m/>
    <m/>
    <m/>
    <m/>
    <m/>
    <m/>
    <m/>
    <m/>
    <m/>
    <m/>
    <m/>
    <m/>
    <s v="MG/L"/>
    <s v="&lt;="/>
    <n v="35"/>
    <s v="MG/L"/>
    <s v="avg"/>
    <m/>
    <m/>
    <m/>
    <m/>
    <m/>
    <m/>
    <s v="MG/L"/>
    <s v="&lt;="/>
    <n v="70"/>
    <s v="MG/L"/>
    <s v="max"/>
    <m/>
    <m/>
    <m/>
    <m/>
    <m/>
    <x v="0"/>
    <m/>
    <m/>
    <m/>
    <m/>
    <m/>
    <m/>
    <m/>
    <m/>
    <m/>
    <m/>
    <m/>
    <m/>
    <m/>
    <m/>
    <m/>
    <m/>
    <m/>
    <m/>
    <m/>
    <m/>
    <m/>
    <m/>
    <m/>
    <m/>
  </r>
  <r>
    <s v="MT0000892"/>
    <s v="ICIS-NPDES"/>
    <x v="0"/>
    <x v="3"/>
    <n v="530"/>
    <s v="Solids, total suspended"/>
    <x v="7"/>
    <n v="1"/>
    <s v="Effluent gross"/>
    <n v="1"/>
    <x v="33"/>
    <x v="33"/>
    <n v="40939"/>
    <x v="2"/>
    <m/>
    <m/>
    <m/>
    <m/>
    <m/>
    <m/>
    <m/>
    <m/>
    <m/>
    <m/>
    <m/>
    <m/>
    <m/>
    <s v="MG/L"/>
    <s v="&lt;="/>
    <n v="35"/>
    <s v="MG/L"/>
    <s v="avg"/>
    <m/>
    <m/>
    <m/>
    <m/>
    <m/>
    <m/>
    <s v="MG/L"/>
    <s v="&lt;="/>
    <n v="70"/>
    <s v="MG/L"/>
    <s v="max"/>
    <m/>
    <m/>
    <m/>
    <m/>
    <m/>
    <x v="0"/>
    <m/>
    <m/>
    <m/>
    <m/>
    <m/>
    <m/>
    <m/>
    <m/>
    <m/>
    <m/>
    <m/>
    <m/>
    <m/>
    <m/>
    <m/>
    <m/>
    <m/>
    <m/>
    <m/>
    <m/>
    <m/>
    <m/>
    <m/>
    <m/>
  </r>
  <r>
    <s v="MT0000892"/>
    <s v="ICIS-NPDES"/>
    <x v="0"/>
    <x v="3"/>
    <n v="530"/>
    <s v="Solids, total suspended"/>
    <x v="7"/>
    <n v="1"/>
    <s v="Effluent gross"/>
    <n v="1"/>
    <x v="34"/>
    <x v="34"/>
    <n v="40968"/>
    <x v="2"/>
    <m/>
    <m/>
    <m/>
    <m/>
    <m/>
    <m/>
    <m/>
    <m/>
    <m/>
    <m/>
    <m/>
    <m/>
    <m/>
    <s v="MG/L"/>
    <s v="&lt;="/>
    <n v="35"/>
    <s v="MG/L"/>
    <s v="avg"/>
    <m/>
    <m/>
    <m/>
    <m/>
    <m/>
    <m/>
    <s v="MG/L"/>
    <s v="&lt;="/>
    <n v="70"/>
    <s v="MG/L"/>
    <s v="max"/>
    <m/>
    <m/>
    <m/>
    <m/>
    <m/>
    <x v="0"/>
    <m/>
    <m/>
    <m/>
    <m/>
    <m/>
    <m/>
    <m/>
    <m/>
    <m/>
    <m/>
    <m/>
    <m/>
    <m/>
    <m/>
    <m/>
    <m/>
    <m/>
    <m/>
    <m/>
    <m/>
    <m/>
    <m/>
    <m/>
    <m/>
  </r>
  <r>
    <s v="MT0000892"/>
    <s v="ICIS-NPDES"/>
    <x v="0"/>
    <x v="3"/>
    <n v="530"/>
    <s v="Solids, total suspended"/>
    <x v="7"/>
    <n v="1"/>
    <s v="Effluent gross"/>
    <n v="1"/>
    <x v="8"/>
    <x v="8"/>
    <n v="40999"/>
    <x v="2"/>
    <m/>
    <m/>
    <m/>
    <m/>
    <m/>
    <m/>
    <m/>
    <m/>
    <m/>
    <m/>
    <m/>
    <m/>
    <m/>
    <s v="MG/L"/>
    <s v="&lt;="/>
    <n v="35"/>
    <s v="MG/L"/>
    <s v="avg"/>
    <m/>
    <m/>
    <m/>
    <m/>
    <m/>
    <m/>
    <s v="MG/L"/>
    <s v="&lt;="/>
    <n v="70"/>
    <s v="MG/L"/>
    <s v="max"/>
    <m/>
    <m/>
    <m/>
    <m/>
    <m/>
    <x v="0"/>
    <m/>
    <m/>
    <m/>
    <m/>
    <m/>
    <m/>
    <m/>
    <m/>
    <m/>
    <m/>
    <m/>
    <m/>
    <m/>
    <m/>
    <m/>
    <m/>
    <m/>
    <m/>
    <m/>
    <m/>
    <m/>
    <m/>
    <m/>
    <m/>
  </r>
  <r>
    <s v="MT0000892"/>
    <s v="ICIS-NPDES"/>
    <x v="0"/>
    <x v="3"/>
    <n v="530"/>
    <s v="Solids, total suspended"/>
    <x v="7"/>
    <n v="1"/>
    <s v="Effluent gross"/>
    <n v="1"/>
    <x v="9"/>
    <x v="9"/>
    <n v="41029"/>
    <x v="2"/>
    <m/>
    <m/>
    <m/>
    <m/>
    <m/>
    <m/>
    <m/>
    <m/>
    <m/>
    <m/>
    <m/>
    <m/>
    <m/>
    <s v="MG/L"/>
    <s v="&lt;="/>
    <n v="35"/>
    <s v="MG/L"/>
    <s v="avg"/>
    <m/>
    <m/>
    <m/>
    <m/>
    <m/>
    <m/>
    <s v="MG/L"/>
    <s v="&lt;="/>
    <n v="70"/>
    <s v="MG/L"/>
    <s v="max"/>
    <m/>
    <m/>
    <m/>
    <m/>
    <m/>
    <x v="0"/>
    <m/>
    <m/>
    <m/>
    <m/>
    <m/>
    <m/>
    <m/>
    <m/>
    <m/>
    <m/>
    <m/>
    <m/>
    <m/>
    <m/>
    <m/>
    <m/>
    <m/>
    <m/>
    <m/>
    <m/>
    <m/>
    <m/>
    <m/>
    <m/>
  </r>
  <r>
    <s v="MT0000892"/>
    <s v="ICIS-NPDES"/>
    <x v="0"/>
    <x v="3"/>
    <n v="530"/>
    <s v="Solids, total suspended"/>
    <x v="7"/>
    <n v="1"/>
    <s v="Effluent gross"/>
    <n v="1"/>
    <x v="35"/>
    <x v="35"/>
    <n v="41060"/>
    <x v="2"/>
    <m/>
    <m/>
    <m/>
    <m/>
    <m/>
    <m/>
    <m/>
    <m/>
    <m/>
    <m/>
    <m/>
    <m/>
    <m/>
    <s v="MG/L"/>
    <s v="&lt;="/>
    <n v="35"/>
    <s v="MG/L"/>
    <s v="avg"/>
    <m/>
    <m/>
    <m/>
    <m/>
    <m/>
    <m/>
    <s v="MG/L"/>
    <s v="&lt;="/>
    <n v="70"/>
    <s v="MG/L"/>
    <s v="max"/>
    <m/>
    <m/>
    <m/>
    <m/>
    <m/>
    <x v="0"/>
    <m/>
    <m/>
    <m/>
    <m/>
    <m/>
    <m/>
    <m/>
    <m/>
    <m/>
    <m/>
    <m/>
    <m/>
    <m/>
    <m/>
    <m/>
    <m/>
    <m/>
    <m/>
    <m/>
    <m/>
    <m/>
    <m/>
    <m/>
    <m/>
  </r>
  <r>
    <s v="MT0000892"/>
    <s v="ICIS-NPDES"/>
    <x v="0"/>
    <x v="3"/>
    <n v="530"/>
    <s v="Solids, total suspended"/>
    <x v="7"/>
    <n v="1"/>
    <s v="Effluent gross"/>
    <n v="1"/>
    <x v="10"/>
    <x v="10"/>
    <n v="41090"/>
    <x v="2"/>
    <m/>
    <m/>
    <m/>
    <m/>
    <m/>
    <m/>
    <m/>
    <m/>
    <m/>
    <m/>
    <m/>
    <m/>
    <m/>
    <s v="MG/L"/>
    <s v="&lt;="/>
    <n v="35"/>
    <s v="MG/L"/>
    <s v="avg"/>
    <m/>
    <m/>
    <m/>
    <m/>
    <m/>
    <m/>
    <s v="MG/L"/>
    <s v="&lt;="/>
    <n v="70"/>
    <s v="MG/L"/>
    <s v="max"/>
    <m/>
    <m/>
    <m/>
    <m/>
    <m/>
    <x v="0"/>
    <m/>
    <m/>
    <m/>
    <m/>
    <m/>
    <m/>
    <m/>
    <m/>
    <m/>
    <m/>
    <m/>
    <m/>
    <m/>
    <m/>
    <m/>
    <m/>
    <m/>
    <m/>
    <m/>
    <m/>
    <m/>
    <m/>
    <m/>
    <m/>
  </r>
  <r>
    <s v="MT0000892"/>
    <s v="ICIS-NPDES"/>
    <x v="0"/>
    <x v="3"/>
    <n v="530"/>
    <s v="Solids, total suspended"/>
    <x v="7"/>
    <n v="1"/>
    <s v="Effluent gross"/>
    <n v="1"/>
    <x v="36"/>
    <x v="36"/>
    <n v="41121"/>
    <x v="2"/>
    <m/>
    <m/>
    <m/>
    <m/>
    <m/>
    <m/>
    <m/>
    <m/>
    <m/>
    <m/>
    <m/>
    <m/>
    <m/>
    <s v="MG/L"/>
    <s v="&lt;="/>
    <n v="35"/>
    <s v="MG/L"/>
    <s v="avg"/>
    <m/>
    <m/>
    <m/>
    <m/>
    <m/>
    <m/>
    <s v="MG/L"/>
    <s v="&lt;="/>
    <n v="70"/>
    <s v="MG/L"/>
    <s v="max"/>
    <m/>
    <m/>
    <m/>
    <m/>
    <m/>
    <x v="0"/>
    <m/>
    <m/>
    <m/>
    <m/>
    <m/>
    <m/>
    <m/>
    <m/>
    <m/>
    <m/>
    <m/>
    <m/>
    <m/>
    <m/>
    <m/>
    <m/>
    <m/>
    <m/>
    <m/>
    <m/>
    <m/>
    <m/>
    <m/>
    <m/>
  </r>
  <r>
    <s v="MT0000892"/>
    <s v="ICIS-NPDES"/>
    <x v="0"/>
    <x v="3"/>
    <n v="530"/>
    <s v="Solids, total suspended"/>
    <x v="7"/>
    <n v="1"/>
    <s v="Effluent gross"/>
    <n v="1"/>
    <x v="37"/>
    <x v="37"/>
    <n v="41152"/>
    <x v="2"/>
    <m/>
    <m/>
    <m/>
    <m/>
    <m/>
    <m/>
    <m/>
    <m/>
    <m/>
    <m/>
    <m/>
    <m/>
    <m/>
    <s v="MG/L"/>
    <s v="&lt;="/>
    <n v="35"/>
    <s v="MG/L"/>
    <s v="avg"/>
    <m/>
    <m/>
    <m/>
    <m/>
    <m/>
    <m/>
    <s v="MG/L"/>
    <s v="&lt;="/>
    <n v="70"/>
    <s v="MG/L"/>
    <s v="max"/>
    <m/>
    <m/>
    <m/>
    <m/>
    <m/>
    <x v="0"/>
    <m/>
    <m/>
    <m/>
    <m/>
    <m/>
    <m/>
    <m/>
    <m/>
    <m/>
    <m/>
    <m/>
    <m/>
    <m/>
    <m/>
    <m/>
    <m/>
    <m/>
    <m/>
    <m/>
    <m/>
    <m/>
    <m/>
    <m/>
    <m/>
  </r>
  <r>
    <s v="MT0000892"/>
    <s v="ICIS-NPDES"/>
    <x v="0"/>
    <x v="3"/>
    <n v="530"/>
    <s v="Solids, total suspended"/>
    <x v="7"/>
    <n v="1"/>
    <s v="Effluent gross"/>
    <n v="1"/>
    <x v="38"/>
    <x v="38"/>
    <n v="41182"/>
    <x v="2"/>
    <m/>
    <m/>
    <m/>
    <m/>
    <m/>
    <m/>
    <m/>
    <m/>
    <m/>
    <m/>
    <m/>
    <m/>
    <m/>
    <s v="MG/L"/>
    <s v="&lt;="/>
    <n v="35"/>
    <s v="MG/L"/>
    <s v="avg"/>
    <m/>
    <m/>
    <m/>
    <m/>
    <m/>
    <m/>
    <s v="MG/L"/>
    <s v="&lt;="/>
    <n v="70"/>
    <s v="MG/L"/>
    <s v="max"/>
    <m/>
    <m/>
    <m/>
    <m/>
    <m/>
    <x v="0"/>
    <m/>
    <m/>
    <m/>
    <m/>
    <m/>
    <m/>
    <m/>
    <m/>
    <m/>
    <m/>
    <m/>
    <m/>
    <m/>
    <m/>
    <m/>
    <m/>
    <m/>
    <m/>
    <m/>
    <m/>
    <m/>
    <m/>
    <m/>
    <m/>
  </r>
  <r>
    <s v="MT0000892"/>
    <s v="ICIS-NPDES"/>
    <x v="0"/>
    <x v="3"/>
    <n v="545"/>
    <s v="Solids, settleable"/>
    <x v="8"/>
    <n v="1"/>
    <s v="Effluent gross"/>
    <n v="1"/>
    <x v="11"/>
    <x v="11"/>
    <n v="40025"/>
    <x v="3"/>
    <m/>
    <m/>
    <m/>
    <m/>
    <m/>
    <m/>
    <m/>
    <m/>
    <m/>
    <m/>
    <m/>
    <m/>
    <m/>
    <m/>
    <m/>
    <m/>
    <m/>
    <m/>
    <m/>
    <m/>
    <m/>
    <m/>
    <m/>
    <m/>
    <s v="ML/L"/>
    <s v="&lt;="/>
    <n v="0.5"/>
    <s v="ML/L"/>
    <s v="max"/>
    <m/>
    <m/>
    <m/>
    <m/>
    <m/>
    <x v="0"/>
    <m/>
    <m/>
    <m/>
    <m/>
    <m/>
    <m/>
    <m/>
    <m/>
    <m/>
    <m/>
    <m/>
    <m/>
    <m/>
    <m/>
    <m/>
    <m/>
    <m/>
    <m/>
    <m/>
    <m/>
    <m/>
    <m/>
    <m/>
    <m/>
  </r>
  <r>
    <s v="MT0000892"/>
    <s v="ICIS-NPDES"/>
    <x v="0"/>
    <x v="3"/>
    <n v="545"/>
    <s v="Solids, settleable"/>
    <x v="8"/>
    <n v="1"/>
    <s v="Effluent gross"/>
    <n v="1"/>
    <x v="12"/>
    <x v="12"/>
    <n v="40056"/>
    <x v="3"/>
    <m/>
    <m/>
    <m/>
    <m/>
    <m/>
    <m/>
    <m/>
    <m/>
    <m/>
    <m/>
    <m/>
    <m/>
    <m/>
    <m/>
    <m/>
    <m/>
    <m/>
    <m/>
    <m/>
    <m/>
    <m/>
    <m/>
    <m/>
    <m/>
    <s v="ML/L"/>
    <s v="&lt;="/>
    <n v="0.5"/>
    <s v="ML/L"/>
    <s v="max"/>
    <m/>
    <m/>
    <m/>
    <m/>
    <m/>
    <x v="0"/>
    <m/>
    <m/>
    <m/>
    <m/>
    <m/>
    <m/>
    <m/>
    <m/>
    <m/>
    <m/>
    <m/>
    <m/>
    <m/>
    <m/>
    <m/>
    <m/>
    <m/>
    <m/>
    <m/>
    <m/>
    <m/>
    <m/>
    <m/>
    <m/>
  </r>
  <r>
    <s v="MT0000892"/>
    <s v="ICIS-NPDES"/>
    <x v="0"/>
    <x v="3"/>
    <n v="545"/>
    <s v="Solids, settleable"/>
    <x v="8"/>
    <n v="1"/>
    <s v="Effluent gross"/>
    <n v="1"/>
    <x v="13"/>
    <x v="13"/>
    <n v="40086"/>
    <x v="3"/>
    <m/>
    <m/>
    <m/>
    <m/>
    <m/>
    <m/>
    <m/>
    <m/>
    <m/>
    <m/>
    <m/>
    <m/>
    <m/>
    <m/>
    <m/>
    <m/>
    <m/>
    <m/>
    <m/>
    <m/>
    <m/>
    <m/>
    <m/>
    <m/>
    <s v="ML/L"/>
    <s v="&lt;="/>
    <n v="0.5"/>
    <s v="ML/L"/>
    <s v="max"/>
    <m/>
    <m/>
    <m/>
    <m/>
    <m/>
    <x v="0"/>
    <m/>
    <m/>
    <m/>
    <m/>
    <m/>
    <m/>
    <m/>
    <m/>
    <m/>
    <m/>
    <m/>
    <m/>
    <m/>
    <m/>
    <m/>
    <m/>
    <m/>
    <m/>
    <m/>
    <m/>
    <m/>
    <m/>
    <m/>
    <m/>
  </r>
  <r>
    <s v="MT0000892"/>
    <s v="ICIS-NPDES"/>
    <x v="0"/>
    <x v="3"/>
    <n v="545"/>
    <s v="Solids, settleable"/>
    <x v="8"/>
    <n v="1"/>
    <s v="Effluent gross"/>
    <n v="1"/>
    <x v="14"/>
    <x v="14"/>
    <n v="40117"/>
    <x v="3"/>
    <m/>
    <m/>
    <m/>
    <m/>
    <m/>
    <m/>
    <m/>
    <m/>
    <m/>
    <m/>
    <m/>
    <m/>
    <m/>
    <m/>
    <m/>
    <m/>
    <m/>
    <m/>
    <m/>
    <m/>
    <m/>
    <m/>
    <m/>
    <m/>
    <s v="ML/L"/>
    <s v="&lt;="/>
    <n v="0.5"/>
    <s v="ML/L"/>
    <s v="max"/>
    <m/>
    <m/>
    <m/>
    <m/>
    <m/>
    <x v="0"/>
    <m/>
    <m/>
    <m/>
    <m/>
    <m/>
    <m/>
    <m/>
    <m/>
    <m/>
    <m/>
    <m/>
    <m/>
    <m/>
    <m/>
    <m/>
    <m/>
    <m/>
    <m/>
    <m/>
    <m/>
    <m/>
    <m/>
    <m/>
    <m/>
  </r>
  <r>
    <s v="MT0000892"/>
    <s v="ICIS-NPDES"/>
    <x v="0"/>
    <x v="3"/>
    <n v="545"/>
    <s v="Solids, settleable"/>
    <x v="8"/>
    <n v="1"/>
    <s v="Effluent gross"/>
    <n v="1"/>
    <x v="15"/>
    <x v="15"/>
    <n v="40147"/>
    <x v="3"/>
    <m/>
    <m/>
    <m/>
    <m/>
    <m/>
    <m/>
    <m/>
    <m/>
    <m/>
    <m/>
    <m/>
    <m/>
    <m/>
    <m/>
    <m/>
    <m/>
    <m/>
    <m/>
    <m/>
    <m/>
    <m/>
    <m/>
    <m/>
    <m/>
    <s v="ML/L"/>
    <s v="&lt;="/>
    <n v="0.5"/>
    <s v="ML/L"/>
    <s v="max"/>
    <m/>
    <m/>
    <m/>
    <m/>
    <m/>
    <x v="0"/>
    <m/>
    <m/>
    <m/>
    <m/>
    <m/>
    <m/>
    <m/>
    <m/>
    <m/>
    <m/>
    <m/>
    <m/>
    <m/>
    <m/>
    <m/>
    <m/>
    <m/>
    <m/>
    <m/>
    <m/>
    <m/>
    <m/>
    <m/>
    <m/>
  </r>
  <r>
    <s v="MT0000892"/>
    <s v="ICIS-NPDES"/>
    <x v="0"/>
    <x v="3"/>
    <n v="545"/>
    <s v="Solids, settleable"/>
    <x v="8"/>
    <n v="1"/>
    <s v="Effluent gross"/>
    <n v="1"/>
    <x v="16"/>
    <x v="16"/>
    <n v="40178"/>
    <x v="3"/>
    <m/>
    <m/>
    <m/>
    <m/>
    <m/>
    <m/>
    <m/>
    <m/>
    <m/>
    <m/>
    <m/>
    <m/>
    <m/>
    <m/>
    <m/>
    <m/>
    <m/>
    <m/>
    <m/>
    <m/>
    <m/>
    <m/>
    <m/>
    <m/>
    <s v="ML/L"/>
    <s v="&lt;="/>
    <n v="0.5"/>
    <s v="ML/L"/>
    <s v="max"/>
    <m/>
    <m/>
    <m/>
    <m/>
    <m/>
    <x v="0"/>
    <m/>
    <m/>
    <m/>
    <m/>
    <m/>
    <m/>
    <m/>
    <m/>
    <m/>
    <m/>
    <m/>
    <m/>
    <m/>
    <m/>
    <m/>
    <m/>
    <m/>
    <m/>
    <m/>
    <m/>
    <m/>
    <m/>
    <m/>
    <m/>
  </r>
  <r>
    <s v="MT0000892"/>
    <s v="ICIS-NPDES"/>
    <x v="0"/>
    <x v="3"/>
    <n v="545"/>
    <s v="Solids, settleable"/>
    <x v="8"/>
    <n v="1"/>
    <s v="Effluent gross"/>
    <n v="1"/>
    <x v="17"/>
    <x v="17"/>
    <n v="40209"/>
    <x v="0"/>
    <m/>
    <m/>
    <m/>
    <m/>
    <m/>
    <m/>
    <m/>
    <m/>
    <m/>
    <m/>
    <m/>
    <m/>
    <m/>
    <m/>
    <m/>
    <m/>
    <m/>
    <m/>
    <m/>
    <m/>
    <m/>
    <m/>
    <m/>
    <m/>
    <s v="ML/L"/>
    <s v="&lt;="/>
    <n v="0.5"/>
    <s v="ML/L"/>
    <s v="max"/>
    <m/>
    <m/>
    <m/>
    <m/>
    <m/>
    <x v="0"/>
    <m/>
    <m/>
    <m/>
    <m/>
    <m/>
    <m/>
    <m/>
    <m/>
    <m/>
    <m/>
    <m/>
    <m/>
    <m/>
    <m/>
    <m/>
    <m/>
    <m/>
    <m/>
    <m/>
    <m/>
    <m/>
    <m/>
    <m/>
    <m/>
  </r>
  <r>
    <s v="MT0000892"/>
    <s v="ICIS-NPDES"/>
    <x v="0"/>
    <x v="3"/>
    <n v="545"/>
    <s v="Solids, settleable"/>
    <x v="8"/>
    <n v="1"/>
    <s v="Effluent gross"/>
    <n v="1"/>
    <x v="18"/>
    <x v="18"/>
    <n v="40237"/>
    <x v="0"/>
    <m/>
    <m/>
    <m/>
    <m/>
    <m/>
    <m/>
    <m/>
    <m/>
    <m/>
    <m/>
    <m/>
    <m/>
    <m/>
    <m/>
    <m/>
    <m/>
    <m/>
    <m/>
    <m/>
    <m/>
    <m/>
    <m/>
    <m/>
    <m/>
    <s v="ML/L"/>
    <s v="&lt;="/>
    <n v="0.5"/>
    <s v="ML/L"/>
    <s v="max"/>
    <m/>
    <m/>
    <m/>
    <m/>
    <m/>
    <x v="0"/>
    <m/>
    <m/>
    <m/>
    <m/>
    <m/>
    <m/>
    <m/>
    <m/>
    <m/>
    <m/>
    <m/>
    <m/>
    <m/>
    <m/>
    <m/>
    <m/>
    <m/>
    <m/>
    <m/>
    <m/>
    <m/>
    <m/>
    <m/>
    <m/>
  </r>
  <r>
    <s v="MT0000892"/>
    <s v="ICIS-NPDES"/>
    <x v="0"/>
    <x v="3"/>
    <n v="545"/>
    <s v="Solids, settleable"/>
    <x v="8"/>
    <n v="1"/>
    <s v="Effluent gross"/>
    <n v="1"/>
    <x v="19"/>
    <x v="19"/>
    <n v="40268"/>
    <x v="0"/>
    <m/>
    <m/>
    <m/>
    <m/>
    <m/>
    <m/>
    <m/>
    <m/>
    <m/>
    <m/>
    <m/>
    <m/>
    <m/>
    <m/>
    <m/>
    <m/>
    <m/>
    <m/>
    <m/>
    <m/>
    <m/>
    <m/>
    <m/>
    <m/>
    <s v="ML/L"/>
    <s v="&lt;="/>
    <n v="0.5"/>
    <s v="ML/L"/>
    <s v="max"/>
    <m/>
    <m/>
    <m/>
    <m/>
    <m/>
    <x v="0"/>
    <m/>
    <m/>
    <m/>
    <m/>
    <m/>
    <m/>
    <m/>
    <m/>
    <m/>
    <m/>
    <m/>
    <m/>
    <m/>
    <m/>
    <m/>
    <m/>
    <m/>
    <m/>
    <m/>
    <m/>
    <m/>
    <m/>
    <m/>
    <m/>
  </r>
  <r>
    <s v="MT0000892"/>
    <s v="ICIS-NPDES"/>
    <x v="0"/>
    <x v="3"/>
    <n v="545"/>
    <s v="Solids, settleable"/>
    <x v="8"/>
    <n v="1"/>
    <s v="Effluent gross"/>
    <n v="1"/>
    <x v="20"/>
    <x v="20"/>
    <n v="40298"/>
    <x v="0"/>
    <m/>
    <m/>
    <m/>
    <m/>
    <m/>
    <m/>
    <m/>
    <m/>
    <m/>
    <m/>
    <m/>
    <m/>
    <m/>
    <m/>
    <m/>
    <m/>
    <m/>
    <m/>
    <m/>
    <m/>
    <m/>
    <m/>
    <m/>
    <m/>
    <s v="ML/L"/>
    <s v="&lt;="/>
    <n v="0.5"/>
    <s v="ML/L"/>
    <s v="max"/>
    <m/>
    <m/>
    <m/>
    <m/>
    <m/>
    <x v="0"/>
    <m/>
    <m/>
    <m/>
    <m/>
    <m/>
    <m/>
    <m/>
    <m/>
    <m/>
    <m/>
    <m/>
    <m/>
    <m/>
    <m/>
    <m/>
    <m/>
    <m/>
    <m/>
    <m/>
    <m/>
    <m/>
    <m/>
    <m/>
    <m/>
  </r>
  <r>
    <s v="MT0000892"/>
    <s v="ICIS-NPDES"/>
    <x v="0"/>
    <x v="3"/>
    <n v="545"/>
    <s v="Solids, settleable"/>
    <x v="8"/>
    <n v="1"/>
    <s v="Effluent gross"/>
    <n v="1"/>
    <x v="21"/>
    <x v="21"/>
    <n v="40329"/>
    <x v="0"/>
    <m/>
    <m/>
    <m/>
    <m/>
    <m/>
    <m/>
    <m/>
    <m/>
    <m/>
    <m/>
    <m/>
    <m/>
    <m/>
    <m/>
    <m/>
    <m/>
    <m/>
    <m/>
    <m/>
    <m/>
    <m/>
    <m/>
    <m/>
    <m/>
    <s v="ML/L"/>
    <s v="&lt;="/>
    <n v="0.5"/>
    <s v="ML/L"/>
    <s v="max"/>
    <m/>
    <m/>
    <m/>
    <m/>
    <m/>
    <x v="0"/>
    <m/>
    <m/>
    <m/>
    <m/>
    <m/>
    <m/>
    <m/>
    <m/>
    <m/>
    <m/>
    <m/>
    <m/>
    <m/>
    <m/>
    <m/>
    <m/>
    <m/>
    <m/>
    <m/>
    <m/>
    <m/>
    <m/>
    <m/>
    <m/>
  </r>
  <r>
    <s v="MT0000892"/>
    <s v="ICIS-NPDES"/>
    <x v="0"/>
    <x v="3"/>
    <n v="545"/>
    <s v="Solids, settleable"/>
    <x v="8"/>
    <n v="1"/>
    <s v="Effluent gross"/>
    <n v="1"/>
    <x v="22"/>
    <x v="22"/>
    <n v="40359"/>
    <x v="0"/>
    <m/>
    <m/>
    <m/>
    <m/>
    <m/>
    <m/>
    <m/>
    <m/>
    <m/>
    <m/>
    <m/>
    <m/>
    <m/>
    <m/>
    <m/>
    <m/>
    <m/>
    <m/>
    <m/>
    <m/>
    <m/>
    <m/>
    <m/>
    <m/>
    <s v="ML/L"/>
    <s v="&lt;="/>
    <n v="0.5"/>
    <s v="ML/L"/>
    <s v="max"/>
    <m/>
    <m/>
    <m/>
    <m/>
    <m/>
    <x v="0"/>
    <m/>
    <m/>
    <m/>
    <m/>
    <m/>
    <m/>
    <m/>
    <m/>
    <m/>
    <m/>
    <m/>
    <m/>
    <m/>
    <m/>
    <m/>
    <m/>
    <m/>
    <m/>
    <m/>
    <m/>
    <m/>
    <m/>
    <m/>
    <m/>
  </r>
  <r>
    <s v="MT0000892"/>
    <s v="ICIS-NPDES"/>
    <x v="0"/>
    <x v="3"/>
    <n v="545"/>
    <s v="Solids, settleable"/>
    <x v="8"/>
    <n v="1"/>
    <s v="Effluent gross"/>
    <n v="1"/>
    <x v="23"/>
    <x v="23"/>
    <n v="40390"/>
    <x v="0"/>
    <m/>
    <m/>
    <m/>
    <m/>
    <m/>
    <m/>
    <m/>
    <m/>
    <m/>
    <m/>
    <m/>
    <m/>
    <m/>
    <m/>
    <m/>
    <m/>
    <m/>
    <m/>
    <m/>
    <m/>
    <m/>
    <m/>
    <m/>
    <m/>
    <s v="ML/L"/>
    <s v="&lt;="/>
    <n v="0.5"/>
    <s v="ML/L"/>
    <s v="max"/>
    <m/>
    <m/>
    <m/>
    <m/>
    <m/>
    <x v="0"/>
    <m/>
    <m/>
    <m/>
    <m/>
    <m/>
    <m/>
    <m/>
    <m/>
    <m/>
    <m/>
    <m/>
    <m/>
    <m/>
    <m/>
    <m/>
    <m/>
    <m/>
    <m/>
    <m/>
    <m/>
    <m/>
    <m/>
    <m/>
    <m/>
  </r>
  <r>
    <s v="MT0000892"/>
    <s v="ICIS-NPDES"/>
    <x v="0"/>
    <x v="3"/>
    <n v="545"/>
    <s v="Solids, settleable"/>
    <x v="8"/>
    <n v="1"/>
    <s v="Effluent gross"/>
    <n v="1"/>
    <x v="0"/>
    <x v="0"/>
    <n v="40421"/>
    <x v="0"/>
    <m/>
    <m/>
    <m/>
    <m/>
    <m/>
    <m/>
    <m/>
    <m/>
    <m/>
    <m/>
    <m/>
    <m/>
    <m/>
    <m/>
    <m/>
    <m/>
    <m/>
    <m/>
    <m/>
    <m/>
    <m/>
    <m/>
    <m/>
    <m/>
    <s v="ML/L"/>
    <s v="&lt;="/>
    <n v="0.5"/>
    <s v="ML/L"/>
    <s v="max"/>
    <m/>
    <m/>
    <m/>
    <m/>
    <m/>
    <x v="0"/>
    <m/>
    <m/>
    <m/>
    <m/>
    <m/>
    <m/>
    <m/>
    <m/>
    <m/>
    <m/>
    <m/>
    <m/>
    <m/>
    <m/>
    <m/>
    <m/>
    <m/>
    <m/>
    <m/>
    <m/>
    <m/>
    <m/>
    <m/>
    <m/>
  </r>
  <r>
    <s v="MT0000892"/>
    <s v="ICIS-NPDES"/>
    <x v="0"/>
    <x v="3"/>
    <n v="545"/>
    <s v="Solids, settleable"/>
    <x v="8"/>
    <n v="1"/>
    <s v="Effluent gross"/>
    <n v="1"/>
    <x v="1"/>
    <x v="1"/>
    <n v="40451"/>
    <x v="0"/>
    <m/>
    <m/>
    <m/>
    <m/>
    <m/>
    <m/>
    <m/>
    <m/>
    <m/>
    <m/>
    <m/>
    <m/>
    <m/>
    <m/>
    <m/>
    <m/>
    <m/>
    <m/>
    <m/>
    <m/>
    <m/>
    <m/>
    <m/>
    <m/>
    <s v="ML/L"/>
    <s v="&lt;="/>
    <n v="0.5"/>
    <s v="ML/L"/>
    <s v="max"/>
    <m/>
    <m/>
    <m/>
    <m/>
    <m/>
    <x v="0"/>
    <m/>
    <m/>
    <m/>
    <m/>
    <m/>
    <m/>
    <m/>
    <m/>
    <m/>
    <m/>
    <m/>
    <m/>
    <m/>
    <m/>
    <m/>
    <m/>
    <m/>
    <m/>
    <m/>
    <m/>
    <m/>
    <m/>
    <m/>
    <m/>
  </r>
  <r>
    <s v="MT0000892"/>
    <s v="ICIS-NPDES"/>
    <x v="0"/>
    <x v="3"/>
    <n v="545"/>
    <s v="Solids, settleable"/>
    <x v="8"/>
    <n v="1"/>
    <s v="Effluent gross"/>
    <n v="1"/>
    <x v="24"/>
    <x v="24"/>
    <n v="40482"/>
    <x v="0"/>
    <m/>
    <m/>
    <m/>
    <m/>
    <m/>
    <m/>
    <m/>
    <m/>
    <m/>
    <m/>
    <m/>
    <m/>
    <m/>
    <m/>
    <m/>
    <m/>
    <m/>
    <m/>
    <m/>
    <m/>
    <m/>
    <m/>
    <m/>
    <m/>
    <s v="ML/L"/>
    <s v="&lt;="/>
    <n v="0.5"/>
    <s v="ML/L"/>
    <s v="max"/>
    <m/>
    <m/>
    <m/>
    <m/>
    <m/>
    <x v="0"/>
    <m/>
    <m/>
    <m/>
    <m/>
    <m/>
    <m/>
    <m/>
    <m/>
    <m/>
    <m/>
    <m/>
    <m/>
    <m/>
    <m/>
    <m/>
    <m/>
    <m/>
    <m/>
    <m/>
    <m/>
    <m/>
    <m/>
    <m/>
    <m/>
  </r>
  <r>
    <s v="MT0000892"/>
    <s v="ICIS-NPDES"/>
    <x v="0"/>
    <x v="3"/>
    <n v="545"/>
    <s v="Solids, settleable"/>
    <x v="8"/>
    <n v="1"/>
    <s v="Effluent gross"/>
    <n v="1"/>
    <x v="2"/>
    <x v="2"/>
    <n v="40512"/>
    <x v="0"/>
    <m/>
    <m/>
    <m/>
    <m/>
    <m/>
    <m/>
    <m/>
    <m/>
    <m/>
    <m/>
    <m/>
    <m/>
    <m/>
    <m/>
    <m/>
    <m/>
    <m/>
    <m/>
    <m/>
    <m/>
    <m/>
    <m/>
    <m/>
    <m/>
    <s v="ML/L"/>
    <s v="&lt;="/>
    <n v="0.5"/>
    <s v="ML/L"/>
    <s v="max"/>
    <m/>
    <m/>
    <m/>
    <m/>
    <m/>
    <x v="0"/>
    <m/>
    <m/>
    <m/>
    <m/>
    <m/>
    <m/>
    <m/>
    <m/>
    <m/>
    <m/>
    <m/>
    <m/>
    <m/>
    <m/>
    <m/>
    <m/>
    <m/>
    <m/>
    <m/>
    <m/>
    <m/>
    <m/>
    <m/>
    <m/>
  </r>
  <r>
    <s v="MT0000892"/>
    <s v="ICIS-NPDES"/>
    <x v="0"/>
    <x v="3"/>
    <n v="545"/>
    <s v="Solids, settleable"/>
    <x v="8"/>
    <n v="1"/>
    <s v="Effluent gross"/>
    <n v="1"/>
    <x v="3"/>
    <x v="3"/>
    <n v="40543"/>
    <x v="0"/>
    <m/>
    <m/>
    <m/>
    <m/>
    <m/>
    <m/>
    <m/>
    <m/>
    <m/>
    <m/>
    <m/>
    <m/>
    <m/>
    <m/>
    <m/>
    <m/>
    <m/>
    <m/>
    <m/>
    <m/>
    <m/>
    <m/>
    <m/>
    <m/>
    <s v="ML/L"/>
    <s v="&lt;="/>
    <n v="0.5"/>
    <s v="ML/L"/>
    <s v="max"/>
    <m/>
    <m/>
    <m/>
    <m/>
    <m/>
    <x v="0"/>
    <m/>
    <m/>
    <m/>
    <m/>
    <m/>
    <m/>
    <m/>
    <m/>
    <m/>
    <m/>
    <m/>
    <m/>
    <m/>
    <m/>
    <m/>
    <m/>
    <m/>
    <m/>
    <m/>
    <m/>
    <m/>
    <m/>
    <m/>
    <m/>
  </r>
  <r>
    <s v="MT0000892"/>
    <s v="ICIS-NPDES"/>
    <x v="0"/>
    <x v="3"/>
    <n v="545"/>
    <s v="Solids, settleable"/>
    <x v="8"/>
    <n v="1"/>
    <s v="Effluent gross"/>
    <n v="1"/>
    <x v="25"/>
    <x v="25"/>
    <n v="40574"/>
    <x v="1"/>
    <m/>
    <m/>
    <m/>
    <m/>
    <m/>
    <m/>
    <m/>
    <m/>
    <m/>
    <m/>
    <m/>
    <m/>
    <m/>
    <m/>
    <m/>
    <m/>
    <m/>
    <m/>
    <m/>
    <m/>
    <m/>
    <m/>
    <m/>
    <m/>
    <s v="ML/L"/>
    <s v="&lt;="/>
    <n v="0.5"/>
    <s v="ML/L"/>
    <s v="max"/>
    <m/>
    <m/>
    <m/>
    <m/>
    <m/>
    <x v="0"/>
    <m/>
    <m/>
    <m/>
    <m/>
    <m/>
    <m/>
    <m/>
    <m/>
    <m/>
    <m/>
    <m/>
    <m/>
    <m/>
    <m/>
    <m/>
    <m/>
    <m/>
    <m/>
    <m/>
    <m/>
    <m/>
    <m/>
    <m/>
    <m/>
  </r>
  <r>
    <s v="MT0000892"/>
    <s v="ICIS-NPDES"/>
    <x v="0"/>
    <x v="3"/>
    <n v="545"/>
    <s v="Solids, settleable"/>
    <x v="8"/>
    <n v="1"/>
    <s v="Effluent gross"/>
    <n v="1"/>
    <x v="26"/>
    <x v="26"/>
    <n v="40602"/>
    <x v="1"/>
    <m/>
    <m/>
    <m/>
    <m/>
    <m/>
    <m/>
    <m/>
    <m/>
    <m/>
    <m/>
    <m/>
    <m/>
    <m/>
    <m/>
    <m/>
    <m/>
    <m/>
    <m/>
    <m/>
    <m/>
    <m/>
    <m/>
    <m/>
    <m/>
    <s v="ML/L"/>
    <s v="&lt;="/>
    <n v="0.5"/>
    <s v="ML/L"/>
    <s v="max"/>
    <m/>
    <m/>
    <m/>
    <m/>
    <m/>
    <x v="0"/>
    <m/>
    <m/>
    <m/>
    <m/>
    <m/>
    <m/>
    <m/>
    <m/>
    <m/>
    <m/>
    <m/>
    <m/>
    <m/>
    <m/>
    <m/>
    <m/>
    <m/>
    <m/>
    <m/>
    <m/>
    <m/>
    <m/>
    <m/>
    <m/>
  </r>
  <r>
    <s v="MT0000892"/>
    <s v="ICIS-NPDES"/>
    <x v="0"/>
    <x v="3"/>
    <n v="545"/>
    <s v="Solids, settleable"/>
    <x v="8"/>
    <n v="1"/>
    <s v="Effluent gross"/>
    <n v="1"/>
    <x v="27"/>
    <x v="27"/>
    <n v="40633"/>
    <x v="1"/>
    <m/>
    <m/>
    <m/>
    <m/>
    <m/>
    <m/>
    <m/>
    <m/>
    <m/>
    <m/>
    <m/>
    <m/>
    <m/>
    <m/>
    <m/>
    <m/>
    <m/>
    <m/>
    <m/>
    <m/>
    <m/>
    <m/>
    <m/>
    <m/>
    <s v="ML/L"/>
    <s v="&lt;="/>
    <n v="0.5"/>
    <s v="ML/L"/>
    <s v="max"/>
    <m/>
    <m/>
    <m/>
    <m/>
    <m/>
    <x v="0"/>
    <m/>
    <m/>
    <m/>
    <m/>
    <m/>
    <m/>
    <m/>
    <m/>
    <m/>
    <m/>
    <m/>
    <m/>
    <m/>
    <m/>
    <m/>
    <m/>
    <m/>
    <m/>
    <m/>
    <m/>
    <m/>
    <m/>
    <m/>
    <m/>
  </r>
  <r>
    <s v="MT0000892"/>
    <s v="ICIS-NPDES"/>
    <x v="0"/>
    <x v="3"/>
    <n v="545"/>
    <s v="Solids, settleable"/>
    <x v="8"/>
    <n v="1"/>
    <s v="Effluent gross"/>
    <n v="1"/>
    <x v="28"/>
    <x v="28"/>
    <n v="40663"/>
    <x v="1"/>
    <m/>
    <m/>
    <m/>
    <m/>
    <m/>
    <m/>
    <m/>
    <m/>
    <m/>
    <m/>
    <m/>
    <m/>
    <m/>
    <m/>
    <m/>
    <m/>
    <m/>
    <m/>
    <m/>
    <m/>
    <m/>
    <m/>
    <m/>
    <m/>
    <s v="ML/L"/>
    <s v="&lt;="/>
    <n v="0.5"/>
    <s v="ML/L"/>
    <s v="max"/>
    <m/>
    <m/>
    <m/>
    <m/>
    <m/>
    <x v="0"/>
    <m/>
    <m/>
    <m/>
    <m/>
    <m/>
    <m/>
    <m/>
    <m/>
    <m/>
    <m/>
    <m/>
    <m/>
    <m/>
    <m/>
    <m/>
    <m/>
    <m/>
    <m/>
    <m/>
    <m/>
    <m/>
    <m/>
    <m/>
    <m/>
  </r>
  <r>
    <s v="MT0000892"/>
    <s v="ICIS-NPDES"/>
    <x v="0"/>
    <x v="3"/>
    <n v="545"/>
    <s v="Solids, settleable"/>
    <x v="8"/>
    <n v="1"/>
    <s v="Effluent gross"/>
    <n v="1"/>
    <x v="4"/>
    <x v="4"/>
    <n v="40694"/>
    <x v="1"/>
    <m/>
    <m/>
    <m/>
    <m/>
    <m/>
    <m/>
    <m/>
    <m/>
    <m/>
    <m/>
    <m/>
    <m/>
    <m/>
    <m/>
    <m/>
    <m/>
    <m/>
    <m/>
    <m/>
    <m/>
    <m/>
    <m/>
    <m/>
    <m/>
    <s v="ML/L"/>
    <s v="&lt;="/>
    <n v="0.5"/>
    <s v="ML/L"/>
    <s v="max"/>
    <m/>
    <m/>
    <m/>
    <m/>
    <m/>
    <x v="0"/>
    <m/>
    <m/>
    <m/>
    <m/>
    <m/>
    <m/>
    <m/>
    <m/>
    <m/>
    <m/>
    <m/>
    <m/>
    <m/>
    <m/>
    <m/>
    <m/>
    <m/>
    <m/>
    <m/>
    <m/>
    <m/>
    <m/>
    <m/>
    <m/>
  </r>
  <r>
    <s v="MT0000892"/>
    <s v="ICIS-NPDES"/>
    <x v="0"/>
    <x v="3"/>
    <n v="545"/>
    <s v="Solids, settleable"/>
    <x v="8"/>
    <n v="1"/>
    <s v="Effluent gross"/>
    <n v="1"/>
    <x v="5"/>
    <x v="5"/>
    <n v="40724"/>
    <x v="1"/>
    <m/>
    <m/>
    <m/>
    <m/>
    <m/>
    <m/>
    <m/>
    <m/>
    <m/>
    <m/>
    <m/>
    <m/>
    <m/>
    <m/>
    <m/>
    <m/>
    <m/>
    <m/>
    <m/>
    <m/>
    <m/>
    <m/>
    <m/>
    <m/>
    <s v="ML/L"/>
    <s v="&lt;="/>
    <n v="0.5"/>
    <s v="ML/L"/>
    <s v="max"/>
    <m/>
    <m/>
    <m/>
    <m/>
    <m/>
    <x v="0"/>
    <m/>
    <m/>
    <m/>
    <m/>
    <m/>
    <m/>
    <m/>
    <m/>
    <m/>
    <m/>
    <m/>
    <m/>
    <m/>
    <m/>
    <m/>
    <m/>
    <m/>
    <m/>
    <m/>
    <m/>
    <m/>
    <m/>
    <m/>
    <m/>
  </r>
  <r>
    <s v="MT0000892"/>
    <s v="ICIS-NPDES"/>
    <x v="0"/>
    <x v="3"/>
    <n v="545"/>
    <s v="Solids, settleable"/>
    <x v="8"/>
    <n v="1"/>
    <s v="Effluent gross"/>
    <n v="1"/>
    <x v="6"/>
    <x v="6"/>
    <n v="40755"/>
    <x v="1"/>
    <m/>
    <m/>
    <m/>
    <m/>
    <m/>
    <m/>
    <m/>
    <m/>
    <m/>
    <m/>
    <m/>
    <m/>
    <m/>
    <m/>
    <m/>
    <m/>
    <m/>
    <m/>
    <m/>
    <m/>
    <m/>
    <m/>
    <m/>
    <m/>
    <s v="ML/L"/>
    <s v="&lt;="/>
    <n v="0.5"/>
    <s v="ML/L"/>
    <s v="max"/>
    <m/>
    <m/>
    <m/>
    <m/>
    <m/>
    <x v="0"/>
    <m/>
    <m/>
    <m/>
    <m/>
    <m/>
    <m/>
    <m/>
    <m/>
    <m/>
    <m/>
    <m/>
    <m/>
    <m/>
    <m/>
    <m/>
    <m/>
    <m/>
    <m/>
    <m/>
    <m/>
    <m/>
    <m/>
    <m/>
    <m/>
  </r>
  <r>
    <s v="MT0000892"/>
    <s v="ICIS-NPDES"/>
    <x v="0"/>
    <x v="3"/>
    <n v="545"/>
    <s v="Solids, settleable"/>
    <x v="8"/>
    <n v="1"/>
    <s v="Effluent gross"/>
    <n v="1"/>
    <x v="7"/>
    <x v="7"/>
    <n v="40786"/>
    <x v="1"/>
    <m/>
    <m/>
    <m/>
    <m/>
    <m/>
    <m/>
    <m/>
    <m/>
    <m/>
    <m/>
    <m/>
    <m/>
    <m/>
    <m/>
    <m/>
    <m/>
    <m/>
    <m/>
    <m/>
    <m/>
    <m/>
    <m/>
    <m/>
    <m/>
    <s v="ML/L"/>
    <s v="&lt;="/>
    <n v="0.5"/>
    <s v="ML/L"/>
    <s v="max"/>
    <m/>
    <m/>
    <m/>
    <m/>
    <m/>
    <x v="0"/>
    <m/>
    <m/>
    <m/>
    <m/>
    <m/>
    <m/>
    <m/>
    <m/>
    <m/>
    <m/>
    <m/>
    <m/>
    <m/>
    <m/>
    <m/>
    <m/>
    <m/>
    <m/>
    <m/>
    <m/>
    <m/>
    <m/>
    <m/>
    <m/>
  </r>
  <r>
    <s v="MT0000892"/>
    <s v="ICIS-NPDES"/>
    <x v="0"/>
    <x v="3"/>
    <n v="545"/>
    <s v="Solids, settleable"/>
    <x v="8"/>
    <n v="1"/>
    <s v="Effluent gross"/>
    <n v="1"/>
    <x v="29"/>
    <x v="29"/>
    <n v="40816"/>
    <x v="1"/>
    <m/>
    <m/>
    <m/>
    <m/>
    <m/>
    <m/>
    <m/>
    <m/>
    <m/>
    <m/>
    <m/>
    <m/>
    <m/>
    <m/>
    <m/>
    <m/>
    <m/>
    <m/>
    <m/>
    <m/>
    <m/>
    <m/>
    <m/>
    <m/>
    <s v="ML/L"/>
    <s v="&lt;="/>
    <n v="0.5"/>
    <s v="ML/L"/>
    <s v="max"/>
    <m/>
    <m/>
    <m/>
    <m/>
    <m/>
    <x v="0"/>
    <m/>
    <m/>
    <m/>
    <m/>
    <m/>
    <m/>
    <m/>
    <m/>
    <m/>
    <m/>
    <m/>
    <m/>
    <m/>
    <m/>
    <m/>
    <m/>
    <m/>
    <m/>
    <m/>
    <m/>
    <m/>
    <m/>
    <m/>
    <m/>
  </r>
  <r>
    <s v="MT0000892"/>
    <s v="ICIS-NPDES"/>
    <x v="0"/>
    <x v="3"/>
    <n v="545"/>
    <s v="Solids, settleable"/>
    <x v="8"/>
    <n v="1"/>
    <s v="Effluent gross"/>
    <n v="1"/>
    <x v="30"/>
    <x v="30"/>
    <n v="40847"/>
    <x v="1"/>
    <m/>
    <m/>
    <m/>
    <m/>
    <m/>
    <m/>
    <m/>
    <m/>
    <m/>
    <m/>
    <m/>
    <m/>
    <m/>
    <m/>
    <m/>
    <m/>
    <m/>
    <m/>
    <m/>
    <m/>
    <m/>
    <m/>
    <m/>
    <m/>
    <s v="ML/L"/>
    <s v="&lt;="/>
    <n v="0.5"/>
    <s v="ML/L"/>
    <s v="max"/>
    <m/>
    <m/>
    <m/>
    <m/>
    <m/>
    <x v="0"/>
    <m/>
    <m/>
    <m/>
    <m/>
    <m/>
    <m/>
    <m/>
    <m/>
    <m/>
    <m/>
    <m/>
    <m/>
    <m/>
    <m/>
    <m/>
    <m/>
    <m/>
    <m/>
    <m/>
    <m/>
    <m/>
    <m/>
    <m/>
    <m/>
  </r>
  <r>
    <s v="MT0000892"/>
    <s v="ICIS-NPDES"/>
    <x v="0"/>
    <x v="3"/>
    <n v="545"/>
    <s v="Solids, settleable"/>
    <x v="8"/>
    <n v="1"/>
    <s v="Effluent gross"/>
    <n v="1"/>
    <x v="31"/>
    <x v="31"/>
    <n v="40877"/>
    <x v="1"/>
    <m/>
    <m/>
    <m/>
    <m/>
    <m/>
    <m/>
    <m/>
    <m/>
    <m/>
    <m/>
    <m/>
    <m/>
    <m/>
    <m/>
    <m/>
    <m/>
    <m/>
    <m/>
    <m/>
    <m/>
    <m/>
    <m/>
    <m/>
    <m/>
    <s v="ML/L"/>
    <s v="&lt;="/>
    <n v="0.5"/>
    <s v="ML/L"/>
    <s v="max"/>
    <m/>
    <m/>
    <m/>
    <m/>
    <m/>
    <x v="0"/>
    <m/>
    <m/>
    <m/>
    <m/>
    <m/>
    <m/>
    <m/>
    <m/>
    <m/>
    <m/>
    <m/>
    <m/>
    <m/>
    <m/>
    <m/>
    <m/>
    <m/>
    <m/>
    <m/>
    <m/>
    <m/>
    <m/>
    <m/>
    <m/>
  </r>
  <r>
    <s v="MT0000892"/>
    <s v="ICIS-NPDES"/>
    <x v="0"/>
    <x v="3"/>
    <n v="545"/>
    <s v="Solids, settleable"/>
    <x v="8"/>
    <n v="1"/>
    <s v="Effluent gross"/>
    <n v="1"/>
    <x v="32"/>
    <x v="32"/>
    <n v="40908"/>
    <x v="1"/>
    <m/>
    <m/>
    <m/>
    <m/>
    <m/>
    <m/>
    <m/>
    <m/>
    <m/>
    <m/>
    <m/>
    <m/>
    <m/>
    <m/>
    <m/>
    <m/>
    <m/>
    <m/>
    <m/>
    <m/>
    <m/>
    <m/>
    <m/>
    <m/>
    <s v="ML/L"/>
    <s v="&lt;="/>
    <n v="0.5"/>
    <s v="ML/L"/>
    <s v="max"/>
    <m/>
    <m/>
    <m/>
    <m/>
    <m/>
    <x v="0"/>
    <m/>
    <m/>
    <m/>
    <m/>
    <m/>
    <m/>
    <m/>
    <m/>
    <m/>
    <m/>
    <m/>
    <m/>
    <m/>
    <m/>
    <m/>
    <m/>
    <m/>
    <m/>
    <m/>
    <m/>
    <m/>
    <m/>
    <m/>
    <m/>
  </r>
  <r>
    <s v="MT0000892"/>
    <s v="ICIS-NPDES"/>
    <x v="0"/>
    <x v="3"/>
    <n v="545"/>
    <s v="Solids, settleable"/>
    <x v="8"/>
    <n v="1"/>
    <s v="Effluent gross"/>
    <n v="1"/>
    <x v="33"/>
    <x v="33"/>
    <n v="40939"/>
    <x v="2"/>
    <m/>
    <m/>
    <m/>
    <m/>
    <m/>
    <m/>
    <m/>
    <m/>
    <m/>
    <m/>
    <m/>
    <m/>
    <m/>
    <m/>
    <m/>
    <m/>
    <m/>
    <m/>
    <m/>
    <m/>
    <m/>
    <m/>
    <m/>
    <m/>
    <s v="ML/L"/>
    <s v="&lt;="/>
    <n v="0.5"/>
    <s v="ML/L"/>
    <s v="max"/>
    <m/>
    <m/>
    <m/>
    <m/>
    <m/>
    <x v="0"/>
    <m/>
    <m/>
    <m/>
    <m/>
    <m/>
    <m/>
    <m/>
    <m/>
    <m/>
    <m/>
    <m/>
    <m/>
    <m/>
    <m/>
    <m/>
    <m/>
    <m/>
    <m/>
    <m/>
    <m/>
    <m/>
    <m/>
    <m/>
    <m/>
  </r>
  <r>
    <s v="MT0000892"/>
    <s v="ICIS-NPDES"/>
    <x v="0"/>
    <x v="3"/>
    <n v="545"/>
    <s v="Solids, settleable"/>
    <x v="8"/>
    <n v="1"/>
    <s v="Effluent gross"/>
    <n v="1"/>
    <x v="34"/>
    <x v="34"/>
    <n v="40968"/>
    <x v="2"/>
    <m/>
    <m/>
    <m/>
    <m/>
    <m/>
    <m/>
    <m/>
    <m/>
    <m/>
    <m/>
    <m/>
    <m/>
    <m/>
    <m/>
    <m/>
    <m/>
    <m/>
    <m/>
    <m/>
    <m/>
    <m/>
    <m/>
    <m/>
    <m/>
    <s v="ML/L"/>
    <s v="&lt;="/>
    <n v="0.5"/>
    <s v="ML/L"/>
    <s v="max"/>
    <m/>
    <m/>
    <m/>
    <m/>
    <m/>
    <x v="0"/>
    <m/>
    <m/>
    <m/>
    <m/>
    <m/>
    <m/>
    <m/>
    <m/>
    <m/>
    <m/>
    <m/>
    <m/>
    <m/>
    <m/>
    <m/>
    <m/>
    <m/>
    <m/>
    <m/>
    <m/>
    <m/>
    <m/>
    <m/>
    <m/>
  </r>
  <r>
    <s v="MT0000892"/>
    <s v="ICIS-NPDES"/>
    <x v="0"/>
    <x v="3"/>
    <n v="545"/>
    <s v="Solids, settleable"/>
    <x v="8"/>
    <n v="1"/>
    <s v="Effluent gross"/>
    <n v="1"/>
    <x v="8"/>
    <x v="8"/>
    <n v="40999"/>
    <x v="2"/>
    <m/>
    <m/>
    <m/>
    <m/>
    <m/>
    <m/>
    <m/>
    <m/>
    <m/>
    <m/>
    <m/>
    <m/>
    <m/>
    <m/>
    <m/>
    <m/>
    <m/>
    <m/>
    <m/>
    <m/>
    <m/>
    <m/>
    <m/>
    <m/>
    <s v="ML/L"/>
    <s v="&lt;="/>
    <n v="0.5"/>
    <s v="ML/L"/>
    <s v="max"/>
    <m/>
    <m/>
    <m/>
    <m/>
    <m/>
    <x v="0"/>
    <m/>
    <m/>
    <m/>
    <m/>
    <m/>
    <m/>
    <m/>
    <m/>
    <m/>
    <m/>
    <m/>
    <m/>
    <m/>
    <m/>
    <m/>
    <m/>
    <m/>
    <m/>
    <m/>
    <m/>
    <m/>
    <m/>
    <m/>
    <m/>
  </r>
  <r>
    <s v="MT0000892"/>
    <s v="ICIS-NPDES"/>
    <x v="0"/>
    <x v="3"/>
    <n v="545"/>
    <s v="Solids, settleable"/>
    <x v="8"/>
    <n v="1"/>
    <s v="Effluent gross"/>
    <n v="1"/>
    <x v="9"/>
    <x v="9"/>
    <n v="41029"/>
    <x v="2"/>
    <m/>
    <m/>
    <m/>
    <m/>
    <m/>
    <m/>
    <m/>
    <m/>
    <m/>
    <m/>
    <m/>
    <m/>
    <m/>
    <m/>
    <m/>
    <m/>
    <m/>
    <m/>
    <m/>
    <m/>
    <m/>
    <m/>
    <m/>
    <m/>
    <s v="ML/L"/>
    <s v="&lt;="/>
    <n v="0.5"/>
    <s v="ML/L"/>
    <s v="max"/>
    <m/>
    <m/>
    <m/>
    <m/>
    <m/>
    <x v="0"/>
    <m/>
    <m/>
    <m/>
    <m/>
    <m/>
    <m/>
    <m/>
    <m/>
    <m/>
    <m/>
    <m/>
    <m/>
    <m/>
    <m/>
    <m/>
    <m/>
    <m/>
    <m/>
    <m/>
    <m/>
    <m/>
    <m/>
    <m/>
    <m/>
  </r>
  <r>
    <s v="MT0000892"/>
    <s v="ICIS-NPDES"/>
    <x v="0"/>
    <x v="3"/>
    <n v="545"/>
    <s v="Solids, settleable"/>
    <x v="8"/>
    <n v="1"/>
    <s v="Effluent gross"/>
    <n v="1"/>
    <x v="35"/>
    <x v="35"/>
    <n v="41060"/>
    <x v="2"/>
    <m/>
    <m/>
    <m/>
    <m/>
    <m/>
    <m/>
    <m/>
    <m/>
    <m/>
    <m/>
    <m/>
    <m/>
    <m/>
    <m/>
    <m/>
    <m/>
    <m/>
    <m/>
    <m/>
    <m/>
    <m/>
    <m/>
    <m/>
    <m/>
    <s v="ML/L"/>
    <s v="&lt;="/>
    <n v="0.5"/>
    <s v="ML/L"/>
    <s v="max"/>
    <m/>
    <m/>
    <m/>
    <m/>
    <m/>
    <x v="0"/>
    <m/>
    <m/>
    <m/>
    <m/>
    <m/>
    <m/>
    <m/>
    <m/>
    <m/>
    <m/>
    <m/>
    <m/>
    <m/>
    <m/>
    <m/>
    <m/>
    <m/>
    <m/>
    <m/>
    <m/>
    <m/>
    <m/>
    <m/>
    <m/>
  </r>
  <r>
    <s v="MT0000892"/>
    <s v="ICIS-NPDES"/>
    <x v="0"/>
    <x v="3"/>
    <n v="545"/>
    <s v="Solids, settleable"/>
    <x v="8"/>
    <n v="1"/>
    <s v="Effluent gross"/>
    <n v="1"/>
    <x v="10"/>
    <x v="10"/>
    <n v="41090"/>
    <x v="2"/>
    <m/>
    <m/>
    <m/>
    <m/>
    <m/>
    <m/>
    <m/>
    <m/>
    <m/>
    <m/>
    <m/>
    <m/>
    <m/>
    <m/>
    <m/>
    <m/>
    <m/>
    <m/>
    <m/>
    <m/>
    <m/>
    <m/>
    <m/>
    <m/>
    <s v="ML/L"/>
    <s v="&lt;="/>
    <n v="0.5"/>
    <s v="ML/L"/>
    <s v="max"/>
    <m/>
    <m/>
    <m/>
    <m/>
    <m/>
    <x v="0"/>
    <m/>
    <m/>
    <m/>
    <m/>
    <m/>
    <m/>
    <m/>
    <m/>
    <m/>
    <m/>
    <m/>
    <m/>
    <m/>
    <m/>
    <m/>
    <m/>
    <m/>
    <m/>
    <m/>
    <m/>
    <m/>
    <m/>
    <m/>
    <m/>
  </r>
  <r>
    <s v="MT0000892"/>
    <s v="ICIS-NPDES"/>
    <x v="0"/>
    <x v="3"/>
    <n v="545"/>
    <s v="Solids, settleable"/>
    <x v="8"/>
    <n v="1"/>
    <s v="Effluent gross"/>
    <n v="1"/>
    <x v="36"/>
    <x v="36"/>
    <n v="41121"/>
    <x v="2"/>
    <m/>
    <m/>
    <m/>
    <m/>
    <m/>
    <m/>
    <m/>
    <m/>
    <m/>
    <m/>
    <m/>
    <m/>
    <m/>
    <m/>
    <m/>
    <m/>
    <m/>
    <m/>
    <m/>
    <m/>
    <m/>
    <m/>
    <m/>
    <m/>
    <s v="ML/L"/>
    <s v="&lt;="/>
    <n v="0.5"/>
    <s v="ML/L"/>
    <s v="max"/>
    <m/>
    <m/>
    <m/>
    <m/>
    <m/>
    <x v="0"/>
    <m/>
    <m/>
    <m/>
    <m/>
    <m/>
    <m/>
    <m/>
    <m/>
    <m/>
    <m/>
    <m/>
    <m/>
    <m/>
    <m/>
    <m/>
    <m/>
    <m/>
    <m/>
    <m/>
    <m/>
    <m/>
    <m/>
    <m/>
    <m/>
  </r>
  <r>
    <s v="MT0000892"/>
    <s v="ICIS-NPDES"/>
    <x v="0"/>
    <x v="3"/>
    <n v="545"/>
    <s v="Solids, settleable"/>
    <x v="8"/>
    <n v="1"/>
    <s v="Effluent gross"/>
    <n v="1"/>
    <x v="37"/>
    <x v="37"/>
    <n v="41152"/>
    <x v="2"/>
    <m/>
    <m/>
    <m/>
    <m/>
    <m/>
    <m/>
    <m/>
    <m/>
    <m/>
    <m/>
    <m/>
    <m/>
    <m/>
    <m/>
    <m/>
    <m/>
    <m/>
    <m/>
    <m/>
    <m/>
    <m/>
    <m/>
    <m/>
    <m/>
    <s v="ML/L"/>
    <s v="&lt;="/>
    <n v="0.5"/>
    <s v="ML/L"/>
    <s v="max"/>
    <m/>
    <m/>
    <m/>
    <m/>
    <m/>
    <x v="0"/>
    <m/>
    <m/>
    <m/>
    <m/>
    <m/>
    <m/>
    <m/>
    <m/>
    <m/>
    <m/>
    <m/>
    <m/>
    <m/>
    <m/>
    <m/>
    <m/>
    <m/>
    <m/>
    <m/>
    <m/>
    <m/>
    <m/>
    <m/>
    <m/>
  </r>
  <r>
    <s v="MT0000892"/>
    <s v="ICIS-NPDES"/>
    <x v="0"/>
    <x v="3"/>
    <n v="545"/>
    <s v="Solids, settleable"/>
    <x v="8"/>
    <n v="1"/>
    <s v="Effluent gross"/>
    <n v="1"/>
    <x v="38"/>
    <x v="38"/>
    <n v="41182"/>
    <x v="2"/>
    <m/>
    <m/>
    <m/>
    <m/>
    <m/>
    <m/>
    <m/>
    <m/>
    <m/>
    <m/>
    <m/>
    <m/>
    <m/>
    <m/>
    <m/>
    <m/>
    <m/>
    <m/>
    <m/>
    <m/>
    <m/>
    <m/>
    <m/>
    <m/>
    <s v="ML/L"/>
    <s v="&lt;="/>
    <n v="0.5"/>
    <s v="ML/L"/>
    <s v="max"/>
    <m/>
    <m/>
    <m/>
    <m/>
    <m/>
    <x v="0"/>
    <m/>
    <m/>
    <m/>
    <m/>
    <m/>
    <m/>
    <m/>
    <m/>
    <m/>
    <m/>
    <m/>
    <m/>
    <m/>
    <m/>
    <m/>
    <m/>
    <m/>
    <m/>
    <m/>
    <m/>
    <m/>
    <m/>
    <m/>
    <m/>
  </r>
  <r>
    <s v="MT0000892"/>
    <s v="ICIS-NPDES"/>
    <x v="0"/>
    <x v="3"/>
    <n v="552"/>
    <s v="Oil and grease, hexane extr method"/>
    <x v="9"/>
    <n v="1"/>
    <s v="Effluent gross"/>
    <n v="1"/>
    <x v="11"/>
    <x v="11"/>
    <n v="40025"/>
    <x v="3"/>
    <m/>
    <m/>
    <m/>
    <m/>
    <m/>
    <m/>
    <m/>
    <m/>
    <m/>
    <m/>
    <m/>
    <m/>
    <m/>
    <m/>
    <m/>
    <m/>
    <m/>
    <m/>
    <m/>
    <m/>
    <m/>
    <m/>
    <m/>
    <m/>
    <s v="MG/L"/>
    <s v="&lt;="/>
    <n v="10"/>
    <s v="MG/L"/>
    <s v="max"/>
    <m/>
    <m/>
    <m/>
    <m/>
    <m/>
    <x v="0"/>
    <m/>
    <m/>
    <m/>
    <m/>
    <m/>
    <m/>
    <m/>
    <m/>
    <m/>
    <m/>
    <m/>
    <m/>
    <m/>
    <m/>
    <m/>
    <m/>
    <m/>
    <m/>
    <m/>
    <m/>
    <m/>
    <m/>
    <m/>
    <m/>
  </r>
  <r>
    <s v="MT0000892"/>
    <s v="ICIS-NPDES"/>
    <x v="0"/>
    <x v="3"/>
    <n v="552"/>
    <s v="Oil and grease, hexane extr method"/>
    <x v="9"/>
    <n v="1"/>
    <s v="Effluent gross"/>
    <n v="1"/>
    <x v="12"/>
    <x v="12"/>
    <n v="40056"/>
    <x v="3"/>
    <m/>
    <m/>
    <m/>
    <m/>
    <m/>
    <m/>
    <m/>
    <m/>
    <m/>
    <m/>
    <m/>
    <m/>
    <m/>
    <m/>
    <m/>
    <m/>
    <m/>
    <m/>
    <m/>
    <m/>
    <m/>
    <m/>
    <m/>
    <m/>
    <s v="MG/L"/>
    <s v="&lt;="/>
    <n v="10"/>
    <s v="MG/L"/>
    <s v="max"/>
    <m/>
    <m/>
    <m/>
    <m/>
    <m/>
    <x v="0"/>
    <m/>
    <m/>
    <m/>
    <m/>
    <m/>
    <m/>
    <m/>
    <m/>
    <m/>
    <m/>
    <m/>
    <m/>
    <m/>
    <m/>
    <m/>
    <m/>
    <m/>
    <m/>
    <m/>
    <m/>
    <m/>
    <m/>
    <m/>
    <m/>
  </r>
  <r>
    <s v="MT0000892"/>
    <s v="ICIS-NPDES"/>
    <x v="0"/>
    <x v="3"/>
    <n v="552"/>
    <s v="Oil and grease, hexane extr method"/>
    <x v="9"/>
    <n v="1"/>
    <s v="Effluent gross"/>
    <n v="1"/>
    <x v="13"/>
    <x v="13"/>
    <n v="40086"/>
    <x v="3"/>
    <m/>
    <m/>
    <m/>
    <m/>
    <m/>
    <m/>
    <m/>
    <m/>
    <m/>
    <m/>
    <m/>
    <m/>
    <m/>
    <m/>
    <m/>
    <m/>
    <m/>
    <m/>
    <m/>
    <m/>
    <m/>
    <m/>
    <m/>
    <m/>
    <s v="MG/L"/>
    <s v="&lt;="/>
    <n v="10"/>
    <s v="MG/L"/>
    <s v="max"/>
    <m/>
    <m/>
    <m/>
    <m/>
    <m/>
    <x v="0"/>
    <m/>
    <m/>
    <m/>
    <m/>
    <m/>
    <m/>
    <m/>
    <m/>
    <m/>
    <m/>
    <m/>
    <m/>
    <m/>
    <m/>
    <m/>
    <m/>
    <m/>
    <m/>
    <m/>
    <m/>
    <m/>
    <m/>
    <m/>
    <m/>
  </r>
  <r>
    <s v="MT0000892"/>
    <s v="ICIS-NPDES"/>
    <x v="0"/>
    <x v="3"/>
    <n v="552"/>
    <s v="Oil and grease, hexane extr method"/>
    <x v="9"/>
    <n v="1"/>
    <s v="Effluent gross"/>
    <n v="1"/>
    <x v="14"/>
    <x v="14"/>
    <n v="40117"/>
    <x v="3"/>
    <m/>
    <m/>
    <m/>
    <m/>
    <m/>
    <m/>
    <m/>
    <m/>
    <m/>
    <m/>
    <m/>
    <m/>
    <m/>
    <m/>
    <m/>
    <m/>
    <m/>
    <m/>
    <m/>
    <m/>
    <m/>
    <m/>
    <m/>
    <m/>
    <s v="MG/L"/>
    <s v="&lt;="/>
    <n v="10"/>
    <s v="MG/L"/>
    <s v="max"/>
    <m/>
    <m/>
    <m/>
    <m/>
    <m/>
    <x v="0"/>
    <m/>
    <m/>
    <m/>
    <m/>
    <m/>
    <m/>
    <m/>
    <m/>
    <m/>
    <m/>
    <m/>
    <m/>
    <m/>
    <m/>
    <m/>
    <m/>
    <m/>
    <m/>
    <m/>
    <m/>
    <m/>
    <m/>
    <m/>
    <m/>
  </r>
  <r>
    <s v="MT0000892"/>
    <s v="ICIS-NPDES"/>
    <x v="0"/>
    <x v="3"/>
    <n v="552"/>
    <s v="Oil and grease, hexane extr method"/>
    <x v="9"/>
    <n v="1"/>
    <s v="Effluent gross"/>
    <n v="1"/>
    <x v="15"/>
    <x v="15"/>
    <n v="40147"/>
    <x v="3"/>
    <m/>
    <m/>
    <m/>
    <m/>
    <m/>
    <m/>
    <m/>
    <m/>
    <m/>
    <m/>
    <m/>
    <m/>
    <m/>
    <m/>
    <m/>
    <m/>
    <m/>
    <m/>
    <m/>
    <m/>
    <m/>
    <m/>
    <m/>
    <m/>
    <s v="MG/L"/>
    <s v="&lt;="/>
    <n v="10"/>
    <s v="MG/L"/>
    <s v="max"/>
    <m/>
    <m/>
    <m/>
    <m/>
    <m/>
    <x v="0"/>
    <m/>
    <m/>
    <m/>
    <m/>
    <m/>
    <m/>
    <m/>
    <m/>
    <m/>
    <m/>
    <m/>
    <m/>
    <m/>
    <m/>
    <m/>
    <m/>
    <m/>
    <m/>
    <m/>
    <m/>
    <m/>
    <m/>
    <m/>
    <m/>
  </r>
  <r>
    <s v="MT0000892"/>
    <s v="ICIS-NPDES"/>
    <x v="0"/>
    <x v="3"/>
    <n v="552"/>
    <s v="Oil and grease, hexane extr method"/>
    <x v="9"/>
    <n v="1"/>
    <s v="Effluent gross"/>
    <n v="1"/>
    <x v="16"/>
    <x v="16"/>
    <n v="40178"/>
    <x v="3"/>
    <m/>
    <m/>
    <m/>
    <m/>
    <m/>
    <m/>
    <m/>
    <m/>
    <m/>
    <m/>
    <m/>
    <m/>
    <m/>
    <m/>
    <m/>
    <m/>
    <m/>
    <m/>
    <m/>
    <m/>
    <m/>
    <m/>
    <m/>
    <m/>
    <s v="MG/L"/>
    <s v="&lt;="/>
    <n v="10"/>
    <s v="MG/L"/>
    <s v="max"/>
    <m/>
    <m/>
    <m/>
    <m/>
    <m/>
    <x v="0"/>
    <m/>
    <m/>
    <m/>
    <m/>
    <m/>
    <m/>
    <m/>
    <m/>
    <m/>
    <m/>
    <m/>
    <m/>
    <m/>
    <m/>
    <m/>
    <m/>
    <m/>
    <m/>
    <m/>
    <m/>
    <m/>
    <m/>
    <m/>
    <m/>
  </r>
  <r>
    <s v="MT0000892"/>
    <s v="ICIS-NPDES"/>
    <x v="0"/>
    <x v="3"/>
    <n v="552"/>
    <s v="Oil and grease, hexane extr method"/>
    <x v="9"/>
    <n v="1"/>
    <s v="Effluent gross"/>
    <n v="1"/>
    <x v="17"/>
    <x v="17"/>
    <n v="40209"/>
    <x v="0"/>
    <m/>
    <m/>
    <m/>
    <m/>
    <m/>
    <m/>
    <m/>
    <m/>
    <m/>
    <m/>
    <m/>
    <m/>
    <m/>
    <m/>
    <m/>
    <m/>
    <m/>
    <m/>
    <m/>
    <m/>
    <m/>
    <m/>
    <m/>
    <m/>
    <s v="MG/L"/>
    <s v="&lt;="/>
    <n v="10"/>
    <s v="MG/L"/>
    <s v="max"/>
    <m/>
    <m/>
    <m/>
    <m/>
    <m/>
    <x v="0"/>
    <m/>
    <m/>
    <m/>
    <m/>
    <m/>
    <m/>
    <m/>
    <m/>
    <m/>
    <m/>
    <m/>
    <m/>
    <m/>
    <m/>
    <m/>
    <m/>
    <m/>
    <m/>
    <m/>
    <m/>
    <m/>
    <m/>
    <m/>
    <m/>
  </r>
  <r>
    <s v="MT0000892"/>
    <s v="ICIS-NPDES"/>
    <x v="0"/>
    <x v="3"/>
    <n v="552"/>
    <s v="Oil and grease, hexane extr method"/>
    <x v="9"/>
    <n v="1"/>
    <s v="Effluent gross"/>
    <n v="1"/>
    <x v="18"/>
    <x v="18"/>
    <n v="40237"/>
    <x v="0"/>
    <m/>
    <m/>
    <m/>
    <m/>
    <m/>
    <m/>
    <m/>
    <m/>
    <m/>
    <m/>
    <m/>
    <m/>
    <m/>
    <m/>
    <m/>
    <m/>
    <m/>
    <m/>
    <m/>
    <m/>
    <m/>
    <m/>
    <m/>
    <m/>
    <s v="MG/L"/>
    <s v="&lt;="/>
    <n v="10"/>
    <s v="MG/L"/>
    <s v="max"/>
    <m/>
    <m/>
    <m/>
    <m/>
    <m/>
    <x v="0"/>
    <m/>
    <m/>
    <m/>
    <m/>
    <m/>
    <m/>
    <m/>
    <m/>
    <m/>
    <m/>
    <m/>
    <m/>
    <m/>
    <m/>
    <m/>
    <m/>
    <m/>
    <m/>
    <m/>
    <m/>
    <m/>
    <m/>
    <m/>
    <m/>
  </r>
  <r>
    <s v="MT0000892"/>
    <s v="ICIS-NPDES"/>
    <x v="0"/>
    <x v="3"/>
    <n v="552"/>
    <s v="Oil and grease, hexane extr method"/>
    <x v="9"/>
    <n v="1"/>
    <s v="Effluent gross"/>
    <n v="1"/>
    <x v="19"/>
    <x v="19"/>
    <n v="40268"/>
    <x v="0"/>
    <m/>
    <m/>
    <m/>
    <m/>
    <m/>
    <m/>
    <m/>
    <m/>
    <m/>
    <m/>
    <m/>
    <m/>
    <m/>
    <m/>
    <m/>
    <m/>
    <m/>
    <m/>
    <m/>
    <m/>
    <m/>
    <m/>
    <m/>
    <m/>
    <s v="MG/L"/>
    <s v="&lt;="/>
    <n v="10"/>
    <s v="MG/L"/>
    <s v="max"/>
    <m/>
    <m/>
    <m/>
    <m/>
    <m/>
    <x v="0"/>
    <m/>
    <m/>
    <m/>
    <m/>
    <m/>
    <m/>
    <m/>
    <m/>
    <m/>
    <m/>
    <m/>
    <m/>
    <m/>
    <m/>
    <m/>
    <m/>
    <m/>
    <m/>
    <m/>
    <m/>
    <m/>
    <m/>
    <m/>
    <m/>
  </r>
  <r>
    <s v="MT0000892"/>
    <s v="ICIS-NPDES"/>
    <x v="0"/>
    <x v="3"/>
    <n v="552"/>
    <s v="Oil and grease, hexane extr method"/>
    <x v="9"/>
    <n v="1"/>
    <s v="Effluent gross"/>
    <n v="1"/>
    <x v="20"/>
    <x v="20"/>
    <n v="40298"/>
    <x v="0"/>
    <m/>
    <m/>
    <m/>
    <m/>
    <m/>
    <m/>
    <m/>
    <m/>
    <m/>
    <m/>
    <m/>
    <m/>
    <m/>
    <m/>
    <m/>
    <m/>
    <m/>
    <m/>
    <m/>
    <m/>
    <m/>
    <m/>
    <m/>
    <m/>
    <s v="MG/L"/>
    <s v="&lt;="/>
    <n v="10"/>
    <s v="MG/L"/>
    <s v="max"/>
    <m/>
    <m/>
    <m/>
    <m/>
    <m/>
    <x v="0"/>
    <m/>
    <m/>
    <m/>
    <m/>
    <m/>
    <m/>
    <m/>
    <m/>
    <m/>
    <m/>
    <m/>
    <m/>
    <m/>
    <m/>
    <m/>
    <m/>
    <m/>
    <m/>
    <m/>
    <m/>
    <m/>
    <m/>
    <m/>
    <m/>
  </r>
  <r>
    <s v="MT0000892"/>
    <s v="ICIS-NPDES"/>
    <x v="0"/>
    <x v="3"/>
    <n v="552"/>
    <s v="Oil and grease, hexane extr method"/>
    <x v="9"/>
    <n v="1"/>
    <s v="Effluent gross"/>
    <n v="1"/>
    <x v="21"/>
    <x v="21"/>
    <n v="40329"/>
    <x v="0"/>
    <m/>
    <m/>
    <m/>
    <m/>
    <m/>
    <m/>
    <m/>
    <m/>
    <m/>
    <m/>
    <m/>
    <m/>
    <m/>
    <m/>
    <m/>
    <m/>
    <m/>
    <m/>
    <m/>
    <m/>
    <m/>
    <m/>
    <m/>
    <m/>
    <s v="MG/L"/>
    <s v="&lt;="/>
    <n v="10"/>
    <s v="MG/L"/>
    <s v="max"/>
    <m/>
    <m/>
    <m/>
    <m/>
    <m/>
    <x v="0"/>
    <m/>
    <m/>
    <m/>
    <m/>
    <m/>
    <m/>
    <m/>
    <m/>
    <m/>
    <m/>
    <m/>
    <m/>
    <m/>
    <m/>
    <m/>
    <m/>
    <m/>
    <m/>
    <m/>
    <m/>
    <m/>
    <m/>
    <m/>
    <m/>
  </r>
  <r>
    <s v="MT0000892"/>
    <s v="ICIS-NPDES"/>
    <x v="0"/>
    <x v="3"/>
    <n v="552"/>
    <s v="Oil and grease, hexane extr method"/>
    <x v="9"/>
    <n v="1"/>
    <s v="Effluent gross"/>
    <n v="1"/>
    <x v="22"/>
    <x v="22"/>
    <n v="40359"/>
    <x v="0"/>
    <m/>
    <m/>
    <m/>
    <m/>
    <m/>
    <m/>
    <m/>
    <m/>
    <m/>
    <m/>
    <m/>
    <m/>
    <m/>
    <m/>
    <m/>
    <m/>
    <m/>
    <m/>
    <m/>
    <m/>
    <m/>
    <m/>
    <m/>
    <m/>
    <s v="MG/L"/>
    <s v="&lt;="/>
    <n v="10"/>
    <s v="MG/L"/>
    <s v="max"/>
    <m/>
    <m/>
    <m/>
    <m/>
    <m/>
    <x v="0"/>
    <m/>
    <m/>
    <m/>
    <m/>
    <m/>
    <m/>
    <m/>
    <m/>
    <m/>
    <m/>
    <m/>
    <m/>
    <m/>
    <m/>
    <m/>
    <m/>
    <m/>
    <m/>
    <m/>
    <m/>
    <m/>
    <m/>
    <m/>
    <m/>
  </r>
  <r>
    <s v="MT0000892"/>
    <s v="ICIS-NPDES"/>
    <x v="0"/>
    <x v="3"/>
    <n v="552"/>
    <s v="Oil and grease, hexane extr method"/>
    <x v="9"/>
    <n v="1"/>
    <s v="Effluent gross"/>
    <n v="1"/>
    <x v="23"/>
    <x v="23"/>
    <n v="40390"/>
    <x v="0"/>
    <m/>
    <m/>
    <m/>
    <m/>
    <m/>
    <m/>
    <m/>
    <m/>
    <m/>
    <m/>
    <m/>
    <m/>
    <m/>
    <m/>
    <m/>
    <m/>
    <m/>
    <m/>
    <m/>
    <m/>
    <m/>
    <m/>
    <m/>
    <m/>
    <s v="MG/L"/>
    <s v="&lt;="/>
    <n v="10"/>
    <s v="MG/L"/>
    <s v="max"/>
    <m/>
    <m/>
    <m/>
    <m/>
    <m/>
    <x v="0"/>
    <m/>
    <m/>
    <m/>
    <m/>
    <m/>
    <m/>
    <m/>
    <m/>
    <m/>
    <m/>
    <m/>
    <m/>
    <m/>
    <m/>
    <m/>
    <m/>
    <m/>
    <m/>
    <m/>
    <m/>
    <m/>
    <m/>
    <m/>
    <m/>
  </r>
  <r>
    <s v="MT0000892"/>
    <s v="ICIS-NPDES"/>
    <x v="0"/>
    <x v="3"/>
    <n v="552"/>
    <s v="Oil and grease, hexane extr method"/>
    <x v="9"/>
    <n v="1"/>
    <s v="Effluent gross"/>
    <n v="1"/>
    <x v="0"/>
    <x v="0"/>
    <n v="40421"/>
    <x v="0"/>
    <m/>
    <m/>
    <m/>
    <m/>
    <m/>
    <m/>
    <m/>
    <m/>
    <m/>
    <m/>
    <m/>
    <m/>
    <m/>
    <m/>
    <m/>
    <m/>
    <m/>
    <m/>
    <m/>
    <m/>
    <m/>
    <m/>
    <m/>
    <m/>
    <s v="MG/L"/>
    <s v="&lt;="/>
    <n v="10"/>
    <s v="MG/L"/>
    <s v="max"/>
    <m/>
    <m/>
    <m/>
    <m/>
    <m/>
    <x v="0"/>
    <m/>
    <m/>
    <m/>
    <m/>
    <m/>
    <m/>
    <m/>
    <m/>
    <m/>
    <m/>
    <m/>
    <m/>
    <m/>
    <m/>
    <m/>
    <m/>
    <m/>
    <m/>
    <m/>
    <m/>
    <m/>
    <m/>
    <m/>
    <m/>
  </r>
  <r>
    <s v="MT0000892"/>
    <s v="ICIS-NPDES"/>
    <x v="0"/>
    <x v="3"/>
    <n v="552"/>
    <s v="Oil and grease, hexane extr method"/>
    <x v="9"/>
    <n v="1"/>
    <s v="Effluent gross"/>
    <n v="1"/>
    <x v="1"/>
    <x v="1"/>
    <n v="40451"/>
    <x v="0"/>
    <m/>
    <m/>
    <m/>
    <m/>
    <m/>
    <m/>
    <m/>
    <m/>
    <m/>
    <m/>
    <m/>
    <m/>
    <m/>
    <m/>
    <m/>
    <m/>
    <m/>
    <m/>
    <m/>
    <m/>
    <m/>
    <m/>
    <m/>
    <m/>
    <s v="MG/L"/>
    <s v="&lt;="/>
    <n v="10"/>
    <s v="MG/L"/>
    <s v="max"/>
    <m/>
    <m/>
    <m/>
    <m/>
    <m/>
    <x v="0"/>
    <m/>
    <m/>
    <m/>
    <m/>
    <m/>
    <m/>
    <m/>
    <m/>
    <m/>
    <m/>
    <m/>
    <m/>
    <m/>
    <m/>
    <m/>
    <m/>
    <m/>
    <m/>
    <m/>
    <m/>
    <m/>
    <m/>
    <m/>
    <m/>
  </r>
  <r>
    <s v="MT0000892"/>
    <s v="ICIS-NPDES"/>
    <x v="0"/>
    <x v="3"/>
    <n v="552"/>
    <s v="Oil and grease, hexane extr method"/>
    <x v="9"/>
    <n v="1"/>
    <s v="Effluent gross"/>
    <n v="1"/>
    <x v="24"/>
    <x v="24"/>
    <n v="40482"/>
    <x v="0"/>
    <m/>
    <m/>
    <m/>
    <m/>
    <m/>
    <m/>
    <m/>
    <m/>
    <m/>
    <m/>
    <m/>
    <m/>
    <m/>
    <m/>
    <m/>
    <m/>
    <m/>
    <m/>
    <m/>
    <m/>
    <m/>
    <m/>
    <m/>
    <m/>
    <s v="MG/L"/>
    <s v="&lt;="/>
    <n v="10"/>
    <s v="MG/L"/>
    <s v="max"/>
    <m/>
    <m/>
    <m/>
    <m/>
    <m/>
    <x v="0"/>
    <m/>
    <m/>
    <m/>
    <m/>
    <m/>
    <m/>
    <m/>
    <m/>
    <m/>
    <m/>
    <m/>
    <m/>
    <m/>
    <m/>
    <m/>
    <m/>
    <m/>
    <m/>
    <m/>
    <m/>
    <m/>
    <m/>
    <m/>
    <m/>
  </r>
  <r>
    <s v="MT0000892"/>
    <s v="ICIS-NPDES"/>
    <x v="0"/>
    <x v="3"/>
    <n v="552"/>
    <s v="Oil and grease, hexane extr method"/>
    <x v="9"/>
    <n v="1"/>
    <s v="Effluent gross"/>
    <n v="1"/>
    <x v="2"/>
    <x v="2"/>
    <n v="40512"/>
    <x v="0"/>
    <m/>
    <m/>
    <m/>
    <m/>
    <m/>
    <m/>
    <m/>
    <m/>
    <m/>
    <m/>
    <m/>
    <m/>
    <m/>
    <m/>
    <m/>
    <m/>
    <m/>
    <m/>
    <m/>
    <m/>
    <m/>
    <m/>
    <m/>
    <m/>
    <s v="MG/L"/>
    <s v="&lt;="/>
    <n v="10"/>
    <s v="MG/L"/>
    <s v="max"/>
    <m/>
    <m/>
    <m/>
    <m/>
    <m/>
    <x v="0"/>
    <m/>
    <m/>
    <m/>
    <m/>
    <m/>
    <m/>
    <m/>
    <m/>
    <m/>
    <m/>
    <m/>
    <m/>
    <m/>
    <m/>
    <m/>
    <m/>
    <m/>
    <m/>
    <m/>
    <m/>
    <m/>
    <m/>
    <m/>
    <m/>
  </r>
  <r>
    <s v="MT0000892"/>
    <s v="ICIS-NPDES"/>
    <x v="0"/>
    <x v="3"/>
    <n v="552"/>
    <s v="Oil and grease, hexane extr method"/>
    <x v="9"/>
    <n v="1"/>
    <s v="Effluent gross"/>
    <n v="1"/>
    <x v="3"/>
    <x v="3"/>
    <n v="40543"/>
    <x v="0"/>
    <m/>
    <m/>
    <m/>
    <m/>
    <m/>
    <m/>
    <m/>
    <m/>
    <m/>
    <m/>
    <m/>
    <m/>
    <m/>
    <m/>
    <m/>
    <m/>
    <m/>
    <m/>
    <m/>
    <m/>
    <m/>
    <m/>
    <m/>
    <m/>
    <s v="MG/L"/>
    <s v="&lt;="/>
    <n v="10"/>
    <s v="MG/L"/>
    <s v="max"/>
    <m/>
    <m/>
    <m/>
    <m/>
    <m/>
    <x v="0"/>
    <m/>
    <m/>
    <m/>
    <m/>
    <m/>
    <m/>
    <m/>
    <m/>
    <m/>
    <m/>
    <m/>
    <m/>
    <m/>
    <m/>
    <m/>
    <m/>
    <m/>
    <m/>
    <m/>
    <m/>
    <m/>
    <m/>
    <m/>
    <m/>
  </r>
  <r>
    <s v="MT0000892"/>
    <s v="ICIS-NPDES"/>
    <x v="0"/>
    <x v="3"/>
    <n v="552"/>
    <s v="Oil and grease, hexane extr method"/>
    <x v="9"/>
    <n v="1"/>
    <s v="Effluent gross"/>
    <n v="1"/>
    <x v="25"/>
    <x v="25"/>
    <n v="40574"/>
    <x v="1"/>
    <m/>
    <m/>
    <m/>
    <m/>
    <m/>
    <m/>
    <m/>
    <m/>
    <m/>
    <m/>
    <m/>
    <m/>
    <m/>
    <m/>
    <m/>
    <m/>
    <m/>
    <m/>
    <m/>
    <m/>
    <m/>
    <m/>
    <m/>
    <m/>
    <s v="MG/L"/>
    <s v="&lt;="/>
    <n v="10"/>
    <s v="MG/L"/>
    <s v="max"/>
    <m/>
    <m/>
    <m/>
    <m/>
    <m/>
    <x v="0"/>
    <m/>
    <m/>
    <m/>
    <m/>
    <m/>
    <m/>
    <m/>
    <m/>
    <m/>
    <m/>
    <m/>
    <m/>
    <m/>
    <m/>
    <m/>
    <m/>
    <m/>
    <m/>
    <m/>
    <m/>
    <m/>
    <m/>
    <m/>
    <m/>
  </r>
  <r>
    <s v="MT0000892"/>
    <s v="ICIS-NPDES"/>
    <x v="0"/>
    <x v="3"/>
    <n v="552"/>
    <s v="Oil and grease, hexane extr method"/>
    <x v="9"/>
    <n v="1"/>
    <s v="Effluent gross"/>
    <n v="1"/>
    <x v="26"/>
    <x v="26"/>
    <n v="40602"/>
    <x v="1"/>
    <m/>
    <m/>
    <m/>
    <m/>
    <m/>
    <m/>
    <m/>
    <m/>
    <m/>
    <m/>
    <m/>
    <m/>
    <m/>
    <m/>
    <m/>
    <m/>
    <m/>
    <m/>
    <m/>
    <m/>
    <m/>
    <m/>
    <m/>
    <m/>
    <s v="MG/L"/>
    <s v="&lt;="/>
    <n v="10"/>
    <s v="MG/L"/>
    <s v="max"/>
    <m/>
    <m/>
    <m/>
    <m/>
    <m/>
    <x v="0"/>
    <m/>
    <m/>
    <m/>
    <m/>
    <m/>
    <m/>
    <m/>
    <m/>
    <m/>
    <m/>
    <m/>
    <m/>
    <m/>
    <m/>
    <m/>
    <m/>
    <m/>
    <m/>
    <m/>
    <m/>
    <m/>
    <m/>
    <m/>
    <m/>
  </r>
  <r>
    <s v="MT0000892"/>
    <s v="ICIS-NPDES"/>
    <x v="0"/>
    <x v="3"/>
    <n v="552"/>
    <s v="Oil and grease, hexane extr method"/>
    <x v="9"/>
    <n v="1"/>
    <s v="Effluent gross"/>
    <n v="1"/>
    <x v="27"/>
    <x v="27"/>
    <n v="40633"/>
    <x v="1"/>
    <m/>
    <m/>
    <m/>
    <m/>
    <m/>
    <m/>
    <m/>
    <m/>
    <m/>
    <m/>
    <m/>
    <m/>
    <m/>
    <m/>
    <m/>
    <m/>
    <m/>
    <m/>
    <m/>
    <m/>
    <m/>
    <m/>
    <m/>
    <m/>
    <s v="MG/L"/>
    <s v="&lt;="/>
    <n v="10"/>
    <s v="MG/L"/>
    <s v="max"/>
    <m/>
    <m/>
    <m/>
    <m/>
    <m/>
    <x v="0"/>
    <m/>
    <m/>
    <m/>
    <m/>
    <m/>
    <m/>
    <m/>
    <m/>
    <m/>
    <m/>
    <m/>
    <m/>
    <m/>
    <m/>
    <m/>
    <m/>
    <m/>
    <m/>
    <m/>
    <m/>
    <m/>
    <m/>
    <m/>
    <m/>
  </r>
  <r>
    <s v="MT0000892"/>
    <s v="ICIS-NPDES"/>
    <x v="0"/>
    <x v="3"/>
    <n v="552"/>
    <s v="Oil and grease, hexane extr method"/>
    <x v="9"/>
    <n v="1"/>
    <s v="Effluent gross"/>
    <n v="1"/>
    <x v="28"/>
    <x v="28"/>
    <n v="40663"/>
    <x v="1"/>
    <m/>
    <m/>
    <m/>
    <m/>
    <m/>
    <m/>
    <m/>
    <m/>
    <m/>
    <m/>
    <m/>
    <m/>
    <m/>
    <m/>
    <m/>
    <m/>
    <m/>
    <m/>
    <m/>
    <m/>
    <m/>
    <m/>
    <m/>
    <m/>
    <s v="MG/L"/>
    <s v="&lt;="/>
    <n v="10"/>
    <s v="MG/L"/>
    <s v="max"/>
    <m/>
    <m/>
    <m/>
    <m/>
    <m/>
    <x v="0"/>
    <m/>
    <m/>
    <m/>
    <m/>
    <m/>
    <m/>
    <m/>
    <m/>
    <m/>
    <m/>
    <m/>
    <m/>
    <m/>
    <m/>
    <m/>
    <m/>
    <m/>
    <m/>
    <m/>
    <m/>
    <m/>
    <m/>
    <m/>
    <m/>
  </r>
  <r>
    <s v="MT0000892"/>
    <s v="ICIS-NPDES"/>
    <x v="0"/>
    <x v="3"/>
    <n v="552"/>
    <s v="Oil and grease, hexane extr method"/>
    <x v="9"/>
    <n v="1"/>
    <s v="Effluent gross"/>
    <n v="1"/>
    <x v="4"/>
    <x v="4"/>
    <n v="40694"/>
    <x v="1"/>
    <m/>
    <m/>
    <m/>
    <m/>
    <m/>
    <m/>
    <m/>
    <m/>
    <m/>
    <m/>
    <m/>
    <m/>
    <m/>
    <m/>
    <m/>
    <m/>
    <m/>
    <m/>
    <m/>
    <m/>
    <m/>
    <m/>
    <m/>
    <m/>
    <s v="MG/L"/>
    <s v="&lt;="/>
    <n v="10"/>
    <s v="MG/L"/>
    <s v="max"/>
    <m/>
    <m/>
    <m/>
    <m/>
    <m/>
    <x v="0"/>
    <m/>
    <m/>
    <m/>
    <m/>
    <m/>
    <m/>
    <m/>
    <m/>
    <m/>
    <m/>
    <m/>
    <m/>
    <m/>
    <m/>
    <m/>
    <m/>
    <m/>
    <m/>
    <m/>
    <m/>
    <m/>
    <m/>
    <m/>
    <m/>
  </r>
  <r>
    <s v="MT0000892"/>
    <s v="ICIS-NPDES"/>
    <x v="0"/>
    <x v="3"/>
    <n v="552"/>
    <s v="Oil and grease, hexane extr method"/>
    <x v="9"/>
    <n v="1"/>
    <s v="Effluent gross"/>
    <n v="1"/>
    <x v="5"/>
    <x v="5"/>
    <n v="40724"/>
    <x v="1"/>
    <m/>
    <m/>
    <m/>
    <m/>
    <m/>
    <m/>
    <m/>
    <m/>
    <m/>
    <m/>
    <m/>
    <m/>
    <m/>
    <m/>
    <m/>
    <m/>
    <m/>
    <m/>
    <m/>
    <m/>
    <m/>
    <m/>
    <m/>
    <m/>
    <s v="MG/L"/>
    <s v="&lt;="/>
    <n v="10"/>
    <s v="MG/L"/>
    <s v="max"/>
    <m/>
    <m/>
    <m/>
    <m/>
    <m/>
    <x v="0"/>
    <m/>
    <m/>
    <m/>
    <m/>
    <m/>
    <m/>
    <m/>
    <m/>
    <m/>
    <m/>
    <m/>
    <m/>
    <m/>
    <m/>
    <m/>
    <m/>
    <m/>
    <m/>
    <m/>
    <m/>
    <m/>
    <m/>
    <m/>
    <m/>
  </r>
  <r>
    <s v="MT0000892"/>
    <s v="ICIS-NPDES"/>
    <x v="0"/>
    <x v="3"/>
    <n v="552"/>
    <s v="Oil and grease, hexane extr method"/>
    <x v="9"/>
    <n v="1"/>
    <s v="Effluent gross"/>
    <n v="1"/>
    <x v="6"/>
    <x v="6"/>
    <n v="40755"/>
    <x v="1"/>
    <m/>
    <m/>
    <m/>
    <m/>
    <m/>
    <m/>
    <m/>
    <m/>
    <m/>
    <m/>
    <m/>
    <m/>
    <m/>
    <m/>
    <m/>
    <m/>
    <m/>
    <m/>
    <m/>
    <m/>
    <m/>
    <m/>
    <m/>
    <m/>
    <s v="MG/L"/>
    <s v="&lt;="/>
    <n v="10"/>
    <s v="MG/L"/>
    <s v="max"/>
    <m/>
    <m/>
    <m/>
    <m/>
    <m/>
    <x v="0"/>
    <m/>
    <m/>
    <m/>
    <m/>
    <m/>
    <m/>
    <m/>
    <m/>
    <m/>
    <m/>
    <m/>
    <m/>
    <m/>
    <m/>
    <m/>
    <m/>
    <m/>
    <m/>
    <m/>
    <m/>
    <m/>
    <m/>
    <m/>
    <m/>
  </r>
  <r>
    <s v="MT0000892"/>
    <s v="ICIS-NPDES"/>
    <x v="0"/>
    <x v="3"/>
    <n v="552"/>
    <s v="Oil and grease, hexane extr method"/>
    <x v="9"/>
    <n v="1"/>
    <s v="Effluent gross"/>
    <n v="1"/>
    <x v="7"/>
    <x v="7"/>
    <n v="40786"/>
    <x v="1"/>
    <m/>
    <m/>
    <m/>
    <m/>
    <m/>
    <m/>
    <m/>
    <m/>
    <m/>
    <m/>
    <m/>
    <m/>
    <m/>
    <m/>
    <m/>
    <m/>
    <m/>
    <m/>
    <m/>
    <m/>
    <m/>
    <m/>
    <m/>
    <m/>
    <s v="MG/L"/>
    <s v="&lt;="/>
    <n v="10"/>
    <s v="MG/L"/>
    <s v="max"/>
    <m/>
    <m/>
    <m/>
    <m/>
    <m/>
    <x v="0"/>
    <m/>
    <m/>
    <m/>
    <m/>
    <m/>
    <m/>
    <m/>
    <m/>
    <m/>
    <m/>
    <m/>
    <m/>
    <m/>
    <m/>
    <m/>
    <m/>
    <m/>
    <m/>
    <m/>
    <m/>
    <m/>
    <m/>
    <m/>
    <m/>
  </r>
  <r>
    <s v="MT0000892"/>
    <s v="ICIS-NPDES"/>
    <x v="0"/>
    <x v="3"/>
    <n v="552"/>
    <s v="Oil and grease, hexane extr method"/>
    <x v="9"/>
    <n v="1"/>
    <s v="Effluent gross"/>
    <n v="1"/>
    <x v="29"/>
    <x v="29"/>
    <n v="40816"/>
    <x v="1"/>
    <m/>
    <m/>
    <m/>
    <m/>
    <m/>
    <m/>
    <m/>
    <m/>
    <m/>
    <m/>
    <m/>
    <m/>
    <m/>
    <m/>
    <m/>
    <m/>
    <m/>
    <m/>
    <m/>
    <m/>
    <m/>
    <m/>
    <m/>
    <m/>
    <s v="MG/L"/>
    <s v="&lt;="/>
    <n v="10"/>
    <s v="MG/L"/>
    <s v="max"/>
    <m/>
    <m/>
    <m/>
    <m/>
    <m/>
    <x v="0"/>
    <m/>
    <m/>
    <m/>
    <m/>
    <m/>
    <m/>
    <m/>
    <m/>
    <m/>
    <m/>
    <m/>
    <m/>
    <m/>
    <m/>
    <m/>
    <m/>
    <m/>
    <m/>
    <m/>
    <m/>
    <m/>
    <m/>
    <m/>
    <m/>
  </r>
  <r>
    <s v="MT0000892"/>
    <s v="ICIS-NPDES"/>
    <x v="0"/>
    <x v="3"/>
    <n v="552"/>
    <s v="Oil and grease, hexane extr method"/>
    <x v="9"/>
    <n v="1"/>
    <s v="Effluent gross"/>
    <n v="1"/>
    <x v="30"/>
    <x v="30"/>
    <n v="40847"/>
    <x v="1"/>
    <m/>
    <m/>
    <m/>
    <m/>
    <m/>
    <m/>
    <m/>
    <m/>
    <m/>
    <m/>
    <m/>
    <m/>
    <m/>
    <m/>
    <m/>
    <m/>
    <m/>
    <m/>
    <m/>
    <m/>
    <m/>
    <m/>
    <m/>
    <m/>
    <s v="MG/L"/>
    <s v="&lt;="/>
    <n v="10"/>
    <s v="MG/L"/>
    <s v="max"/>
    <m/>
    <m/>
    <m/>
    <m/>
    <m/>
    <x v="0"/>
    <m/>
    <m/>
    <m/>
    <m/>
    <m/>
    <m/>
    <m/>
    <m/>
    <m/>
    <m/>
    <m/>
    <m/>
    <m/>
    <m/>
    <m/>
    <m/>
    <m/>
    <m/>
    <m/>
    <m/>
    <m/>
    <m/>
    <m/>
    <m/>
  </r>
  <r>
    <s v="MT0000892"/>
    <s v="ICIS-NPDES"/>
    <x v="0"/>
    <x v="3"/>
    <n v="552"/>
    <s v="Oil and grease, hexane extr method"/>
    <x v="9"/>
    <n v="1"/>
    <s v="Effluent gross"/>
    <n v="1"/>
    <x v="31"/>
    <x v="31"/>
    <n v="40877"/>
    <x v="1"/>
    <m/>
    <m/>
    <m/>
    <m/>
    <m/>
    <m/>
    <m/>
    <m/>
    <m/>
    <m/>
    <m/>
    <m/>
    <m/>
    <m/>
    <m/>
    <m/>
    <m/>
    <m/>
    <m/>
    <m/>
    <m/>
    <m/>
    <m/>
    <m/>
    <s v="MG/L"/>
    <s v="&lt;="/>
    <n v="10"/>
    <s v="MG/L"/>
    <s v="max"/>
    <m/>
    <m/>
    <m/>
    <m/>
    <m/>
    <x v="0"/>
    <m/>
    <m/>
    <m/>
    <m/>
    <m/>
    <m/>
    <m/>
    <m/>
    <m/>
    <m/>
    <m/>
    <m/>
    <m/>
    <m/>
    <m/>
    <m/>
    <m/>
    <m/>
    <m/>
    <m/>
    <m/>
    <m/>
    <m/>
    <m/>
  </r>
  <r>
    <s v="MT0000892"/>
    <s v="ICIS-NPDES"/>
    <x v="0"/>
    <x v="3"/>
    <n v="552"/>
    <s v="Oil and grease, hexane extr method"/>
    <x v="9"/>
    <n v="1"/>
    <s v="Effluent gross"/>
    <n v="1"/>
    <x v="32"/>
    <x v="32"/>
    <n v="40908"/>
    <x v="1"/>
    <m/>
    <m/>
    <m/>
    <m/>
    <m/>
    <m/>
    <m/>
    <m/>
    <m/>
    <m/>
    <m/>
    <m/>
    <m/>
    <m/>
    <m/>
    <m/>
    <m/>
    <m/>
    <m/>
    <m/>
    <m/>
    <m/>
    <m/>
    <m/>
    <s v="MG/L"/>
    <s v="&lt;="/>
    <n v="10"/>
    <s v="MG/L"/>
    <s v="max"/>
    <m/>
    <m/>
    <m/>
    <m/>
    <m/>
    <x v="0"/>
    <m/>
    <m/>
    <m/>
    <m/>
    <m/>
    <m/>
    <m/>
    <m/>
    <m/>
    <m/>
    <m/>
    <m/>
    <m/>
    <m/>
    <m/>
    <m/>
    <m/>
    <m/>
    <m/>
    <m/>
    <m/>
    <m/>
    <m/>
    <m/>
  </r>
  <r>
    <s v="MT0000892"/>
    <s v="ICIS-NPDES"/>
    <x v="0"/>
    <x v="3"/>
    <n v="552"/>
    <s v="Oil and grease, hexane extr method"/>
    <x v="9"/>
    <n v="1"/>
    <s v="Effluent gross"/>
    <n v="1"/>
    <x v="33"/>
    <x v="33"/>
    <n v="40939"/>
    <x v="2"/>
    <m/>
    <m/>
    <m/>
    <m/>
    <m/>
    <m/>
    <m/>
    <m/>
    <m/>
    <m/>
    <m/>
    <m/>
    <m/>
    <m/>
    <m/>
    <m/>
    <m/>
    <m/>
    <m/>
    <m/>
    <m/>
    <m/>
    <m/>
    <m/>
    <s v="MG/L"/>
    <s v="&lt;="/>
    <n v="10"/>
    <s v="MG/L"/>
    <s v="max"/>
    <m/>
    <m/>
    <m/>
    <m/>
    <m/>
    <x v="0"/>
    <m/>
    <m/>
    <m/>
    <m/>
    <m/>
    <m/>
    <m/>
    <m/>
    <m/>
    <m/>
    <m/>
    <m/>
    <m/>
    <m/>
    <m/>
    <m/>
    <m/>
    <m/>
    <m/>
    <m/>
    <m/>
    <m/>
    <m/>
    <m/>
  </r>
  <r>
    <s v="MT0000892"/>
    <s v="ICIS-NPDES"/>
    <x v="0"/>
    <x v="3"/>
    <n v="552"/>
    <s v="Oil and grease, hexane extr method"/>
    <x v="9"/>
    <n v="1"/>
    <s v="Effluent gross"/>
    <n v="1"/>
    <x v="34"/>
    <x v="34"/>
    <n v="40968"/>
    <x v="2"/>
    <m/>
    <m/>
    <m/>
    <m/>
    <m/>
    <m/>
    <m/>
    <m/>
    <m/>
    <m/>
    <m/>
    <m/>
    <m/>
    <m/>
    <m/>
    <m/>
    <m/>
    <m/>
    <m/>
    <m/>
    <m/>
    <m/>
    <m/>
    <m/>
    <s v="MG/L"/>
    <s v="&lt;="/>
    <n v="10"/>
    <s v="MG/L"/>
    <s v="max"/>
    <m/>
    <m/>
    <m/>
    <m/>
    <m/>
    <x v="0"/>
    <m/>
    <m/>
    <m/>
    <m/>
    <m/>
    <m/>
    <m/>
    <m/>
    <m/>
    <m/>
    <m/>
    <m/>
    <m/>
    <m/>
    <m/>
    <m/>
    <m/>
    <m/>
    <m/>
    <m/>
    <m/>
    <m/>
    <m/>
    <m/>
  </r>
  <r>
    <s v="MT0000892"/>
    <s v="ICIS-NPDES"/>
    <x v="0"/>
    <x v="3"/>
    <n v="552"/>
    <s v="Oil and grease, hexane extr method"/>
    <x v="9"/>
    <n v="1"/>
    <s v="Effluent gross"/>
    <n v="1"/>
    <x v="8"/>
    <x v="8"/>
    <n v="40999"/>
    <x v="2"/>
    <m/>
    <m/>
    <m/>
    <m/>
    <m/>
    <m/>
    <m/>
    <m/>
    <m/>
    <m/>
    <m/>
    <m/>
    <m/>
    <m/>
    <m/>
    <m/>
    <m/>
    <m/>
    <m/>
    <m/>
    <m/>
    <m/>
    <m/>
    <m/>
    <s v="MG/L"/>
    <s v="&lt;="/>
    <n v="10"/>
    <s v="MG/L"/>
    <s v="max"/>
    <m/>
    <m/>
    <m/>
    <m/>
    <m/>
    <x v="0"/>
    <m/>
    <m/>
    <m/>
    <m/>
    <m/>
    <m/>
    <m/>
    <m/>
    <m/>
    <m/>
    <m/>
    <m/>
    <m/>
    <m/>
    <m/>
    <m/>
    <m/>
    <m/>
    <m/>
    <m/>
    <m/>
    <m/>
    <m/>
    <m/>
  </r>
  <r>
    <s v="MT0000892"/>
    <s v="ICIS-NPDES"/>
    <x v="0"/>
    <x v="3"/>
    <n v="552"/>
    <s v="Oil and grease, hexane extr method"/>
    <x v="9"/>
    <n v="1"/>
    <s v="Effluent gross"/>
    <n v="1"/>
    <x v="9"/>
    <x v="9"/>
    <n v="41029"/>
    <x v="2"/>
    <m/>
    <m/>
    <m/>
    <m/>
    <m/>
    <m/>
    <m/>
    <m/>
    <m/>
    <m/>
    <m/>
    <m/>
    <m/>
    <m/>
    <m/>
    <m/>
    <m/>
    <m/>
    <m/>
    <m/>
    <m/>
    <m/>
    <m/>
    <m/>
    <s v="MG/L"/>
    <s v="&lt;="/>
    <n v="10"/>
    <s v="MG/L"/>
    <s v="max"/>
    <m/>
    <m/>
    <m/>
    <m/>
    <m/>
    <x v="0"/>
    <m/>
    <m/>
    <m/>
    <m/>
    <m/>
    <m/>
    <m/>
    <m/>
    <m/>
    <m/>
    <m/>
    <m/>
    <m/>
    <m/>
    <m/>
    <m/>
    <m/>
    <m/>
    <m/>
    <m/>
    <m/>
    <m/>
    <m/>
    <m/>
  </r>
  <r>
    <s v="MT0000892"/>
    <s v="ICIS-NPDES"/>
    <x v="0"/>
    <x v="3"/>
    <n v="556"/>
    <s v="Oil &amp; Grease"/>
    <x v="10"/>
    <n v="1"/>
    <s v="Effluent gross"/>
    <n v="1"/>
    <x v="35"/>
    <x v="35"/>
    <n v="41060"/>
    <x v="2"/>
    <m/>
    <m/>
    <m/>
    <m/>
    <m/>
    <m/>
    <m/>
    <m/>
    <m/>
    <m/>
    <m/>
    <m/>
    <m/>
    <m/>
    <m/>
    <m/>
    <m/>
    <m/>
    <m/>
    <m/>
    <m/>
    <m/>
    <m/>
    <m/>
    <s v="MG/L"/>
    <s v="&lt;="/>
    <n v="10"/>
    <s v="MG/L"/>
    <s v="max"/>
    <m/>
    <m/>
    <m/>
    <m/>
    <m/>
    <x v="0"/>
    <m/>
    <m/>
    <m/>
    <m/>
    <m/>
    <m/>
    <m/>
    <m/>
    <m/>
    <m/>
    <m/>
    <m/>
    <m/>
    <m/>
    <m/>
    <m/>
    <m/>
    <m/>
    <m/>
    <m/>
    <m/>
    <m/>
    <m/>
    <m/>
  </r>
  <r>
    <s v="MT0000892"/>
    <s v="ICIS-NPDES"/>
    <x v="0"/>
    <x v="3"/>
    <n v="556"/>
    <s v="Oil &amp; Grease"/>
    <x v="10"/>
    <n v="1"/>
    <s v="Effluent gross"/>
    <n v="1"/>
    <x v="10"/>
    <x v="10"/>
    <n v="41090"/>
    <x v="2"/>
    <m/>
    <m/>
    <m/>
    <m/>
    <m/>
    <m/>
    <m/>
    <m/>
    <m/>
    <m/>
    <m/>
    <m/>
    <m/>
    <m/>
    <m/>
    <m/>
    <m/>
    <m/>
    <m/>
    <m/>
    <m/>
    <m/>
    <m/>
    <m/>
    <s v="MG/L"/>
    <s v="&lt;="/>
    <n v="10"/>
    <s v="MG/L"/>
    <s v="max"/>
    <m/>
    <m/>
    <m/>
    <m/>
    <m/>
    <x v="0"/>
    <m/>
    <m/>
    <m/>
    <m/>
    <m/>
    <m/>
    <m/>
    <m/>
    <m/>
    <m/>
    <m/>
    <m/>
    <m/>
    <m/>
    <m/>
    <m/>
    <m/>
    <m/>
    <m/>
    <m/>
    <m/>
    <m/>
    <m/>
    <m/>
  </r>
  <r>
    <s v="MT0000892"/>
    <s v="ICIS-NPDES"/>
    <x v="0"/>
    <x v="3"/>
    <n v="556"/>
    <s v="Oil &amp; Grease"/>
    <x v="10"/>
    <n v="1"/>
    <s v="Effluent gross"/>
    <n v="1"/>
    <x v="36"/>
    <x v="36"/>
    <n v="41121"/>
    <x v="2"/>
    <m/>
    <m/>
    <m/>
    <m/>
    <m/>
    <m/>
    <m/>
    <m/>
    <m/>
    <m/>
    <m/>
    <m/>
    <m/>
    <m/>
    <m/>
    <m/>
    <m/>
    <m/>
    <m/>
    <m/>
    <m/>
    <m/>
    <m/>
    <m/>
    <s v="MG/L"/>
    <s v="&lt;="/>
    <n v="10"/>
    <s v="MG/L"/>
    <s v="max"/>
    <m/>
    <m/>
    <m/>
    <m/>
    <m/>
    <x v="0"/>
    <m/>
    <m/>
    <m/>
    <m/>
    <m/>
    <m/>
    <m/>
    <m/>
    <m/>
    <m/>
    <m/>
    <m/>
    <m/>
    <m/>
    <m/>
    <m/>
    <m/>
    <m/>
    <m/>
    <m/>
    <m/>
    <m/>
    <m/>
    <m/>
  </r>
  <r>
    <s v="MT0000892"/>
    <s v="ICIS-NPDES"/>
    <x v="0"/>
    <x v="3"/>
    <n v="556"/>
    <s v="Oil &amp; Grease"/>
    <x v="10"/>
    <n v="1"/>
    <s v="Effluent gross"/>
    <n v="1"/>
    <x v="37"/>
    <x v="37"/>
    <n v="41152"/>
    <x v="2"/>
    <m/>
    <m/>
    <m/>
    <m/>
    <m/>
    <m/>
    <m/>
    <m/>
    <m/>
    <m/>
    <m/>
    <m/>
    <m/>
    <m/>
    <m/>
    <m/>
    <m/>
    <m/>
    <m/>
    <m/>
    <m/>
    <m/>
    <m/>
    <m/>
    <s v="MG/L"/>
    <s v="&lt;="/>
    <n v="10"/>
    <s v="MG/L"/>
    <s v="max"/>
    <m/>
    <m/>
    <m/>
    <m/>
    <m/>
    <x v="0"/>
    <m/>
    <m/>
    <m/>
    <m/>
    <m/>
    <m/>
    <m/>
    <m/>
    <m/>
    <m/>
    <m/>
    <m/>
    <m/>
    <m/>
    <m/>
    <m/>
    <m/>
    <m/>
    <m/>
    <m/>
    <m/>
    <m/>
    <m/>
    <m/>
  </r>
  <r>
    <s v="MT0000892"/>
    <s v="ICIS-NPDES"/>
    <x v="0"/>
    <x v="3"/>
    <n v="556"/>
    <s v="Oil &amp; Grease"/>
    <x v="10"/>
    <n v="1"/>
    <s v="Effluent gross"/>
    <n v="1"/>
    <x v="38"/>
    <x v="38"/>
    <n v="41182"/>
    <x v="2"/>
    <m/>
    <m/>
    <m/>
    <m/>
    <m/>
    <m/>
    <m/>
    <m/>
    <m/>
    <m/>
    <m/>
    <m/>
    <m/>
    <m/>
    <m/>
    <m/>
    <m/>
    <m/>
    <m/>
    <m/>
    <m/>
    <m/>
    <m/>
    <m/>
    <s v="MG/L"/>
    <s v="&lt;="/>
    <n v="10"/>
    <s v="MG/L"/>
    <s v="max"/>
    <m/>
    <m/>
    <m/>
    <m/>
    <m/>
    <x v="0"/>
    <m/>
    <m/>
    <m/>
    <m/>
    <m/>
    <m/>
    <m/>
    <m/>
    <m/>
    <m/>
    <m/>
    <m/>
    <m/>
    <m/>
    <m/>
    <m/>
    <m/>
    <m/>
    <m/>
    <m/>
    <m/>
    <m/>
    <m/>
    <m/>
  </r>
  <r>
    <s v="MT0000892"/>
    <s v="ICIS-NPDES"/>
    <x v="0"/>
    <x v="3"/>
    <n v="931"/>
    <s v="Sodium adsorption ratio"/>
    <x v="21"/>
    <n v="1"/>
    <s v="Effluent gross"/>
    <n v="1"/>
    <x v="35"/>
    <x v="35"/>
    <n v="41060"/>
    <x v="2"/>
    <m/>
    <m/>
    <m/>
    <m/>
    <m/>
    <m/>
    <m/>
    <m/>
    <m/>
    <m/>
    <m/>
    <m/>
    <m/>
    <s v="RATIO"/>
    <s v="&lt;="/>
    <n v="3"/>
    <s v="RATIO"/>
    <s v="avg"/>
    <m/>
    <m/>
    <m/>
    <m/>
    <m/>
    <m/>
    <s v="RATIO"/>
    <s v="&lt;="/>
    <n v="4.5"/>
    <s v="RATIO"/>
    <s v="max"/>
    <m/>
    <m/>
    <m/>
    <m/>
    <m/>
    <x v="0"/>
    <m/>
    <m/>
    <m/>
    <m/>
    <m/>
    <m/>
    <m/>
    <m/>
    <m/>
    <m/>
    <m/>
    <m/>
    <m/>
    <m/>
    <m/>
    <m/>
    <m/>
    <m/>
    <m/>
    <m/>
    <m/>
    <m/>
    <m/>
    <m/>
  </r>
  <r>
    <s v="MT0000892"/>
    <s v="ICIS-NPDES"/>
    <x v="0"/>
    <x v="3"/>
    <n v="931"/>
    <s v="Sodium adsorption ratio"/>
    <x v="21"/>
    <n v="1"/>
    <s v="Effluent gross"/>
    <n v="1"/>
    <x v="10"/>
    <x v="10"/>
    <n v="41090"/>
    <x v="2"/>
    <m/>
    <m/>
    <m/>
    <m/>
    <m/>
    <m/>
    <m/>
    <m/>
    <m/>
    <m/>
    <m/>
    <m/>
    <m/>
    <s v="RATIO"/>
    <s v="&lt;="/>
    <n v="3"/>
    <s v="RATIO"/>
    <s v="avg"/>
    <m/>
    <m/>
    <m/>
    <m/>
    <m/>
    <m/>
    <s v="RATIO"/>
    <s v="&lt;="/>
    <n v="4.5"/>
    <s v="RATIO"/>
    <s v="max"/>
    <m/>
    <m/>
    <m/>
    <m/>
    <m/>
    <x v="0"/>
    <m/>
    <m/>
    <m/>
    <m/>
    <m/>
    <m/>
    <m/>
    <m/>
    <m/>
    <m/>
    <m/>
    <m/>
    <m/>
    <m/>
    <m/>
    <m/>
    <m/>
    <m/>
    <m/>
    <m/>
    <m/>
    <m/>
    <m/>
    <m/>
  </r>
  <r>
    <s v="MT0000892"/>
    <s v="ICIS-NPDES"/>
    <x v="0"/>
    <x v="3"/>
    <n v="931"/>
    <s v="Sodium adsorption ratio"/>
    <x v="21"/>
    <n v="1"/>
    <s v="Effluent gross"/>
    <n v="1"/>
    <x v="36"/>
    <x v="36"/>
    <n v="41121"/>
    <x v="2"/>
    <m/>
    <m/>
    <m/>
    <m/>
    <m/>
    <m/>
    <m/>
    <m/>
    <m/>
    <m/>
    <m/>
    <m/>
    <m/>
    <s v="RATIO"/>
    <s v="&lt;="/>
    <n v="3"/>
    <s v="RATIO"/>
    <s v="avg"/>
    <m/>
    <m/>
    <m/>
    <m/>
    <m/>
    <m/>
    <s v="RATIO"/>
    <s v="&lt;="/>
    <n v="4.5"/>
    <s v="RATIO"/>
    <s v="max"/>
    <m/>
    <m/>
    <m/>
    <m/>
    <m/>
    <x v="0"/>
    <m/>
    <m/>
    <m/>
    <m/>
    <m/>
    <m/>
    <m/>
    <m/>
    <m/>
    <m/>
    <m/>
    <m/>
    <m/>
    <m/>
    <m/>
    <m/>
    <m/>
    <m/>
    <m/>
    <m/>
    <m/>
    <m/>
    <m/>
    <m/>
  </r>
  <r>
    <s v="MT0000892"/>
    <s v="ICIS-NPDES"/>
    <x v="0"/>
    <x v="3"/>
    <n v="931"/>
    <s v="Sodium adsorption ratio"/>
    <x v="21"/>
    <n v="1"/>
    <s v="Effluent gross"/>
    <n v="1"/>
    <x v="37"/>
    <x v="37"/>
    <n v="41152"/>
    <x v="2"/>
    <m/>
    <m/>
    <m/>
    <m/>
    <m/>
    <m/>
    <m/>
    <m/>
    <m/>
    <m/>
    <m/>
    <m/>
    <m/>
    <s v="RATIO"/>
    <s v="&lt;="/>
    <n v="3"/>
    <s v="RATIO"/>
    <s v="avg"/>
    <m/>
    <m/>
    <m/>
    <m/>
    <m/>
    <m/>
    <s v="RATIO"/>
    <s v="&lt;="/>
    <n v="4.5"/>
    <s v="RATIO"/>
    <s v="max"/>
    <m/>
    <m/>
    <m/>
    <m/>
    <m/>
    <x v="0"/>
    <m/>
    <m/>
    <m/>
    <m/>
    <m/>
    <m/>
    <m/>
    <m/>
    <m/>
    <m/>
    <m/>
    <m/>
    <m/>
    <m/>
    <m/>
    <m/>
    <m/>
    <m/>
    <m/>
    <m/>
    <m/>
    <m/>
    <m/>
    <m/>
  </r>
  <r>
    <s v="MT0000892"/>
    <s v="ICIS-NPDES"/>
    <x v="0"/>
    <x v="3"/>
    <n v="931"/>
    <s v="Sodium adsorption ratio"/>
    <x v="21"/>
    <n v="1"/>
    <s v="Effluent gross"/>
    <n v="1"/>
    <x v="38"/>
    <x v="38"/>
    <n v="41182"/>
    <x v="2"/>
    <m/>
    <m/>
    <m/>
    <m/>
    <m/>
    <m/>
    <m/>
    <m/>
    <m/>
    <m/>
    <m/>
    <m/>
    <m/>
    <s v="RATIO"/>
    <s v="&lt;="/>
    <n v="3"/>
    <s v="RATIO"/>
    <s v="avg"/>
    <m/>
    <m/>
    <m/>
    <m/>
    <m/>
    <m/>
    <s v="RATIO"/>
    <s v="&lt;="/>
    <n v="4.5"/>
    <s v="RATIO"/>
    <s v="max"/>
    <m/>
    <m/>
    <m/>
    <m/>
    <m/>
    <x v="0"/>
    <m/>
    <m/>
    <m/>
    <m/>
    <m/>
    <m/>
    <m/>
    <m/>
    <m/>
    <m/>
    <m/>
    <m/>
    <m/>
    <m/>
    <m/>
    <m/>
    <m/>
    <m/>
    <m/>
    <m/>
    <m/>
    <m/>
    <m/>
    <m/>
  </r>
  <r>
    <s v="MT0000892"/>
    <s v="ICIS-NPDES"/>
    <x v="0"/>
    <x v="3"/>
    <n v="1045"/>
    <s v="Iron, total (as Fe)"/>
    <x v="27"/>
    <n v="1"/>
    <s v="Effluent gross"/>
    <n v="1"/>
    <x v="11"/>
    <x v="11"/>
    <n v="40025"/>
    <x v="3"/>
    <m/>
    <m/>
    <m/>
    <m/>
    <m/>
    <m/>
    <m/>
    <m/>
    <m/>
    <m/>
    <m/>
    <m/>
    <m/>
    <s v="MG/L"/>
    <s v="&lt;="/>
    <n v="3.5"/>
    <s v="MG/L"/>
    <s v="avg"/>
    <m/>
    <m/>
    <m/>
    <m/>
    <m/>
    <m/>
    <s v="MG/L"/>
    <s v="&lt;="/>
    <n v="7"/>
    <s v="MG/L"/>
    <s v="max"/>
    <m/>
    <m/>
    <m/>
    <m/>
    <m/>
    <x v="0"/>
    <m/>
    <m/>
    <m/>
    <m/>
    <m/>
    <m/>
    <m/>
    <m/>
    <m/>
    <m/>
    <m/>
    <m/>
    <m/>
    <m/>
    <m/>
    <m/>
    <m/>
    <m/>
    <m/>
    <m/>
    <m/>
    <m/>
    <m/>
    <m/>
  </r>
  <r>
    <s v="MT0000892"/>
    <s v="ICIS-NPDES"/>
    <x v="0"/>
    <x v="3"/>
    <n v="1045"/>
    <s v="Iron, total (as Fe)"/>
    <x v="27"/>
    <n v="1"/>
    <s v="Effluent gross"/>
    <n v="1"/>
    <x v="12"/>
    <x v="12"/>
    <n v="40056"/>
    <x v="3"/>
    <m/>
    <m/>
    <m/>
    <m/>
    <m/>
    <m/>
    <m/>
    <m/>
    <m/>
    <m/>
    <m/>
    <m/>
    <m/>
    <s v="MG/L"/>
    <s v="&lt;="/>
    <n v="3.5"/>
    <s v="MG/L"/>
    <s v="avg"/>
    <m/>
    <m/>
    <m/>
    <m/>
    <m/>
    <m/>
    <s v="MG/L"/>
    <s v="&lt;="/>
    <n v="7"/>
    <s v="MG/L"/>
    <s v="max"/>
    <m/>
    <m/>
    <m/>
    <m/>
    <m/>
    <x v="0"/>
    <m/>
    <m/>
    <m/>
    <m/>
    <m/>
    <m/>
    <m/>
    <m/>
    <m/>
    <m/>
    <m/>
    <m/>
    <m/>
    <m/>
    <m/>
    <m/>
    <m/>
    <m/>
    <m/>
    <m/>
    <m/>
    <m/>
    <m/>
    <m/>
  </r>
  <r>
    <s v="MT0000892"/>
    <s v="ICIS-NPDES"/>
    <x v="0"/>
    <x v="3"/>
    <n v="1045"/>
    <s v="Iron, total (as Fe)"/>
    <x v="27"/>
    <n v="1"/>
    <s v="Effluent gross"/>
    <n v="1"/>
    <x v="13"/>
    <x v="13"/>
    <n v="40086"/>
    <x v="3"/>
    <m/>
    <m/>
    <m/>
    <m/>
    <m/>
    <m/>
    <m/>
    <m/>
    <m/>
    <m/>
    <m/>
    <m/>
    <m/>
    <s v="MG/L"/>
    <s v="&lt;="/>
    <n v="3.5"/>
    <s v="MG/L"/>
    <s v="avg"/>
    <m/>
    <m/>
    <m/>
    <m/>
    <m/>
    <m/>
    <s v="MG/L"/>
    <s v="&lt;="/>
    <n v="7"/>
    <s v="MG/L"/>
    <s v="max"/>
    <m/>
    <m/>
    <m/>
    <m/>
    <m/>
    <x v="0"/>
    <m/>
    <m/>
    <m/>
    <m/>
    <m/>
    <m/>
    <m/>
    <m/>
    <m/>
    <m/>
    <m/>
    <m/>
    <m/>
    <m/>
    <m/>
    <m/>
    <m/>
    <m/>
    <m/>
    <m/>
    <m/>
    <m/>
    <m/>
    <m/>
  </r>
  <r>
    <s v="MT0000892"/>
    <s v="ICIS-NPDES"/>
    <x v="0"/>
    <x v="3"/>
    <n v="1045"/>
    <s v="Iron, total (as Fe)"/>
    <x v="27"/>
    <n v="1"/>
    <s v="Effluent gross"/>
    <n v="1"/>
    <x v="14"/>
    <x v="14"/>
    <n v="40117"/>
    <x v="3"/>
    <m/>
    <m/>
    <m/>
    <m/>
    <m/>
    <m/>
    <m/>
    <m/>
    <m/>
    <m/>
    <m/>
    <m/>
    <m/>
    <s v="MG/L"/>
    <s v="&lt;="/>
    <n v="3.5"/>
    <s v="MG/L"/>
    <s v="avg"/>
    <m/>
    <m/>
    <m/>
    <m/>
    <m/>
    <m/>
    <s v="MG/L"/>
    <s v="&lt;="/>
    <n v="7"/>
    <s v="MG/L"/>
    <s v="max"/>
    <m/>
    <m/>
    <m/>
    <m/>
    <m/>
    <x v="0"/>
    <m/>
    <m/>
    <m/>
    <m/>
    <m/>
    <m/>
    <m/>
    <m/>
    <m/>
    <m/>
    <m/>
    <m/>
    <m/>
    <m/>
    <m/>
    <m/>
    <m/>
    <m/>
    <m/>
    <m/>
    <m/>
    <m/>
    <m/>
    <m/>
  </r>
  <r>
    <s v="MT0000892"/>
    <s v="ICIS-NPDES"/>
    <x v="0"/>
    <x v="3"/>
    <n v="1045"/>
    <s v="Iron, total (as Fe)"/>
    <x v="27"/>
    <n v="1"/>
    <s v="Effluent gross"/>
    <n v="1"/>
    <x v="15"/>
    <x v="15"/>
    <n v="40147"/>
    <x v="3"/>
    <m/>
    <m/>
    <m/>
    <m/>
    <m/>
    <m/>
    <m/>
    <m/>
    <m/>
    <m/>
    <m/>
    <m/>
    <m/>
    <s v="MG/L"/>
    <s v="&lt;="/>
    <n v="3.5"/>
    <s v="MG/L"/>
    <s v="avg"/>
    <m/>
    <m/>
    <m/>
    <m/>
    <m/>
    <m/>
    <s v="MG/L"/>
    <s v="&lt;="/>
    <n v="7"/>
    <s v="MG/L"/>
    <s v="max"/>
    <m/>
    <m/>
    <m/>
    <m/>
    <m/>
    <x v="0"/>
    <m/>
    <m/>
    <m/>
    <m/>
    <m/>
    <m/>
    <m/>
    <m/>
    <m/>
    <m/>
    <m/>
    <m/>
    <m/>
    <m/>
    <m/>
    <m/>
    <m/>
    <m/>
    <m/>
    <m/>
    <m/>
    <m/>
    <m/>
    <m/>
  </r>
  <r>
    <s v="MT0000892"/>
    <s v="ICIS-NPDES"/>
    <x v="0"/>
    <x v="3"/>
    <n v="1045"/>
    <s v="Iron, total (as Fe)"/>
    <x v="27"/>
    <n v="1"/>
    <s v="Effluent gross"/>
    <n v="1"/>
    <x v="16"/>
    <x v="16"/>
    <n v="40178"/>
    <x v="3"/>
    <m/>
    <m/>
    <m/>
    <m/>
    <m/>
    <m/>
    <m/>
    <m/>
    <m/>
    <m/>
    <m/>
    <m/>
    <m/>
    <s v="MG/L"/>
    <s v="&lt;="/>
    <n v="3.5"/>
    <s v="MG/L"/>
    <s v="avg"/>
    <m/>
    <m/>
    <m/>
    <m/>
    <m/>
    <m/>
    <s v="MG/L"/>
    <s v="&lt;="/>
    <n v="7"/>
    <s v="MG/L"/>
    <s v="max"/>
    <m/>
    <m/>
    <m/>
    <m/>
    <m/>
    <x v="0"/>
    <m/>
    <m/>
    <m/>
    <m/>
    <m/>
    <m/>
    <m/>
    <m/>
    <m/>
    <m/>
    <m/>
    <m/>
    <m/>
    <m/>
    <m/>
    <m/>
    <m/>
    <m/>
    <m/>
    <m/>
    <m/>
    <m/>
    <m/>
    <m/>
  </r>
  <r>
    <s v="MT0000892"/>
    <s v="ICIS-NPDES"/>
    <x v="0"/>
    <x v="3"/>
    <n v="1045"/>
    <s v="Iron, total (as Fe)"/>
    <x v="27"/>
    <n v="1"/>
    <s v="Effluent gross"/>
    <n v="1"/>
    <x v="17"/>
    <x v="17"/>
    <n v="40209"/>
    <x v="0"/>
    <m/>
    <m/>
    <m/>
    <m/>
    <m/>
    <m/>
    <m/>
    <m/>
    <m/>
    <m/>
    <m/>
    <m/>
    <m/>
    <s v="MG/L"/>
    <s v="&lt;="/>
    <n v="3.5"/>
    <s v="MG/L"/>
    <s v="avg"/>
    <m/>
    <m/>
    <m/>
    <m/>
    <m/>
    <m/>
    <s v="MG/L"/>
    <s v="&lt;="/>
    <n v="7"/>
    <s v="MG/L"/>
    <s v="max"/>
    <m/>
    <m/>
    <m/>
    <m/>
    <m/>
    <x v="0"/>
    <m/>
    <m/>
    <m/>
    <m/>
    <m/>
    <m/>
    <m/>
    <m/>
    <m/>
    <m/>
    <m/>
    <m/>
    <m/>
    <m/>
    <m/>
    <m/>
    <m/>
    <m/>
    <m/>
    <m/>
    <m/>
    <m/>
    <m/>
    <m/>
  </r>
  <r>
    <s v="MT0000892"/>
    <s v="ICIS-NPDES"/>
    <x v="0"/>
    <x v="3"/>
    <n v="1045"/>
    <s v="Iron, total (as Fe)"/>
    <x v="27"/>
    <n v="1"/>
    <s v="Effluent gross"/>
    <n v="1"/>
    <x v="18"/>
    <x v="18"/>
    <n v="40237"/>
    <x v="0"/>
    <m/>
    <m/>
    <m/>
    <m/>
    <m/>
    <m/>
    <m/>
    <m/>
    <m/>
    <m/>
    <m/>
    <m/>
    <m/>
    <s v="MG/L"/>
    <s v="&lt;="/>
    <n v="3.5"/>
    <s v="MG/L"/>
    <s v="avg"/>
    <m/>
    <m/>
    <m/>
    <m/>
    <m/>
    <m/>
    <s v="MG/L"/>
    <s v="&lt;="/>
    <n v="7"/>
    <s v="MG/L"/>
    <s v="max"/>
    <m/>
    <m/>
    <m/>
    <m/>
    <m/>
    <x v="0"/>
    <m/>
    <m/>
    <m/>
    <m/>
    <m/>
    <m/>
    <m/>
    <m/>
    <m/>
    <m/>
    <m/>
    <m/>
    <m/>
    <m/>
    <m/>
    <m/>
    <m/>
    <m/>
    <m/>
    <m/>
    <m/>
    <m/>
    <m/>
    <m/>
  </r>
  <r>
    <s v="MT0000892"/>
    <s v="ICIS-NPDES"/>
    <x v="0"/>
    <x v="3"/>
    <n v="1045"/>
    <s v="Iron, total (as Fe)"/>
    <x v="27"/>
    <n v="1"/>
    <s v="Effluent gross"/>
    <n v="1"/>
    <x v="19"/>
    <x v="19"/>
    <n v="40268"/>
    <x v="0"/>
    <m/>
    <m/>
    <m/>
    <m/>
    <m/>
    <m/>
    <m/>
    <m/>
    <m/>
    <m/>
    <m/>
    <m/>
    <m/>
    <s v="MG/L"/>
    <s v="&lt;="/>
    <n v="3.5"/>
    <s v="MG/L"/>
    <s v="avg"/>
    <m/>
    <m/>
    <m/>
    <m/>
    <m/>
    <m/>
    <s v="MG/L"/>
    <s v="&lt;="/>
    <n v="7"/>
    <s v="MG/L"/>
    <s v="max"/>
    <m/>
    <m/>
    <m/>
    <m/>
    <m/>
    <x v="0"/>
    <m/>
    <m/>
    <m/>
    <m/>
    <m/>
    <m/>
    <m/>
    <m/>
    <m/>
    <m/>
    <m/>
    <m/>
    <m/>
    <m/>
    <m/>
    <m/>
    <m/>
    <m/>
    <m/>
    <m/>
    <m/>
    <m/>
    <m/>
    <m/>
  </r>
  <r>
    <s v="MT0000892"/>
    <s v="ICIS-NPDES"/>
    <x v="0"/>
    <x v="3"/>
    <n v="1045"/>
    <s v="Iron, total (as Fe)"/>
    <x v="27"/>
    <n v="1"/>
    <s v="Effluent gross"/>
    <n v="1"/>
    <x v="20"/>
    <x v="20"/>
    <n v="40298"/>
    <x v="0"/>
    <m/>
    <m/>
    <m/>
    <m/>
    <m/>
    <m/>
    <m/>
    <m/>
    <m/>
    <m/>
    <m/>
    <m/>
    <m/>
    <s v="MG/L"/>
    <s v="&lt;="/>
    <n v="3.5"/>
    <s v="MG/L"/>
    <s v="avg"/>
    <m/>
    <m/>
    <m/>
    <m/>
    <m/>
    <m/>
    <s v="MG/L"/>
    <s v="&lt;="/>
    <n v="7"/>
    <s v="MG/L"/>
    <s v="max"/>
    <m/>
    <m/>
    <m/>
    <m/>
    <m/>
    <x v="0"/>
    <m/>
    <m/>
    <m/>
    <m/>
    <m/>
    <m/>
    <m/>
    <m/>
    <m/>
    <m/>
    <m/>
    <m/>
    <m/>
    <m/>
    <m/>
    <m/>
    <m/>
    <m/>
    <m/>
    <m/>
    <m/>
    <m/>
    <m/>
    <m/>
  </r>
  <r>
    <s v="MT0000892"/>
    <s v="ICIS-NPDES"/>
    <x v="0"/>
    <x v="3"/>
    <n v="1045"/>
    <s v="Iron, total (as Fe)"/>
    <x v="27"/>
    <n v="1"/>
    <s v="Effluent gross"/>
    <n v="1"/>
    <x v="21"/>
    <x v="21"/>
    <n v="40329"/>
    <x v="0"/>
    <m/>
    <m/>
    <m/>
    <m/>
    <m/>
    <m/>
    <m/>
    <m/>
    <m/>
    <m/>
    <m/>
    <m/>
    <m/>
    <s v="MG/L"/>
    <s v="&lt;="/>
    <n v="3.5"/>
    <s v="MG/L"/>
    <s v="avg"/>
    <m/>
    <m/>
    <m/>
    <m/>
    <m/>
    <m/>
    <s v="MG/L"/>
    <s v="&lt;="/>
    <n v="7"/>
    <s v="MG/L"/>
    <s v="max"/>
    <m/>
    <m/>
    <m/>
    <m/>
    <m/>
    <x v="0"/>
    <m/>
    <m/>
    <m/>
    <m/>
    <m/>
    <m/>
    <m/>
    <m/>
    <m/>
    <m/>
    <m/>
    <m/>
    <m/>
    <m/>
    <m/>
    <m/>
    <m/>
    <m/>
    <m/>
    <m/>
    <m/>
    <m/>
    <m/>
    <m/>
  </r>
  <r>
    <s v="MT0000892"/>
    <s v="ICIS-NPDES"/>
    <x v="0"/>
    <x v="3"/>
    <n v="1045"/>
    <s v="Iron, total (as Fe)"/>
    <x v="27"/>
    <n v="1"/>
    <s v="Effluent gross"/>
    <n v="1"/>
    <x v="22"/>
    <x v="22"/>
    <n v="40359"/>
    <x v="0"/>
    <m/>
    <m/>
    <m/>
    <m/>
    <m/>
    <m/>
    <m/>
    <m/>
    <m/>
    <m/>
    <m/>
    <m/>
    <m/>
    <s v="MG/L"/>
    <s v="&lt;="/>
    <n v="3.5"/>
    <s v="MG/L"/>
    <s v="avg"/>
    <m/>
    <m/>
    <m/>
    <m/>
    <m/>
    <m/>
    <s v="MG/L"/>
    <s v="&lt;="/>
    <n v="7"/>
    <s v="MG/L"/>
    <s v="max"/>
    <m/>
    <m/>
    <m/>
    <m/>
    <m/>
    <x v="0"/>
    <m/>
    <m/>
    <m/>
    <m/>
    <m/>
    <m/>
    <m/>
    <m/>
    <m/>
    <m/>
    <m/>
    <m/>
    <m/>
    <m/>
    <m/>
    <m/>
    <m/>
    <m/>
    <m/>
    <m/>
    <m/>
    <m/>
    <m/>
    <m/>
  </r>
  <r>
    <s v="MT0000892"/>
    <s v="ICIS-NPDES"/>
    <x v="0"/>
    <x v="3"/>
    <n v="1045"/>
    <s v="Iron, total (as Fe)"/>
    <x v="27"/>
    <n v="1"/>
    <s v="Effluent gross"/>
    <n v="1"/>
    <x v="23"/>
    <x v="23"/>
    <n v="40390"/>
    <x v="0"/>
    <m/>
    <m/>
    <m/>
    <m/>
    <m/>
    <m/>
    <m/>
    <m/>
    <m/>
    <m/>
    <m/>
    <m/>
    <m/>
    <s v="MG/L"/>
    <s v="&lt;="/>
    <n v="3.5"/>
    <s v="MG/L"/>
    <s v="avg"/>
    <m/>
    <m/>
    <m/>
    <m/>
    <m/>
    <m/>
    <s v="MG/L"/>
    <s v="&lt;="/>
    <n v="7"/>
    <s v="MG/L"/>
    <s v="max"/>
    <m/>
    <m/>
    <m/>
    <m/>
    <m/>
    <x v="0"/>
    <m/>
    <m/>
    <m/>
    <m/>
    <m/>
    <m/>
    <m/>
    <m/>
    <m/>
    <m/>
    <m/>
    <m/>
    <m/>
    <m/>
    <m/>
    <m/>
    <m/>
    <m/>
    <m/>
    <m/>
    <m/>
    <m/>
    <m/>
    <m/>
  </r>
  <r>
    <s v="MT0000892"/>
    <s v="ICIS-NPDES"/>
    <x v="0"/>
    <x v="3"/>
    <n v="1045"/>
    <s v="Iron, total (as Fe)"/>
    <x v="27"/>
    <n v="1"/>
    <s v="Effluent gross"/>
    <n v="1"/>
    <x v="0"/>
    <x v="0"/>
    <n v="40421"/>
    <x v="0"/>
    <m/>
    <m/>
    <m/>
    <m/>
    <m/>
    <m/>
    <m/>
    <m/>
    <m/>
    <m/>
    <m/>
    <m/>
    <m/>
    <s v="MG/L"/>
    <s v="&lt;="/>
    <n v="3.5"/>
    <s v="MG/L"/>
    <s v="avg"/>
    <m/>
    <m/>
    <m/>
    <m/>
    <m/>
    <m/>
    <s v="MG/L"/>
    <s v="&lt;="/>
    <n v="7"/>
    <s v="MG/L"/>
    <s v="max"/>
    <m/>
    <m/>
    <m/>
    <m/>
    <m/>
    <x v="0"/>
    <m/>
    <m/>
    <m/>
    <m/>
    <m/>
    <m/>
    <m/>
    <m/>
    <m/>
    <m/>
    <m/>
    <m/>
    <m/>
    <m/>
    <m/>
    <m/>
    <m/>
    <m/>
    <m/>
    <m/>
    <m/>
    <m/>
    <m/>
    <m/>
  </r>
  <r>
    <s v="MT0000892"/>
    <s v="ICIS-NPDES"/>
    <x v="0"/>
    <x v="3"/>
    <n v="1045"/>
    <s v="Iron, total (as Fe)"/>
    <x v="27"/>
    <n v="1"/>
    <s v="Effluent gross"/>
    <n v="1"/>
    <x v="1"/>
    <x v="1"/>
    <n v="40451"/>
    <x v="0"/>
    <m/>
    <m/>
    <m/>
    <m/>
    <m/>
    <m/>
    <m/>
    <m/>
    <m/>
    <m/>
    <m/>
    <m/>
    <m/>
    <s v="MG/L"/>
    <s v="&lt;="/>
    <n v="3.5"/>
    <s v="MG/L"/>
    <s v="avg"/>
    <m/>
    <m/>
    <m/>
    <m/>
    <m/>
    <m/>
    <s v="MG/L"/>
    <s v="&lt;="/>
    <n v="7"/>
    <s v="MG/L"/>
    <s v="max"/>
    <m/>
    <m/>
    <m/>
    <m/>
    <m/>
    <x v="0"/>
    <m/>
    <m/>
    <m/>
    <m/>
    <m/>
    <m/>
    <m/>
    <m/>
    <m/>
    <m/>
    <m/>
    <m/>
    <m/>
    <m/>
    <m/>
    <m/>
    <m/>
    <m/>
    <m/>
    <m/>
    <m/>
    <m/>
    <m/>
    <m/>
  </r>
  <r>
    <s v="MT0000892"/>
    <s v="ICIS-NPDES"/>
    <x v="0"/>
    <x v="3"/>
    <n v="1045"/>
    <s v="Iron, total (as Fe)"/>
    <x v="27"/>
    <n v="1"/>
    <s v="Effluent gross"/>
    <n v="1"/>
    <x v="24"/>
    <x v="24"/>
    <n v="40482"/>
    <x v="0"/>
    <m/>
    <m/>
    <m/>
    <m/>
    <m/>
    <m/>
    <m/>
    <m/>
    <m/>
    <m/>
    <m/>
    <m/>
    <m/>
    <s v="MG/L"/>
    <s v="&lt;="/>
    <n v="3.5"/>
    <s v="MG/L"/>
    <s v="avg"/>
    <m/>
    <m/>
    <m/>
    <m/>
    <m/>
    <m/>
    <s v="MG/L"/>
    <s v="&lt;="/>
    <n v="7"/>
    <s v="MG/L"/>
    <s v="max"/>
    <m/>
    <m/>
    <m/>
    <m/>
    <m/>
    <x v="0"/>
    <m/>
    <m/>
    <m/>
    <m/>
    <m/>
    <m/>
    <m/>
    <m/>
    <m/>
    <m/>
    <m/>
    <m/>
    <m/>
    <m/>
    <m/>
    <m/>
    <m/>
    <m/>
    <m/>
    <m/>
    <m/>
    <m/>
    <m/>
    <m/>
  </r>
  <r>
    <s v="MT0000892"/>
    <s v="ICIS-NPDES"/>
    <x v="0"/>
    <x v="3"/>
    <n v="1045"/>
    <s v="Iron, total (as Fe)"/>
    <x v="27"/>
    <n v="1"/>
    <s v="Effluent gross"/>
    <n v="1"/>
    <x v="2"/>
    <x v="2"/>
    <n v="40512"/>
    <x v="0"/>
    <m/>
    <m/>
    <m/>
    <m/>
    <m/>
    <m/>
    <m/>
    <m/>
    <m/>
    <m/>
    <m/>
    <m/>
    <m/>
    <s v="MG/L"/>
    <s v="&lt;="/>
    <n v="3.5"/>
    <s v="MG/L"/>
    <s v="avg"/>
    <m/>
    <m/>
    <m/>
    <m/>
    <m/>
    <m/>
    <s v="MG/L"/>
    <s v="&lt;="/>
    <n v="7"/>
    <s v="MG/L"/>
    <s v="max"/>
    <m/>
    <m/>
    <m/>
    <m/>
    <m/>
    <x v="0"/>
    <m/>
    <m/>
    <m/>
    <m/>
    <m/>
    <m/>
    <m/>
    <m/>
    <m/>
    <m/>
    <m/>
    <m/>
    <m/>
    <m/>
    <m/>
    <m/>
    <m/>
    <m/>
    <m/>
    <m/>
    <m/>
    <m/>
    <m/>
    <m/>
  </r>
  <r>
    <s v="MT0000892"/>
    <s v="ICIS-NPDES"/>
    <x v="0"/>
    <x v="3"/>
    <n v="1045"/>
    <s v="Iron, total (as Fe)"/>
    <x v="27"/>
    <n v="1"/>
    <s v="Effluent gross"/>
    <n v="1"/>
    <x v="3"/>
    <x v="3"/>
    <n v="40543"/>
    <x v="0"/>
    <m/>
    <m/>
    <m/>
    <m/>
    <m/>
    <m/>
    <m/>
    <m/>
    <m/>
    <m/>
    <m/>
    <m/>
    <m/>
    <s v="MG/L"/>
    <s v="&lt;="/>
    <n v="3.5"/>
    <s v="MG/L"/>
    <s v="avg"/>
    <m/>
    <m/>
    <m/>
    <m/>
    <m/>
    <m/>
    <s v="MG/L"/>
    <s v="&lt;="/>
    <n v="7"/>
    <s v="MG/L"/>
    <s v="max"/>
    <m/>
    <m/>
    <m/>
    <m/>
    <m/>
    <x v="0"/>
    <m/>
    <m/>
    <m/>
    <m/>
    <m/>
    <m/>
    <m/>
    <m/>
    <m/>
    <m/>
    <m/>
    <m/>
    <m/>
    <m/>
    <m/>
    <m/>
    <m/>
    <m/>
    <m/>
    <m/>
    <m/>
    <m/>
    <m/>
    <m/>
  </r>
  <r>
    <s v="MT0000892"/>
    <s v="ICIS-NPDES"/>
    <x v="0"/>
    <x v="3"/>
    <n v="1045"/>
    <s v="Iron, total (as Fe)"/>
    <x v="27"/>
    <n v="1"/>
    <s v="Effluent gross"/>
    <n v="1"/>
    <x v="25"/>
    <x v="25"/>
    <n v="40574"/>
    <x v="1"/>
    <m/>
    <m/>
    <m/>
    <m/>
    <m/>
    <m/>
    <m/>
    <m/>
    <m/>
    <m/>
    <m/>
    <m/>
    <m/>
    <s v="MG/L"/>
    <s v="&lt;="/>
    <n v="3.5"/>
    <s v="MG/L"/>
    <s v="avg"/>
    <m/>
    <m/>
    <m/>
    <m/>
    <m/>
    <m/>
    <s v="MG/L"/>
    <s v="&lt;="/>
    <n v="7"/>
    <s v="MG/L"/>
    <s v="max"/>
    <m/>
    <m/>
    <m/>
    <m/>
    <m/>
    <x v="0"/>
    <m/>
    <m/>
    <m/>
    <m/>
    <m/>
    <m/>
    <m/>
    <m/>
    <m/>
    <m/>
    <m/>
    <m/>
    <m/>
    <m/>
    <m/>
    <m/>
    <m/>
    <m/>
    <m/>
    <m/>
    <m/>
    <m/>
    <m/>
    <m/>
  </r>
  <r>
    <s v="MT0000892"/>
    <s v="ICIS-NPDES"/>
    <x v="0"/>
    <x v="3"/>
    <n v="1045"/>
    <s v="Iron, total (as Fe)"/>
    <x v="27"/>
    <n v="1"/>
    <s v="Effluent gross"/>
    <n v="1"/>
    <x v="26"/>
    <x v="26"/>
    <n v="40602"/>
    <x v="1"/>
    <m/>
    <m/>
    <m/>
    <m/>
    <m/>
    <m/>
    <m/>
    <m/>
    <m/>
    <m/>
    <m/>
    <m/>
    <m/>
    <s v="MG/L"/>
    <s v="&lt;="/>
    <n v="3.5"/>
    <s v="MG/L"/>
    <s v="avg"/>
    <m/>
    <m/>
    <m/>
    <m/>
    <m/>
    <m/>
    <s v="MG/L"/>
    <s v="&lt;="/>
    <n v="7"/>
    <s v="MG/L"/>
    <s v="max"/>
    <m/>
    <m/>
    <m/>
    <m/>
    <m/>
    <x v="0"/>
    <m/>
    <m/>
    <m/>
    <m/>
    <m/>
    <m/>
    <m/>
    <m/>
    <m/>
    <m/>
    <m/>
    <m/>
    <m/>
    <m/>
    <m/>
    <m/>
    <m/>
    <m/>
    <m/>
    <m/>
    <m/>
    <m/>
    <m/>
    <m/>
  </r>
  <r>
    <s v="MT0000892"/>
    <s v="ICIS-NPDES"/>
    <x v="0"/>
    <x v="3"/>
    <n v="1045"/>
    <s v="Iron, total (as Fe)"/>
    <x v="27"/>
    <n v="1"/>
    <s v="Effluent gross"/>
    <n v="1"/>
    <x v="27"/>
    <x v="27"/>
    <n v="40633"/>
    <x v="1"/>
    <m/>
    <m/>
    <m/>
    <m/>
    <m/>
    <m/>
    <m/>
    <m/>
    <m/>
    <m/>
    <m/>
    <m/>
    <m/>
    <s v="MG/L"/>
    <s v="&lt;="/>
    <n v="3.5"/>
    <s v="MG/L"/>
    <s v="avg"/>
    <m/>
    <m/>
    <m/>
    <m/>
    <m/>
    <m/>
    <s v="MG/L"/>
    <s v="&lt;="/>
    <n v="7"/>
    <s v="MG/L"/>
    <s v="max"/>
    <m/>
    <m/>
    <m/>
    <m/>
    <m/>
    <x v="0"/>
    <m/>
    <m/>
    <m/>
    <m/>
    <m/>
    <m/>
    <m/>
    <m/>
    <m/>
    <m/>
    <m/>
    <m/>
    <m/>
    <m/>
    <m/>
    <m/>
    <m/>
    <m/>
    <m/>
    <m/>
    <m/>
    <m/>
    <m/>
    <m/>
  </r>
  <r>
    <s v="MT0000892"/>
    <s v="ICIS-NPDES"/>
    <x v="0"/>
    <x v="3"/>
    <n v="1045"/>
    <s v="Iron, total (as Fe)"/>
    <x v="27"/>
    <n v="1"/>
    <s v="Effluent gross"/>
    <n v="1"/>
    <x v="28"/>
    <x v="28"/>
    <n v="40663"/>
    <x v="1"/>
    <m/>
    <m/>
    <m/>
    <m/>
    <m/>
    <m/>
    <m/>
    <m/>
    <m/>
    <m/>
    <m/>
    <m/>
    <m/>
    <s v="MG/L"/>
    <s v="&lt;="/>
    <n v="3.5"/>
    <s v="MG/L"/>
    <s v="avg"/>
    <m/>
    <m/>
    <m/>
    <m/>
    <m/>
    <m/>
    <s v="MG/L"/>
    <s v="&lt;="/>
    <n v="7"/>
    <s v="MG/L"/>
    <s v="max"/>
    <m/>
    <m/>
    <m/>
    <m/>
    <m/>
    <x v="0"/>
    <m/>
    <m/>
    <m/>
    <m/>
    <m/>
    <m/>
    <m/>
    <m/>
    <m/>
    <m/>
    <m/>
    <m/>
    <m/>
    <m/>
    <m/>
    <m/>
    <m/>
    <m/>
    <m/>
    <m/>
    <m/>
    <m/>
    <m/>
    <m/>
  </r>
  <r>
    <s v="MT0000892"/>
    <s v="ICIS-NPDES"/>
    <x v="0"/>
    <x v="3"/>
    <n v="1045"/>
    <s v="Iron, total (as Fe)"/>
    <x v="27"/>
    <n v="1"/>
    <s v="Effluent gross"/>
    <n v="1"/>
    <x v="4"/>
    <x v="4"/>
    <n v="40694"/>
    <x v="1"/>
    <m/>
    <m/>
    <m/>
    <m/>
    <m/>
    <m/>
    <m/>
    <m/>
    <m/>
    <m/>
    <m/>
    <m/>
    <m/>
    <s v="MG/L"/>
    <s v="&lt;="/>
    <n v="3.5"/>
    <s v="MG/L"/>
    <s v="avg"/>
    <m/>
    <m/>
    <m/>
    <m/>
    <m/>
    <m/>
    <s v="MG/L"/>
    <s v="&lt;="/>
    <n v="7"/>
    <s v="MG/L"/>
    <s v="max"/>
    <m/>
    <m/>
    <m/>
    <m/>
    <m/>
    <x v="0"/>
    <m/>
    <m/>
    <m/>
    <m/>
    <m/>
    <m/>
    <m/>
    <m/>
    <m/>
    <m/>
    <m/>
    <m/>
    <m/>
    <m/>
    <m/>
    <m/>
    <m/>
    <m/>
    <m/>
    <m/>
    <m/>
    <m/>
    <m/>
    <m/>
  </r>
  <r>
    <s v="MT0000892"/>
    <s v="ICIS-NPDES"/>
    <x v="0"/>
    <x v="3"/>
    <n v="1045"/>
    <s v="Iron, total (as Fe)"/>
    <x v="27"/>
    <n v="1"/>
    <s v="Effluent gross"/>
    <n v="1"/>
    <x v="5"/>
    <x v="5"/>
    <n v="40724"/>
    <x v="1"/>
    <m/>
    <m/>
    <m/>
    <m/>
    <m/>
    <m/>
    <m/>
    <m/>
    <m/>
    <m/>
    <m/>
    <m/>
    <m/>
    <s v="MG/L"/>
    <s v="&lt;="/>
    <n v="3.5"/>
    <s v="MG/L"/>
    <s v="avg"/>
    <m/>
    <m/>
    <m/>
    <m/>
    <m/>
    <m/>
    <s v="MG/L"/>
    <s v="&lt;="/>
    <n v="7"/>
    <s v="MG/L"/>
    <s v="max"/>
    <m/>
    <m/>
    <m/>
    <m/>
    <m/>
    <x v="0"/>
    <m/>
    <m/>
    <m/>
    <m/>
    <m/>
    <m/>
    <m/>
    <m/>
    <m/>
    <m/>
    <m/>
    <m/>
    <m/>
    <m/>
    <m/>
    <m/>
    <m/>
    <m/>
    <m/>
    <m/>
    <m/>
    <m/>
    <m/>
    <m/>
  </r>
  <r>
    <s v="MT0000892"/>
    <s v="ICIS-NPDES"/>
    <x v="0"/>
    <x v="3"/>
    <n v="1045"/>
    <s v="Iron, total (as Fe)"/>
    <x v="27"/>
    <n v="1"/>
    <s v="Effluent gross"/>
    <n v="1"/>
    <x v="6"/>
    <x v="6"/>
    <n v="40755"/>
    <x v="1"/>
    <m/>
    <m/>
    <m/>
    <m/>
    <m/>
    <m/>
    <m/>
    <m/>
    <m/>
    <m/>
    <m/>
    <m/>
    <m/>
    <s v="MG/L"/>
    <s v="&lt;="/>
    <n v="3.5"/>
    <s v="MG/L"/>
    <s v="avg"/>
    <m/>
    <m/>
    <m/>
    <m/>
    <m/>
    <m/>
    <s v="MG/L"/>
    <s v="&lt;="/>
    <n v="7"/>
    <s v="MG/L"/>
    <s v="max"/>
    <m/>
    <m/>
    <m/>
    <m/>
    <m/>
    <x v="0"/>
    <m/>
    <m/>
    <m/>
    <m/>
    <m/>
    <m/>
    <m/>
    <m/>
    <m/>
    <m/>
    <m/>
    <m/>
    <m/>
    <m/>
    <m/>
    <m/>
    <m/>
    <m/>
    <m/>
    <m/>
    <m/>
    <m/>
    <m/>
    <m/>
  </r>
  <r>
    <s v="MT0000892"/>
    <s v="ICIS-NPDES"/>
    <x v="0"/>
    <x v="3"/>
    <n v="1045"/>
    <s v="Iron, total (as Fe)"/>
    <x v="27"/>
    <n v="1"/>
    <s v="Effluent gross"/>
    <n v="1"/>
    <x v="7"/>
    <x v="7"/>
    <n v="40786"/>
    <x v="1"/>
    <m/>
    <m/>
    <m/>
    <m/>
    <m/>
    <m/>
    <m/>
    <m/>
    <m/>
    <m/>
    <m/>
    <m/>
    <m/>
    <s v="MG/L"/>
    <s v="&lt;="/>
    <n v="3.5"/>
    <s v="MG/L"/>
    <s v="avg"/>
    <m/>
    <m/>
    <m/>
    <m/>
    <m/>
    <m/>
    <s v="MG/L"/>
    <s v="&lt;="/>
    <n v="7"/>
    <s v="MG/L"/>
    <s v="max"/>
    <m/>
    <m/>
    <m/>
    <m/>
    <m/>
    <x v="0"/>
    <m/>
    <m/>
    <m/>
    <m/>
    <m/>
    <m/>
    <m/>
    <m/>
    <m/>
    <m/>
    <m/>
    <m/>
    <m/>
    <m/>
    <m/>
    <m/>
    <m/>
    <m/>
    <m/>
    <m/>
    <m/>
    <m/>
    <m/>
    <m/>
  </r>
  <r>
    <s v="MT0000892"/>
    <s v="ICIS-NPDES"/>
    <x v="0"/>
    <x v="3"/>
    <n v="1045"/>
    <s v="Iron, total (as Fe)"/>
    <x v="27"/>
    <n v="1"/>
    <s v="Effluent gross"/>
    <n v="1"/>
    <x v="29"/>
    <x v="29"/>
    <n v="40816"/>
    <x v="1"/>
    <m/>
    <m/>
    <m/>
    <m/>
    <m/>
    <m/>
    <m/>
    <m/>
    <m/>
    <m/>
    <m/>
    <m/>
    <m/>
    <s v="MG/L"/>
    <s v="&lt;="/>
    <n v="3.5"/>
    <s v="MG/L"/>
    <s v="avg"/>
    <m/>
    <m/>
    <m/>
    <m/>
    <m/>
    <m/>
    <s v="MG/L"/>
    <s v="&lt;="/>
    <n v="7"/>
    <s v="MG/L"/>
    <s v="max"/>
    <m/>
    <m/>
    <m/>
    <m/>
    <m/>
    <x v="0"/>
    <m/>
    <m/>
    <m/>
    <m/>
    <m/>
    <m/>
    <m/>
    <m/>
    <m/>
    <m/>
    <m/>
    <m/>
    <m/>
    <m/>
    <m/>
    <m/>
    <m/>
    <m/>
    <m/>
    <m/>
    <m/>
    <m/>
    <m/>
    <m/>
  </r>
  <r>
    <s v="MT0000892"/>
    <s v="ICIS-NPDES"/>
    <x v="0"/>
    <x v="3"/>
    <n v="1045"/>
    <s v="Iron, total (as Fe)"/>
    <x v="27"/>
    <n v="1"/>
    <s v="Effluent gross"/>
    <n v="1"/>
    <x v="30"/>
    <x v="30"/>
    <n v="40847"/>
    <x v="1"/>
    <m/>
    <m/>
    <m/>
    <m/>
    <m/>
    <m/>
    <m/>
    <m/>
    <m/>
    <m/>
    <m/>
    <m/>
    <m/>
    <s v="MG/L"/>
    <s v="&lt;="/>
    <n v="3.5"/>
    <s v="MG/L"/>
    <s v="avg"/>
    <m/>
    <m/>
    <m/>
    <m/>
    <m/>
    <m/>
    <s v="MG/L"/>
    <s v="&lt;="/>
    <n v="7"/>
    <s v="MG/L"/>
    <s v="max"/>
    <m/>
    <m/>
    <m/>
    <m/>
    <m/>
    <x v="0"/>
    <m/>
    <m/>
    <m/>
    <m/>
    <m/>
    <m/>
    <m/>
    <m/>
    <m/>
    <m/>
    <m/>
    <m/>
    <m/>
    <m/>
    <m/>
    <m/>
    <m/>
    <m/>
    <m/>
    <m/>
    <m/>
    <m/>
    <m/>
    <m/>
  </r>
  <r>
    <s v="MT0000892"/>
    <s v="ICIS-NPDES"/>
    <x v="0"/>
    <x v="3"/>
    <n v="1045"/>
    <s v="Iron, total (as Fe)"/>
    <x v="27"/>
    <n v="1"/>
    <s v="Effluent gross"/>
    <n v="1"/>
    <x v="31"/>
    <x v="31"/>
    <n v="40877"/>
    <x v="1"/>
    <m/>
    <m/>
    <m/>
    <m/>
    <m/>
    <m/>
    <m/>
    <m/>
    <m/>
    <m/>
    <m/>
    <m/>
    <m/>
    <s v="MG/L"/>
    <s v="&lt;="/>
    <n v="3.5"/>
    <s v="MG/L"/>
    <s v="avg"/>
    <m/>
    <m/>
    <m/>
    <m/>
    <m/>
    <m/>
    <s v="MG/L"/>
    <s v="&lt;="/>
    <n v="7"/>
    <s v="MG/L"/>
    <s v="max"/>
    <m/>
    <m/>
    <m/>
    <m/>
    <m/>
    <x v="0"/>
    <m/>
    <m/>
    <m/>
    <m/>
    <m/>
    <m/>
    <m/>
    <m/>
    <m/>
    <m/>
    <m/>
    <m/>
    <m/>
    <m/>
    <m/>
    <m/>
    <m/>
    <m/>
    <m/>
    <m/>
    <m/>
    <m/>
    <m/>
    <m/>
  </r>
  <r>
    <s v="MT0000892"/>
    <s v="ICIS-NPDES"/>
    <x v="0"/>
    <x v="3"/>
    <n v="1045"/>
    <s v="Iron, total (as Fe)"/>
    <x v="27"/>
    <n v="1"/>
    <s v="Effluent gross"/>
    <n v="1"/>
    <x v="32"/>
    <x v="32"/>
    <n v="40908"/>
    <x v="1"/>
    <m/>
    <m/>
    <m/>
    <m/>
    <m/>
    <m/>
    <m/>
    <m/>
    <m/>
    <m/>
    <m/>
    <m/>
    <m/>
    <s v="MG/L"/>
    <s v="&lt;="/>
    <n v="3.5"/>
    <s v="MG/L"/>
    <s v="avg"/>
    <m/>
    <m/>
    <m/>
    <m/>
    <m/>
    <m/>
    <s v="MG/L"/>
    <s v="&lt;="/>
    <n v="7"/>
    <s v="MG/L"/>
    <s v="max"/>
    <m/>
    <m/>
    <m/>
    <m/>
    <m/>
    <x v="0"/>
    <m/>
    <m/>
    <m/>
    <m/>
    <m/>
    <m/>
    <m/>
    <m/>
    <m/>
    <m/>
    <m/>
    <m/>
    <m/>
    <m/>
    <m/>
    <m/>
    <m/>
    <m/>
    <m/>
    <m/>
    <m/>
    <m/>
    <m/>
    <m/>
  </r>
  <r>
    <s v="MT0000892"/>
    <s v="ICIS-NPDES"/>
    <x v="0"/>
    <x v="3"/>
    <n v="1045"/>
    <s v="Iron, total (as Fe)"/>
    <x v="27"/>
    <n v="1"/>
    <s v="Effluent gross"/>
    <n v="1"/>
    <x v="33"/>
    <x v="33"/>
    <n v="40939"/>
    <x v="2"/>
    <m/>
    <m/>
    <m/>
    <m/>
    <m/>
    <m/>
    <m/>
    <m/>
    <m/>
    <m/>
    <m/>
    <m/>
    <m/>
    <s v="MG/L"/>
    <s v="&lt;="/>
    <n v="3.5"/>
    <s v="MG/L"/>
    <s v="avg"/>
    <m/>
    <m/>
    <m/>
    <m/>
    <m/>
    <m/>
    <s v="MG/L"/>
    <s v="&lt;="/>
    <n v="7"/>
    <s v="MG/L"/>
    <s v="max"/>
    <m/>
    <m/>
    <m/>
    <m/>
    <m/>
    <x v="0"/>
    <m/>
    <m/>
    <m/>
    <m/>
    <m/>
    <m/>
    <m/>
    <m/>
    <m/>
    <m/>
    <m/>
    <m/>
    <m/>
    <m/>
    <m/>
    <m/>
    <m/>
    <m/>
    <m/>
    <m/>
    <m/>
    <m/>
    <m/>
    <m/>
  </r>
  <r>
    <s v="MT0000892"/>
    <s v="ICIS-NPDES"/>
    <x v="0"/>
    <x v="3"/>
    <n v="1045"/>
    <s v="Iron, total (as Fe)"/>
    <x v="27"/>
    <n v="1"/>
    <s v="Effluent gross"/>
    <n v="1"/>
    <x v="34"/>
    <x v="34"/>
    <n v="40968"/>
    <x v="2"/>
    <m/>
    <m/>
    <m/>
    <m/>
    <m/>
    <m/>
    <m/>
    <m/>
    <m/>
    <m/>
    <m/>
    <m/>
    <m/>
    <s v="MG/L"/>
    <s v="&lt;="/>
    <n v="3.5"/>
    <s v="MG/L"/>
    <s v="avg"/>
    <m/>
    <m/>
    <m/>
    <m/>
    <m/>
    <m/>
    <s v="MG/L"/>
    <s v="&lt;="/>
    <n v="7"/>
    <s v="MG/L"/>
    <s v="max"/>
    <m/>
    <m/>
    <m/>
    <m/>
    <m/>
    <x v="0"/>
    <m/>
    <m/>
    <m/>
    <m/>
    <m/>
    <m/>
    <m/>
    <m/>
    <m/>
    <m/>
    <m/>
    <m/>
    <m/>
    <m/>
    <m/>
    <m/>
    <m/>
    <m/>
    <m/>
    <m/>
    <m/>
    <m/>
    <m/>
    <m/>
  </r>
  <r>
    <s v="MT0000892"/>
    <s v="ICIS-NPDES"/>
    <x v="0"/>
    <x v="3"/>
    <n v="1045"/>
    <s v="Iron, total (as Fe)"/>
    <x v="27"/>
    <n v="1"/>
    <s v="Effluent gross"/>
    <n v="1"/>
    <x v="8"/>
    <x v="8"/>
    <n v="40999"/>
    <x v="2"/>
    <m/>
    <m/>
    <m/>
    <m/>
    <m/>
    <m/>
    <m/>
    <m/>
    <m/>
    <m/>
    <m/>
    <m/>
    <m/>
    <s v="MG/L"/>
    <s v="&lt;="/>
    <n v="3.5"/>
    <s v="MG/L"/>
    <s v="avg"/>
    <m/>
    <m/>
    <m/>
    <m/>
    <m/>
    <m/>
    <s v="MG/L"/>
    <s v="&lt;="/>
    <n v="7"/>
    <s v="MG/L"/>
    <s v="max"/>
    <m/>
    <m/>
    <m/>
    <m/>
    <m/>
    <x v="0"/>
    <m/>
    <m/>
    <m/>
    <m/>
    <m/>
    <m/>
    <m/>
    <m/>
    <m/>
    <m/>
    <m/>
    <m/>
    <m/>
    <m/>
    <m/>
    <m/>
    <m/>
    <m/>
    <m/>
    <m/>
    <m/>
    <m/>
    <m/>
    <m/>
  </r>
  <r>
    <s v="MT0000892"/>
    <s v="ICIS-NPDES"/>
    <x v="0"/>
    <x v="3"/>
    <n v="1045"/>
    <s v="Iron, total (as Fe)"/>
    <x v="27"/>
    <n v="1"/>
    <s v="Effluent gross"/>
    <n v="1"/>
    <x v="9"/>
    <x v="9"/>
    <n v="41029"/>
    <x v="2"/>
    <m/>
    <m/>
    <m/>
    <m/>
    <m/>
    <m/>
    <m/>
    <m/>
    <m/>
    <m/>
    <m/>
    <m/>
    <m/>
    <s v="MG/L"/>
    <s v="&lt;="/>
    <n v="3.5"/>
    <s v="MG/L"/>
    <s v="avg"/>
    <m/>
    <m/>
    <m/>
    <m/>
    <m/>
    <m/>
    <s v="MG/L"/>
    <s v="&lt;="/>
    <n v="7"/>
    <s v="MG/L"/>
    <s v="max"/>
    <m/>
    <m/>
    <m/>
    <m/>
    <m/>
    <x v="0"/>
    <m/>
    <m/>
    <m/>
    <m/>
    <m/>
    <m/>
    <m/>
    <m/>
    <m/>
    <m/>
    <m/>
    <m/>
    <m/>
    <m/>
    <m/>
    <m/>
    <m/>
    <m/>
    <m/>
    <m/>
    <m/>
    <m/>
    <m/>
    <m/>
  </r>
  <r>
    <s v="MT0000892"/>
    <s v="ICIS-NPDES"/>
    <x v="0"/>
    <x v="3"/>
    <n v="1045"/>
    <s v="Iron, total (as Fe)"/>
    <x v="27"/>
    <n v="1"/>
    <s v="Effluent gross"/>
    <n v="1"/>
    <x v="35"/>
    <x v="35"/>
    <n v="41060"/>
    <x v="2"/>
    <m/>
    <m/>
    <m/>
    <m/>
    <m/>
    <m/>
    <m/>
    <m/>
    <m/>
    <m/>
    <m/>
    <m/>
    <m/>
    <s v="MG/L"/>
    <s v="&lt;="/>
    <n v="3.5"/>
    <s v="MG/L"/>
    <s v="avg"/>
    <m/>
    <m/>
    <m/>
    <m/>
    <m/>
    <m/>
    <s v="MG/L"/>
    <s v="&lt;="/>
    <n v="7"/>
    <s v="MG/L"/>
    <s v="max"/>
    <m/>
    <m/>
    <m/>
    <m/>
    <m/>
    <x v="0"/>
    <m/>
    <m/>
    <m/>
    <m/>
    <m/>
    <m/>
    <m/>
    <m/>
    <m/>
    <m/>
    <m/>
    <m/>
    <m/>
    <m/>
    <m/>
    <m/>
    <m/>
    <m/>
    <m/>
    <m/>
    <m/>
    <m/>
    <m/>
    <m/>
  </r>
  <r>
    <s v="MT0000892"/>
    <s v="ICIS-NPDES"/>
    <x v="0"/>
    <x v="3"/>
    <n v="1045"/>
    <s v="Iron, total (as Fe)"/>
    <x v="27"/>
    <n v="1"/>
    <s v="Effluent gross"/>
    <n v="1"/>
    <x v="10"/>
    <x v="10"/>
    <n v="41090"/>
    <x v="2"/>
    <m/>
    <m/>
    <m/>
    <m/>
    <m/>
    <m/>
    <m/>
    <m/>
    <m/>
    <m/>
    <m/>
    <m/>
    <m/>
    <s v="MG/L"/>
    <s v="&lt;="/>
    <n v="3.5"/>
    <s v="MG/L"/>
    <s v="avg"/>
    <m/>
    <m/>
    <m/>
    <m/>
    <m/>
    <m/>
    <s v="MG/L"/>
    <s v="&lt;="/>
    <n v="7"/>
    <s v="MG/L"/>
    <s v="max"/>
    <m/>
    <m/>
    <m/>
    <m/>
    <m/>
    <x v="0"/>
    <m/>
    <m/>
    <m/>
    <m/>
    <m/>
    <m/>
    <m/>
    <m/>
    <m/>
    <m/>
    <m/>
    <m/>
    <m/>
    <m/>
    <m/>
    <m/>
    <m/>
    <m/>
    <m/>
    <m/>
    <m/>
    <m/>
    <m/>
    <m/>
  </r>
  <r>
    <s v="MT0000892"/>
    <s v="ICIS-NPDES"/>
    <x v="0"/>
    <x v="3"/>
    <n v="1045"/>
    <s v="Iron, total (as Fe)"/>
    <x v="27"/>
    <n v="1"/>
    <s v="Effluent gross"/>
    <n v="1"/>
    <x v="36"/>
    <x v="36"/>
    <n v="41121"/>
    <x v="2"/>
    <m/>
    <m/>
    <m/>
    <m/>
    <m/>
    <m/>
    <m/>
    <m/>
    <m/>
    <m/>
    <m/>
    <m/>
    <m/>
    <s v="MG/L"/>
    <s v="&lt;="/>
    <n v="3.5"/>
    <s v="MG/L"/>
    <s v="avg"/>
    <m/>
    <m/>
    <m/>
    <m/>
    <m/>
    <m/>
    <s v="MG/L"/>
    <s v="&lt;="/>
    <n v="7"/>
    <s v="MG/L"/>
    <s v="max"/>
    <m/>
    <m/>
    <m/>
    <m/>
    <m/>
    <x v="0"/>
    <m/>
    <m/>
    <m/>
    <m/>
    <m/>
    <m/>
    <m/>
    <m/>
    <m/>
    <m/>
    <m/>
    <m/>
    <m/>
    <m/>
    <m/>
    <m/>
    <m/>
    <m/>
    <m/>
    <m/>
    <m/>
    <m/>
    <m/>
    <m/>
  </r>
  <r>
    <s v="MT0000892"/>
    <s v="ICIS-NPDES"/>
    <x v="0"/>
    <x v="3"/>
    <n v="1045"/>
    <s v="Iron, total (as Fe)"/>
    <x v="27"/>
    <n v="1"/>
    <s v="Effluent gross"/>
    <n v="1"/>
    <x v="37"/>
    <x v="37"/>
    <n v="41152"/>
    <x v="2"/>
    <m/>
    <m/>
    <m/>
    <m/>
    <m/>
    <m/>
    <m/>
    <m/>
    <m/>
    <m/>
    <m/>
    <m/>
    <m/>
    <s v="MG/L"/>
    <s v="&lt;="/>
    <n v="3.5"/>
    <s v="MG/L"/>
    <s v="avg"/>
    <m/>
    <m/>
    <m/>
    <m/>
    <m/>
    <m/>
    <s v="MG/L"/>
    <s v="&lt;="/>
    <n v="7"/>
    <s v="MG/L"/>
    <s v="max"/>
    <m/>
    <m/>
    <m/>
    <m/>
    <m/>
    <x v="0"/>
    <m/>
    <m/>
    <m/>
    <m/>
    <m/>
    <m/>
    <m/>
    <m/>
    <m/>
    <m/>
    <m/>
    <m/>
    <m/>
    <m/>
    <m/>
    <m/>
    <m/>
    <m/>
    <m/>
    <m/>
    <m/>
    <m/>
    <m/>
    <m/>
  </r>
  <r>
    <s v="MT0000892"/>
    <s v="ICIS-NPDES"/>
    <x v="0"/>
    <x v="3"/>
    <n v="1045"/>
    <s v="Iron, total (as Fe)"/>
    <x v="27"/>
    <n v="1"/>
    <s v="Effluent gross"/>
    <n v="1"/>
    <x v="38"/>
    <x v="38"/>
    <n v="41182"/>
    <x v="2"/>
    <m/>
    <m/>
    <m/>
    <m/>
    <m/>
    <m/>
    <m/>
    <m/>
    <m/>
    <m/>
    <m/>
    <m/>
    <m/>
    <s v="MG/L"/>
    <s v="&lt;="/>
    <n v="3.5"/>
    <s v="MG/L"/>
    <s v="avg"/>
    <m/>
    <m/>
    <m/>
    <m/>
    <m/>
    <m/>
    <s v="MG/L"/>
    <s v="&lt;="/>
    <n v="7"/>
    <s v="MG/L"/>
    <s v="max"/>
    <m/>
    <m/>
    <m/>
    <m/>
    <m/>
    <x v="0"/>
    <m/>
    <m/>
    <m/>
    <m/>
    <m/>
    <m/>
    <m/>
    <m/>
    <m/>
    <m/>
    <m/>
    <m/>
    <m/>
    <m/>
    <m/>
    <m/>
    <m/>
    <m/>
    <m/>
    <m/>
    <m/>
    <m/>
    <m/>
    <m/>
  </r>
  <r>
    <s v="MT0000892"/>
    <s v="ICIS-NPDES"/>
    <x v="0"/>
    <x v="3"/>
    <n v="84066"/>
    <s v="Oil and grease visual"/>
    <x v="38"/>
    <n v="1"/>
    <s v="Effluent gross"/>
    <n v="1"/>
    <x v="11"/>
    <x v="11"/>
    <n v="40025"/>
    <x v="3"/>
    <m/>
    <m/>
    <m/>
    <m/>
    <m/>
    <m/>
    <m/>
    <m/>
    <m/>
    <m/>
    <m/>
    <m/>
    <m/>
    <m/>
    <m/>
    <m/>
    <m/>
    <m/>
    <m/>
    <m/>
    <m/>
    <m/>
    <m/>
    <m/>
    <m/>
    <m/>
    <m/>
    <m/>
    <m/>
    <m/>
    <m/>
    <m/>
    <m/>
    <m/>
    <x v="0"/>
    <m/>
    <m/>
    <m/>
    <m/>
    <m/>
    <m/>
    <m/>
    <m/>
    <m/>
    <m/>
    <m/>
    <s v="YES=0NO=1"/>
    <s v="&lt;="/>
    <n v="0"/>
    <s v="YES=0NO=1"/>
    <s v="max"/>
    <m/>
    <m/>
    <m/>
    <m/>
    <m/>
    <m/>
    <m/>
    <m/>
  </r>
  <r>
    <s v="MT0000892"/>
    <s v="ICIS-NPDES"/>
    <x v="0"/>
    <x v="3"/>
    <n v="84066"/>
    <s v="Oil and grease visual"/>
    <x v="38"/>
    <n v="1"/>
    <s v="Effluent gross"/>
    <n v="1"/>
    <x v="12"/>
    <x v="12"/>
    <n v="40056"/>
    <x v="3"/>
    <m/>
    <m/>
    <m/>
    <m/>
    <m/>
    <m/>
    <m/>
    <m/>
    <m/>
    <m/>
    <m/>
    <m/>
    <m/>
    <m/>
    <m/>
    <m/>
    <m/>
    <m/>
    <m/>
    <m/>
    <m/>
    <m/>
    <m/>
    <m/>
    <m/>
    <m/>
    <m/>
    <m/>
    <m/>
    <m/>
    <m/>
    <m/>
    <m/>
    <m/>
    <x v="0"/>
    <m/>
    <m/>
    <m/>
    <m/>
    <m/>
    <m/>
    <m/>
    <m/>
    <m/>
    <m/>
    <m/>
    <s v="YES=0NO=1"/>
    <s v="&lt;="/>
    <n v="0"/>
    <s v="YES=0NO=1"/>
    <s v="max"/>
    <m/>
    <m/>
    <m/>
    <m/>
    <m/>
    <m/>
    <m/>
    <m/>
  </r>
  <r>
    <s v="MT0000892"/>
    <s v="ICIS-NPDES"/>
    <x v="0"/>
    <x v="3"/>
    <n v="84066"/>
    <s v="Oil and grease visual"/>
    <x v="38"/>
    <n v="1"/>
    <s v="Effluent gross"/>
    <n v="1"/>
    <x v="13"/>
    <x v="13"/>
    <n v="40086"/>
    <x v="3"/>
    <m/>
    <m/>
    <m/>
    <m/>
    <m/>
    <m/>
    <m/>
    <m/>
    <m/>
    <m/>
    <m/>
    <m/>
    <m/>
    <m/>
    <m/>
    <m/>
    <m/>
    <m/>
    <m/>
    <m/>
    <m/>
    <m/>
    <m/>
    <m/>
    <m/>
    <m/>
    <m/>
    <m/>
    <m/>
    <m/>
    <m/>
    <m/>
    <m/>
    <m/>
    <x v="0"/>
    <m/>
    <m/>
    <m/>
    <m/>
    <m/>
    <m/>
    <m/>
    <m/>
    <m/>
    <m/>
    <m/>
    <s v="YES=0NO=1"/>
    <s v="&lt;="/>
    <n v="0"/>
    <s v="YES=0NO=1"/>
    <s v="max"/>
    <m/>
    <m/>
    <m/>
    <m/>
    <m/>
    <m/>
    <m/>
    <m/>
  </r>
  <r>
    <s v="MT0000892"/>
    <s v="ICIS-NPDES"/>
    <x v="0"/>
    <x v="3"/>
    <n v="84066"/>
    <s v="Oil and grease visual"/>
    <x v="38"/>
    <n v="1"/>
    <s v="Effluent gross"/>
    <n v="1"/>
    <x v="14"/>
    <x v="14"/>
    <n v="40117"/>
    <x v="3"/>
    <m/>
    <m/>
    <m/>
    <m/>
    <m/>
    <m/>
    <m/>
    <m/>
    <m/>
    <m/>
    <m/>
    <m/>
    <m/>
    <m/>
    <m/>
    <m/>
    <m/>
    <m/>
    <m/>
    <m/>
    <m/>
    <m/>
    <m/>
    <m/>
    <m/>
    <m/>
    <m/>
    <m/>
    <m/>
    <m/>
    <m/>
    <m/>
    <m/>
    <m/>
    <x v="0"/>
    <m/>
    <m/>
    <m/>
    <m/>
    <m/>
    <m/>
    <m/>
    <m/>
    <m/>
    <m/>
    <m/>
    <s v="YES=0NO=1"/>
    <s v="&lt;="/>
    <n v="0"/>
    <s v="YES=0NO=1"/>
    <s v="max"/>
    <m/>
    <m/>
    <m/>
    <m/>
    <m/>
    <m/>
    <m/>
    <m/>
  </r>
  <r>
    <s v="MT0000892"/>
    <s v="ICIS-NPDES"/>
    <x v="0"/>
    <x v="3"/>
    <n v="84066"/>
    <s v="Oil and grease visual"/>
    <x v="38"/>
    <n v="1"/>
    <s v="Effluent gross"/>
    <n v="1"/>
    <x v="15"/>
    <x v="15"/>
    <n v="40147"/>
    <x v="3"/>
    <m/>
    <m/>
    <m/>
    <m/>
    <m/>
    <m/>
    <m/>
    <m/>
    <m/>
    <m/>
    <m/>
    <m/>
    <m/>
    <m/>
    <m/>
    <m/>
    <m/>
    <m/>
    <m/>
    <m/>
    <m/>
    <m/>
    <m/>
    <m/>
    <m/>
    <m/>
    <m/>
    <m/>
    <m/>
    <m/>
    <m/>
    <m/>
    <m/>
    <m/>
    <x v="0"/>
    <m/>
    <m/>
    <m/>
    <m/>
    <m/>
    <m/>
    <m/>
    <m/>
    <m/>
    <m/>
    <m/>
    <s v="YES=0NO=1"/>
    <s v="&lt;="/>
    <n v="0"/>
    <s v="YES=0NO=1"/>
    <s v="max"/>
    <m/>
    <m/>
    <m/>
    <m/>
    <m/>
    <m/>
    <m/>
    <m/>
  </r>
  <r>
    <s v="MT0000892"/>
    <s v="ICIS-NPDES"/>
    <x v="0"/>
    <x v="3"/>
    <n v="84066"/>
    <s v="Oil and grease visual"/>
    <x v="38"/>
    <n v="1"/>
    <s v="Effluent gross"/>
    <n v="1"/>
    <x v="16"/>
    <x v="16"/>
    <n v="40178"/>
    <x v="3"/>
    <m/>
    <m/>
    <m/>
    <m/>
    <m/>
    <m/>
    <m/>
    <m/>
    <m/>
    <m/>
    <m/>
    <m/>
    <m/>
    <m/>
    <m/>
    <m/>
    <m/>
    <m/>
    <m/>
    <m/>
    <m/>
    <m/>
    <m/>
    <m/>
    <m/>
    <m/>
    <m/>
    <m/>
    <m/>
    <m/>
    <m/>
    <m/>
    <m/>
    <m/>
    <x v="0"/>
    <m/>
    <m/>
    <m/>
    <m/>
    <m/>
    <m/>
    <m/>
    <m/>
    <m/>
    <m/>
    <m/>
    <s v="YES=0NO=1"/>
    <s v="&lt;="/>
    <n v="0"/>
    <s v="YES=0NO=1"/>
    <s v="max"/>
    <m/>
    <m/>
    <m/>
    <m/>
    <m/>
    <m/>
    <m/>
    <m/>
  </r>
  <r>
    <s v="MT0000892"/>
    <s v="ICIS-NPDES"/>
    <x v="0"/>
    <x v="3"/>
    <n v="84066"/>
    <s v="Oil and grease visual"/>
    <x v="38"/>
    <n v="1"/>
    <s v="Effluent gross"/>
    <n v="1"/>
    <x v="17"/>
    <x v="17"/>
    <n v="40209"/>
    <x v="0"/>
    <m/>
    <m/>
    <m/>
    <m/>
    <m/>
    <m/>
    <m/>
    <m/>
    <m/>
    <m/>
    <m/>
    <m/>
    <m/>
    <m/>
    <m/>
    <m/>
    <m/>
    <m/>
    <m/>
    <m/>
    <m/>
    <m/>
    <m/>
    <m/>
    <m/>
    <m/>
    <m/>
    <m/>
    <m/>
    <m/>
    <m/>
    <m/>
    <m/>
    <m/>
    <x v="0"/>
    <m/>
    <m/>
    <m/>
    <m/>
    <m/>
    <m/>
    <m/>
    <m/>
    <m/>
    <m/>
    <m/>
    <s v="YES=0NO=1"/>
    <s v="&lt;="/>
    <n v="0"/>
    <s v="YES=0NO=1"/>
    <s v="max"/>
    <m/>
    <m/>
    <m/>
    <m/>
    <m/>
    <m/>
    <m/>
    <m/>
  </r>
  <r>
    <s v="MT0000892"/>
    <s v="ICIS-NPDES"/>
    <x v="0"/>
    <x v="3"/>
    <n v="84066"/>
    <s v="Oil and grease visual"/>
    <x v="38"/>
    <n v="1"/>
    <s v="Effluent gross"/>
    <n v="1"/>
    <x v="18"/>
    <x v="18"/>
    <n v="40237"/>
    <x v="0"/>
    <m/>
    <m/>
    <m/>
    <m/>
    <m/>
    <m/>
    <m/>
    <m/>
    <m/>
    <m/>
    <m/>
    <m/>
    <m/>
    <m/>
    <m/>
    <m/>
    <m/>
    <m/>
    <m/>
    <m/>
    <m/>
    <m/>
    <m/>
    <m/>
    <m/>
    <m/>
    <m/>
    <m/>
    <m/>
    <m/>
    <m/>
    <m/>
    <m/>
    <m/>
    <x v="0"/>
    <m/>
    <m/>
    <m/>
    <m/>
    <m/>
    <m/>
    <m/>
    <m/>
    <m/>
    <m/>
    <m/>
    <s v="YES=0NO=1"/>
    <s v="&lt;="/>
    <n v="0"/>
    <s v="YES=0NO=1"/>
    <s v="max"/>
    <m/>
    <m/>
    <m/>
    <m/>
    <m/>
    <m/>
    <m/>
    <m/>
  </r>
  <r>
    <s v="MT0000892"/>
    <s v="ICIS-NPDES"/>
    <x v="0"/>
    <x v="3"/>
    <n v="84066"/>
    <s v="Oil and grease visual"/>
    <x v="38"/>
    <n v="1"/>
    <s v="Effluent gross"/>
    <n v="1"/>
    <x v="19"/>
    <x v="19"/>
    <n v="40268"/>
    <x v="0"/>
    <m/>
    <m/>
    <m/>
    <m/>
    <m/>
    <m/>
    <m/>
    <m/>
    <m/>
    <m/>
    <m/>
    <m/>
    <m/>
    <m/>
    <m/>
    <m/>
    <m/>
    <m/>
    <m/>
    <m/>
    <m/>
    <m/>
    <m/>
    <m/>
    <m/>
    <m/>
    <m/>
    <m/>
    <m/>
    <m/>
    <m/>
    <m/>
    <m/>
    <m/>
    <x v="0"/>
    <m/>
    <m/>
    <m/>
    <m/>
    <m/>
    <m/>
    <m/>
    <m/>
    <m/>
    <m/>
    <m/>
    <s v="YES=0NO=1"/>
    <s v="&lt;="/>
    <n v="0"/>
    <s v="YES=0NO=1"/>
    <s v="max"/>
    <m/>
    <m/>
    <m/>
    <m/>
    <m/>
    <m/>
    <m/>
    <m/>
  </r>
  <r>
    <s v="MT0000892"/>
    <s v="ICIS-NPDES"/>
    <x v="0"/>
    <x v="3"/>
    <n v="84066"/>
    <s v="Oil and grease visual"/>
    <x v="38"/>
    <n v="1"/>
    <s v="Effluent gross"/>
    <n v="1"/>
    <x v="20"/>
    <x v="20"/>
    <n v="40298"/>
    <x v="0"/>
    <m/>
    <m/>
    <m/>
    <m/>
    <m/>
    <m/>
    <m/>
    <m/>
    <m/>
    <m/>
    <m/>
    <m/>
    <m/>
    <m/>
    <m/>
    <m/>
    <m/>
    <m/>
    <m/>
    <m/>
    <m/>
    <m/>
    <m/>
    <m/>
    <m/>
    <m/>
    <m/>
    <m/>
    <m/>
    <m/>
    <m/>
    <m/>
    <m/>
    <m/>
    <x v="0"/>
    <m/>
    <m/>
    <m/>
    <m/>
    <m/>
    <m/>
    <m/>
    <m/>
    <m/>
    <m/>
    <m/>
    <s v="YES=0NO=1"/>
    <s v="&lt;="/>
    <n v="0"/>
    <s v="YES=0NO=1"/>
    <s v="max"/>
    <m/>
    <m/>
    <m/>
    <m/>
    <m/>
    <m/>
    <m/>
    <m/>
  </r>
  <r>
    <s v="MT0000892"/>
    <s v="ICIS-NPDES"/>
    <x v="0"/>
    <x v="3"/>
    <n v="84066"/>
    <s v="Oil and grease visual"/>
    <x v="38"/>
    <n v="1"/>
    <s v="Effluent gross"/>
    <n v="1"/>
    <x v="21"/>
    <x v="21"/>
    <n v="40329"/>
    <x v="0"/>
    <m/>
    <m/>
    <m/>
    <m/>
    <m/>
    <m/>
    <m/>
    <m/>
    <m/>
    <m/>
    <m/>
    <m/>
    <m/>
    <m/>
    <m/>
    <m/>
    <m/>
    <m/>
    <m/>
    <m/>
    <m/>
    <m/>
    <m/>
    <m/>
    <m/>
    <m/>
    <m/>
    <m/>
    <m/>
    <m/>
    <m/>
    <m/>
    <m/>
    <m/>
    <x v="0"/>
    <m/>
    <m/>
    <m/>
    <m/>
    <m/>
    <m/>
    <m/>
    <m/>
    <m/>
    <m/>
    <m/>
    <s v="YES=0NO=1"/>
    <s v="&lt;="/>
    <n v="0"/>
    <s v="YES=0NO=1"/>
    <s v="max"/>
    <m/>
    <m/>
    <m/>
    <m/>
    <m/>
    <m/>
    <m/>
    <m/>
  </r>
  <r>
    <s v="MT0000892"/>
    <s v="ICIS-NPDES"/>
    <x v="0"/>
    <x v="3"/>
    <n v="84066"/>
    <s v="Oil and grease visual"/>
    <x v="38"/>
    <n v="1"/>
    <s v="Effluent gross"/>
    <n v="1"/>
    <x v="22"/>
    <x v="22"/>
    <n v="40359"/>
    <x v="0"/>
    <m/>
    <m/>
    <m/>
    <m/>
    <m/>
    <m/>
    <m/>
    <m/>
    <m/>
    <m/>
    <m/>
    <m/>
    <m/>
    <m/>
    <m/>
    <m/>
    <m/>
    <m/>
    <m/>
    <m/>
    <m/>
    <m/>
    <m/>
    <m/>
    <m/>
    <m/>
    <m/>
    <m/>
    <m/>
    <m/>
    <m/>
    <m/>
    <m/>
    <m/>
    <x v="0"/>
    <m/>
    <m/>
    <m/>
    <m/>
    <m/>
    <m/>
    <m/>
    <m/>
    <m/>
    <m/>
    <m/>
    <s v="YES=0NO=1"/>
    <s v="&lt;="/>
    <n v="0"/>
    <s v="YES=0NO=1"/>
    <s v="max"/>
    <m/>
    <m/>
    <m/>
    <m/>
    <m/>
    <m/>
    <m/>
    <m/>
  </r>
  <r>
    <s v="MT0000892"/>
    <s v="ICIS-NPDES"/>
    <x v="0"/>
    <x v="3"/>
    <n v="84066"/>
    <s v="Oil and grease visual"/>
    <x v="38"/>
    <n v="1"/>
    <s v="Effluent gross"/>
    <n v="1"/>
    <x v="23"/>
    <x v="23"/>
    <n v="40390"/>
    <x v="0"/>
    <m/>
    <m/>
    <m/>
    <m/>
    <m/>
    <m/>
    <m/>
    <m/>
    <m/>
    <m/>
    <m/>
    <m/>
    <m/>
    <m/>
    <m/>
    <m/>
    <m/>
    <m/>
    <m/>
    <m/>
    <m/>
    <m/>
    <m/>
    <m/>
    <m/>
    <m/>
    <m/>
    <m/>
    <m/>
    <m/>
    <m/>
    <m/>
    <m/>
    <m/>
    <x v="0"/>
    <m/>
    <m/>
    <m/>
    <m/>
    <m/>
    <m/>
    <m/>
    <m/>
    <m/>
    <m/>
    <m/>
    <s v="YES=0NO=1"/>
    <s v="&lt;="/>
    <n v="0"/>
    <s v="YES=0NO=1"/>
    <s v="max"/>
    <m/>
    <m/>
    <m/>
    <m/>
    <m/>
    <m/>
    <m/>
    <m/>
  </r>
  <r>
    <s v="MT0000892"/>
    <s v="ICIS-NPDES"/>
    <x v="0"/>
    <x v="3"/>
    <n v="84066"/>
    <s v="Oil and grease visual"/>
    <x v="38"/>
    <n v="1"/>
    <s v="Effluent gross"/>
    <n v="1"/>
    <x v="0"/>
    <x v="0"/>
    <n v="40421"/>
    <x v="0"/>
    <m/>
    <m/>
    <m/>
    <m/>
    <m/>
    <m/>
    <m/>
    <m/>
    <m/>
    <m/>
    <m/>
    <m/>
    <m/>
    <m/>
    <m/>
    <m/>
    <m/>
    <m/>
    <m/>
    <m/>
    <m/>
    <m/>
    <m/>
    <m/>
    <m/>
    <m/>
    <m/>
    <m/>
    <m/>
    <m/>
    <m/>
    <m/>
    <m/>
    <m/>
    <x v="0"/>
    <m/>
    <m/>
    <m/>
    <m/>
    <m/>
    <m/>
    <m/>
    <m/>
    <m/>
    <m/>
    <m/>
    <s v="YES=0NO=1"/>
    <s v="&lt;="/>
    <n v="0"/>
    <s v="YES=0NO=1"/>
    <s v="max"/>
    <m/>
    <m/>
    <m/>
    <m/>
    <m/>
    <m/>
    <m/>
    <m/>
  </r>
  <r>
    <s v="MT0000892"/>
    <s v="ICIS-NPDES"/>
    <x v="0"/>
    <x v="3"/>
    <n v="84066"/>
    <s v="Oil and grease visual"/>
    <x v="38"/>
    <n v="1"/>
    <s v="Effluent gross"/>
    <n v="1"/>
    <x v="1"/>
    <x v="1"/>
    <n v="40451"/>
    <x v="0"/>
    <m/>
    <m/>
    <m/>
    <m/>
    <m/>
    <m/>
    <m/>
    <m/>
    <m/>
    <m/>
    <m/>
    <m/>
    <m/>
    <m/>
    <m/>
    <m/>
    <m/>
    <m/>
    <m/>
    <m/>
    <m/>
    <m/>
    <m/>
    <m/>
    <m/>
    <m/>
    <m/>
    <m/>
    <m/>
    <m/>
    <m/>
    <m/>
    <m/>
    <m/>
    <x v="0"/>
    <m/>
    <m/>
    <m/>
    <m/>
    <m/>
    <m/>
    <m/>
    <m/>
    <m/>
    <m/>
    <m/>
    <s v="YES=0NO=1"/>
    <s v="&lt;="/>
    <n v="0"/>
    <s v="YES=0NO=1"/>
    <s v="max"/>
    <m/>
    <m/>
    <m/>
    <m/>
    <m/>
    <m/>
    <m/>
    <m/>
  </r>
  <r>
    <s v="MT0000892"/>
    <s v="ICIS-NPDES"/>
    <x v="0"/>
    <x v="3"/>
    <n v="84066"/>
    <s v="Oil and grease visual"/>
    <x v="38"/>
    <n v="1"/>
    <s v="Effluent gross"/>
    <n v="1"/>
    <x v="24"/>
    <x v="24"/>
    <n v="40482"/>
    <x v="0"/>
    <m/>
    <m/>
    <m/>
    <m/>
    <m/>
    <m/>
    <m/>
    <m/>
    <m/>
    <m/>
    <m/>
    <m/>
    <m/>
    <m/>
    <m/>
    <m/>
    <m/>
    <m/>
    <m/>
    <m/>
    <m/>
    <m/>
    <m/>
    <m/>
    <m/>
    <m/>
    <m/>
    <m/>
    <m/>
    <m/>
    <m/>
    <m/>
    <m/>
    <m/>
    <x v="0"/>
    <m/>
    <m/>
    <m/>
    <m/>
    <m/>
    <m/>
    <m/>
    <m/>
    <m/>
    <m/>
    <m/>
    <s v="YES=0NO=1"/>
    <s v="&lt;="/>
    <n v="0"/>
    <s v="YES=0NO=1"/>
    <s v="max"/>
    <m/>
    <m/>
    <m/>
    <m/>
    <m/>
    <m/>
    <m/>
    <m/>
  </r>
  <r>
    <s v="MT0000892"/>
    <s v="ICIS-NPDES"/>
    <x v="0"/>
    <x v="3"/>
    <n v="84066"/>
    <s v="Oil and grease visual"/>
    <x v="38"/>
    <n v="1"/>
    <s v="Effluent gross"/>
    <n v="1"/>
    <x v="2"/>
    <x v="2"/>
    <n v="40512"/>
    <x v="0"/>
    <m/>
    <m/>
    <m/>
    <m/>
    <m/>
    <m/>
    <m/>
    <m/>
    <m/>
    <m/>
    <m/>
    <m/>
    <m/>
    <m/>
    <m/>
    <m/>
    <m/>
    <m/>
    <m/>
    <m/>
    <m/>
    <m/>
    <m/>
    <m/>
    <m/>
    <m/>
    <m/>
    <m/>
    <m/>
    <m/>
    <m/>
    <m/>
    <m/>
    <m/>
    <x v="0"/>
    <m/>
    <m/>
    <m/>
    <m/>
    <m/>
    <m/>
    <m/>
    <m/>
    <m/>
    <m/>
    <m/>
    <s v="YES=0NO=1"/>
    <s v="&lt;="/>
    <n v="0"/>
    <s v="YES=0NO=1"/>
    <s v="max"/>
    <m/>
    <m/>
    <m/>
    <m/>
    <m/>
    <m/>
    <m/>
    <m/>
  </r>
  <r>
    <s v="MT0000892"/>
    <s v="ICIS-NPDES"/>
    <x v="0"/>
    <x v="3"/>
    <n v="84066"/>
    <s v="Oil and grease visual"/>
    <x v="38"/>
    <n v="1"/>
    <s v="Effluent gross"/>
    <n v="1"/>
    <x v="3"/>
    <x v="3"/>
    <n v="40543"/>
    <x v="0"/>
    <m/>
    <m/>
    <m/>
    <m/>
    <m/>
    <m/>
    <m/>
    <m/>
    <m/>
    <m/>
    <m/>
    <m/>
    <m/>
    <m/>
    <m/>
    <m/>
    <m/>
    <m/>
    <m/>
    <m/>
    <m/>
    <m/>
    <m/>
    <m/>
    <m/>
    <m/>
    <m/>
    <m/>
    <m/>
    <m/>
    <m/>
    <m/>
    <m/>
    <m/>
    <x v="0"/>
    <m/>
    <m/>
    <m/>
    <m/>
    <m/>
    <m/>
    <m/>
    <m/>
    <m/>
    <m/>
    <m/>
    <s v="YES=0NO=1"/>
    <s v="&lt;="/>
    <n v="0"/>
    <s v="YES=0NO=1"/>
    <s v="max"/>
    <m/>
    <m/>
    <m/>
    <m/>
    <m/>
    <m/>
    <m/>
    <m/>
  </r>
  <r>
    <s v="MT0000892"/>
    <s v="ICIS-NPDES"/>
    <x v="0"/>
    <x v="3"/>
    <n v="84066"/>
    <s v="Oil and grease visual"/>
    <x v="38"/>
    <n v="1"/>
    <s v="Effluent gross"/>
    <n v="1"/>
    <x v="25"/>
    <x v="25"/>
    <n v="40574"/>
    <x v="1"/>
    <m/>
    <m/>
    <m/>
    <m/>
    <m/>
    <m/>
    <m/>
    <m/>
    <m/>
    <m/>
    <m/>
    <m/>
    <m/>
    <m/>
    <m/>
    <m/>
    <m/>
    <m/>
    <m/>
    <m/>
    <m/>
    <m/>
    <m/>
    <m/>
    <m/>
    <m/>
    <m/>
    <m/>
    <m/>
    <m/>
    <m/>
    <m/>
    <m/>
    <m/>
    <x v="0"/>
    <m/>
    <m/>
    <m/>
    <m/>
    <m/>
    <m/>
    <m/>
    <m/>
    <m/>
    <m/>
    <m/>
    <s v="YES=0NO=1"/>
    <s v="&lt;="/>
    <n v="0"/>
    <s v="YES=0NO=1"/>
    <s v="max"/>
    <m/>
    <m/>
    <m/>
    <m/>
    <m/>
    <m/>
    <m/>
    <m/>
  </r>
  <r>
    <s v="MT0000892"/>
    <s v="ICIS-NPDES"/>
    <x v="0"/>
    <x v="3"/>
    <n v="84066"/>
    <s v="Oil and grease visual"/>
    <x v="38"/>
    <n v="1"/>
    <s v="Effluent gross"/>
    <n v="1"/>
    <x v="26"/>
    <x v="26"/>
    <n v="40602"/>
    <x v="1"/>
    <m/>
    <m/>
    <m/>
    <m/>
    <m/>
    <m/>
    <m/>
    <m/>
    <m/>
    <m/>
    <m/>
    <m/>
    <m/>
    <m/>
    <m/>
    <m/>
    <m/>
    <m/>
    <m/>
    <m/>
    <m/>
    <m/>
    <m/>
    <m/>
    <m/>
    <m/>
    <m/>
    <m/>
    <m/>
    <m/>
    <m/>
    <m/>
    <m/>
    <m/>
    <x v="0"/>
    <m/>
    <m/>
    <m/>
    <m/>
    <m/>
    <m/>
    <m/>
    <m/>
    <m/>
    <m/>
    <m/>
    <s v="YES=0NO=1"/>
    <s v="&lt;="/>
    <n v="0"/>
    <s v="YES=0NO=1"/>
    <s v="max"/>
    <m/>
    <m/>
    <m/>
    <m/>
    <m/>
    <m/>
    <m/>
    <m/>
  </r>
  <r>
    <s v="MT0000892"/>
    <s v="ICIS-NPDES"/>
    <x v="0"/>
    <x v="3"/>
    <n v="84066"/>
    <s v="Oil and grease visual"/>
    <x v="38"/>
    <n v="1"/>
    <s v="Effluent gross"/>
    <n v="1"/>
    <x v="27"/>
    <x v="27"/>
    <n v="40633"/>
    <x v="1"/>
    <m/>
    <m/>
    <m/>
    <m/>
    <m/>
    <m/>
    <m/>
    <m/>
    <m/>
    <m/>
    <m/>
    <m/>
    <m/>
    <m/>
    <m/>
    <m/>
    <m/>
    <m/>
    <m/>
    <m/>
    <m/>
    <m/>
    <m/>
    <m/>
    <m/>
    <m/>
    <m/>
    <m/>
    <m/>
    <m/>
    <m/>
    <m/>
    <m/>
    <m/>
    <x v="0"/>
    <m/>
    <m/>
    <m/>
    <m/>
    <m/>
    <m/>
    <m/>
    <m/>
    <m/>
    <m/>
    <m/>
    <s v="YES=0NO=1"/>
    <s v="&lt;="/>
    <n v="0"/>
    <s v="YES=0NO=1"/>
    <s v="max"/>
    <m/>
    <m/>
    <m/>
    <m/>
    <m/>
    <m/>
    <m/>
    <m/>
  </r>
  <r>
    <s v="MT0000892"/>
    <s v="ICIS-NPDES"/>
    <x v="0"/>
    <x v="3"/>
    <n v="84066"/>
    <s v="Oil and grease visual"/>
    <x v="38"/>
    <n v="1"/>
    <s v="Effluent gross"/>
    <n v="1"/>
    <x v="28"/>
    <x v="28"/>
    <n v="40663"/>
    <x v="1"/>
    <m/>
    <m/>
    <m/>
    <m/>
    <m/>
    <m/>
    <m/>
    <m/>
    <m/>
    <m/>
    <m/>
    <m/>
    <m/>
    <m/>
    <m/>
    <m/>
    <m/>
    <m/>
    <m/>
    <m/>
    <m/>
    <m/>
    <m/>
    <m/>
    <m/>
    <m/>
    <m/>
    <m/>
    <m/>
    <m/>
    <m/>
    <m/>
    <m/>
    <m/>
    <x v="0"/>
    <m/>
    <m/>
    <m/>
    <m/>
    <m/>
    <m/>
    <m/>
    <m/>
    <m/>
    <m/>
    <m/>
    <s v="YES=0NO=1"/>
    <s v="&lt;="/>
    <n v="0"/>
    <s v="YES=0NO=1"/>
    <s v="max"/>
    <m/>
    <m/>
    <m/>
    <m/>
    <m/>
    <m/>
    <m/>
    <m/>
  </r>
  <r>
    <s v="MT0000892"/>
    <s v="ICIS-NPDES"/>
    <x v="0"/>
    <x v="3"/>
    <n v="84066"/>
    <s v="Oil and grease visual"/>
    <x v="38"/>
    <n v="1"/>
    <s v="Effluent gross"/>
    <n v="1"/>
    <x v="4"/>
    <x v="4"/>
    <n v="40694"/>
    <x v="1"/>
    <m/>
    <m/>
    <m/>
    <m/>
    <m/>
    <m/>
    <m/>
    <m/>
    <m/>
    <m/>
    <m/>
    <m/>
    <m/>
    <m/>
    <m/>
    <m/>
    <m/>
    <m/>
    <m/>
    <m/>
    <m/>
    <m/>
    <m/>
    <m/>
    <m/>
    <m/>
    <m/>
    <m/>
    <m/>
    <m/>
    <m/>
    <m/>
    <m/>
    <m/>
    <x v="0"/>
    <m/>
    <m/>
    <m/>
    <m/>
    <m/>
    <m/>
    <m/>
    <m/>
    <m/>
    <m/>
    <m/>
    <s v="YES=0NO=1"/>
    <s v="&lt;="/>
    <n v="0"/>
    <s v="YES=0NO=1"/>
    <s v="max"/>
    <m/>
    <m/>
    <m/>
    <m/>
    <m/>
    <m/>
    <m/>
    <m/>
  </r>
  <r>
    <s v="MT0000892"/>
    <s v="ICIS-NPDES"/>
    <x v="0"/>
    <x v="3"/>
    <n v="84066"/>
    <s v="Oil and grease visual"/>
    <x v="38"/>
    <n v="1"/>
    <s v="Effluent gross"/>
    <n v="1"/>
    <x v="5"/>
    <x v="5"/>
    <n v="40724"/>
    <x v="1"/>
    <m/>
    <m/>
    <m/>
    <m/>
    <m/>
    <m/>
    <m/>
    <m/>
    <m/>
    <m/>
    <m/>
    <m/>
    <m/>
    <m/>
    <m/>
    <m/>
    <m/>
    <m/>
    <m/>
    <m/>
    <m/>
    <m/>
    <m/>
    <m/>
    <m/>
    <m/>
    <m/>
    <m/>
    <m/>
    <m/>
    <m/>
    <m/>
    <m/>
    <m/>
    <x v="0"/>
    <m/>
    <m/>
    <m/>
    <m/>
    <m/>
    <m/>
    <m/>
    <m/>
    <m/>
    <m/>
    <m/>
    <s v="YES=0NO=1"/>
    <s v="&lt;="/>
    <n v="0"/>
    <s v="YES=0NO=1"/>
    <s v="max"/>
    <m/>
    <m/>
    <m/>
    <m/>
    <m/>
    <m/>
    <m/>
    <m/>
  </r>
  <r>
    <s v="MT0000892"/>
    <s v="ICIS-NPDES"/>
    <x v="0"/>
    <x v="3"/>
    <n v="84066"/>
    <s v="Oil and grease visual"/>
    <x v="38"/>
    <n v="1"/>
    <s v="Effluent gross"/>
    <n v="1"/>
    <x v="6"/>
    <x v="6"/>
    <n v="40755"/>
    <x v="1"/>
    <m/>
    <m/>
    <m/>
    <m/>
    <m/>
    <m/>
    <m/>
    <m/>
    <m/>
    <m/>
    <m/>
    <m/>
    <m/>
    <m/>
    <m/>
    <m/>
    <m/>
    <m/>
    <m/>
    <m/>
    <m/>
    <m/>
    <m/>
    <m/>
    <m/>
    <m/>
    <m/>
    <m/>
    <m/>
    <m/>
    <m/>
    <m/>
    <m/>
    <m/>
    <x v="0"/>
    <m/>
    <m/>
    <m/>
    <m/>
    <m/>
    <m/>
    <m/>
    <m/>
    <m/>
    <m/>
    <m/>
    <s v="YES=0NO=1"/>
    <s v="&lt;="/>
    <n v="0"/>
    <s v="YES=0NO=1"/>
    <s v="max"/>
    <m/>
    <m/>
    <m/>
    <m/>
    <m/>
    <m/>
    <m/>
    <m/>
  </r>
  <r>
    <s v="MT0000892"/>
    <s v="ICIS-NPDES"/>
    <x v="0"/>
    <x v="3"/>
    <n v="84066"/>
    <s v="Oil and grease visual"/>
    <x v="38"/>
    <n v="1"/>
    <s v="Effluent gross"/>
    <n v="1"/>
    <x v="7"/>
    <x v="7"/>
    <n v="40786"/>
    <x v="1"/>
    <m/>
    <m/>
    <m/>
    <m/>
    <m/>
    <m/>
    <m/>
    <m/>
    <m/>
    <m/>
    <m/>
    <m/>
    <m/>
    <m/>
    <m/>
    <m/>
    <m/>
    <m/>
    <m/>
    <m/>
    <m/>
    <m/>
    <m/>
    <m/>
    <m/>
    <m/>
    <m/>
    <m/>
    <m/>
    <m/>
    <m/>
    <m/>
    <m/>
    <m/>
    <x v="0"/>
    <m/>
    <m/>
    <m/>
    <m/>
    <m/>
    <m/>
    <m/>
    <m/>
    <m/>
    <m/>
    <m/>
    <s v="YES=0NO=1"/>
    <s v="&lt;="/>
    <n v="0"/>
    <s v="YES=0NO=1"/>
    <s v="max"/>
    <m/>
    <m/>
    <m/>
    <m/>
    <m/>
    <m/>
    <m/>
    <m/>
  </r>
  <r>
    <s v="MT0000892"/>
    <s v="ICIS-NPDES"/>
    <x v="0"/>
    <x v="3"/>
    <n v="84066"/>
    <s v="Oil and grease visual"/>
    <x v="38"/>
    <n v="1"/>
    <s v="Effluent gross"/>
    <n v="1"/>
    <x v="29"/>
    <x v="29"/>
    <n v="40816"/>
    <x v="1"/>
    <m/>
    <m/>
    <m/>
    <m/>
    <m/>
    <m/>
    <m/>
    <m/>
    <m/>
    <m/>
    <m/>
    <m/>
    <m/>
    <m/>
    <m/>
    <m/>
    <m/>
    <m/>
    <m/>
    <m/>
    <m/>
    <m/>
    <m/>
    <m/>
    <m/>
    <m/>
    <m/>
    <m/>
    <m/>
    <m/>
    <m/>
    <m/>
    <m/>
    <m/>
    <x v="0"/>
    <m/>
    <m/>
    <m/>
    <m/>
    <m/>
    <m/>
    <m/>
    <m/>
    <m/>
    <m/>
    <m/>
    <s v="YES=0NO=1"/>
    <s v="&lt;="/>
    <n v="0"/>
    <s v="YES=0NO=1"/>
    <s v="max"/>
    <m/>
    <m/>
    <m/>
    <m/>
    <m/>
    <m/>
    <m/>
    <m/>
  </r>
  <r>
    <s v="MT0000892"/>
    <s v="ICIS-NPDES"/>
    <x v="0"/>
    <x v="3"/>
    <n v="84066"/>
    <s v="Oil and grease visual"/>
    <x v="38"/>
    <n v="1"/>
    <s v="Effluent gross"/>
    <n v="1"/>
    <x v="30"/>
    <x v="30"/>
    <n v="40847"/>
    <x v="1"/>
    <m/>
    <m/>
    <m/>
    <m/>
    <m/>
    <m/>
    <m/>
    <m/>
    <m/>
    <m/>
    <m/>
    <m/>
    <m/>
    <m/>
    <m/>
    <m/>
    <m/>
    <m/>
    <m/>
    <m/>
    <m/>
    <m/>
    <m/>
    <m/>
    <m/>
    <m/>
    <m/>
    <m/>
    <m/>
    <m/>
    <m/>
    <m/>
    <m/>
    <m/>
    <x v="0"/>
    <m/>
    <m/>
    <m/>
    <m/>
    <m/>
    <m/>
    <m/>
    <m/>
    <m/>
    <m/>
    <m/>
    <s v="YES=0NO=1"/>
    <s v="&lt;="/>
    <n v="0"/>
    <s v="YES=0NO=1"/>
    <s v="max"/>
    <m/>
    <m/>
    <m/>
    <m/>
    <m/>
    <m/>
    <m/>
    <m/>
  </r>
  <r>
    <s v="MT0000892"/>
    <s v="ICIS-NPDES"/>
    <x v="0"/>
    <x v="3"/>
    <n v="84066"/>
    <s v="Oil and grease visual"/>
    <x v="38"/>
    <n v="1"/>
    <s v="Effluent gross"/>
    <n v="1"/>
    <x v="31"/>
    <x v="31"/>
    <n v="40877"/>
    <x v="1"/>
    <m/>
    <m/>
    <m/>
    <m/>
    <m/>
    <m/>
    <m/>
    <m/>
    <m/>
    <m/>
    <m/>
    <m/>
    <m/>
    <m/>
    <m/>
    <m/>
    <m/>
    <m/>
    <m/>
    <m/>
    <m/>
    <m/>
    <m/>
    <m/>
    <m/>
    <m/>
    <m/>
    <m/>
    <m/>
    <m/>
    <m/>
    <m/>
    <m/>
    <m/>
    <x v="0"/>
    <m/>
    <m/>
    <m/>
    <m/>
    <m/>
    <m/>
    <m/>
    <m/>
    <m/>
    <m/>
    <m/>
    <s v="YES=0NO=1"/>
    <s v="&lt;="/>
    <n v="0"/>
    <s v="YES=0NO=1"/>
    <s v="max"/>
    <m/>
    <m/>
    <m/>
    <m/>
    <m/>
    <m/>
    <m/>
    <m/>
  </r>
  <r>
    <s v="MT0000892"/>
    <s v="ICIS-NPDES"/>
    <x v="0"/>
    <x v="3"/>
    <n v="84066"/>
    <s v="Oil and grease visual"/>
    <x v="38"/>
    <n v="1"/>
    <s v="Effluent gross"/>
    <n v="1"/>
    <x v="32"/>
    <x v="32"/>
    <n v="40908"/>
    <x v="1"/>
    <m/>
    <m/>
    <m/>
    <m/>
    <m/>
    <m/>
    <m/>
    <m/>
    <m/>
    <m/>
    <m/>
    <m/>
    <m/>
    <m/>
    <m/>
    <m/>
    <m/>
    <m/>
    <m/>
    <m/>
    <m/>
    <m/>
    <m/>
    <m/>
    <m/>
    <m/>
    <m/>
    <m/>
    <m/>
    <m/>
    <m/>
    <m/>
    <m/>
    <m/>
    <x v="0"/>
    <m/>
    <m/>
    <m/>
    <m/>
    <m/>
    <m/>
    <m/>
    <m/>
    <m/>
    <m/>
    <m/>
    <s v="YES=0NO=1"/>
    <s v="&lt;="/>
    <n v="0"/>
    <s v="YES=0NO=1"/>
    <s v="max"/>
    <m/>
    <m/>
    <m/>
    <m/>
    <m/>
    <m/>
    <m/>
    <m/>
  </r>
  <r>
    <s v="MT0000892"/>
    <s v="ICIS-NPDES"/>
    <x v="0"/>
    <x v="3"/>
    <n v="84066"/>
    <s v="Oil and grease visual"/>
    <x v="38"/>
    <n v="1"/>
    <s v="Effluent gross"/>
    <n v="1"/>
    <x v="33"/>
    <x v="33"/>
    <n v="40939"/>
    <x v="2"/>
    <m/>
    <m/>
    <m/>
    <m/>
    <m/>
    <m/>
    <m/>
    <m/>
    <m/>
    <m/>
    <m/>
    <m/>
    <m/>
    <m/>
    <m/>
    <m/>
    <m/>
    <m/>
    <m/>
    <m/>
    <m/>
    <m/>
    <m/>
    <m/>
    <m/>
    <m/>
    <m/>
    <m/>
    <m/>
    <m/>
    <m/>
    <m/>
    <m/>
    <m/>
    <x v="0"/>
    <m/>
    <m/>
    <m/>
    <m/>
    <m/>
    <m/>
    <m/>
    <m/>
    <m/>
    <m/>
    <m/>
    <s v="YES=0NO=1"/>
    <s v="&lt;="/>
    <n v="0"/>
    <s v="YES=0NO=1"/>
    <s v="max"/>
    <m/>
    <m/>
    <m/>
    <m/>
    <m/>
    <m/>
    <m/>
    <m/>
  </r>
  <r>
    <s v="MT0000892"/>
    <s v="ICIS-NPDES"/>
    <x v="0"/>
    <x v="3"/>
    <n v="84066"/>
    <s v="Oil and grease visual"/>
    <x v="38"/>
    <n v="1"/>
    <s v="Effluent gross"/>
    <n v="1"/>
    <x v="34"/>
    <x v="34"/>
    <n v="40968"/>
    <x v="2"/>
    <m/>
    <m/>
    <m/>
    <m/>
    <m/>
    <m/>
    <m/>
    <m/>
    <m/>
    <m/>
    <m/>
    <m/>
    <m/>
    <m/>
    <m/>
    <m/>
    <m/>
    <m/>
    <m/>
    <m/>
    <m/>
    <m/>
    <m/>
    <m/>
    <m/>
    <m/>
    <m/>
    <m/>
    <m/>
    <m/>
    <m/>
    <m/>
    <m/>
    <m/>
    <x v="0"/>
    <m/>
    <m/>
    <m/>
    <m/>
    <m/>
    <m/>
    <m/>
    <m/>
    <m/>
    <m/>
    <m/>
    <s v="YES=0NO=1"/>
    <s v="&lt;="/>
    <n v="0"/>
    <s v="YES=0NO=1"/>
    <s v="max"/>
    <m/>
    <m/>
    <m/>
    <m/>
    <m/>
    <m/>
    <m/>
    <m/>
  </r>
  <r>
    <s v="MT0000892"/>
    <s v="ICIS-NPDES"/>
    <x v="0"/>
    <x v="3"/>
    <n v="84066"/>
    <s v="Oil and grease visual"/>
    <x v="38"/>
    <n v="1"/>
    <s v="Effluent gross"/>
    <n v="1"/>
    <x v="8"/>
    <x v="8"/>
    <n v="40999"/>
    <x v="2"/>
    <m/>
    <m/>
    <m/>
    <m/>
    <m/>
    <m/>
    <m/>
    <m/>
    <m/>
    <m/>
    <m/>
    <m/>
    <m/>
    <m/>
    <m/>
    <m/>
    <m/>
    <m/>
    <m/>
    <m/>
    <m/>
    <m/>
    <m/>
    <m/>
    <m/>
    <m/>
    <m/>
    <m/>
    <m/>
    <m/>
    <m/>
    <m/>
    <m/>
    <m/>
    <x v="0"/>
    <m/>
    <m/>
    <m/>
    <m/>
    <m/>
    <m/>
    <m/>
    <m/>
    <m/>
    <m/>
    <m/>
    <s v="YES=0NO=1"/>
    <s v="&lt;="/>
    <n v="0"/>
    <s v="YES=0NO=1"/>
    <s v="max"/>
    <m/>
    <m/>
    <m/>
    <m/>
    <m/>
    <m/>
    <m/>
    <m/>
  </r>
  <r>
    <s v="MT0000892"/>
    <s v="ICIS-NPDES"/>
    <x v="0"/>
    <x v="3"/>
    <n v="84066"/>
    <s v="Oil and grease visual"/>
    <x v="38"/>
    <n v="1"/>
    <s v="Effluent gross"/>
    <n v="1"/>
    <x v="9"/>
    <x v="9"/>
    <n v="41029"/>
    <x v="2"/>
    <m/>
    <m/>
    <m/>
    <m/>
    <m/>
    <m/>
    <m/>
    <m/>
    <m/>
    <m/>
    <m/>
    <m/>
    <m/>
    <m/>
    <m/>
    <m/>
    <m/>
    <m/>
    <m/>
    <m/>
    <m/>
    <m/>
    <m/>
    <m/>
    <m/>
    <m/>
    <m/>
    <m/>
    <m/>
    <m/>
    <m/>
    <m/>
    <m/>
    <m/>
    <x v="0"/>
    <m/>
    <m/>
    <m/>
    <m/>
    <m/>
    <m/>
    <m/>
    <m/>
    <m/>
    <m/>
    <m/>
    <s v="YES=0NO=1"/>
    <s v="&lt;="/>
    <n v="0"/>
    <s v="YES=0NO=1"/>
    <s v="max"/>
    <m/>
    <m/>
    <m/>
    <m/>
    <m/>
    <m/>
    <m/>
    <m/>
  </r>
  <r>
    <s v="MT0000892"/>
    <s v="ICIS-NPDES"/>
    <x v="0"/>
    <x v="4"/>
    <n v="95"/>
    <s v="Specific conductance"/>
    <x v="4"/>
    <n v="1"/>
    <s v="Effluent gross"/>
    <n v="1"/>
    <x v="35"/>
    <x v="35"/>
    <n v="41060"/>
    <x v="2"/>
    <m/>
    <m/>
    <m/>
    <m/>
    <m/>
    <m/>
    <m/>
    <m/>
    <m/>
    <m/>
    <m/>
    <m/>
    <m/>
    <s v="US/CM"/>
    <s v="&lt;="/>
    <n v="1000"/>
    <s v="US/CM"/>
    <s v="avg"/>
    <m/>
    <m/>
    <m/>
    <m/>
    <m/>
    <m/>
    <s v="US/CM"/>
    <s v="&lt;="/>
    <n v="1500"/>
    <s v="US/CM"/>
    <s v="max"/>
    <m/>
    <m/>
    <m/>
    <m/>
    <m/>
    <x v="0"/>
    <m/>
    <m/>
    <m/>
    <m/>
    <m/>
    <m/>
    <m/>
    <m/>
    <m/>
    <m/>
    <m/>
    <m/>
    <m/>
    <m/>
    <m/>
    <m/>
    <m/>
    <m/>
    <m/>
    <m/>
    <m/>
    <m/>
    <m/>
    <m/>
  </r>
  <r>
    <s v="MT0000892"/>
    <s v="ICIS-NPDES"/>
    <x v="0"/>
    <x v="4"/>
    <n v="95"/>
    <s v="Specific conductance"/>
    <x v="4"/>
    <n v="1"/>
    <s v="Effluent gross"/>
    <n v="1"/>
    <x v="10"/>
    <x v="10"/>
    <n v="41090"/>
    <x v="2"/>
    <m/>
    <m/>
    <m/>
    <m/>
    <m/>
    <m/>
    <m/>
    <m/>
    <m/>
    <m/>
    <m/>
    <m/>
    <m/>
    <s v="US/CM"/>
    <s v="&lt;="/>
    <n v="1000"/>
    <s v="US/CM"/>
    <s v="avg"/>
    <m/>
    <m/>
    <m/>
    <m/>
    <m/>
    <m/>
    <s v="US/CM"/>
    <s v="&lt;="/>
    <n v="1500"/>
    <s v="US/CM"/>
    <s v="max"/>
    <m/>
    <m/>
    <m/>
    <m/>
    <m/>
    <x v="0"/>
    <m/>
    <m/>
    <m/>
    <m/>
    <m/>
    <m/>
    <m/>
    <m/>
    <m/>
    <m/>
    <m/>
    <m/>
    <m/>
    <m/>
    <m/>
    <m/>
    <m/>
    <m/>
    <m/>
    <m/>
    <m/>
    <m/>
    <m/>
    <m/>
  </r>
  <r>
    <s v="MT0000892"/>
    <s v="ICIS-NPDES"/>
    <x v="0"/>
    <x v="4"/>
    <n v="95"/>
    <s v="Specific conductance"/>
    <x v="4"/>
    <n v="1"/>
    <s v="Effluent gross"/>
    <n v="1"/>
    <x v="36"/>
    <x v="36"/>
    <n v="41121"/>
    <x v="2"/>
    <m/>
    <m/>
    <m/>
    <m/>
    <m/>
    <m/>
    <m/>
    <m/>
    <m/>
    <m/>
    <m/>
    <m/>
    <m/>
    <s v="US/CM"/>
    <s v="&lt;="/>
    <n v="1000"/>
    <s v="US/CM"/>
    <s v="avg"/>
    <m/>
    <m/>
    <m/>
    <m/>
    <m/>
    <m/>
    <s v="US/CM"/>
    <s v="&lt;="/>
    <n v="1500"/>
    <s v="US/CM"/>
    <s v="max"/>
    <m/>
    <m/>
    <m/>
    <m/>
    <m/>
    <x v="0"/>
    <m/>
    <m/>
    <m/>
    <m/>
    <m/>
    <m/>
    <m/>
    <m/>
    <m/>
    <m/>
    <m/>
    <m/>
    <m/>
    <m/>
    <m/>
    <m/>
    <m/>
    <m/>
    <m/>
    <m/>
    <m/>
    <m/>
    <m/>
    <m/>
  </r>
  <r>
    <s v="MT0000892"/>
    <s v="ICIS-NPDES"/>
    <x v="0"/>
    <x v="4"/>
    <n v="95"/>
    <s v="Specific conductance"/>
    <x v="4"/>
    <n v="1"/>
    <s v="Effluent gross"/>
    <n v="1"/>
    <x v="37"/>
    <x v="37"/>
    <n v="41152"/>
    <x v="2"/>
    <m/>
    <m/>
    <m/>
    <m/>
    <m/>
    <m/>
    <m/>
    <m/>
    <m/>
    <m/>
    <m/>
    <m/>
    <m/>
    <s v="US/CM"/>
    <s v="&lt;="/>
    <n v="1000"/>
    <s v="US/CM"/>
    <s v="avg"/>
    <m/>
    <m/>
    <m/>
    <m/>
    <m/>
    <m/>
    <s v="US/CM"/>
    <s v="&lt;="/>
    <n v="1500"/>
    <s v="US/CM"/>
    <s v="max"/>
    <m/>
    <m/>
    <m/>
    <m/>
    <m/>
    <x v="0"/>
    <m/>
    <m/>
    <m/>
    <m/>
    <m/>
    <m/>
    <m/>
    <m/>
    <m/>
    <m/>
    <m/>
    <m/>
    <m/>
    <m/>
    <m/>
    <m/>
    <m/>
    <m/>
    <m/>
    <m/>
    <m/>
    <m/>
    <m/>
    <m/>
  </r>
  <r>
    <s v="MT0000892"/>
    <s v="ICIS-NPDES"/>
    <x v="0"/>
    <x v="4"/>
    <n v="95"/>
    <s v="Specific conductance"/>
    <x v="4"/>
    <n v="1"/>
    <s v="Effluent gross"/>
    <n v="1"/>
    <x v="38"/>
    <x v="38"/>
    <n v="41182"/>
    <x v="2"/>
    <m/>
    <m/>
    <m/>
    <m/>
    <m/>
    <m/>
    <m/>
    <m/>
    <m/>
    <m/>
    <m/>
    <m/>
    <m/>
    <s v="US/CM"/>
    <s v="&lt;="/>
    <n v="1000"/>
    <s v="US/CM"/>
    <s v="avg"/>
    <m/>
    <m/>
    <m/>
    <m/>
    <m/>
    <m/>
    <s v="US/CM"/>
    <s v="&lt;="/>
    <n v="1500"/>
    <s v="US/CM"/>
    <s v="max"/>
    <m/>
    <m/>
    <m/>
    <m/>
    <m/>
    <x v="0"/>
    <m/>
    <m/>
    <m/>
    <m/>
    <m/>
    <m/>
    <m/>
    <m/>
    <m/>
    <m/>
    <m/>
    <m/>
    <m/>
    <m/>
    <m/>
    <m/>
    <m/>
    <m/>
    <m/>
    <m/>
    <m/>
    <m/>
    <m/>
    <m/>
  </r>
  <r>
    <s v="MT0000892"/>
    <s v="ICIS-NPDES"/>
    <x v="0"/>
    <x v="4"/>
    <n v="400"/>
    <s v="pH"/>
    <x v="6"/>
    <n v="1"/>
    <s v="Effluent gross"/>
    <n v="1"/>
    <x v="11"/>
    <x v="11"/>
    <n v="40025"/>
    <x v="3"/>
    <m/>
    <m/>
    <s v="SU"/>
    <s v="&gt;="/>
    <n v="6.5"/>
    <s v="SU"/>
    <s v="min"/>
    <m/>
    <m/>
    <m/>
    <m/>
    <m/>
    <m/>
    <m/>
    <m/>
    <m/>
    <m/>
    <m/>
    <m/>
    <m/>
    <m/>
    <m/>
    <m/>
    <m/>
    <s v="SU"/>
    <s v="&lt;="/>
    <n v="9"/>
    <s v="SU"/>
    <s v="max"/>
    <m/>
    <m/>
    <m/>
    <m/>
    <m/>
    <x v="0"/>
    <m/>
    <m/>
    <m/>
    <m/>
    <m/>
    <m/>
    <m/>
    <m/>
    <m/>
    <m/>
    <m/>
    <m/>
    <m/>
    <m/>
    <m/>
    <m/>
    <m/>
    <m/>
    <m/>
    <m/>
    <m/>
    <m/>
    <m/>
    <m/>
  </r>
  <r>
    <s v="MT0000892"/>
    <s v="ICIS-NPDES"/>
    <x v="0"/>
    <x v="4"/>
    <n v="400"/>
    <s v="pH"/>
    <x v="6"/>
    <n v="1"/>
    <s v="Effluent gross"/>
    <n v="1"/>
    <x v="12"/>
    <x v="12"/>
    <n v="40056"/>
    <x v="3"/>
    <m/>
    <m/>
    <s v="SU"/>
    <s v="&gt;="/>
    <n v="6.5"/>
    <s v="SU"/>
    <s v="min"/>
    <m/>
    <m/>
    <m/>
    <m/>
    <m/>
    <m/>
    <m/>
    <m/>
    <m/>
    <m/>
    <m/>
    <m/>
    <m/>
    <m/>
    <m/>
    <m/>
    <m/>
    <s v="SU"/>
    <s v="&lt;="/>
    <n v="9"/>
    <s v="SU"/>
    <s v="max"/>
    <m/>
    <m/>
    <m/>
    <m/>
    <m/>
    <x v="0"/>
    <m/>
    <m/>
    <m/>
    <m/>
    <m/>
    <m/>
    <m/>
    <m/>
    <m/>
    <m/>
    <m/>
    <m/>
    <m/>
    <m/>
    <m/>
    <m/>
    <m/>
    <m/>
    <m/>
    <m/>
    <m/>
    <m/>
    <m/>
    <m/>
  </r>
  <r>
    <s v="MT0000892"/>
    <s v="ICIS-NPDES"/>
    <x v="0"/>
    <x v="4"/>
    <n v="400"/>
    <s v="pH"/>
    <x v="6"/>
    <n v="1"/>
    <s v="Effluent gross"/>
    <n v="1"/>
    <x v="13"/>
    <x v="13"/>
    <n v="40086"/>
    <x v="3"/>
    <m/>
    <m/>
    <s v="SU"/>
    <s v="&gt;="/>
    <n v="6.5"/>
    <s v="SU"/>
    <s v="min"/>
    <m/>
    <m/>
    <m/>
    <m/>
    <m/>
    <m/>
    <m/>
    <m/>
    <m/>
    <m/>
    <m/>
    <m/>
    <m/>
    <m/>
    <m/>
    <m/>
    <m/>
    <s v="SU"/>
    <s v="&lt;="/>
    <n v="9"/>
    <s v="SU"/>
    <s v="max"/>
    <m/>
    <m/>
    <m/>
    <m/>
    <m/>
    <x v="0"/>
    <m/>
    <m/>
    <m/>
    <m/>
    <m/>
    <m/>
    <m/>
    <m/>
    <m/>
    <m/>
    <m/>
    <m/>
    <m/>
    <m/>
    <m/>
    <m/>
    <m/>
    <m/>
    <m/>
    <m/>
    <m/>
    <m/>
    <m/>
    <m/>
  </r>
  <r>
    <s v="MT0000892"/>
    <s v="ICIS-NPDES"/>
    <x v="0"/>
    <x v="4"/>
    <n v="400"/>
    <s v="pH"/>
    <x v="6"/>
    <n v="1"/>
    <s v="Effluent gross"/>
    <n v="1"/>
    <x v="14"/>
    <x v="14"/>
    <n v="40117"/>
    <x v="3"/>
    <m/>
    <m/>
    <s v="SU"/>
    <s v="&gt;="/>
    <n v="6.5"/>
    <s v="SU"/>
    <s v="min"/>
    <m/>
    <m/>
    <m/>
    <m/>
    <m/>
    <m/>
    <m/>
    <m/>
    <m/>
    <m/>
    <m/>
    <m/>
    <m/>
    <m/>
    <m/>
    <m/>
    <m/>
    <s v="SU"/>
    <s v="&lt;="/>
    <n v="9"/>
    <s v="SU"/>
    <s v="max"/>
    <m/>
    <m/>
    <m/>
    <m/>
    <m/>
    <x v="0"/>
    <m/>
    <m/>
    <m/>
    <m/>
    <m/>
    <m/>
    <m/>
    <m/>
    <m/>
    <m/>
    <m/>
    <m/>
    <m/>
    <m/>
    <m/>
    <m/>
    <m/>
    <m/>
    <m/>
    <m/>
    <m/>
    <m/>
    <m/>
    <m/>
  </r>
  <r>
    <s v="MT0000892"/>
    <s v="ICIS-NPDES"/>
    <x v="0"/>
    <x v="4"/>
    <n v="400"/>
    <s v="pH"/>
    <x v="6"/>
    <n v="1"/>
    <s v="Effluent gross"/>
    <n v="1"/>
    <x v="15"/>
    <x v="15"/>
    <n v="40147"/>
    <x v="3"/>
    <m/>
    <m/>
    <s v="SU"/>
    <s v="&gt;="/>
    <n v="6.5"/>
    <s v="SU"/>
    <s v="min"/>
    <m/>
    <m/>
    <m/>
    <m/>
    <m/>
    <m/>
    <m/>
    <m/>
    <m/>
    <m/>
    <m/>
    <m/>
    <m/>
    <m/>
    <m/>
    <m/>
    <m/>
    <s v="SU"/>
    <s v="&lt;="/>
    <n v="9"/>
    <s v="SU"/>
    <s v="max"/>
    <m/>
    <m/>
    <m/>
    <m/>
    <m/>
    <x v="0"/>
    <m/>
    <m/>
    <m/>
    <m/>
    <m/>
    <m/>
    <m/>
    <m/>
    <m/>
    <m/>
    <m/>
    <m/>
    <m/>
    <m/>
    <m/>
    <m/>
    <m/>
    <m/>
    <m/>
    <m/>
    <m/>
    <m/>
    <m/>
    <m/>
  </r>
  <r>
    <s v="MT0000892"/>
    <s v="ICIS-NPDES"/>
    <x v="0"/>
    <x v="4"/>
    <n v="400"/>
    <s v="pH"/>
    <x v="6"/>
    <n v="1"/>
    <s v="Effluent gross"/>
    <n v="1"/>
    <x v="16"/>
    <x v="16"/>
    <n v="40178"/>
    <x v="3"/>
    <m/>
    <m/>
    <s v="SU"/>
    <s v="&gt;="/>
    <n v="6.5"/>
    <s v="SU"/>
    <s v="min"/>
    <m/>
    <m/>
    <m/>
    <m/>
    <m/>
    <m/>
    <m/>
    <m/>
    <m/>
    <m/>
    <m/>
    <m/>
    <m/>
    <m/>
    <m/>
    <m/>
    <m/>
    <s v="SU"/>
    <s v="&lt;="/>
    <n v="9"/>
    <s v="SU"/>
    <s v="max"/>
    <m/>
    <m/>
    <m/>
    <m/>
    <m/>
    <x v="0"/>
    <m/>
    <m/>
    <m/>
    <m/>
    <m/>
    <m/>
    <m/>
    <m/>
    <m/>
    <m/>
    <m/>
    <m/>
    <m/>
    <m/>
    <m/>
    <m/>
    <m/>
    <m/>
    <m/>
    <m/>
    <m/>
    <m/>
    <m/>
    <m/>
  </r>
  <r>
    <s v="MT0000892"/>
    <s v="ICIS-NPDES"/>
    <x v="0"/>
    <x v="4"/>
    <n v="400"/>
    <s v="pH"/>
    <x v="6"/>
    <n v="1"/>
    <s v="Effluent gross"/>
    <n v="1"/>
    <x v="17"/>
    <x v="17"/>
    <n v="40209"/>
    <x v="0"/>
    <m/>
    <m/>
    <s v="SU"/>
    <s v="&gt;="/>
    <n v="6.5"/>
    <s v="SU"/>
    <s v="min"/>
    <m/>
    <m/>
    <m/>
    <m/>
    <m/>
    <m/>
    <m/>
    <m/>
    <m/>
    <m/>
    <m/>
    <m/>
    <m/>
    <m/>
    <m/>
    <m/>
    <m/>
    <s v="SU"/>
    <s v="&lt;="/>
    <n v="9"/>
    <s v="SU"/>
    <s v="max"/>
    <m/>
    <m/>
    <m/>
    <m/>
    <m/>
    <x v="0"/>
    <m/>
    <m/>
    <m/>
    <m/>
    <m/>
    <m/>
    <m/>
    <m/>
    <m/>
    <m/>
    <m/>
    <m/>
    <m/>
    <m/>
    <m/>
    <m/>
    <m/>
    <m/>
    <m/>
    <m/>
    <m/>
    <m/>
    <m/>
    <m/>
  </r>
  <r>
    <s v="MT0000892"/>
    <s v="ICIS-NPDES"/>
    <x v="0"/>
    <x v="4"/>
    <n v="400"/>
    <s v="pH"/>
    <x v="6"/>
    <n v="1"/>
    <s v="Effluent gross"/>
    <n v="1"/>
    <x v="18"/>
    <x v="18"/>
    <n v="40237"/>
    <x v="0"/>
    <m/>
    <m/>
    <s v="SU"/>
    <s v="&gt;="/>
    <n v="6.5"/>
    <s v="SU"/>
    <s v="min"/>
    <m/>
    <m/>
    <m/>
    <m/>
    <m/>
    <m/>
    <m/>
    <m/>
    <m/>
    <m/>
    <m/>
    <m/>
    <m/>
    <m/>
    <m/>
    <m/>
    <m/>
    <s v="SU"/>
    <s v="&lt;="/>
    <n v="9"/>
    <s v="SU"/>
    <s v="max"/>
    <m/>
    <m/>
    <m/>
    <m/>
    <m/>
    <x v="0"/>
    <m/>
    <m/>
    <m/>
    <m/>
    <m/>
    <m/>
    <m/>
    <m/>
    <m/>
    <m/>
    <m/>
    <m/>
    <m/>
    <m/>
    <m/>
    <m/>
    <m/>
    <m/>
    <m/>
    <m/>
    <m/>
    <m/>
    <m/>
    <m/>
  </r>
  <r>
    <s v="MT0000892"/>
    <s v="ICIS-NPDES"/>
    <x v="0"/>
    <x v="4"/>
    <n v="400"/>
    <s v="pH"/>
    <x v="6"/>
    <n v="1"/>
    <s v="Effluent gross"/>
    <n v="1"/>
    <x v="19"/>
    <x v="19"/>
    <n v="40268"/>
    <x v="0"/>
    <m/>
    <m/>
    <s v="SU"/>
    <s v="&gt;="/>
    <n v="6.5"/>
    <s v="SU"/>
    <s v="min"/>
    <m/>
    <m/>
    <m/>
    <m/>
    <m/>
    <m/>
    <m/>
    <m/>
    <m/>
    <m/>
    <m/>
    <m/>
    <m/>
    <m/>
    <m/>
    <m/>
    <m/>
    <s v="SU"/>
    <s v="&lt;="/>
    <n v="9"/>
    <s v="SU"/>
    <s v="max"/>
    <m/>
    <m/>
    <m/>
    <m/>
    <m/>
    <x v="0"/>
    <m/>
    <m/>
    <m/>
    <m/>
    <m/>
    <m/>
    <m/>
    <m/>
    <m/>
    <m/>
    <m/>
    <m/>
    <m/>
    <m/>
    <m/>
    <m/>
    <m/>
    <m/>
    <m/>
    <m/>
    <m/>
    <m/>
    <m/>
    <m/>
  </r>
  <r>
    <s v="MT0000892"/>
    <s v="ICIS-NPDES"/>
    <x v="0"/>
    <x v="4"/>
    <n v="400"/>
    <s v="pH"/>
    <x v="6"/>
    <n v="1"/>
    <s v="Effluent gross"/>
    <n v="1"/>
    <x v="20"/>
    <x v="20"/>
    <n v="40298"/>
    <x v="0"/>
    <m/>
    <m/>
    <s v="SU"/>
    <s v="&gt;="/>
    <n v="6.5"/>
    <s v="SU"/>
    <s v="min"/>
    <m/>
    <m/>
    <m/>
    <m/>
    <m/>
    <m/>
    <m/>
    <m/>
    <m/>
    <m/>
    <m/>
    <m/>
    <m/>
    <m/>
    <m/>
    <m/>
    <m/>
    <s v="SU"/>
    <s v="&lt;="/>
    <n v="9"/>
    <s v="SU"/>
    <s v="max"/>
    <m/>
    <m/>
    <m/>
    <m/>
    <m/>
    <x v="0"/>
    <m/>
    <m/>
    <m/>
    <m/>
    <m/>
    <m/>
    <m/>
    <m/>
    <m/>
    <m/>
    <m/>
    <m/>
    <m/>
    <m/>
    <m/>
    <m/>
    <m/>
    <m/>
    <m/>
    <m/>
    <m/>
    <m/>
    <m/>
    <m/>
  </r>
  <r>
    <s v="MT0000892"/>
    <s v="ICIS-NPDES"/>
    <x v="0"/>
    <x v="4"/>
    <n v="400"/>
    <s v="pH"/>
    <x v="6"/>
    <n v="1"/>
    <s v="Effluent gross"/>
    <n v="1"/>
    <x v="21"/>
    <x v="21"/>
    <n v="40329"/>
    <x v="0"/>
    <m/>
    <m/>
    <s v="SU"/>
    <s v="&gt;="/>
    <n v="6.5"/>
    <s v="SU"/>
    <s v="min"/>
    <m/>
    <m/>
    <m/>
    <m/>
    <m/>
    <m/>
    <m/>
    <m/>
    <m/>
    <m/>
    <m/>
    <m/>
    <m/>
    <m/>
    <m/>
    <m/>
    <m/>
    <s v="SU"/>
    <s v="&lt;="/>
    <n v="9"/>
    <s v="SU"/>
    <s v="max"/>
    <m/>
    <m/>
    <m/>
    <m/>
    <m/>
    <x v="0"/>
    <m/>
    <m/>
    <m/>
    <m/>
    <m/>
    <m/>
    <m/>
    <m/>
    <m/>
    <m/>
    <m/>
    <m/>
    <m/>
    <m/>
    <m/>
    <m/>
    <m/>
    <m/>
    <m/>
    <m/>
    <m/>
    <m/>
    <m/>
    <m/>
  </r>
  <r>
    <s v="MT0000892"/>
    <s v="ICIS-NPDES"/>
    <x v="0"/>
    <x v="4"/>
    <n v="400"/>
    <s v="pH"/>
    <x v="6"/>
    <n v="1"/>
    <s v="Effluent gross"/>
    <n v="1"/>
    <x v="22"/>
    <x v="22"/>
    <n v="40359"/>
    <x v="0"/>
    <m/>
    <m/>
    <s v="SU"/>
    <s v="&gt;="/>
    <n v="6.5"/>
    <s v="SU"/>
    <s v="min"/>
    <m/>
    <m/>
    <m/>
    <m/>
    <m/>
    <m/>
    <m/>
    <m/>
    <m/>
    <m/>
    <m/>
    <m/>
    <m/>
    <m/>
    <m/>
    <m/>
    <m/>
    <s v="SU"/>
    <s v="&lt;="/>
    <n v="9"/>
    <s v="SU"/>
    <s v="max"/>
    <m/>
    <m/>
    <m/>
    <m/>
    <m/>
    <x v="0"/>
    <m/>
    <m/>
    <m/>
    <m/>
    <m/>
    <m/>
    <m/>
    <m/>
    <m/>
    <m/>
    <m/>
    <m/>
    <m/>
    <m/>
    <m/>
    <m/>
    <m/>
    <m/>
    <m/>
    <m/>
    <m/>
    <m/>
    <m/>
    <m/>
  </r>
  <r>
    <s v="MT0000892"/>
    <s v="ICIS-NPDES"/>
    <x v="0"/>
    <x v="4"/>
    <n v="400"/>
    <s v="pH"/>
    <x v="6"/>
    <n v="1"/>
    <s v="Effluent gross"/>
    <n v="1"/>
    <x v="23"/>
    <x v="23"/>
    <n v="40390"/>
    <x v="0"/>
    <m/>
    <m/>
    <s v="SU"/>
    <s v="&gt;="/>
    <n v="6.5"/>
    <s v="SU"/>
    <s v="min"/>
    <m/>
    <m/>
    <m/>
    <m/>
    <m/>
    <m/>
    <m/>
    <m/>
    <m/>
    <m/>
    <m/>
    <m/>
    <m/>
    <m/>
    <m/>
    <m/>
    <m/>
    <s v="SU"/>
    <s v="&lt;="/>
    <n v="9"/>
    <s v="SU"/>
    <s v="max"/>
    <m/>
    <m/>
    <m/>
    <m/>
    <m/>
    <x v="0"/>
    <m/>
    <m/>
    <m/>
    <m/>
    <m/>
    <m/>
    <m/>
    <m/>
    <m/>
    <m/>
    <m/>
    <m/>
    <m/>
    <m/>
    <m/>
    <m/>
    <m/>
    <m/>
    <m/>
    <m/>
    <m/>
    <m/>
    <m/>
    <m/>
  </r>
  <r>
    <s v="MT0000892"/>
    <s v="ICIS-NPDES"/>
    <x v="0"/>
    <x v="4"/>
    <n v="400"/>
    <s v="pH"/>
    <x v="6"/>
    <n v="1"/>
    <s v="Effluent gross"/>
    <n v="1"/>
    <x v="0"/>
    <x v="0"/>
    <n v="40421"/>
    <x v="0"/>
    <m/>
    <m/>
    <s v="SU"/>
    <s v="&gt;="/>
    <n v="6.5"/>
    <s v="SU"/>
    <s v="min"/>
    <m/>
    <m/>
    <m/>
    <m/>
    <m/>
    <m/>
    <m/>
    <m/>
    <m/>
    <m/>
    <m/>
    <m/>
    <m/>
    <m/>
    <m/>
    <m/>
    <m/>
    <s v="SU"/>
    <s v="&lt;="/>
    <n v="9"/>
    <s v="SU"/>
    <s v="max"/>
    <m/>
    <m/>
    <m/>
    <m/>
    <m/>
    <x v="0"/>
    <m/>
    <m/>
    <m/>
    <m/>
    <m/>
    <m/>
    <m/>
    <m/>
    <m/>
    <m/>
    <m/>
    <m/>
    <m/>
    <m/>
    <m/>
    <m/>
    <m/>
    <m/>
    <m/>
    <m/>
    <m/>
    <m/>
    <m/>
    <m/>
  </r>
  <r>
    <s v="MT0000892"/>
    <s v="ICIS-NPDES"/>
    <x v="0"/>
    <x v="4"/>
    <n v="400"/>
    <s v="pH"/>
    <x v="6"/>
    <n v="1"/>
    <s v="Effluent gross"/>
    <n v="1"/>
    <x v="1"/>
    <x v="1"/>
    <n v="40451"/>
    <x v="0"/>
    <m/>
    <m/>
    <s v="SU"/>
    <s v="&gt;="/>
    <n v="6.5"/>
    <s v="SU"/>
    <s v="min"/>
    <m/>
    <m/>
    <m/>
    <m/>
    <m/>
    <m/>
    <m/>
    <m/>
    <m/>
    <m/>
    <m/>
    <m/>
    <m/>
    <m/>
    <m/>
    <m/>
    <m/>
    <s v="SU"/>
    <s v="&lt;="/>
    <n v="9"/>
    <s v="SU"/>
    <s v="max"/>
    <m/>
    <m/>
    <m/>
    <m/>
    <m/>
    <x v="0"/>
    <m/>
    <m/>
    <m/>
    <m/>
    <m/>
    <m/>
    <m/>
    <m/>
    <m/>
    <m/>
    <m/>
    <m/>
    <m/>
    <m/>
    <m/>
    <m/>
    <m/>
    <m/>
    <m/>
    <m/>
    <m/>
    <m/>
    <m/>
    <m/>
  </r>
  <r>
    <s v="MT0000892"/>
    <s v="ICIS-NPDES"/>
    <x v="0"/>
    <x v="4"/>
    <n v="400"/>
    <s v="pH"/>
    <x v="6"/>
    <n v="1"/>
    <s v="Effluent gross"/>
    <n v="1"/>
    <x v="24"/>
    <x v="24"/>
    <n v="40482"/>
    <x v="0"/>
    <m/>
    <m/>
    <s v="SU"/>
    <s v="&gt;="/>
    <n v="6.5"/>
    <s v="SU"/>
    <s v="min"/>
    <m/>
    <m/>
    <m/>
    <m/>
    <m/>
    <m/>
    <m/>
    <m/>
    <m/>
    <m/>
    <m/>
    <m/>
    <m/>
    <m/>
    <m/>
    <m/>
    <m/>
    <s v="SU"/>
    <s v="&lt;="/>
    <n v="9"/>
    <s v="SU"/>
    <s v="max"/>
    <m/>
    <m/>
    <m/>
    <m/>
    <m/>
    <x v="0"/>
    <m/>
    <m/>
    <m/>
    <m/>
    <m/>
    <m/>
    <m/>
    <m/>
    <m/>
    <m/>
    <m/>
    <m/>
    <m/>
    <m/>
    <m/>
    <m/>
    <m/>
    <m/>
    <m/>
    <m/>
    <m/>
    <m/>
    <m/>
    <m/>
  </r>
  <r>
    <s v="MT0000892"/>
    <s v="ICIS-NPDES"/>
    <x v="0"/>
    <x v="4"/>
    <n v="400"/>
    <s v="pH"/>
    <x v="6"/>
    <n v="1"/>
    <s v="Effluent gross"/>
    <n v="1"/>
    <x v="2"/>
    <x v="2"/>
    <n v="40512"/>
    <x v="0"/>
    <m/>
    <m/>
    <s v="SU"/>
    <s v="&gt;="/>
    <n v="6.5"/>
    <s v="SU"/>
    <s v="min"/>
    <m/>
    <m/>
    <m/>
    <m/>
    <m/>
    <m/>
    <m/>
    <m/>
    <m/>
    <m/>
    <m/>
    <m/>
    <m/>
    <m/>
    <m/>
    <m/>
    <m/>
    <s v="SU"/>
    <s v="&lt;="/>
    <n v="9"/>
    <s v="SU"/>
    <s v="max"/>
    <m/>
    <m/>
    <m/>
    <m/>
    <m/>
    <x v="0"/>
    <m/>
    <m/>
    <m/>
    <m/>
    <m/>
    <m/>
    <m/>
    <m/>
    <m/>
    <m/>
    <m/>
    <m/>
    <m/>
    <m/>
    <m/>
    <m/>
    <m/>
    <m/>
    <m/>
    <m/>
    <m/>
    <m/>
    <m/>
    <m/>
  </r>
  <r>
    <s v="MT0000892"/>
    <s v="ICIS-NPDES"/>
    <x v="0"/>
    <x v="4"/>
    <n v="400"/>
    <s v="pH"/>
    <x v="6"/>
    <n v="1"/>
    <s v="Effluent gross"/>
    <n v="1"/>
    <x v="3"/>
    <x v="3"/>
    <n v="40543"/>
    <x v="0"/>
    <m/>
    <m/>
    <s v="SU"/>
    <s v="&gt;="/>
    <n v="6.5"/>
    <s v="SU"/>
    <s v="min"/>
    <m/>
    <m/>
    <m/>
    <m/>
    <m/>
    <m/>
    <m/>
    <m/>
    <m/>
    <m/>
    <m/>
    <m/>
    <m/>
    <m/>
    <m/>
    <m/>
    <m/>
    <s v="SU"/>
    <s v="&lt;="/>
    <n v="9"/>
    <s v="SU"/>
    <s v="max"/>
    <m/>
    <m/>
    <m/>
    <m/>
    <m/>
    <x v="0"/>
    <m/>
    <m/>
    <m/>
    <m/>
    <m/>
    <m/>
    <m/>
    <m/>
    <m/>
    <m/>
    <m/>
    <m/>
    <m/>
    <m/>
    <m/>
    <m/>
    <m/>
    <m/>
    <m/>
    <m/>
    <m/>
    <m/>
    <m/>
    <m/>
  </r>
  <r>
    <s v="MT0000892"/>
    <s v="ICIS-NPDES"/>
    <x v="0"/>
    <x v="4"/>
    <n v="400"/>
    <s v="pH"/>
    <x v="6"/>
    <n v="1"/>
    <s v="Effluent gross"/>
    <n v="1"/>
    <x v="25"/>
    <x v="25"/>
    <n v="40574"/>
    <x v="1"/>
    <m/>
    <m/>
    <s v="SU"/>
    <s v="&gt;="/>
    <n v="6.5"/>
    <s v="SU"/>
    <s v="min"/>
    <m/>
    <m/>
    <m/>
    <m/>
    <m/>
    <m/>
    <m/>
    <m/>
    <m/>
    <m/>
    <m/>
    <m/>
    <m/>
    <m/>
    <m/>
    <m/>
    <m/>
    <s v="SU"/>
    <s v="&lt;="/>
    <n v="9"/>
    <s v="SU"/>
    <s v="max"/>
    <m/>
    <m/>
    <m/>
    <m/>
    <m/>
    <x v="0"/>
    <m/>
    <m/>
    <m/>
    <m/>
    <m/>
    <m/>
    <m/>
    <m/>
    <m/>
    <m/>
    <m/>
    <m/>
    <m/>
    <m/>
    <m/>
    <m/>
    <m/>
    <m/>
    <m/>
    <m/>
    <m/>
    <m/>
    <m/>
    <m/>
  </r>
  <r>
    <s v="MT0000892"/>
    <s v="ICIS-NPDES"/>
    <x v="0"/>
    <x v="4"/>
    <n v="400"/>
    <s v="pH"/>
    <x v="6"/>
    <n v="1"/>
    <s v="Effluent gross"/>
    <n v="1"/>
    <x v="26"/>
    <x v="26"/>
    <n v="40602"/>
    <x v="1"/>
    <m/>
    <m/>
    <s v="SU"/>
    <s v="&gt;="/>
    <n v="6.5"/>
    <s v="SU"/>
    <s v="min"/>
    <m/>
    <m/>
    <m/>
    <m/>
    <m/>
    <m/>
    <m/>
    <m/>
    <m/>
    <m/>
    <m/>
    <m/>
    <m/>
    <m/>
    <m/>
    <m/>
    <m/>
    <s v="SU"/>
    <s v="&lt;="/>
    <n v="9"/>
    <s v="SU"/>
    <s v="max"/>
    <m/>
    <m/>
    <m/>
    <m/>
    <m/>
    <x v="0"/>
    <m/>
    <m/>
    <m/>
    <m/>
    <m/>
    <m/>
    <m/>
    <m/>
    <m/>
    <m/>
    <m/>
    <m/>
    <m/>
    <m/>
    <m/>
    <m/>
    <m/>
    <m/>
    <m/>
    <m/>
    <m/>
    <m/>
    <m/>
    <m/>
  </r>
  <r>
    <s v="MT0000892"/>
    <s v="ICIS-NPDES"/>
    <x v="0"/>
    <x v="4"/>
    <n v="400"/>
    <s v="pH"/>
    <x v="6"/>
    <n v="1"/>
    <s v="Effluent gross"/>
    <n v="1"/>
    <x v="27"/>
    <x v="27"/>
    <n v="40633"/>
    <x v="1"/>
    <m/>
    <m/>
    <s v="SU"/>
    <s v="&gt;="/>
    <n v="6.5"/>
    <s v="SU"/>
    <s v="min"/>
    <m/>
    <m/>
    <m/>
    <m/>
    <m/>
    <m/>
    <m/>
    <m/>
    <m/>
    <m/>
    <m/>
    <m/>
    <m/>
    <m/>
    <m/>
    <m/>
    <m/>
    <s v="SU"/>
    <s v="&lt;="/>
    <n v="9"/>
    <s v="SU"/>
    <s v="max"/>
    <m/>
    <m/>
    <m/>
    <m/>
    <m/>
    <x v="0"/>
    <m/>
    <m/>
    <m/>
    <m/>
    <m/>
    <m/>
    <m/>
    <m/>
    <m/>
    <m/>
    <m/>
    <m/>
    <m/>
    <m/>
    <m/>
    <m/>
    <m/>
    <m/>
    <m/>
    <m/>
    <m/>
    <m/>
    <m/>
    <m/>
  </r>
  <r>
    <s v="MT0000892"/>
    <s v="ICIS-NPDES"/>
    <x v="0"/>
    <x v="4"/>
    <n v="400"/>
    <s v="pH"/>
    <x v="6"/>
    <n v="1"/>
    <s v="Effluent gross"/>
    <n v="1"/>
    <x v="28"/>
    <x v="28"/>
    <n v="40663"/>
    <x v="1"/>
    <m/>
    <m/>
    <s v="SU"/>
    <s v="&gt;="/>
    <n v="6.5"/>
    <s v="SU"/>
    <s v="min"/>
    <m/>
    <m/>
    <m/>
    <m/>
    <m/>
    <m/>
    <m/>
    <m/>
    <m/>
    <m/>
    <m/>
    <m/>
    <m/>
    <m/>
    <m/>
    <m/>
    <m/>
    <s v="SU"/>
    <s v="&lt;="/>
    <n v="9"/>
    <s v="SU"/>
    <s v="max"/>
    <m/>
    <m/>
    <m/>
    <m/>
    <m/>
    <x v="0"/>
    <m/>
    <m/>
    <m/>
    <m/>
    <m/>
    <m/>
    <m/>
    <m/>
    <m/>
    <m/>
    <m/>
    <m/>
    <m/>
    <m/>
    <m/>
    <m/>
    <m/>
    <m/>
    <m/>
    <m/>
    <m/>
    <m/>
    <m/>
    <m/>
  </r>
  <r>
    <s v="MT0000892"/>
    <s v="ICIS-NPDES"/>
    <x v="0"/>
    <x v="4"/>
    <n v="400"/>
    <s v="pH"/>
    <x v="6"/>
    <n v="1"/>
    <s v="Effluent gross"/>
    <n v="1"/>
    <x v="4"/>
    <x v="4"/>
    <n v="40694"/>
    <x v="1"/>
    <m/>
    <m/>
    <s v="SU"/>
    <s v="&gt;="/>
    <n v="6.5"/>
    <s v="SU"/>
    <s v="min"/>
    <m/>
    <m/>
    <m/>
    <m/>
    <m/>
    <m/>
    <m/>
    <m/>
    <m/>
    <m/>
    <m/>
    <m/>
    <m/>
    <m/>
    <m/>
    <m/>
    <m/>
    <s v="SU"/>
    <s v="&lt;="/>
    <n v="9"/>
    <s v="SU"/>
    <s v="max"/>
    <m/>
    <m/>
    <m/>
    <m/>
    <m/>
    <x v="0"/>
    <m/>
    <m/>
    <m/>
    <m/>
    <m/>
    <m/>
    <m/>
    <m/>
    <m/>
    <m/>
    <m/>
    <m/>
    <m/>
    <m/>
    <m/>
    <m/>
    <m/>
    <m/>
    <m/>
    <m/>
    <m/>
    <m/>
    <m/>
    <m/>
  </r>
  <r>
    <s v="MT0000892"/>
    <s v="ICIS-NPDES"/>
    <x v="0"/>
    <x v="4"/>
    <n v="400"/>
    <s v="pH"/>
    <x v="6"/>
    <n v="1"/>
    <s v="Effluent gross"/>
    <n v="1"/>
    <x v="5"/>
    <x v="5"/>
    <n v="40724"/>
    <x v="1"/>
    <m/>
    <m/>
    <s v="SU"/>
    <s v="&gt;="/>
    <n v="6.5"/>
    <s v="SU"/>
    <s v="min"/>
    <m/>
    <m/>
    <m/>
    <m/>
    <m/>
    <m/>
    <m/>
    <m/>
    <m/>
    <m/>
    <m/>
    <m/>
    <m/>
    <m/>
    <m/>
    <m/>
    <m/>
    <s v="SU"/>
    <s v="&lt;="/>
    <n v="9"/>
    <s v="SU"/>
    <s v="max"/>
    <m/>
    <m/>
    <m/>
    <m/>
    <m/>
    <x v="0"/>
    <m/>
    <m/>
    <m/>
    <m/>
    <m/>
    <m/>
    <m/>
    <m/>
    <m/>
    <m/>
    <m/>
    <m/>
    <m/>
    <m/>
    <m/>
    <m/>
    <m/>
    <m/>
    <m/>
    <m/>
    <m/>
    <m/>
    <m/>
    <m/>
  </r>
  <r>
    <s v="MT0000892"/>
    <s v="ICIS-NPDES"/>
    <x v="0"/>
    <x v="4"/>
    <n v="400"/>
    <s v="pH"/>
    <x v="6"/>
    <n v="1"/>
    <s v="Effluent gross"/>
    <n v="1"/>
    <x v="6"/>
    <x v="6"/>
    <n v="40755"/>
    <x v="1"/>
    <m/>
    <m/>
    <s v="SU"/>
    <s v="&gt;="/>
    <n v="6.5"/>
    <s v="SU"/>
    <s v="min"/>
    <m/>
    <m/>
    <m/>
    <m/>
    <m/>
    <m/>
    <m/>
    <m/>
    <m/>
    <m/>
    <m/>
    <m/>
    <m/>
    <m/>
    <m/>
    <m/>
    <m/>
    <s v="SU"/>
    <s v="&lt;="/>
    <n v="9"/>
    <s v="SU"/>
    <s v="max"/>
    <m/>
    <m/>
    <m/>
    <m/>
    <m/>
    <x v="0"/>
    <m/>
    <m/>
    <m/>
    <m/>
    <m/>
    <m/>
    <m/>
    <m/>
    <m/>
    <m/>
    <m/>
    <m/>
    <m/>
    <m/>
    <m/>
    <m/>
    <m/>
    <m/>
    <m/>
    <m/>
    <m/>
    <m/>
    <m/>
    <m/>
  </r>
  <r>
    <s v="MT0000892"/>
    <s v="ICIS-NPDES"/>
    <x v="0"/>
    <x v="4"/>
    <n v="400"/>
    <s v="pH"/>
    <x v="6"/>
    <n v="1"/>
    <s v="Effluent gross"/>
    <n v="1"/>
    <x v="7"/>
    <x v="7"/>
    <n v="40786"/>
    <x v="1"/>
    <m/>
    <m/>
    <s v="SU"/>
    <s v="&gt;="/>
    <n v="6.5"/>
    <s v="SU"/>
    <s v="min"/>
    <m/>
    <m/>
    <m/>
    <m/>
    <m/>
    <m/>
    <m/>
    <m/>
    <m/>
    <m/>
    <m/>
    <m/>
    <m/>
    <m/>
    <m/>
    <m/>
    <m/>
    <s v="SU"/>
    <s v="&lt;="/>
    <n v="9"/>
    <s v="SU"/>
    <s v="max"/>
    <m/>
    <m/>
    <m/>
    <m/>
    <m/>
    <x v="0"/>
    <m/>
    <m/>
    <m/>
    <m/>
    <m/>
    <m/>
    <m/>
    <m/>
    <m/>
    <m/>
    <m/>
    <m/>
    <m/>
    <m/>
    <m/>
    <m/>
    <m/>
    <m/>
    <m/>
    <m/>
    <m/>
    <m/>
    <m/>
    <m/>
  </r>
  <r>
    <s v="MT0000892"/>
    <s v="ICIS-NPDES"/>
    <x v="0"/>
    <x v="4"/>
    <n v="400"/>
    <s v="pH"/>
    <x v="6"/>
    <n v="1"/>
    <s v="Effluent gross"/>
    <n v="1"/>
    <x v="29"/>
    <x v="29"/>
    <n v="40816"/>
    <x v="1"/>
    <m/>
    <m/>
    <s v="SU"/>
    <s v="&gt;="/>
    <n v="6.5"/>
    <s v="SU"/>
    <s v="min"/>
    <m/>
    <m/>
    <m/>
    <m/>
    <m/>
    <m/>
    <m/>
    <m/>
    <m/>
    <m/>
    <m/>
    <m/>
    <m/>
    <m/>
    <m/>
    <m/>
    <m/>
    <s v="SU"/>
    <s v="&lt;="/>
    <n v="9"/>
    <s v="SU"/>
    <s v="max"/>
    <m/>
    <m/>
    <m/>
    <m/>
    <m/>
    <x v="0"/>
    <m/>
    <m/>
    <m/>
    <m/>
    <m/>
    <m/>
    <m/>
    <m/>
    <m/>
    <m/>
    <m/>
    <m/>
    <m/>
    <m/>
    <m/>
    <m/>
    <m/>
    <m/>
    <m/>
    <m/>
    <m/>
    <m/>
    <m/>
    <m/>
  </r>
  <r>
    <s v="MT0000892"/>
    <s v="ICIS-NPDES"/>
    <x v="0"/>
    <x v="4"/>
    <n v="400"/>
    <s v="pH"/>
    <x v="6"/>
    <n v="1"/>
    <s v="Effluent gross"/>
    <n v="1"/>
    <x v="30"/>
    <x v="30"/>
    <n v="40847"/>
    <x v="1"/>
    <m/>
    <m/>
    <s v="SU"/>
    <s v="&gt;="/>
    <n v="6.5"/>
    <s v="SU"/>
    <s v="min"/>
    <m/>
    <m/>
    <m/>
    <m/>
    <m/>
    <m/>
    <m/>
    <m/>
    <m/>
    <m/>
    <m/>
    <m/>
    <m/>
    <m/>
    <m/>
    <m/>
    <m/>
    <s v="SU"/>
    <s v="&lt;="/>
    <n v="9"/>
    <s v="SU"/>
    <s v="max"/>
    <m/>
    <m/>
    <m/>
    <m/>
    <m/>
    <x v="0"/>
    <m/>
    <m/>
    <m/>
    <m/>
    <m/>
    <m/>
    <m/>
    <m/>
    <m/>
    <m/>
    <m/>
    <m/>
    <m/>
    <m/>
    <m/>
    <m/>
    <m/>
    <m/>
    <m/>
    <m/>
    <m/>
    <m/>
    <m/>
    <m/>
  </r>
  <r>
    <s v="MT0000892"/>
    <s v="ICIS-NPDES"/>
    <x v="0"/>
    <x v="4"/>
    <n v="400"/>
    <s v="pH"/>
    <x v="6"/>
    <n v="1"/>
    <s v="Effluent gross"/>
    <n v="1"/>
    <x v="31"/>
    <x v="31"/>
    <n v="40877"/>
    <x v="1"/>
    <m/>
    <m/>
    <s v="SU"/>
    <s v="&gt;="/>
    <n v="6.5"/>
    <s v="SU"/>
    <s v="min"/>
    <m/>
    <m/>
    <m/>
    <m/>
    <m/>
    <m/>
    <m/>
    <m/>
    <m/>
    <m/>
    <m/>
    <m/>
    <m/>
    <m/>
    <m/>
    <m/>
    <m/>
    <s v="SU"/>
    <s v="&lt;="/>
    <n v="9"/>
    <s v="SU"/>
    <s v="max"/>
    <m/>
    <m/>
    <m/>
    <m/>
    <m/>
    <x v="0"/>
    <m/>
    <m/>
    <m/>
    <m/>
    <m/>
    <m/>
    <m/>
    <m/>
    <m/>
    <m/>
    <m/>
    <m/>
    <m/>
    <m/>
    <m/>
    <m/>
    <m/>
    <m/>
    <m/>
    <m/>
    <m/>
    <m/>
    <m/>
    <m/>
  </r>
  <r>
    <s v="MT0000892"/>
    <s v="ICIS-NPDES"/>
    <x v="0"/>
    <x v="4"/>
    <n v="400"/>
    <s v="pH"/>
    <x v="6"/>
    <n v="1"/>
    <s v="Effluent gross"/>
    <n v="1"/>
    <x v="32"/>
    <x v="32"/>
    <n v="40908"/>
    <x v="1"/>
    <m/>
    <m/>
    <s v="SU"/>
    <s v="&gt;="/>
    <n v="6.5"/>
    <s v="SU"/>
    <s v="min"/>
    <m/>
    <m/>
    <m/>
    <m/>
    <m/>
    <m/>
    <m/>
    <m/>
    <m/>
    <m/>
    <m/>
    <m/>
    <m/>
    <m/>
    <m/>
    <m/>
    <m/>
    <s v="SU"/>
    <s v="&lt;="/>
    <n v="9"/>
    <s v="SU"/>
    <s v="max"/>
    <m/>
    <m/>
    <m/>
    <m/>
    <m/>
    <x v="0"/>
    <m/>
    <m/>
    <m/>
    <m/>
    <m/>
    <m/>
    <m/>
    <m/>
    <m/>
    <m/>
    <m/>
    <m/>
    <m/>
    <m/>
    <m/>
    <m/>
    <m/>
    <m/>
    <m/>
    <m/>
    <m/>
    <m/>
    <m/>
    <m/>
  </r>
  <r>
    <s v="MT0000892"/>
    <s v="ICIS-NPDES"/>
    <x v="0"/>
    <x v="4"/>
    <n v="400"/>
    <s v="pH"/>
    <x v="6"/>
    <n v="1"/>
    <s v="Effluent gross"/>
    <n v="1"/>
    <x v="33"/>
    <x v="33"/>
    <n v="40939"/>
    <x v="2"/>
    <m/>
    <m/>
    <s v="SU"/>
    <s v="&gt;="/>
    <n v="6.5"/>
    <s v="SU"/>
    <s v="min"/>
    <m/>
    <m/>
    <m/>
    <m/>
    <m/>
    <m/>
    <m/>
    <m/>
    <m/>
    <m/>
    <m/>
    <m/>
    <m/>
    <m/>
    <m/>
    <m/>
    <m/>
    <s v="SU"/>
    <s v="&lt;="/>
    <n v="9"/>
    <s v="SU"/>
    <s v="max"/>
    <m/>
    <m/>
    <m/>
    <m/>
    <m/>
    <x v="0"/>
    <m/>
    <m/>
    <m/>
    <m/>
    <m/>
    <m/>
    <m/>
    <m/>
    <m/>
    <m/>
    <m/>
    <m/>
    <m/>
    <m/>
    <m/>
    <m/>
    <m/>
    <m/>
    <m/>
    <m/>
    <m/>
    <m/>
    <m/>
    <m/>
  </r>
  <r>
    <s v="MT0000892"/>
    <s v="ICIS-NPDES"/>
    <x v="0"/>
    <x v="4"/>
    <n v="400"/>
    <s v="pH"/>
    <x v="6"/>
    <n v="1"/>
    <s v="Effluent gross"/>
    <n v="1"/>
    <x v="34"/>
    <x v="34"/>
    <n v="40968"/>
    <x v="2"/>
    <m/>
    <m/>
    <s v="SU"/>
    <s v="&gt;="/>
    <n v="6.5"/>
    <s v="SU"/>
    <s v="min"/>
    <m/>
    <m/>
    <m/>
    <m/>
    <m/>
    <m/>
    <m/>
    <m/>
    <m/>
    <m/>
    <m/>
    <m/>
    <m/>
    <m/>
    <m/>
    <m/>
    <m/>
    <s v="SU"/>
    <s v="&lt;="/>
    <n v="9"/>
    <s v="SU"/>
    <s v="max"/>
    <m/>
    <m/>
    <m/>
    <m/>
    <m/>
    <x v="0"/>
    <m/>
    <m/>
    <m/>
    <m/>
    <m/>
    <m/>
    <m/>
    <m/>
    <m/>
    <m/>
    <m/>
    <m/>
    <m/>
    <m/>
    <m/>
    <m/>
    <m/>
    <m/>
    <m/>
    <m/>
    <m/>
    <m/>
    <m/>
    <m/>
  </r>
  <r>
    <s v="MT0000892"/>
    <s v="ICIS-NPDES"/>
    <x v="0"/>
    <x v="4"/>
    <n v="400"/>
    <s v="pH"/>
    <x v="6"/>
    <n v="1"/>
    <s v="Effluent gross"/>
    <n v="1"/>
    <x v="8"/>
    <x v="8"/>
    <n v="40999"/>
    <x v="2"/>
    <m/>
    <m/>
    <s v="SU"/>
    <s v="&gt;="/>
    <n v="6.5"/>
    <s v="SU"/>
    <s v="min"/>
    <m/>
    <m/>
    <m/>
    <m/>
    <m/>
    <m/>
    <m/>
    <m/>
    <m/>
    <m/>
    <m/>
    <m/>
    <m/>
    <m/>
    <m/>
    <m/>
    <m/>
    <s v="SU"/>
    <s v="&lt;="/>
    <n v="9"/>
    <s v="SU"/>
    <s v="max"/>
    <m/>
    <m/>
    <m/>
    <m/>
    <m/>
    <x v="0"/>
    <m/>
    <m/>
    <m/>
    <m/>
    <m/>
    <m/>
    <m/>
    <m/>
    <m/>
    <m/>
    <m/>
    <m/>
    <m/>
    <m/>
    <m/>
    <m/>
    <m/>
    <m/>
    <m/>
    <m/>
    <m/>
    <m/>
    <m/>
    <m/>
  </r>
  <r>
    <s v="MT0000892"/>
    <s v="ICIS-NPDES"/>
    <x v="0"/>
    <x v="4"/>
    <n v="400"/>
    <s v="pH"/>
    <x v="6"/>
    <n v="1"/>
    <s v="Effluent gross"/>
    <n v="1"/>
    <x v="9"/>
    <x v="9"/>
    <n v="41029"/>
    <x v="2"/>
    <m/>
    <m/>
    <s v="SU"/>
    <s v="&gt;="/>
    <n v="6.5"/>
    <s v="SU"/>
    <s v="min"/>
    <m/>
    <m/>
    <m/>
    <m/>
    <m/>
    <m/>
    <m/>
    <m/>
    <m/>
    <m/>
    <m/>
    <m/>
    <m/>
    <m/>
    <m/>
    <m/>
    <m/>
    <s v="SU"/>
    <s v="&lt;="/>
    <n v="9"/>
    <s v="SU"/>
    <s v="max"/>
    <m/>
    <m/>
    <m/>
    <m/>
    <m/>
    <x v="0"/>
    <m/>
    <m/>
    <m/>
    <m/>
    <m/>
    <m/>
    <m/>
    <m/>
    <m/>
    <m/>
    <m/>
    <m/>
    <m/>
    <m/>
    <m/>
    <m/>
    <m/>
    <m/>
    <m/>
    <m/>
    <m/>
    <m/>
    <m/>
    <m/>
  </r>
  <r>
    <s v="MT0000892"/>
    <s v="ICIS-NPDES"/>
    <x v="0"/>
    <x v="4"/>
    <n v="400"/>
    <s v="pH"/>
    <x v="6"/>
    <n v="1"/>
    <s v="Effluent gross"/>
    <n v="1"/>
    <x v="35"/>
    <x v="35"/>
    <n v="41060"/>
    <x v="2"/>
    <m/>
    <m/>
    <m/>
    <m/>
    <m/>
    <m/>
    <m/>
    <m/>
    <m/>
    <m/>
    <m/>
    <m/>
    <m/>
    <s v="SU"/>
    <s v="&gt;="/>
    <n v="6"/>
    <s v="SU"/>
    <s v="min"/>
    <m/>
    <m/>
    <m/>
    <m/>
    <m/>
    <m/>
    <s v="SU"/>
    <s v="&lt;="/>
    <n v="9"/>
    <s v="SU"/>
    <s v="max"/>
    <m/>
    <m/>
    <m/>
    <m/>
    <m/>
    <x v="0"/>
    <m/>
    <m/>
    <m/>
    <m/>
    <m/>
    <m/>
    <m/>
    <m/>
    <m/>
    <m/>
    <m/>
    <m/>
    <m/>
    <m/>
    <m/>
    <m/>
    <m/>
    <m/>
    <m/>
    <m/>
    <m/>
    <m/>
    <m/>
    <m/>
  </r>
  <r>
    <s v="MT0000892"/>
    <s v="ICIS-NPDES"/>
    <x v="0"/>
    <x v="4"/>
    <n v="400"/>
    <s v="pH"/>
    <x v="6"/>
    <n v="1"/>
    <s v="Effluent gross"/>
    <n v="1"/>
    <x v="10"/>
    <x v="10"/>
    <n v="41090"/>
    <x v="2"/>
    <m/>
    <m/>
    <m/>
    <m/>
    <m/>
    <m/>
    <m/>
    <m/>
    <m/>
    <m/>
    <m/>
    <m/>
    <m/>
    <s v="SU"/>
    <s v="&gt;="/>
    <n v="6"/>
    <s v="SU"/>
    <s v="min"/>
    <m/>
    <m/>
    <m/>
    <m/>
    <m/>
    <m/>
    <s v="SU"/>
    <s v="&lt;="/>
    <n v="9"/>
    <s v="SU"/>
    <s v="max"/>
    <m/>
    <m/>
    <m/>
    <m/>
    <m/>
    <x v="0"/>
    <m/>
    <m/>
    <m/>
    <m/>
    <m/>
    <m/>
    <m/>
    <m/>
    <m/>
    <m/>
    <m/>
    <m/>
    <m/>
    <m/>
    <m/>
    <m/>
    <m/>
    <m/>
    <m/>
    <m/>
    <m/>
    <m/>
    <m/>
    <m/>
  </r>
  <r>
    <s v="MT0000892"/>
    <s v="ICIS-NPDES"/>
    <x v="0"/>
    <x v="4"/>
    <n v="400"/>
    <s v="pH"/>
    <x v="6"/>
    <n v="1"/>
    <s v="Effluent gross"/>
    <n v="1"/>
    <x v="36"/>
    <x v="36"/>
    <n v="41121"/>
    <x v="2"/>
    <m/>
    <m/>
    <m/>
    <m/>
    <m/>
    <m/>
    <m/>
    <m/>
    <m/>
    <m/>
    <m/>
    <m/>
    <m/>
    <s v="SU"/>
    <s v="&gt;="/>
    <n v="6"/>
    <s v="SU"/>
    <s v="min"/>
    <m/>
    <m/>
    <m/>
    <m/>
    <m/>
    <m/>
    <s v="SU"/>
    <s v="&lt;="/>
    <n v="9"/>
    <s v="SU"/>
    <s v="max"/>
    <m/>
    <m/>
    <m/>
    <m/>
    <m/>
    <x v="0"/>
    <m/>
    <m/>
    <m/>
    <m/>
    <m/>
    <m/>
    <m/>
    <m/>
    <m/>
    <m/>
    <m/>
    <m/>
    <m/>
    <m/>
    <m/>
    <m/>
    <m/>
    <m/>
    <m/>
    <m/>
    <m/>
    <m/>
    <m/>
    <m/>
  </r>
  <r>
    <s v="MT0000892"/>
    <s v="ICIS-NPDES"/>
    <x v="0"/>
    <x v="4"/>
    <n v="400"/>
    <s v="pH"/>
    <x v="6"/>
    <n v="1"/>
    <s v="Effluent gross"/>
    <n v="1"/>
    <x v="37"/>
    <x v="37"/>
    <n v="41152"/>
    <x v="2"/>
    <m/>
    <m/>
    <m/>
    <m/>
    <m/>
    <m/>
    <m/>
    <m/>
    <m/>
    <m/>
    <m/>
    <m/>
    <m/>
    <s v="SU"/>
    <s v="&gt;="/>
    <n v="6"/>
    <s v="SU"/>
    <s v="min"/>
    <m/>
    <m/>
    <m/>
    <m/>
    <m/>
    <m/>
    <s v="SU"/>
    <s v="&lt;="/>
    <n v="9"/>
    <s v="SU"/>
    <s v="max"/>
    <m/>
    <m/>
    <m/>
    <m/>
    <m/>
    <x v="0"/>
    <m/>
    <m/>
    <m/>
    <m/>
    <m/>
    <m/>
    <m/>
    <m/>
    <m/>
    <m/>
    <m/>
    <m/>
    <m/>
    <m/>
    <m/>
    <m/>
    <m/>
    <m/>
    <m/>
    <m/>
    <m/>
    <m/>
    <m/>
    <m/>
  </r>
  <r>
    <s v="MT0000892"/>
    <s v="ICIS-NPDES"/>
    <x v="0"/>
    <x v="4"/>
    <n v="400"/>
    <s v="pH"/>
    <x v="6"/>
    <n v="1"/>
    <s v="Effluent gross"/>
    <n v="1"/>
    <x v="38"/>
    <x v="38"/>
    <n v="41182"/>
    <x v="2"/>
    <m/>
    <m/>
    <m/>
    <m/>
    <m/>
    <m/>
    <m/>
    <m/>
    <m/>
    <m/>
    <m/>
    <m/>
    <m/>
    <s v="SU"/>
    <s v="&gt;="/>
    <n v="6"/>
    <s v="SU"/>
    <s v="min"/>
    <m/>
    <m/>
    <m/>
    <m/>
    <m/>
    <m/>
    <s v="SU"/>
    <s v="&lt;="/>
    <n v="9"/>
    <s v="SU"/>
    <s v="max"/>
    <m/>
    <m/>
    <m/>
    <m/>
    <m/>
    <x v="0"/>
    <m/>
    <m/>
    <m/>
    <m/>
    <m/>
    <m/>
    <m/>
    <m/>
    <m/>
    <m/>
    <m/>
    <m/>
    <m/>
    <m/>
    <m/>
    <m/>
    <m/>
    <m/>
    <m/>
    <m/>
    <m/>
    <m/>
    <m/>
    <m/>
  </r>
  <r>
    <s v="MT0000892"/>
    <s v="ICIS-NPDES"/>
    <x v="0"/>
    <x v="4"/>
    <n v="530"/>
    <s v="Solids, total suspended"/>
    <x v="7"/>
    <n v="1"/>
    <s v="Effluent gross"/>
    <n v="1"/>
    <x v="11"/>
    <x v="11"/>
    <n v="40025"/>
    <x v="3"/>
    <m/>
    <m/>
    <m/>
    <m/>
    <m/>
    <m/>
    <m/>
    <m/>
    <m/>
    <m/>
    <m/>
    <m/>
    <m/>
    <s v="MG/L"/>
    <s v="&lt;="/>
    <n v="35"/>
    <s v="MG/L"/>
    <s v="avg"/>
    <m/>
    <m/>
    <m/>
    <m/>
    <m/>
    <m/>
    <s v="MG/L"/>
    <s v="&lt;="/>
    <n v="70"/>
    <s v="MG/L"/>
    <s v="max"/>
    <m/>
    <m/>
    <m/>
    <m/>
    <m/>
    <x v="0"/>
    <m/>
    <m/>
    <m/>
    <m/>
    <m/>
    <m/>
    <m/>
    <m/>
    <m/>
    <m/>
    <m/>
    <m/>
    <m/>
    <m/>
    <m/>
    <m/>
    <m/>
    <m/>
    <m/>
    <m/>
    <m/>
    <m/>
    <m/>
    <m/>
  </r>
  <r>
    <s v="MT0000892"/>
    <s v="ICIS-NPDES"/>
    <x v="0"/>
    <x v="4"/>
    <n v="530"/>
    <s v="Solids, total suspended"/>
    <x v="7"/>
    <n v="1"/>
    <s v="Effluent gross"/>
    <n v="1"/>
    <x v="12"/>
    <x v="12"/>
    <n v="40056"/>
    <x v="3"/>
    <m/>
    <m/>
    <m/>
    <m/>
    <m/>
    <m/>
    <m/>
    <m/>
    <m/>
    <m/>
    <m/>
    <m/>
    <m/>
    <s v="MG/L"/>
    <s v="&lt;="/>
    <n v="35"/>
    <s v="MG/L"/>
    <s v="avg"/>
    <m/>
    <m/>
    <m/>
    <m/>
    <m/>
    <m/>
    <s v="MG/L"/>
    <s v="&lt;="/>
    <n v="70"/>
    <s v="MG/L"/>
    <s v="max"/>
    <m/>
    <m/>
    <m/>
    <m/>
    <m/>
    <x v="0"/>
    <m/>
    <m/>
    <m/>
    <m/>
    <m/>
    <m/>
    <m/>
    <m/>
    <m/>
    <m/>
    <m/>
    <m/>
    <m/>
    <m/>
    <m/>
    <m/>
    <m/>
    <m/>
    <m/>
    <m/>
    <m/>
    <m/>
    <m/>
    <m/>
  </r>
  <r>
    <s v="MT0000892"/>
    <s v="ICIS-NPDES"/>
    <x v="0"/>
    <x v="4"/>
    <n v="530"/>
    <s v="Solids, total suspended"/>
    <x v="7"/>
    <n v="1"/>
    <s v="Effluent gross"/>
    <n v="1"/>
    <x v="13"/>
    <x v="13"/>
    <n v="40086"/>
    <x v="3"/>
    <m/>
    <m/>
    <m/>
    <m/>
    <m/>
    <m/>
    <m/>
    <m/>
    <m/>
    <m/>
    <m/>
    <m/>
    <m/>
    <s v="MG/L"/>
    <s v="&lt;="/>
    <n v="35"/>
    <s v="MG/L"/>
    <s v="avg"/>
    <m/>
    <m/>
    <m/>
    <m/>
    <m/>
    <m/>
    <s v="MG/L"/>
    <s v="&lt;="/>
    <n v="70"/>
    <s v="MG/L"/>
    <s v="max"/>
    <m/>
    <m/>
    <m/>
    <m/>
    <m/>
    <x v="0"/>
    <m/>
    <m/>
    <m/>
    <m/>
    <m/>
    <m/>
    <m/>
    <m/>
    <m/>
    <m/>
    <m/>
    <m/>
    <m/>
    <m/>
    <m/>
    <m/>
    <m/>
    <m/>
    <m/>
    <m/>
    <m/>
    <m/>
    <m/>
    <m/>
  </r>
  <r>
    <s v="MT0000892"/>
    <s v="ICIS-NPDES"/>
    <x v="0"/>
    <x v="4"/>
    <n v="530"/>
    <s v="Solids, total suspended"/>
    <x v="7"/>
    <n v="1"/>
    <s v="Effluent gross"/>
    <n v="1"/>
    <x v="14"/>
    <x v="14"/>
    <n v="40117"/>
    <x v="3"/>
    <m/>
    <m/>
    <m/>
    <m/>
    <m/>
    <m/>
    <m/>
    <m/>
    <m/>
    <m/>
    <m/>
    <m/>
    <m/>
    <s v="MG/L"/>
    <s v="&lt;="/>
    <n v="35"/>
    <s v="MG/L"/>
    <s v="avg"/>
    <m/>
    <m/>
    <m/>
    <m/>
    <m/>
    <m/>
    <s v="MG/L"/>
    <s v="&lt;="/>
    <n v="70"/>
    <s v="MG/L"/>
    <s v="max"/>
    <m/>
    <m/>
    <m/>
    <m/>
    <m/>
    <x v="0"/>
    <m/>
    <m/>
    <m/>
    <m/>
    <m/>
    <m/>
    <m/>
    <m/>
    <m/>
    <m/>
    <m/>
    <m/>
    <m/>
    <m/>
    <m/>
    <m/>
    <m/>
    <m/>
    <m/>
    <m/>
    <m/>
    <m/>
    <m/>
    <m/>
  </r>
  <r>
    <s v="MT0000892"/>
    <s v="ICIS-NPDES"/>
    <x v="0"/>
    <x v="4"/>
    <n v="530"/>
    <s v="Solids, total suspended"/>
    <x v="7"/>
    <n v="1"/>
    <s v="Effluent gross"/>
    <n v="1"/>
    <x v="15"/>
    <x v="15"/>
    <n v="40147"/>
    <x v="3"/>
    <m/>
    <m/>
    <m/>
    <m/>
    <m/>
    <m/>
    <m/>
    <m/>
    <m/>
    <m/>
    <m/>
    <m/>
    <m/>
    <s v="MG/L"/>
    <s v="&lt;="/>
    <n v="35"/>
    <s v="MG/L"/>
    <s v="avg"/>
    <m/>
    <m/>
    <m/>
    <m/>
    <m/>
    <m/>
    <s v="MG/L"/>
    <s v="&lt;="/>
    <n v="70"/>
    <s v="MG/L"/>
    <s v="max"/>
    <m/>
    <m/>
    <m/>
    <m/>
    <m/>
    <x v="0"/>
    <m/>
    <m/>
    <m/>
    <m/>
    <m/>
    <m/>
    <m/>
    <m/>
    <m/>
    <m/>
    <m/>
    <m/>
    <m/>
    <m/>
    <m/>
    <m/>
    <m/>
    <m/>
    <m/>
    <m/>
    <m/>
    <m/>
    <m/>
    <m/>
  </r>
  <r>
    <s v="MT0000892"/>
    <s v="ICIS-NPDES"/>
    <x v="0"/>
    <x v="4"/>
    <n v="530"/>
    <s v="Solids, total suspended"/>
    <x v="7"/>
    <n v="1"/>
    <s v="Effluent gross"/>
    <n v="1"/>
    <x v="16"/>
    <x v="16"/>
    <n v="40178"/>
    <x v="3"/>
    <m/>
    <m/>
    <m/>
    <m/>
    <m/>
    <m/>
    <m/>
    <m/>
    <m/>
    <m/>
    <m/>
    <m/>
    <m/>
    <s v="MG/L"/>
    <s v="&lt;="/>
    <n v="35"/>
    <s v="MG/L"/>
    <s v="avg"/>
    <m/>
    <m/>
    <m/>
    <m/>
    <m/>
    <m/>
    <s v="MG/L"/>
    <s v="&lt;="/>
    <n v="70"/>
    <s v="MG/L"/>
    <s v="max"/>
    <m/>
    <m/>
    <m/>
    <m/>
    <m/>
    <x v="0"/>
    <m/>
    <m/>
    <m/>
    <m/>
    <m/>
    <m/>
    <m/>
    <m/>
    <m/>
    <m/>
    <m/>
    <m/>
    <m/>
    <m/>
    <m/>
    <m/>
    <m/>
    <m/>
    <m/>
    <m/>
    <m/>
    <m/>
    <m/>
    <m/>
  </r>
  <r>
    <s v="MT0000892"/>
    <s v="ICIS-NPDES"/>
    <x v="0"/>
    <x v="4"/>
    <n v="530"/>
    <s v="Solids, total suspended"/>
    <x v="7"/>
    <n v="1"/>
    <s v="Effluent gross"/>
    <n v="1"/>
    <x v="17"/>
    <x v="17"/>
    <n v="40209"/>
    <x v="0"/>
    <m/>
    <m/>
    <m/>
    <m/>
    <m/>
    <m/>
    <m/>
    <m/>
    <m/>
    <m/>
    <m/>
    <m/>
    <m/>
    <s v="MG/L"/>
    <s v="&lt;="/>
    <n v="35"/>
    <s v="MG/L"/>
    <s v="avg"/>
    <m/>
    <m/>
    <m/>
    <m/>
    <m/>
    <m/>
    <s v="MG/L"/>
    <s v="&lt;="/>
    <n v="70"/>
    <s v="MG/L"/>
    <s v="max"/>
    <m/>
    <m/>
    <m/>
    <m/>
    <m/>
    <x v="0"/>
    <m/>
    <m/>
    <m/>
    <m/>
    <m/>
    <m/>
    <m/>
    <m/>
    <m/>
    <m/>
    <m/>
    <m/>
    <m/>
    <m/>
    <m/>
    <m/>
    <m/>
    <m/>
    <m/>
    <m/>
    <m/>
    <m/>
    <m/>
    <m/>
  </r>
  <r>
    <s v="MT0000892"/>
    <s v="ICIS-NPDES"/>
    <x v="0"/>
    <x v="4"/>
    <n v="530"/>
    <s v="Solids, total suspended"/>
    <x v="7"/>
    <n v="1"/>
    <s v="Effluent gross"/>
    <n v="1"/>
    <x v="18"/>
    <x v="18"/>
    <n v="40237"/>
    <x v="0"/>
    <m/>
    <m/>
    <m/>
    <m/>
    <m/>
    <m/>
    <m/>
    <m/>
    <m/>
    <m/>
    <m/>
    <m/>
    <m/>
    <s v="MG/L"/>
    <s v="&lt;="/>
    <n v="35"/>
    <s v="MG/L"/>
    <s v="avg"/>
    <m/>
    <m/>
    <m/>
    <m/>
    <m/>
    <m/>
    <s v="MG/L"/>
    <s v="&lt;="/>
    <n v="70"/>
    <s v="MG/L"/>
    <s v="max"/>
    <m/>
    <m/>
    <m/>
    <m/>
    <m/>
    <x v="0"/>
    <m/>
    <m/>
    <m/>
    <m/>
    <m/>
    <m/>
    <m/>
    <m/>
    <m/>
    <m/>
    <m/>
    <m/>
    <m/>
    <m/>
    <m/>
    <m/>
    <m/>
    <m/>
    <m/>
    <m/>
    <m/>
    <m/>
    <m/>
    <m/>
  </r>
  <r>
    <s v="MT0000892"/>
    <s v="ICIS-NPDES"/>
    <x v="0"/>
    <x v="4"/>
    <n v="530"/>
    <s v="Solids, total suspended"/>
    <x v="7"/>
    <n v="1"/>
    <s v="Effluent gross"/>
    <n v="1"/>
    <x v="19"/>
    <x v="19"/>
    <n v="40268"/>
    <x v="0"/>
    <m/>
    <m/>
    <m/>
    <m/>
    <m/>
    <m/>
    <m/>
    <m/>
    <m/>
    <m/>
    <m/>
    <m/>
    <m/>
    <s v="MG/L"/>
    <s v="&lt;="/>
    <n v="35"/>
    <s v="MG/L"/>
    <s v="avg"/>
    <m/>
    <m/>
    <m/>
    <m/>
    <m/>
    <m/>
    <s v="MG/L"/>
    <s v="&lt;="/>
    <n v="70"/>
    <s v="MG/L"/>
    <s v="max"/>
    <m/>
    <m/>
    <m/>
    <m/>
    <m/>
    <x v="0"/>
    <m/>
    <m/>
    <m/>
    <m/>
    <m/>
    <m/>
    <m/>
    <m/>
    <m/>
    <m/>
    <m/>
    <m/>
    <m/>
    <m/>
    <m/>
    <m/>
    <m/>
    <m/>
    <m/>
    <m/>
    <m/>
    <m/>
    <m/>
    <m/>
  </r>
  <r>
    <s v="MT0000892"/>
    <s v="ICIS-NPDES"/>
    <x v="0"/>
    <x v="4"/>
    <n v="530"/>
    <s v="Solids, total suspended"/>
    <x v="7"/>
    <n v="1"/>
    <s v="Effluent gross"/>
    <n v="1"/>
    <x v="20"/>
    <x v="20"/>
    <n v="40298"/>
    <x v="0"/>
    <m/>
    <m/>
    <m/>
    <m/>
    <m/>
    <m/>
    <m/>
    <m/>
    <m/>
    <m/>
    <m/>
    <m/>
    <m/>
    <s v="MG/L"/>
    <s v="&lt;="/>
    <n v="35"/>
    <s v="MG/L"/>
    <s v="avg"/>
    <m/>
    <m/>
    <m/>
    <m/>
    <m/>
    <m/>
    <s v="MG/L"/>
    <s v="&lt;="/>
    <n v="70"/>
    <s v="MG/L"/>
    <s v="max"/>
    <m/>
    <m/>
    <m/>
    <m/>
    <m/>
    <x v="0"/>
    <m/>
    <m/>
    <m/>
    <m/>
    <m/>
    <m/>
    <m/>
    <m/>
    <m/>
    <m/>
    <m/>
    <m/>
    <m/>
    <m/>
    <m/>
    <m/>
    <m/>
    <m/>
    <m/>
    <m/>
    <m/>
    <m/>
    <m/>
    <m/>
  </r>
  <r>
    <s v="MT0000892"/>
    <s v="ICIS-NPDES"/>
    <x v="0"/>
    <x v="4"/>
    <n v="530"/>
    <s v="Solids, total suspended"/>
    <x v="7"/>
    <n v="1"/>
    <s v="Effluent gross"/>
    <n v="1"/>
    <x v="21"/>
    <x v="21"/>
    <n v="40329"/>
    <x v="0"/>
    <m/>
    <m/>
    <m/>
    <m/>
    <m/>
    <m/>
    <m/>
    <m/>
    <m/>
    <m/>
    <m/>
    <m/>
    <m/>
    <s v="MG/L"/>
    <s v="&lt;="/>
    <n v="35"/>
    <s v="MG/L"/>
    <s v="avg"/>
    <m/>
    <m/>
    <m/>
    <m/>
    <m/>
    <m/>
    <s v="MG/L"/>
    <s v="&lt;="/>
    <n v="70"/>
    <s v="MG/L"/>
    <s v="max"/>
    <m/>
    <m/>
    <m/>
    <m/>
    <m/>
    <x v="0"/>
    <m/>
    <m/>
    <m/>
    <m/>
    <m/>
    <m/>
    <m/>
    <m/>
    <m/>
    <m/>
    <m/>
    <m/>
    <m/>
    <m/>
    <m/>
    <m/>
    <m/>
    <m/>
    <m/>
    <m/>
    <m/>
    <m/>
    <m/>
    <m/>
  </r>
  <r>
    <s v="MT0000892"/>
    <s v="ICIS-NPDES"/>
    <x v="0"/>
    <x v="4"/>
    <n v="530"/>
    <s v="Solids, total suspended"/>
    <x v="7"/>
    <n v="1"/>
    <s v="Effluent gross"/>
    <n v="1"/>
    <x v="22"/>
    <x v="22"/>
    <n v="40359"/>
    <x v="0"/>
    <m/>
    <m/>
    <m/>
    <m/>
    <m/>
    <m/>
    <m/>
    <m/>
    <m/>
    <m/>
    <m/>
    <m/>
    <m/>
    <s v="MG/L"/>
    <s v="&lt;="/>
    <n v="35"/>
    <s v="MG/L"/>
    <s v="avg"/>
    <m/>
    <m/>
    <m/>
    <m/>
    <m/>
    <m/>
    <s v="MG/L"/>
    <s v="&lt;="/>
    <n v="70"/>
    <s v="MG/L"/>
    <s v="max"/>
    <m/>
    <m/>
    <m/>
    <m/>
    <m/>
    <x v="0"/>
    <m/>
    <m/>
    <m/>
    <m/>
    <m/>
    <m/>
    <m/>
    <m/>
    <m/>
    <m/>
    <m/>
    <m/>
    <m/>
    <m/>
    <m/>
    <m/>
    <m/>
    <m/>
    <m/>
    <m/>
    <m/>
    <m/>
    <m/>
    <m/>
  </r>
  <r>
    <s v="MT0000892"/>
    <s v="ICIS-NPDES"/>
    <x v="0"/>
    <x v="4"/>
    <n v="530"/>
    <s v="Solids, total suspended"/>
    <x v="7"/>
    <n v="1"/>
    <s v="Effluent gross"/>
    <n v="1"/>
    <x v="23"/>
    <x v="23"/>
    <n v="40390"/>
    <x v="0"/>
    <m/>
    <m/>
    <m/>
    <m/>
    <m/>
    <m/>
    <m/>
    <m/>
    <m/>
    <m/>
    <m/>
    <m/>
    <m/>
    <s v="MG/L"/>
    <s v="&lt;="/>
    <n v="35"/>
    <s v="MG/L"/>
    <s v="avg"/>
    <m/>
    <m/>
    <m/>
    <m/>
    <m/>
    <m/>
    <s v="MG/L"/>
    <s v="&lt;="/>
    <n v="70"/>
    <s v="MG/L"/>
    <s v="max"/>
    <m/>
    <m/>
    <m/>
    <m/>
    <m/>
    <x v="0"/>
    <m/>
    <m/>
    <m/>
    <m/>
    <m/>
    <m/>
    <m/>
    <m/>
    <m/>
    <m/>
    <m/>
    <m/>
    <m/>
    <m/>
    <m/>
    <m/>
    <m/>
    <m/>
    <m/>
    <m/>
    <m/>
    <m/>
    <m/>
    <m/>
  </r>
  <r>
    <s v="MT0000892"/>
    <s v="ICIS-NPDES"/>
    <x v="0"/>
    <x v="4"/>
    <n v="530"/>
    <s v="Solids, total suspended"/>
    <x v="7"/>
    <n v="1"/>
    <s v="Effluent gross"/>
    <n v="1"/>
    <x v="0"/>
    <x v="0"/>
    <n v="40421"/>
    <x v="0"/>
    <m/>
    <m/>
    <m/>
    <m/>
    <m/>
    <m/>
    <m/>
    <m/>
    <m/>
    <m/>
    <m/>
    <m/>
    <m/>
    <s v="MG/L"/>
    <s v="&lt;="/>
    <n v="35"/>
    <s v="MG/L"/>
    <s v="avg"/>
    <m/>
    <m/>
    <m/>
    <m/>
    <m/>
    <m/>
    <s v="MG/L"/>
    <s v="&lt;="/>
    <n v="70"/>
    <s v="MG/L"/>
    <s v="max"/>
    <m/>
    <m/>
    <m/>
    <m/>
    <m/>
    <x v="0"/>
    <m/>
    <m/>
    <m/>
    <m/>
    <m/>
    <m/>
    <m/>
    <m/>
    <m/>
    <m/>
    <m/>
    <m/>
    <m/>
    <m/>
    <m/>
    <m/>
    <m/>
    <m/>
    <m/>
    <m/>
    <m/>
    <m/>
    <m/>
    <m/>
  </r>
  <r>
    <s v="MT0000892"/>
    <s v="ICIS-NPDES"/>
    <x v="0"/>
    <x v="4"/>
    <n v="530"/>
    <s v="Solids, total suspended"/>
    <x v="7"/>
    <n v="1"/>
    <s v="Effluent gross"/>
    <n v="1"/>
    <x v="1"/>
    <x v="1"/>
    <n v="40451"/>
    <x v="0"/>
    <m/>
    <m/>
    <m/>
    <m/>
    <m/>
    <m/>
    <m/>
    <m/>
    <m/>
    <m/>
    <m/>
    <m/>
    <m/>
    <s v="MG/L"/>
    <s v="&lt;="/>
    <n v="35"/>
    <s v="MG/L"/>
    <s v="avg"/>
    <m/>
    <m/>
    <m/>
    <m/>
    <m/>
    <m/>
    <s v="MG/L"/>
    <s v="&lt;="/>
    <n v="70"/>
    <s v="MG/L"/>
    <s v="max"/>
    <m/>
    <m/>
    <m/>
    <m/>
    <m/>
    <x v="0"/>
    <m/>
    <m/>
    <m/>
    <m/>
    <m/>
    <m/>
    <m/>
    <m/>
    <m/>
    <m/>
    <m/>
    <m/>
    <m/>
    <m/>
    <m/>
    <m/>
    <m/>
    <m/>
    <m/>
    <m/>
    <m/>
    <m/>
    <m/>
    <m/>
  </r>
  <r>
    <s v="MT0000892"/>
    <s v="ICIS-NPDES"/>
    <x v="0"/>
    <x v="4"/>
    <n v="530"/>
    <s v="Solids, total suspended"/>
    <x v="7"/>
    <n v="1"/>
    <s v="Effluent gross"/>
    <n v="1"/>
    <x v="24"/>
    <x v="24"/>
    <n v="40482"/>
    <x v="0"/>
    <m/>
    <m/>
    <m/>
    <m/>
    <m/>
    <m/>
    <m/>
    <m/>
    <m/>
    <m/>
    <m/>
    <m/>
    <m/>
    <s v="MG/L"/>
    <s v="&lt;="/>
    <n v="35"/>
    <s v="MG/L"/>
    <s v="avg"/>
    <m/>
    <m/>
    <m/>
    <m/>
    <m/>
    <m/>
    <s v="MG/L"/>
    <s v="&lt;="/>
    <n v="70"/>
    <s v="MG/L"/>
    <s v="max"/>
    <m/>
    <m/>
    <m/>
    <m/>
    <m/>
    <x v="0"/>
    <m/>
    <m/>
    <m/>
    <m/>
    <m/>
    <m/>
    <m/>
    <m/>
    <m/>
    <m/>
    <m/>
    <m/>
    <m/>
    <m/>
    <m/>
    <m/>
    <m/>
    <m/>
    <m/>
    <m/>
    <m/>
    <m/>
    <m/>
    <m/>
  </r>
  <r>
    <s v="MT0000892"/>
    <s v="ICIS-NPDES"/>
    <x v="0"/>
    <x v="4"/>
    <n v="530"/>
    <s v="Solids, total suspended"/>
    <x v="7"/>
    <n v="1"/>
    <s v="Effluent gross"/>
    <n v="1"/>
    <x v="2"/>
    <x v="2"/>
    <n v="40512"/>
    <x v="0"/>
    <m/>
    <m/>
    <m/>
    <m/>
    <m/>
    <m/>
    <m/>
    <m/>
    <m/>
    <m/>
    <m/>
    <m/>
    <m/>
    <s v="MG/L"/>
    <s v="&lt;="/>
    <n v="35"/>
    <s v="MG/L"/>
    <s v="avg"/>
    <m/>
    <m/>
    <m/>
    <m/>
    <m/>
    <m/>
    <s v="MG/L"/>
    <s v="&lt;="/>
    <n v="70"/>
    <s v="MG/L"/>
    <s v="max"/>
    <m/>
    <m/>
    <m/>
    <m/>
    <m/>
    <x v="0"/>
    <m/>
    <m/>
    <m/>
    <m/>
    <m/>
    <m/>
    <m/>
    <m/>
    <m/>
    <m/>
    <m/>
    <m/>
    <m/>
    <m/>
    <m/>
    <m/>
    <m/>
    <m/>
    <m/>
    <m/>
    <m/>
    <m/>
    <m/>
    <m/>
  </r>
  <r>
    <s v="MT0000892"/>
    <s v="ICIS-NPDES"/>
    <x v="0"/>
    <x v="4"/>
    <n v="530"/>
    <s v="Solids, total suspended"/>
    <x v="7"/>
    <n v="1"/>
    <s v="Effluent gross"/>
    <n v="1"/>
    <x v="3"/>
    <x v="3"/>
    <n v="40543"/>
    <x v="0"/>
    <m/>
    <m/>
    <m/>
    <m/>
    <m/>
    <m/>
    <m/>
    <m/>
    <m/>
    <m/>
    <m/>
    <m/>
    <m/>
    <s v="MG/L"/>
    <s v="&lt;="/>
    <n v="35"/>
    <s v="MG/L"/>
    <s v="avg"/>
    <m/>
    <m/>
    <m/>
    <m/>
    <m/>
    <m/>
    <s v="MG/L"/>
    <s v="&lt;="/>
    <n v="70"/>
    <s v="MG/L"/>
    <s v="max"/>
    <m/>
    <m/>
    <m/>
    <m/>
    <m/>
    <x v="0"/>
    <m/>
    <m/>
    <m/>
    <m/>
    <m/>
    <m/>
    <m/>
    <m/>
    <m/>
    <m/>
    <m/>
    <m/>
    <m/>
    <m/>
    <m/>
    <m/>
    <m/>
    <m/>
    <m/>
    <m/>
    <m/>
    <m/>
    <m/>
    <m/>
  </r>
  <r>
    <s v="MT0000892"/>
    <s v="ICIS-NPDES"/>
    <x v="0"/>
    <x v="4"/>
    <n v="530"/>
    <s v="Solids, total suspended"/>
    <x v="7"/>
    <n v="1"/>
    <s v="Effluent gross"/>
    <n v="1"/>
    <x v="25"/>
    <x v="25"/>
    <n v="40574"/>
    <x v="1"/>
    <m/>
    <m/>
    <m/>
    <m/>
    <m/>
    <m/>
    <m/>
    <m/>
    <m/>
    <m/>
    <m/>
    <m/>
    <m/>
    <s v="MG/L"/>
    <s v="&lt;="/>
    <n v="35"/>
    <s v="MG/L"/>
    <s v="avg"/>
    <m/>
    <m/>
    <m/>
    <m/>
    <m/>
    <m/>
    <s v="MG/L"/>
    <s v="&lt;="/>
    <n v="70"/>
    <s v="MG/L"/>
    <s v="max"/>
    <m/>
    <m/>
    <m/>
    <m/>
    <m/>
    <x v="0"/>
    <m/>
    <m/>
    <m/>
    <m/>
    <m/>
    <m/>
    <m/>
    <m/>
    <m/>
    <m/>
    <m/>
    <m/>
    <m/>
    <m/>
    <m/>
    <m/>
    <m/>
    <m/>
    <m/>
    <m/>
    <m/>
    <m/>
    <m/>
    <m/>
  </r>
  <r>
    <s v="MT0000892"/>
    <s v="ICIS-NPDES"/>
    <x v="0"/>
    <x v="4"/>
    <n v="530"/>
    <s v="Solids, total suspended"/>
    <x v="7"/>
    <n v="1"/>
    <s v="Effluent gross"/>
    <n v="1"/>
    <x v="26"/>
    <x v="26"/>
    <n v="40602"/>
    <x v="1"/>
    <m/>
    <m/>
    <m/>
    <m/>
    <m/>
    <m/>
    <m/>
    <m/>
    <m/>
    <m/>
    <m/>
    <m/>
    <m/>
    <s v="MG/L"/>
    <s v="&lt;="/>
    <n v="35"/>
    <s v="MG/L"/>
    <s v="avg"/>
    <m/>
    <m/>
    <m/>
    <m/>
    <m/>
    <m/>
    <s v="MG/L"/>
    <s v="&lt;="/>
    <n v="70"/>
    <s v="MG/L"/>
    <s v="max"/>
    <m/>
    <m/>
    <m/>
    <m/>
    <m/>
    <x v="0"/>
    <m/>
    <m/>
    <m/>
    <m/>
    <m/>
    <m/>
    <m/>
    <m/>
    <m/>
    <m/>
    <m/>
    <m/>
    <m/>
    <m/>
    <m/>
    <m/>
    <m/>
    <m/>
    <m/>
    <m/>
    <m/>
    <m/>
    <m/>
    <m/>
  </r>
  <r>
    <s v="MT0000892"/>
    <s v="ICIS-NPDES"/>
    <x v="0"/>
    <x v="4"/>
    <n v="530"/>
    <s v="Solids, total suspended"/>
    <x v="7"/>
    <n v="1"/>
    <s v="Effluent gross"/>
    <n v="1"/>
    <x v="27"/>
    <x v="27"/>
    <n v="40633"/>
    <x v="1"/>
    <m/>
    <m/>
    <m/>
    <m/>
    <m/>
    <m/>
    <m/>
    <m/>
    <m/>
    <m/>
    <m/>
    <m/>
    <m/>
    <s v="MG/L"/>
    <s v="&lt;="/>
    <n v="35"/>
    <s v="MG/L"/>
    <s v="avg"/>
    <m/>
    <m/>
    <m/>
    <m/>
    <m/>
    <m/>
    <s v="MG/L"/>
    <s v="&lt;="/>
    <n v="70"/>
    <s v="MG/L"/>
    <s v="max"/>
    <m/>
    <m/>
    <m/>
    <m/>
    <m/>
    <x v="0"/>
    <m/>
    <m/>
    <m/>
    <m/>
    <m/>
    <m/>
    <m/>
    <m/>
    <m/>
    <m/>
    <m/>
    <m/>
    <m/>
    <m/>
    <m/>
    <m/>
    <m/>
    <m/>
    <m/>
    <m/>
    <m/>
    <m/>
    <m/>
    <m/>
  </r>
  <r>
    <s v="MT0000892"/>
    <s v="ICIS-NPDES"/>
    <x v="0"/>
    <x v="4"/>
    <n v="530"/>
    <s v="Solids, total suspended"/>
    <x v="7"/>
    <n v="1"/>
    <s v="Effluent gross"/>
    <n v="1"/>
    <x v="28"/>
    <x v="28"/>
    <n v="40663"/>
    <x v="1"/>
    <m/>
    <m/>
    <m/>
    <m/>
    <m/>
    <m/>
    <m/>
    <m/>
    <m/>
    <m/>
    <m/>
    <m/>
    <m/>
    <s v="MG/L"/>
    <s v="&lt;="/>
    <n v="35"/>
    <s v="MG/L"/>
    <s v="avg"/>
    <m/>
    <m/>
    <m/>
    <m/>
    <m/>
    <m/>
    <s v="MG/L"/>
    <s v="&lt;="/>
    <n v="70"/>
    <s v="MG/L"/>
    <s v="max"/>
    <m/>
    <m/>
    <m/>
    <m/>
    <m/>
    <x v="0"/>
    <m/>
    <m/>
    <m/>
    <m/>
    <m/>
    <m/>
    <m/>
    <m/>
    <m/>
    <m/>
    <m/>
    <m/>
    <m/>
    <m/>
    <m/>
    <m/>
    <m/>
    <m/>
    <m/>
    <m/>
    <m/>
    <m/>
    <m/>
    <m/>
  </r>
  <r>
    <s v="MT0000892"/>
    <s v="ICIS-NPDES"/>
    <x v="0"/>
    <x v="4"/>
    <n v="530"/>
    <s v="Solids, total suspended"/>
    <x v="7"/>
    <n v="1"/>
    <s v="Effluent gross"/>
    <n v="1"/>
    <x v="4"/>
    <x v="4"/>
    <n v="40694"/>
    <x v="1"/>
    <m/>
    <m/>
    <m/>
    <m/>
    <m/>
    <m/>
    <m/>
    <m/>
    <m/>
    <m/>
    <m/>
    <m/>
    <m/>
    <s v="MG/L"/>
    <s v="&lt;="/>
    <n v="35"/>
    <s v="MG/L"/>
    <s v="avg"/>
    <m/>
    <m/>
    <m/>
    <m/>
    <m/>
    <m/>
    <s v="MG/L"/>
    <s v="&lt;="/>
    <n v="70"/>
    <s v="MG/L"/>
    <s v="max"/>
    <m/>
    <m/>
    <m/>
    <m/>
    <m/>
    <x v="0"/>
    <m/>
    <m/>
    <m/>
    <m/>
    <m/>
    <m/>
    <m/>
    <m/>
    <m/>
    <m/>
    <m/>
    <m/>
    <m/>
    <m/>
    <m/>
    <m/>
    <m/>
    <m/>
    <m/>
    <m/>
    <m/>
    <m/>
    <m/>
    <m/>
  </r>
  <r>
    <s v="MT0000892"/>
    <s v="ICIS-NPDES"/>
    <x v="0"/>
    <x v="4"/>
    <n v="530"/>
    <s v="Solids, total suspended"/>
    <x v="7"/>
    <n v="1"/>
    <s v="Effluent gross"/>
    <n v="1"/>
    <x v="5"/>
    <x v="5"/>
    <n v="40724"/>
    <x v="1"/>
    <m/>
    <m/>
    <m/>
    <m/>
    <m/>
    <m/>
    <m/>
    <m/>
    <m/>
    <m/>
    <m/>
    <m/>
    <m/>
    <s v="MG/L"/>
    <s v="&lt;="/>
    <n v="35"/>
    <s v="MG/L"/>
    <s v="avg"/>
    <m/>
    <m/>
    <m/>
    <m/>
    <m/>
    <m/>
    <s v="MG/L"/>
    <s v="&lt;="/>
    <n v="70"/>
    <s v="MG/L"/>
    <s v="max"/>
    <m/>
    <m/>
    <m/>
    <m/>
    <m/>
    <x v="0"/>
    <m/>
    <m/>
    <m/>
    <m/>
    <m/>
    <m/>
    <m/>
    <m/>
    <m/>
    <m/>
    <m/>
    <m/>
    <m/>
    <m/>
    <m/>
    <m/>
    <m/>
    <m/>
    <m/>
    <m/>
    <m/>
    <m/>
    <m/>
    <m/>
  </r>
  <r>
    <s v="MT0000892"/>
    <s v="ICIS-NPDES"/>
    <x v="0"/>
    <x v="4"/>
    <n v="530"/>
    <s v="Solids, total suspended"/>
    <x v="7"/>
    <n v="1"/>
    <s v="Effluent gross"/>
    <n v="1"/>
    <x v="6"/>
    <x v="6"/>
    <n v="40755"/>
    <x v="1"/>
    <m/>
    <m/>
    <m/>
    <m/>
    <m/>
    <m/>
    <m/>
    <m/>
    <m/>
    <m/>
    <m/>
    <m/>
    <m/>
    <s v="MG/L"/>
    <s v="&lt;="/>
    <n v="35"/>
    <s v="MG/L"/>
    <s v="avg"/>
    <m/>
    <m/>
    <m/>
    <m/>
    <m/>
    <m/>
    <s v="MG/L"/>
    <s v="&lt;="/>
    <n v="70"/>
    <s v="MG/L"/>
    <s v="max"/>
    <m/>
    <m/>
    <m/>
    <m/>
    <m/>
    <x v="0"/>
    <m/>
    <m/>
    <m/>
    <m/>
    <m/>
    <m/>
    <m/>
    <m/>
    <m/>
    <m/>
    <m/>
    <m/>
    <m/>
    <m/>
    <m/>
    <m/>
    <m/>
    <m/>
    <m/>
    <m/>
    <m/>
    <m/>
    <m/>
    <m/>
  </r>
  <r>
    <s v="MT0000892"/>
    <s v="ICIS-NPDES"/>
    <x v="0"/>
    <x v="4"/>
    <n v="530"/>
    <s v="Solids, total suspended"/>
    <x v="7"/>
    <n v="1"/>
    <s v="Effluent gross"/>
    <n v="1"/>
    <x v="7"/>
    <x v="7"/>
    <n v="40786"/>
    <x v="1"/>
    <m/>
    <m/>
    <m/>
    <m/>
    <m/>
    <m/>
    <m/>
    <m/>
    <m/>
    <m/>
    <m/>
    <m/>
    <m/>
    <s v="MG/L"/>
    <s v="&lt;="/>
    <n v="35"/>
    <s v="MG/L"/>
    <s v="avg"/>
    <m/>
    <m/>
    <m/>
    <m/>
    <m/>
    <m/>
    <s v="MG/L"/>
    <s v="&lt;="/>
    <n v="70"/>
    <s v="MG/L"/>
    <s v="max"/>
    <m/>
    <m/>
    <m/>
    <m/>
    <m/>
    <x v="0"/>
    <m/>
    <m/>
    <m/>
    <m/>
    <m/>
    <m/>
    <m/>
    <m/>
    <m/>
    <m/>
    <m/>
    <m/>
    <m/>
    <m/>
    <m/>
    <m/>
    <m/>
    <m/>
    <m/>
    <m/>
    <m/>
    <m/>
    <m/>
    <m/>
  </r>
  <r>
    <s v="MT0000892"/>
    <s v="ICIS-NPDES"/>
    <x v="0"/>
    <x v="4"/>
    <n v="530"/>
    <s v="Solids, total suspended"/>
    <x v="7"/>
    <n v="1"/>
    <s v="Effluent gross"/>
    <n v="1"/>
    <x v="29"/>
    <x v="29"/>
    <n v="40816"/>
    <x v="1"/>
    <m/>
    <m/>
    <m/>
    <m/>
    <m/>
    <m/>
    <m/>
    <m/>
    <m/>
    <m/>
    <m/>
    <m/>
    <m/>
    <s v="MG/L"/>
    <s v="&lt;="/>
    <n v="35"/>
    <s v="MG/L"/>
    <s v="avg"/>
    <m/>
    <m/>
    <m/>
    <m/>
    <m/>
    <m/>
    <s v="MG/L"/>
    <s v="&lt;="/>
    <n v="70"/>
    <s v="MG/L"/>
    <s v="max"/>
    <m/>
    <m/>
    <m/>
    <m/>
    <m/>
    <x v="0"/>
    <m/>
    <m/>
    <m/>
    <m/>
    <m/>
    <m/>
    <m/>
    <m/>
    <m/>
    <m/>
    <m/>
    <m/>
    <m/>
    <m/>
    <m/>
    <m/>
    <m/>
    <m/>
    <m/>
    <m/>
    <m/>
    <m/>
    <m/>
    <m/>
  </r>
  <r>
    <s v="MT0000892"/>
    <s v="ICIS-NPDES"/>
    <x v="0"/>
    <x v="4"/>
    <n v="530"/>
    <s v="Solids, total suspended"/>
    <x v="7"/>
    <n v="1"/>
    <s v="Effluent gross"/>
    <n v="1"/>
    <x v="30"/>
    <x v="30"/>
    <n v="40847"/>
    <x v="1"/>
    <m/>
    <m/>
    <m/>
    <m/>
    <m/>
    <m/>
    <m/>
    <m/>
    <m/>
    <m/>
    <m/>
    <m/>
    <m/>
    <s v="MG/L"/>
    <s v="&lt;="/>
    <n v="35"/>
    <s v="MG/L"/>
    <s v="avg"/>
    <m/>
    <m/>
    <m/>
    <m/>
    <m/>
    <m/>
    <s v="MG/L"/>
    <s v="&lt;="/>
    <n v="70"/>
    <s v="MG/L"/>
    <s v="max"/>
    <m/>
    <m/>
    <m/>
    <m/>
    <m/>
    <x v="0"/>
    <m/>
    <m/>
    <m/>
    <m/>
    <m/>
    <m/>
    <m/>
    <m/>
    <m/>
    <m/>
    <m/>
    <m/>
    <m/>
    <m/>
    <m/>
    <m/>
    <m/>
    <m/>
    <m/>
    <m/>
    <m/>
    <m/>
    <m/>
    <m/>
  </r>
  <r>
    <s v="MT0000892"/>
    <s v="ICIS-NPDES"/>
    <x v="0"/>
    <x v="4"/>
    <n v="530"/>
    <s v="Solids, total suspended"/>
    <x v="7"/>
    <n v="1"/>
    <s v="Effluent gross"/>
    <n v="1"/>
    <x v="31"/>
    <x v="31"/>
    <n v="40877"/>
    <x v="1"/>
    <m/>
    <m/>
    <m/>
    <m/>
    <m/>
    <m/>
    <m/>
    <m/>
    <m/>
    <m/>
    <m/>
    <m/>
    <m/>
    <s v="MG/L"/>
    <s v="&lt;="/>
    <n v="35"/>
    <s v="MG/L"/>
    <s v="avg"/>
    <m/>
    <m/>
    <m/>
    <m/>
    <m/>
    <m/>
    <s v="MG/L"/>
    <s v="&lt;="/>
    <n v="70"/>
    <s v="MG/L"/>
    <s v="max"/>
    <m/>
    <m/>
    <m/>
    <m/>
    <m/>
    <x v="0"/>
    <m/>
    <m/>
    <m/>
    <m/>
    <m/>
    <m/>
    <m/>
    <m/>
    <m/>
    <m/>
    <m/>
    <m/>
    <m/>
    <m/>
    <m/>
    <m/>
    <m/>
    <m/>
    <m/>
    <m/>
    <m/>
    <m/>
    <m/>
    <m/>
  </r>
  <r>
    <s v="MT0000892"/>
    <s v="ICIS-NPDES"/>
    <x v="0"/>
    <x v="4"/>
    <n v="530"/>
    <s v="Solids, total suspended"/>
    <x v="7"/>
    <n v="1"/>
    <s v="Effluent gross"/>
    <n v="1"/>
    <x v="32"/>
    <x v="32"/>
    <n v="40908"/>
    <x v="1"/>
    <m/>
    <m/>
    <m/>
    <m/>
    <m/>
    <m/>
    <m/>
    <m/>
    <m/>
    <m/>
    <m/>
    <m/>
    <m/>
    <s v="MG/L"/>
    <s v="&lt;="/>
    <n v="35"/>
    <s v="MG/L"/>
    <s v="avg"/>
    <m/>
    <m/>
    <m/>
    <m/>
    <m/>
    <m/>
    <s v="MG/L"/>
    <s v="&lt;="/>
    <n v="70"/>
    <s v="MG/L"/>
    <s v="max"/>
    <m/>
    <m/>
    <m/>
    <m/>
    <m/>
    <x v="0"/>
    <m/>
    <m/>
    <m/>
    <m/>
    <m/>
    <m/>
    <m/>
    <m/>
    <m/>
    <m/>
    <m/>
    <m/>
    <m/>
    <m/>
    <m/>
    <m/>
    <m/>
    <m/>
    <m/>
    <m/>
    <m/>
    <m/>
    <m/>
    <m/>
  </r>
  <r>
    <s v="MT0000892"/>
    <s v="ICIS-NPDES"/>
    <x v="0"/>
    <x v="4"/>
    <n v="530"/>
    <s v="Solids, total suspended"/>
    <x v="7"/>
    <n v="1"/>
    <s v="Effluent gross"/>
    <n v="1"/>
    <x v="33"/>
    <x v="33"/>
    <n v="40939"/>
    <x v="2"/>
    <m/>
    <m/>
    <m/>
    <m/>
    <m/>
    <m/>
    <m/>
    <m/>
    <m/>
    <m/>
    <m/>
    <m/>
    <m/>
    <s v="MG/L"/>
    <s v="&lt;="/>
    <n v="35"/>
    <s v="MG/L"/>
    <s v="avg"/>
    <m/>
    <m/>
    <m/>
    <m/>
    <m/>
    <m/>
    <s v="MG/L"/>
    <s v="&lt;="/>
    <n v="70"/>
    <s v="MG/L"/>
    <s v="max"/>
    <m/>
    <m/>
    <m/>
    <m/>
    <m/>
    <x v="0"/>
    <m/>
    <m/>
    <m/>
    <m/>
    <m/>
    <m/>
    <m/>
    <m/>
    <m/>
    <m/>
    <m/>
    <m/>
    <m/>
    <m/>
    <m/>
    <m/>
    <m/>
    <m/>
    <m/>
    <m/>
    <m/>
    <m/>
    <m/>
    <m/>
  </r>
  <r>
    <s v="MT0000892"/>
    <s v="ICIS-NPDES"/>
    <x v="0"/>
    <x v="4"/>
    <n v="530"/>
    <s v="Solids, total suspended"/>
    <x v="7"/>
    <n v="1"/>
    <s v="Effluent gross"/>
    <n v="1"/>
    <x v="34"/>
    <x v="34"/>
    <n v="40968"/>
    <x v="2"/>
    <m/>
    <m/>
    <m/>
    <m/>
    <m/>
    <m/>
    <m/>
    <m/>
    <m/>
    <m/>
    <m/>
    <m/>
    <m/>
    <s v="MG/L"/>
    <s v="&lt;="/>
    <n v="35"/>
    <s v="MG/L"/>
    <s v="avg"/>
    <m/>
    <m/>
    <m/>
    <m/>
    <m/>
    <m/>
    <s v="MG/L"/>
    <s v="&lt;="/>
    <n v="70"/>
    <s v="MG/L"/>
    <s v="max"/>
    <m/>
    <m/>
    <m/>
    <m/>
    <m/>
    <x v="0"/>
    <m/>
    <m/>
    <m/>
    <m/>
    <m/>
    <m/>
    <m/>
    <m/>
    <m/>
    <m/>
    <m/>
    <m/>
    <m/>
    <m/>
    <m/>
    <m/>
    <m/>
    <m/>
    <m/>
    <m/>
    <m/>
    <m/>
    <m/>
    <m/>
  </r>
  <r>
    <s v="MT0000892"/>
    <s v="ICIS-NPDES"/>
    <x v="0"/>
    <x v="4"/>
    <n v="530"/>
    <s v="Solids, total suspended"/>
    <x v="7"/>
    <n v="1"/>
    <s v="Effluent gross"/>
    <n v="1"/>
    <x v="8"/>
    <x v="8"/>
    <n v="40999"/>
    <x v="2"/>
    <m/>
    <m/>
    <m/>
    <m/>
    <m/>
    <m/>
    <m/>
    <m/>
    <m/>
    <m/>
    <m/>
    <m/>
    <m/>
    <s v="MG/L"/>
    <s v="&lt;="/>
    <n v="35"/>
    <s v="MG/L"/>
    <s v="avg"/>
    <m/>
    <m/>
    <m/>
    <m/>
    <m/>
    <m/>
    <s v="MG/L"/>
    <s v="&lt;="/>
    <n v="70"/>
    <s v="MG/L"/>
    <s v="max"/>
    <m/>
    <m/>
    <m/>
    <m/>
    <m/>
    <x v="0"/>
    <m/>
    <m/>
    <m/>
    <m/>
    <m/>
    <m/>
    <m/>
    <m/>
    <m/>
    <m/>
    <m/>
    <m/>
    <m/>
    <m/>
    <m/>
    <m/>
    <m/>
    <m/>
    <m/>
    <m/>
    <m/>
    <m/>
    <m/>
    <m/>
  </r>
  <r>
    <s v="MT0000892"/>
    <s v="ICIS-NPDES"/>
    <x v="0"/>
    <x v="4"/>
    <n v="530"/>
    <s v="Solids, total suspended"/>
    <x v="7"/>
    <n v="1"/>
    <s v="Effluent gross"/>
    <n v="1"/>
    <x v="9"/>
    <x v="9"/>
    <n v="41029"/>
    <x v="2"/>
    <m/>
    <m/>
    <m/>
    <m/>
    <m/>
    <m/>
    <m/>
    <m/>
    <m/>
    <m/>
    <m/>
    <m/>
    <m/>
    <s v="MG/L"/>
    <s v="&lt;="/>
    <n v="35"/>
    <s v="MG/L"/>
    <s v="avg"/>
    <m/>
    <m/>
    <m/>
    <m/>
    <m/>
    <m/>
    <s v="MG/L"/>
    <s v="&lt;="/>
    <n v="70"/>
    <s v="MG/L"/>
    <s v="max"/>
    <m/>
    <m/>
    <m/>
    <m/>
    <m/>
    <x v="0"/>
    <m/>
    <m/>
    <m/>
    <m/>
    <m/>
    <m/>
    <m/>
    <m/>
    <m/>
    <m/>
    <m/>
    <m/>
    <m/>
    <m/>
    <m/>
    <m/>
    <m/>
    <m/>
    <m/>
    <m/>
    <m/>
    <m/>
    <m/>
    <m/>
  </r>
  <r>
    <s v="MT0000892"/>
    <s v="ICIS-NPDES"/>
    <x v="0"/>
    <x v="4"/>
    <n v="530"/>
    <s v="Solids, total suspended"/>
    <x v="7"/>
    <n v="1"/>
    <s v="Effluent gross"/>
    <n v="1"/>
    <x v="35"/>
    <x v="35"/>
    <n v="41060"/>
    <x v="2"/>
    <m/>
    <m/>
    <m/>
    <m/>
    <m/>
    <m/>
    <m/>
    <m/>
    <m/>
    <m/>
    <m/>
    <m/>
    <m/>
    <s v="MG/L"/>
    <s v="&lt;="/>
    <n v="35"/>
    <s v="MG/L"/>
    <s v="avg"/>
    <m/>
    <m/>
    <m/>
    <m/>
    <m/>
    <m/>
    <s v="MG/L"/>
    <s v="&lt;="/>
    <n v="70"/>
    <s v="MG/L"/>
    <s v="max"/>
    <m/>
    <m/>
    <m/>
    <m/>
    <m/>
    <x v="0"/>
    <m/>
    <m/>
    <m/>
    <m/>
    <m/>
    <m/>
    <m/>
    <m/>
    <m/>
    <m/>
    <m/>
    <m/>
    <m/>
    <m/>
    <m/>
    <m/>
    <m/>
    <m/>
    <m/>
    <m/>
    <m/>
    <m/>
    <m/>
    <m/>
  </r>
  <r>
    <s v="MT0000892"/>
    <s v="ICIS-NPDES"/>
    <x v="0"/>
    <x v="4"/>
    <n v="530"/>
    <s v="Solids, total suspended"/>
    <x v="7"/>
    <n v="1"/>
    <s v="Effluent gross"/>
    <n v="1"/>
    <x v="10"/>
    <x v="10"/>
    <n v="41090"/>
    <x v="2"/>
    <m/>
    <m/>
    <m/>
    <m/>
    <m/>
    <m/>
    <m/>
    <m/>
    <m/>
    <m/>
    <m/>
    <m/>
    <m/>
    <s v="MG/L"/>
    <s v="&lt;="/>
    <n v="35"/>
    <s v="MG/L"/>
    <s v="avg"/>
    <m/>
    <m/>
    <m/>
    <m/>
    <m/>
    <m/>
    <s v="MG/L"/>
    <s v="&lt;="/>
    <n v="70"/>
    <s v="MG/L"/>
    <s v="max"/>
    <m/>
    <m/>
    <m/>
    <m/>
    <m/>
    <x v="0"/>
    <m/>
    <m/>
    <m/>
    <m/>
    <m/>
    <m/>
    <m/>
    <m/>
    <m/>
    <m/>
    <m/>
    <m/>
    <m/>
    <m/>
    <m/>
    <m/>
    <m/>
    <m/>
    <m/>
    <m/>
    <m/>
    <m/>
    <m/>
    <m/>
  </r>
  <r>
    <s v="MT0000892"/>
    <s v="ICIS-NPDES"/>
    <x v="0"/>
    <x v="4"/>
    <n v="530"/>
    <s v="Solids, total suspended"/>
    <x v="7"/>
    <n v="1"/>
    <s v="Effluent gross"/>
    <n v="1"/>
    <x v="36"/>
    <x v="36"/>
    <n v="41121"/>
    <x v="2"/>
    <m/>
    <m/>
    <m/>
    <m/>
    <m/>
    <m/>
    <m/>
    <m/>
    <m/>
    <m/>
    <m/>
    <m/>
    <m/>
    <s v="MG/L"/>
    <s v="&lt;="/>
    <n v="35"/>
    <s v="MG/L"/>
    <s v="avg"/>
    <m/>
    <m/>
    <m/>
    <m/>
    <m/>
    <m/>
    <s v="MG/L"/>
    <s v="&lt;="/>
    <n v="70"/>
    <s v="MG/L"/>
    <s v="max"/>
    <m/>
    <m/>
    <m/>
    <m/>
    <m/>
    <x v="0"/>
    <m/>
    <m/>
    <m/>
    <m/>
    <m/>
    <m/>
    <m/>
    <m/>
    <m/>
    <m/>
    <m/>
    <m/>
    <m/>
    <m/>
    <m/>
    <m/>
    <m/>
    <m/>
    <m/>
    <m/>
    <m/>
    <m/>
    <m/>
    <m/>
  </r>
  <r>
    <s v="MT0000892"/>
    <s v="ICIS-NPDES"/>
    <x v="0"/>
    <x v="4"/>
    <n v="530"/>
    <s v="Solids, total suspended"/>
    <x v="7"/>
    <n v="1"/>
    <s v="Effluent gross"/>
    <n v="1"/>
    <x v="37"/>
    <x v="37"/>
    <n v="41152"/>
    <x v="2"/>
    <m/>
    <m/>
    <m/>
    <m/>
    <m/>
    <m/>
    <m/>
    <m/>
    <m/>
    <m/>
    <m/>
    <m/>
    <m/>
    <s v="MG/L"/>
    <s v="&lt;="/>
    <n v="35"/>
    <s v="MG/L"/>
    <s v="avg"/>
    <m/>
    <m/>
    <m/>
    <m/>
    <m/>
    <m/>
    <s v="MG/L"/>
    <s v="&lt;="/>
    <n v="70"/>
    <s v="MG/L"/>
    <s v="max"/>
    <m/>
    <m/>
    <m/>
    <m/>
    <m/>
    <x v="0"/>
    <m/>
    <m/>
    <m/>
    <m/>
    <m/>
    <m/>
    <m/>
    <m/>
    <m/>
    <m/>
    <m/>
    <m/>
    <m/>
    <m/>
    <m/>
    <m/>
    <m/>
    <m/>
    <m/>
    <m/>
    <m/>
    <m/>
    <m/>
    <m/>
  </r>
  <r>
    <s v="MT0000892"/>
    <s v="ICIS-NPDES"/>
    <x v="0"/>
    <x v="4"/>
    <n v="530"/>
    <s v="Solids, total suspended"/>
    <x v="7"/>
    <n v="1"/>
    <s v="Effluent gross"/>
    <n v="1"/>
    <x v="38"/>
    <x v="38"/>
    <n v="41182"/>
    <x v="2"/>
    <m/>
    <m/>
    <m/>
    <m/>
    <m/>
    <m/>
    <m/>
    <m/>
    <m/>
    <m/>
    <m/>
    <m/>
    <m/>
    <s v="MG/L"/>
    <s v="&lt;="/>
    <n v="35"/>
    <s v="MG/L"/>
    <s v="avg"/>
    <m/>
    <m/>
    <m/>
    <m/>
    <m/>
    <m/>
    <s v="MG/L"/>
    <s v="&lt;="/>
    <n v="70"/>
    <s v="MG/L"/>
    <s v="max"/>
    <m/>
    <m/>
    <m/>
    <m/>
    <m/>
    <x v="0"/>
    <m/>
    <m/>
    <m/>
    <m/>
    <m/>
    <m/>
    <m/>
    <m/>
    <m/>
    <m/>
    <m/>
    <m/>
    <m/>
    <m/>
    <m/>
    <m/>
    <m/>
    <m/>
    <m/>
    <m/>
    <m/>
    <m/>
    <m/>
    <m/>
  </r>
  <r>
    <s v="MT0000892"/>
    <s v="ICIS-NPDES"/>
    <x v="0"/>
    <x v="4"/>
    <n v="545"/>
    <s v="Solids, settleable"/>
    <x v="8"/>
    <n v="1"/>
    <s v="Effluent gross"/>
    <n v="1"/>
    <x v="11"/>
    <x v="11"/>
    <n v="40025"/>
    <x v="3"/>
    <m/>
    <m/>
    <m/>
    <m/>
    <m/>
    <m/>
    <m/>
    <m/>
    <m/>
    <m/>
    <m/>
    <m/>
    <m/>
    <m/>
    <m/>
    <m/>
    <m/>
    <m/>
    <m/>
    <m/>
    <m/>
    <m/>
    <m/>
    <m/>
    <s v="ML/L"/>
    <s v="&lt;="/>
    <n v="0.5"/>
    <s v="ML/L"/>
    <s v="max"/>
    <m/>
    <m/>
    <m/>
    <m/>
    <m/>
    <x v="0"/>
    <m/>
    <m/>
    <m/>
    <m/>
    <m/>
    <m/>
    <m/>
    <m/>
    <m/>
    <m/>
    <m/>
    <m/>
    <m/>
    <m/>
    <m/>
    <m/>
    <m/>
    <m/>
    <m/>
    <m/>
    <m/>
    <m/>
    <m/>
    <m/>
  </r>
  <r>
    <s v="MT0000892"/>
    <s v="ICIS-NPDES"/>
    <x v="0"/>
    <x v="4"/>
    <n v="545"/>
    <s v="Solids, settleable"/>
    <x v="8"/>
    <n v="1"/>
    <s v="Effluent gross"/>
    <n v="1"/>
    <x v="12"/>
    <x v="12"/>
    <n v="40056"/>
    <x v="3"/>
    <m/>
    <m/>
    <m/>
    <m/>
    <m/>
    <m/>
    <m/>
    <m/>
    <m/>
    <m/>
    <m/>
    <m/>
    <m/>
    <m/>
    <m/>
    <m/>
    <m/>
    <m/>
    <m/>
    <m/>
    <m/>
    <m/>
    <m/>
    <m/>
    <s v="ML/L"/>
    <s v="&lt;="/>
    <n v="0.5"/>
    <s v="ML/L"/>
    <s v="max"/>
    <m/>
    <m/>
    <m/>
    <m/>
    <m/>
    <x v="0"/>
    <m/>
    <m/>
    <m/>
    <m/>
    <m/>
    <m/>
    <m/>
    <m/>
    <m/>
    <m/>
    <m/>
    <m/>
    <m/>
    <m/>
    <m/>
    <m/>
    <m/>
    <m/>
    <m/>
    <m/>
    <m/>
    <m/>
    <m/>
    <m/>
  </r>
  <r>
    <s v="MT0000892"/>
    <s v="ICIS-NPDES"/>
    <x v="0"/>
    <x v="4"/>
    <n v="545"/>
    <s v="Solids, settleable"/>
    <x v="8"/>
    <n v="1"/>
    <s v="Effluent gross"/>
    <n v="1"/>
    <x v="13"/>
    <x v="13"/>
    <n v="40086"/>
    <x v="3"/>
    <m/>
    <m/>
    <m/>
    <m/>
    <m/>
    <m/>
    <m/>
    <m/>
    <m/>
    <m/>
    <m/>
    <m/>
    <m/>
    <m/>
    <m/>
    <m/>
    <m/>
    <m/>
    <m/>
    <m/>
    <m/>
    <m/>
    <m/>
    <m/>
    <s v="ML/L"/>
    <s v="&lt;="/>
    <n v="0.5"/>
    <s v="ML/L"/>
    <s v="max"/>
    <m/>
    <m/>
    <m/>
    <m/>
    <m/>
    <x v="0"/>
    <m/>
    <m/>
    <m/>
    <m/>
    <m/>
    <m/>
    <m/>
    <m/>
    <m/>
    <m/>
    <m/>
    <m/>
    <m/>
    <m/>
    <m/>
    <m/>
    <m/>
    <m/>
    <m/>
    <m/>
    <m/>
    <m/>
    <m/>
    <m/>
  </r>
  <r>
    <s v="MT0000892"/>
    <s v="ICIS-NPDES"/>
    <x v="0"/>
    <x v="4"/>
    <n v="545"/>
    <s v="Solids, settleable"/>
    <x v="8"/>
    <n v="1"/>
    <s v="Effluent gross"/>
    <n v="1"/>
    <x v="14"/>
    <x v="14"/>
    <n v="40117"/>
    <x v="3"/>
    <m/>
    <m/>
    <m/>
    <m/>
    <m/>
    <m/>
    <m/>
    <m/>
    <m/>
    <m/>
    <m/>
    <m/>
    <m/>
    <m/>
    <m/>
    <m/>
    <m/>
    <m/>
    <m/>
    <m/>
    <m/>
    <m/>
    <m/>
    <m/>
    <s v="ML/L"/>
    <s v="&lt;="/>
    <n v="0.5"/>
    <s v="ML/L"/>
    <s v="max"/>
    <m/>
    <m/>
    <m/>
    <m/>
    <m/>
    <x v="0"/>
    <m/>
    <m/>
    <m/>
    <m/>
    <m/>
    <m/>
    <m/>
    <m/>
    <m/>
    <m/>
    <m/>
    <m/>
    <m/>
    <m/>
    <m/>
    <m/>
    <m/>
    <m/>
    <m/>
    <m/>
    <m/>
    <m/>
    <m/>
    <m/>
  </r>
  <r>
    <s v="MT0000892"/>
    <s v="ICIS-NPDES"/>
    <x v="0"/>
    <x v="4"/>
    <n v="545"/>
    <s v="Solids, settleable"/>
    <x v="8"/>
    <n v="1"/>
    <s v="Effluent gross"/>
    <n v="1"/>
    <x v="15"/>
    <x v="15"/>
    <n v="40147"/>
    <x v="3"/>
    <m/>
    <m/>
    <m/>
    <m/>
    <m/>
    <m/>
    <m/>
    <m/>
    <m/>
    <m/>
    <m/>
    <m/>
    <m/>
    <m/>
    <m/>
    <m/>
    <m/>
    <m/>
    <m/>
    <m/>
    <m/>
    <m/>
    <m/>
    <m/>
    <s v="ML/L"/>
    <s v="&lt;="/>
    <n v="0.5"/>
    <s v="ML/L"/>
    <s v="max"/>
    <m/>
    <m/>
    <m/>
    <m/>
    <m/>
    <x v="0"/>
    <m/>
    <m/>
    <m/>
    <m/>
    <m/>
    <m/>
    <m/>
    <m/>
    <m/>
    <m/>
    <m/>
    <m/>
    <m/>
    <m/>
    <m/>
    <m/>
    <m/>
    <m/>
    <m/>
    <m/>
    <m/>
    <m/>
    <m/>
    <m/>
  </r>
  <r>
    <s v="MT0000892"/>
    <s v="ICIS-NPDES"/>
    <x v="0"/>
    <x v="4"/>
    <n v="545"/>
    <s v="Solids, settleable"/>
    <x v="8"/>
    <n v="1"/>
    <s v="Effluent gross"/>
    <n v="1"/>
    <x v="16"/>
    <x v="16"/>
    <n v="40178"/>
    <x v="3"/>
    <m/>
    <m/>
    <m/>
    <m/>
    <m/>
    <m/>
    <m/>
    <m/>
    <m/>
    <m/>
    <m/>
    <m/>
    <m/>
    <m/>
    <m/>
    <m/>
    <m/>
    <m/>
    <m/>
    <m/>
    <m/>
    <m/>
    <m/>
    <m/>
    <s v="ML/L"/>
    <s v="&lt;="/>
    <n v="0.5"/>
    <s v="ML/L"/>
    <s v="max"/>
    <m/>
    <m/>
    <m/>
    <m/>
    <m/>
    <x v="0"/>
    <m/>
    <m/>
    <m/>
    <m/>
    <m/>
    <m/>
    <m/>
    <m/>
    <m/>
    <m/>
    <m/>
    <m/>
    <m/>
    <m/>
    <m/>
    <m/>
    <m/>
    <m/>
    <m/>
    <m/>
    <m/>
    <m/>
    <m/>
    <m/>
  </r>
  <r>
    <s v="MT0000892"/>
    <s v="ICIS-NPDES"/>
    <x v="0"/>
    <x v="4"/>
    <n v="545"/>
    <s v="Solids, settleable"/>
    <x v="8"/>
    <n v="1"/>
    <s v="Effluent gross"/>
    <n v="1"/>
    <x v="17"/>
    <x v="17"/>
    <n v="40209"/>
    <x v="0"/>
    <m/>
    <m/>
    <m/>
    <m/>
    <m/>
    <m/>
    <m/>
    <m/>
    <m/>
    <m/>
    <m/>
    <m/>
    <m/>
    <m/>
    <m/>
    <m/>
    <m/>
    <m/>
    <m/>
    <m/>
    <m/>
    <m/>
    <m/>
    <m/>
    <s v="ML/L"/>
    <s v="&lt;="/>
    <n v="0.5"/>
    <s v="ML/L"/>
    <s v="max"/>
    <m/>
    <m/>
    <m/>
    <m/>
    <m/>
    <x v="0"/>
    <m/>
    <m/>
    <m/>
    <m/>
    <m/>
    <m/>
    <m/>
    <m/>
    <m/>
    <m/>
    <m/>
    <m/>
    <m/>
    <m/>
    <m/>
    <m/>
    <m/>
    <m/>
    <m/>
    <m/>
    <m/>
    <m/>
    <m/>
    <m/>
  </r>
  <r>
    <s v="MT0000892"/>
    <s v="ICIS-NPDES"/>
    <x v="0"/>
    <x v="4"/>
    <n v="545"/>
    <s v="Solids, settleable"/>
    <x v="8"/>
    <n v="1"/>
    <s v="Effluent gross"/>
    <n v="1"/>
    <x v="18"/>
    <x v="18"/>
    <n v="40237"/>
    <x v="0"/>
    <m/>
    <m/>
    <m/>
    <m/>
    <m/>
    <m/>
    <m/>
    <m/>
    <m/>
    <m/>
    <m/>
    <m/>
    <m/>
    <m/>
    <m/>
    <m/>
    <m/>
    <m/>
    <m/>
    <m/>
    <m/>
    <m/>
    <m/>
    <m/>
    <s v="ML/L"/>
    <s v="&lt;="/>
    <n v="0.5"/>
    <s v="ML/L"/>
    <s v="max"/>
    <m/>
    <m/>
    <m/>
    <m/>
    <m/>
    <x v="0"/>
    <m/>
    <m/>
    <m/>
    <m/>
    <m/>
    <m/>
    <m/>
    <m/>
    <m/>
    <m/>
    <m/>
    <m/>
    <m/>
    <m/>
    <m/>
    <m/>
    <m/>
    <m/>
    <m/>
    <m/>
    <m/>
    <m/>
    <m/>
    <m/>
  </r>
  <r>
    <s v="MT0000892"/>
    <s v="ICIS-NPDES"/>
    <x v="0"/>
    <x v="4"/>
    <n v="545"/>
    <s v="Solids, settleable"/>
    <x v="8"/>
    <n v="1"/>
    <s v="Effluent gross"/>
    <n v="1"/>
    <x v="19"/>
    <x v="19"/>
    <n v="40268"/>
    <x v="0"/>
    <m/>
    <m/>
    <m/>
    <m/>
    <m/>
    <m/>
    <m/>
    <m/>
    <m/>
    <m/>
    <m/>
    <m/>
    <m/>
    <m/>
    <m/>
    <m/>
    <m/>
    <m/>
    <m/>
    <m/>
    <m/>
    <m/>
    <m/>
    <m/>
    <s v="ML/L"/>
    <s v="&lt;="/>
    <n v="0.5"/>
    <s v="ML/L"/>
    <s v="max"/>
    <m/>
    <m/>
    <m/>
    <m/>
    <m/>
    <x v="0"/>
    <m/>
    <m/>
    <m/>
    <m/>
    <m/>
    <m/>
    <m/>
    <m/>
    <m/>
    <m/>
    <m/>
    <m/>
    <m/>
    <m/>
    <m/>
    <m/>
    <m/>
    <m/>
    <m/>
    <m/>
    <m/>
    <m/>
    <m/>
    <m/>
  </r>
  <r>
    <s v="MT0000892"/>
    <s v="ICIS-NPDES"/>
    <x v="0"/>
    <x v="4"/>
    <n v="545"/>
    <s v="Solids, settleable"/>
    <x v="8"/>
    <n v="1"/>
    <s v="Effluent gross"/>
    <n v="1"/>
    <x v="20"/>
    <x v="20"/>
    <n v="40298"/>
    <x v="0"/>
    <m/>
    <m/>
    <m/>
    <m/>
    <m/>
    <m/>
    <m/>
    <m/>
    <m/>
    <m/>
    <m/>
    <m/>
    <m/>
    <m/>
    <m/>
    <m/>
    <m/>
    <m/>
    <m/>
    <m/>
    <m/>
    <m/>
    <m/>
    <m/>
    <s v="ML/L"/>
    <s v="&lt;="/>
    <n v="0.5"/>
    <s v="ML/L"/>
    <s v="max"/>
    <m/>
    <m/>
    <m/>
    <m/>
    <m/>
    <x v="0"/>
    <m/>
    <m/>
    <m/>
    <m/>
    <m/>
    <m/>
    <m/>
    <m/>
    <m/>
    <m/>
    <m/>
    <m/>
    <m/>
    <m/>
    <m/>
    <m/>
    <m/>
    <m/>
    <m/>
    <m/>
    <m/>
    <m/>
    <m/>
    <m/>
  </r>
  <r>
    <s v="MT0000892"/>
    <s v="ICIS-NPDES"/>
    <x v="0"/>
    <x v="4"/>
    <n v="545"/>
    <s v="Solids, settleable"/>
    <x v="8"/>
    <n v="1"/>
    <s v="Effluent gross"/>
    <n v="1"/>
    <x v="21"/>
    <x v="21"/>
    <n v="40329"/>
    <x v="0"/>
    <m/>
    <m/>
    <m/>
    <m/>
    <m/>
    <m/>
    <m/>
    <m/>
    <m/>
    <m/>
    <m/>
    <m/>
    <m/>
    <m/>
    <m/>
    <m/>
    <m/>
    <m/>
    <m/>
    <m/>
    <m/>
    <m/>
    <m/>
    <m/>
    <s v="ML/L"/>
    <s v="&lt;="/>
    <n v="0.5"/>
    <s v="ML/L"/>
    <s v="max"/>
    <m/>
    <m/>
    <m/>
    <m/>
    <m/>
    <x v="0"/>
    <m/>
    <m/>
    <m/>
    <m/>
    <m/>
    <m/>
    <m/>
    <m/>
    <m/>
    <m/>
    <m/>
    <m/>
    <m/>
    <m/>
    <m/>
    <m/>
    <m/>
    <m/>
    <m/>
    <m/>
    <m/>
    <m/>
    <m/>
    <m/>
  </r>
  <r>
    <s v="MT0000892"/>
    <s v="ICIS-NPDES"/>
    <x v="0"/>
    <x v="4"/>
    <n v="545"/>
    <s v="Solids, settleable"/>
    <x v="8"/>
    <n v="1"/>
    <s v="Effluent gross"/>
    <n v="1"/>
    <x v="22"/>
    <x v="22"/>
    <n v="40359"/>
    <x v="0"/>
    <m/>
    <m/>
    <m/>
    <m/>
    <m/>
    <m/>
    <m/>
    <m/>
    <m/>
    <m/>
    <m/>
    <m/>
    <m/>
    <m/>
    <m/>
    <m/>
    <m/>
    <m/>
    <m/>
    <m/>
    <m/>
    <m/>
    <m/>
    <m/>
    <s v="ML/L"/>
    <s v="&lt;="/>
    <n v="0.5"/>
    <s v="ML/L"/>
    <s v="max"/>
    <m/>
    <m/>
    <m/>
    <m/>
    <m/>
    <x v="0"/>
    <m/>
    <m/>
    <m/>
    <m/>
    <m/>
    <m/>
    <m/>
    <m/>
    <m/>
    <m/>
    <m/>
    <m/>
    <m/>
    <m/>
    <m/>
    <m/>
    <m/>
    <m/>
    <m/>
    <m/>
    <m/>
    <m/>
    <m/>
    <m/>
  </r>
  <r>
    <s v="MT0000892"/>
    <s v="ICIS-NPDES"/>
    <x v="0"/>
    <x v="4"/>
    <n v="545"/>
    <s v="Solids, settleable"/>
    <x v="8"/>
    <n v="1"/>
    <s v="Effluent gross"/>
    <n v="1"/>
    <x v="23"/>
    <x v="23"/>
    <n v="40390"/>
    <x v="0"/>
    <m/>
    <m/>
    <m/>
    <m/>
    <m/>
    <m/>
    <m/>
    <m/>
    <m/>
    <m/>
    <m/>
    <m/>
    <m/>
    <m/>
    <m/>
    <m/>
    <m/>
    <m/>
    <m/>
    <m/>
    <m/>
    <m/>
    <m/>
    <m/>
    <s v="ML/L"/>
    <s v="&lt;="/>
    <n v="0.5"/>
    <s v="ML/L"/>
    <s v="max"/>
    <m/>
    <m/>
    <m/>
    <m/>
    <m/>
    <x v="0"/>
    <m/>
    <m/>
    <m/>
    <m/>
    <m/>
    <m/>
    <m/>
    <m/>
    <m/>
    <m/>
    <m/>
    <m/>
    <m/>
    <m/>
    <m/>
    <m/>
    <m/>
    <m/>
    <m/>
    <m/>
    <m/>
    <m/>
    <m/>
    <m/>
  </r>
  <r>
    <s v="MT0000892"/>
    <s v="ICIS-NPDES"/>
    <x v="0"/>
    <x v="4"/>
    <n v="545"/>
    <s v="Solids, settleable"/>
    <x v="8"/>
    <n v="1"/>
    <s v="Effluent gross"/>
    <n v="1"/>
    <x v="0"/>
    <x v="0"/>
    <n v="40421"/>
    <x v="0"/>
    <m/>
    <m/>
    <m/>
    <m/>
    <m/>
    <m/>
    <m/>
    <m/>
    <m/>
    <m/>
    <m/>
    <m/>
    <m/>
    <m/>
    <m/>
    <m/>
    <m/>
    <m/>
    <m/>
    <m/>
    <m/>
    <m/>
    <m/>
    <m/>
    <s v="ML/L"/>
    <s v="&lt;="/>
    <n v="0.5"/>
    <s v="ML/L"/>
    <s v="max"/>
    <m/>
    <m/>
    <m/>
    <m/>
    <m/>
    <x v="0"/>
    <m/>
    <m/>
    <m/>
    <m/>
    <m/>
    <m/>
    <m/>
    <m/>
    <m/>
    <m/>
    <m/>
    <m/>
    <m/>
    <m/>
    <m/>
    <m/>
    <m/>
    <m/>
    <m/>
    <m/>
    <m/>
    <m/>
    <m/>
    <m/>
  </r>
  <r>
    <s v="MT0000892"/>
    <s v="ICIS-NPDES"/>
    <x v="0"/>
    <x v="4"/>
    <n v="545"/>
    <s v="Solids, settleable"/>
    <x v="8"/>
    <n v="1"/>
    <s v="Effluent gross"/>
    <n v="1"/>
    <x v="1"/>
    <x v="1"/>
    <n v="40451"/>
    <x v="0"/>
    <m/>
    <m/>
    <m/>
    <m/>
    <m/>
    <m/>
    <m/>
    <m/>
    <m/>
    <m/>
    <m/>
    <m/>
    <m/>
    <m/>
    <m/>
    <m/>
    <m/>
    <m/>
    <m/>
    <m/>
    <m/>
    <m/>
    <m/>
    <m/>
    <s v="ML/L"/>
    <s v="&lt;="/>
    <n v="0.5"/>
    <s v="ML/L"/>
    <s v="max"/>
    <m/>
    <m/>
    <m/>
    <m/>
    <m/>
    <x v="0"/>
    <m/>
    <m/>
    <m/>
    <m/>
    <m/>
    <m/>
    <m/>
    <m/>
    <m/>
    <m/>
    <m/>
    <m/>
    <m/>
    <m/>
    <m/>
    <m/>
    <m/>
    <m/>
    <m/>
    <m/>
    <m/>
    <m/>
    <m/>
    <m/>
  </r>
  <r>
    <s v="MT0000892"/>
    <s v="ICIS-NPDES"/>
    <x v="0"/>
    <x v="4"/>
    <n v="545"/>
    <s v="Solids, settleable"/>
    <x v="8"/>
    <n v="1"/>
    <s v="Effluent gross"/>
    <n v="1"/>
    <x v="24"/>
    <x v="24"/>
    <n v="40482"/>
    <x v="0"/>
    <m/>
    <m/>
    <m/>
    <m/>
    <m/>
    <m/>
    <m/>
    <m/>
    <m/>
    <m/>
    <m/>
    <m/>
    <m/>
    <m/>
    <m/>
    <m/>
    <m/>
    <m/>
    <m/>
    <m/>
    <m/>
    <m/>
    <m/>
    <m/>
    <s v="ML/L"/>
    <s v="&lt;="/>
    <n v="0.5"/>
    <s v="ML/L"/>
    <s v="max"/>
    <m/>
    <m/>
    <m/>
    <m/>
    <m/>
    <x v="0"/>
    <m/>
    <m/>
    <m/>
    <m/>
    <m/>
    <m/>
    <m/>
    <m/>
    <m/>
    <m/>
    <m/>
    <m/>
    <m/>
    <m/>
    <m/>
    <m/>
    <m/>
    <m/>
    <m/>
    <m/>
    <m/>
    <m/>
    <m/>
    <m/>
  </r>
  <r>
    <s v="MT0000892"/>
    <s v="ICIS-NPDES"/>
    <x v="0"/>
    <x v="4"/>
    <n v="545"/>
    <s v="Solids, settleable"/>
    <x v="8"/>
    <n v="1"/>
    <s v="Effluent gross"/>
    <n v="1"/>
    <x v="2"/>
    <x v="2"/>
    <n v="40512"/>
    <x v="0"/>
    <m/>
    <m/>
    <m/>
    <m/>
    <m/>
    <m/>
    <m/>
    <m/>
    <m/>
    <m/>
    <m/>
    <m/>
    <m/>
    <m/>
    <m/>
    <m/>
    <m/>
    <m/>
    <m/>
    <m/>
    <m/>
    <m/>
    <m/>
    <m/>
    <s v="ML/L"/>
    <s v="&lt;="/>
    <n v="0.5"/>
    <s v="ML/L"/>
    <s v="max"/>
    <m/>
    <m/>
    <m/>
    <m/>
    <m/>
    <x v="0"/>
    <m/>
    <m/>
    <m/>
    <m/>
    <m/>
    <m/>
    <m/>
    <m/>
    <m/>
    <m/>
    <m/>
    <m/>
    <m/>
    <m/>
    <m/>
    <m/>
    <m/>
    <m/>
    <m/>
    <m/>
    <m/>
    <m/>
    <m/>
    <m/>
  </r>
  <r>
    <s v="MT0000892"/>
    <s v="ICIS-NPDES"/>
    <x v="0"/>
    <x v="4"/>
    <n v="545"/>
    <s v="Solids, settleable"/>
    <x v="8"/>
    <n v="1"/>
    <s v="Effluent gross"/>
    <n v="1"/>
    <x v="3"/>
    <x v="3"/>
    <n v="40543"/>
    <x v="0"/>
    <m/>
    <m/>
    <m/>
    <m/>
    <m/>
    <m/>
    <m/>
    <m/>
    <m/>
    <m/>
    <m/>
    <m/>
    <m/>
    <m/>
    <m/>
    <m/>
    <m/>
    <m/>
    <m/>
    <m/>
    <m/>
    <m/>
    <m/>
    <m/>
    <s v="ML/L"/>
    <s v="&lt;="/>
    <n v="0.5"/>
    <s v="ML/L"/>
    <s v="max"/>
    <m/>
    <m/>
    <m/>
    <m/>
    <m/>
    <x v="0"/>
    <m/>
    <m/>
    <m/>
    <m/>
    <m/>
    <m/>
    <m/>
    <m/>
    <m/>
    <m/>
    <m/>
    <m/>
    <m/>
    <m/>
    <m/>
    <m/>
    <m/>
    <m/>
    <m/>
    <m/>
    <m/>
    <m/>
    <m/>
    <m/>
  </r>
  <r>
    <s v="MT0000892"/>
    <s v="ICIS-NPDES"/>
    <x v="0"/>
    <x v="4"/>
    <n v="545"/>
    <s v="Solids, settleable"/>
    <x v="8"/>
    <n v="1"/>
    <s v="Effluent gross"/>
    <n v="1"/>
    <x v="25"/>
    <x v="25"/>
    <n v="40574"/>
    <x v="1"/>
    <m/>
    <m/>
    <m/>
    <m/>
    <m/>
    <m/>
    <m/>
    <m/>
    <m/>
    <m/>
    <m/>
    <m/>
    <m/>
    <m/>
    <m/>
    <m/>
    <m/>
    <m/>
    <m/>
    <m/>
    <m/>
    <m/>
    <m/>
    <m/>
    <s v="ML/L"/>
    <s v="&lt;="/>
    <n v="0.5"/>
    <s v="ML/L"/>
    <s v="max"/>
    <m/>
    <m/>
    <m/>
    <m/>
    <m/>
    <x v="0"/>
    <m/>
    <m/>
    <m/>
    <m/>
    <m/>
    <m/>
    <m/>
    <m/>
    <m/>
    <m/>
    <m/>
    <m/>
    <m/>
    <m/>
    <m/>
    <m/>
    <m/>
    <m/>
    <m/>
    <m/>
    <m/>
    <m/>
    <m/>
    <m/>
  </r>
  <r>
    <s v="MT0000892"/>
    <s v="ICIS-NPDES"/>
    <x v="0"/>
    <x v="4"/>
    <n v="545"/>
    <s v="Solids, settleable"/>
    <x v="8"/>
    <n v="1"/>
    <s v="Effluent gross"/>
    <n v="1"/>
    <x v="26"/>
    <x v="26"/>
    <n v="40602"/>
    <x v="1"/>
    <m/>
    <m/>
    <m/>
    <m/>
    <m/>
    <m/>
    <m/>
    <m/>
    <m/>
    <m/>
    <m/>
    <m/>
    <m/>
    <m/>
    <m/>
    <m/>
    <m/>
    <m/>
    <m/>
    <m/>
    <m/>
    <m/>
    <m/>
    <m/>
    <s v="ML/L"/>
    <s v="&lt;="/>
    <n v="0.5"/>
    <s v="ML/L"/>
    <s v="max"/>
    <m/>
    <m/>
    <m/>
    <m/>
    <m/>
    <x v="0"/>
    <m/>
    <m/>
    <m/>
    <m/>
    <m/>
    <m/>
    <m/>
    <m/>
    <m/>
    <m/>
    <m/>
    <m/>
    <m/>
    <m/>
    <m/>
    <m/>
    <m/>
    <m/>
    <m/>
    <m/>
    <m/>
    <m/>
    <m/>
    <m/>
  </r>
  <r>
    <s v="MT0000892"/>
    <s v="ICIS-NPDES"/>
    <x v="0"/>
    <x v="4"/>
    <n v="545"/>
    <s v="Solids, settleable"/>
    <x v="8"/>
    <n v="1"/>
    <s v="Effluent gross"/>
    <n v="1"/>
    <x v="27"/>
    <x v="27"/>
    <n v="40633"/>
    <x v="1"/>
    <m/>
    <m/>
    <m/>
    <m/>
    <m/>
    <m/>
    <m/>
    <m/>
    <m/>
    <m/>
    <m/>
    <m/>
    <m/>
    <m/>
    <m/>
    <m/>
    <m/>
    <m/>
    <m/>
    <m/>
    <m/>
    <m/>
    <m/>
    <m/>
    <s v="ML/L"/>
    <s v="&lt;="/>
    <n v="0.5"/>
    <s v="ML/L"/>
    <s v="max"/>
    <m/>
    <m/>
    <m/>
    <m/>
    <m/>
    <x v="0"/>
    <m/>
    <m/>
    <m/>
    <m/>
    <m/>
    <m/>
    <m/>
    <m/>
    <m/>
    <m/>
    <m/>
    <m/>
    <m/>
    <m/>
    <m/>
    <m/>
    <m/>
    <m/>
    <m/>
    <m/>
    <m/>
    <m/>
    <m/>
    <m/>
  </r>
  <r>
    <s v="MT0000892"/>
    <s v="ICIS-NPDES"/>
    <x v="0"/>
    <x v="4"/>
    <n v="545"/>
    <s v="Solids, settleable"/>
    <x v="8"/>
    <n v="1"/>
    <s v="Effluent gross"/>
    <n v="1"/>
    <x v="28"/>
    <x v="28"/>
    <n v="40663"/>
    <x v="1"/>
    <m/>
    <m/>
    <m/>
    <m/>
    <m/>
    <m/>
    <m/>
    <m/>
    <m/>
    <m/>
    <m/>
    <m/>
    <m/>
    <m/>
    <m/>
    <m/>
    <m/>
    <m/>
    <m/>
    <m/>
    <m/>
    <m/>
    <m/>
    <m/>
    <s v="ML/L"/>
    <s v="&lt;="/>
    <n v="0.5"/>
    <s v="ML/L"/>
    <s v="max"/>
    <m/>
    <m/>
    <m/>
    <m/>
    <m/>
    <x v="0"/>
    <m/>
    <m/>
    <m/>
    <m/>
    <m/>
    <m/>
    <m/>
    <m/>
    <m/>
    <m/>
    <m/>
    <m/>
    <m/>
    <m/>
    <m/>
    <m/>
    <m/>
    <m/>
    <m/>
    <m/>
    <m/>
    <m/>
    <m/>
    <m/>
  </r>
  <r>
    <s v="MT0000892"/>
    <s v="ICIS-NPDES"/>
    <x v="0"/>
    <x v="4"/>
    <n v="545"/>
    <s v="Solids, settleable"/>
    <x v="8"/>
    <n v="1"/>
    <s v="Effluent gross"/>
    <n v="1"/>
    <x v="4"/>
    <x v="4"/>
    <n v="40694"/>
    <x v="1"/>
    <m/>
    <m/>
    <m/>
    <m/>
    <m/>
    <m/>
    <m/>
    <m/>
    <m/>
    <m/>
    <m/>
    <m/>
    <m/>
    <m/>
    <m/>
    <m/>
    <m/>
    <m/>
    <m/>
    <m/>
    <m/>
    <m/>
    <m/>
    <m/>
    <s v="ML/L"/>
    <s v="&lt;="/>
    <n v="0.5"/>
    <s v="ML/L"/>
    <s v="max"/>
    <m/>
    <m/>
    <m/>
    <m/>
    <m/>
    <x v="0"/>
    <m/>
    <m/>
    <m/>
    <m/>
    <m/>
    <m/>
    <m/>
    <m/>
    <m/>
    <m/>
    <m/>
    <m/>
    <m/>
    <m/>
    <m/>
    <m/>
    <m/>
    <m/>
    <m/>
    <m/>
    <m/>
    <m/>
    <m/>
    <m/>
  </r>
  <r>
    <s v="MT0000892"/>
    <s v="ICIS-NPDES"/>
    <x v="0"/>
    <x v="4"/>
    <n v="545"/>
    <s v="Solids, settleable"/>
    <x v="8"/>
    <n v="1"/>
    <s v="Effluent gross"/>
    <n v="1"/>
    <x v="5"/>
    <x v="5"/>
    <n v="40724"/>
    <x v="1"/>
    <m/>
    <m/>
    <m/>
    <m/>
    <m/>
    <m/>
    <m/>
    <m/>
    <m/>
    <m/>
    <m/>
    <m/>
    <m/>
    <m/>
    <m/>
    <m/>
    <m/>
    <m/>
    <m/>
    <m/>
    <m/>
    <m/>
    <m/>
    <m/>
    <s v="ML/L"/>
    <s v="&lt;="/>
    <n v="0.5"/>
    <s v="ML/L"/>
    <s v="max"/>
    <m/>
    <m/>
    <m/>
    <m/>
    <m/>
    <x v="0"/>
    <m/>
    <m/>
    <m/>
    <m/>
    <m/>
    <m/>
    <m/>
    <m/>
    <m/>
    <m/>
    <m/>
    <m/>
    <m/>
    <m/>
    <m/>
    <m/>
    <m/>
    <m/>
    <m/>
    <m/>
    <m/>
    <m/>
    <m/>
    <m/>
  </r>
  <r>
    <s v="MT0000892"/>
    <s v="ICIS-NPDES"/>
    <x v="0"/>
    <x v="4"/>
    <n v="545"/>
    <s v="Solids, settleable"/>
    <x v="8"/>
    <n v="1"/>
    <s v="Effluent gross"/>
    <n v="1"/>
    <x v="6"/>
    <x v="6"/>
    <n v="40755"/>
    <x v="1"/>
    <m/>
    <m/>
    <m/>
    <m/>
    <m/>
    <m/>
    <m/>
    <m/>
    <m/>
    <m/>
    <m/>
    <m/>
    <m/>
    <m/>
    <m/>
    <m/>
    <m/>
    <m/>
    <m/>
    <m/>
    <m/>
    <m/>
    <m/>
    <m/>
    <s v="ML/L"/>
    <s v="&lt;="/>
    <n v="0.5"/>
    <s v="ML/L"/>
    <s v="max"/>
    <m/>
    <m/>
    <m/>
    <m/>
    <m/>
    <x v="0"/>
    <m/>
    <m/>
    <m/>
    <m/>
    <m/>
    <m/>
    <m/>
    <m/>
    <m/>
    <m/>
    <m/>
    <m/>
    <m/>
    <m/>
    <m/>
    <m/>
    <m/>
    <m/>
    <m/>
    <m/>
    <m/>
    <m/>
    <m/>
    <m/>
  </r>
  <r>
    <s v="MT0000892"/>
    <s v="ICIS-NPDES"/>
    <x v="0"/>
    <x v="4"/>
    <n v="545"/>
    <s v="Solids, settleable"/>
    <x v="8"/>
    <n v="1"/>
    <s v="Effluent gross"/>
    <n v="1"/>
    <x v="7"/>
    <x v="7"/>
    <n v="40786"/>
    <x v="1"/>
    <m/>
    <m/>
    <m/>
    <m/>
    <m/>
    <m/>
    <m/>
    <m/>
    <m/>
    <m/>
    <m/>
    <m/>
    <m/>
    <m/>
    <m/>
    <m/>
    <m/>
    <m/>
    <m/>
    <m/>
    <m/>
    <m/>
    <m/>
    <m/>
    <s v="ML/L"/>
    <s v="&lt;="/>
    <n v="0.5"/>
    <s v="ML/L"/>
    <s v="max"/>
    <m/>
    <m/>
    <m/>
    <m/>
    <m/>
    <x v="0"/>
    <m/>
    <m/>
    <m/>
    <m/>
    <m/>
    <m/>
    <m/>
    <m/>
    <m/>
    <m/>
    <m/>
    <m/>
    <m/>
    <m/>
    <m/>
    <m/>
    <m/>
    <m/>
    <m/>
    <m/>
    <m/>
    <m/>
    <m/>
    <m/>
  </r>
  <r>
    <s v="MT0000892"/>
    <s v="ICIS-NPDES"/>
    <x v="0"/>
    <x v="4"/>
    <n v="545"/>
    <s v="Solids, settleable"/>
    <x v="8"/>
    <n v="1"/>
    <s v="Effluent gross"/>
    <n v="1"/>
    <x v="29"/>
    <x v="29"/>
    <n v="40816"/>
    <x v="1"/>
    <m/>
    <m/>
    <m/>
    <m/>
    <m/>
    <m/>
    <m/>
    <m/>
    <m/>
    <m/>
    <m/>
    <m/>
    <m/>
    <m/>
    <m/>
    <m/>
    <m/>
    <m/>
    <m/>
    <m/>
    <m/>
    <m/>
    <m/>
    <m/>
    <s v="ML/L"/>
    <s v="&lt;="/>
    <n v="0.5"/>
    <s v="ML/L"/>
    <s v="max"/>
    <m/>
    <m/>
    <m/>
    <m/>
    <m/>
    <x v="0"/>
    <m/>
    <m/>
    <m/>
    <m/>
    <m/>
    <m/>
    <m/>
    <m/>
    <m/>
    <m/>
    <m/>
    <m/>
    <m/>
    <m/>
    <m/>
    <m/>
    <m/>
    <m/>
    <m/>
    <m/>
    <m/>
    <m/>
    <m/>
    <m/>
  </r>
  <r>
    <s v="MT0000892"/>
    <s v="ICIS-NPDES"/>
    <x v="0"/>
    <x v="4"/>
    <n v="545"/>
    <s v="Solids, settleable"/>
    <x v="8"/>
    <n v="1"/>
    <s v="Effluent gross"/>
    <n v="1"/>
    <x v="30"/>
    <x v="30"/>
    <n v="40847"/>
    <x v="1"/>
    <m/>
    <m/>
    <m/>
    <m/>
    <m/>
    <m/>
    <m/>
    <m/>
    <m/>
    <m/>
    <m/>
    <m/>
    <m/>
    <m/>
    <m/>
    <m/>
    <m/>
    <m/>
    <m/>
    <m/>
    <m/>
    <m/>
    <m/>
    <m/>
    <s v="ML/L"/>
    <s v="&lt;="/>
    <n v="0.5"/>
    <s v="ML/L"/>
    <s v="max"/>
    <m/>
    <m/>
    <m/>
    <m/>
    <m/>
    <x v="0"/>
    <m/>
    <m/>
    <m/>
    <m/>
    <m/>
    <m/>
    <m/>
    <m/>
    <m/>
    <m/>
    <m/>
    <m/>
    <m/>
    <m/>
    <m/>
    <m/>
    <m/>
    <m/>
    <m/>
    <m/>
    <m/>
    <m/>
    <m/>
    <m/>
  </r>
  <r>
    <s v="MT0000892"/>
    <s v="ICIS-NPDES"/>
    <x v="0"/>
    <x v="4"/>
    <n v="545"/>
    <s v="Solids, settleable"/>
    <x v="8"/>
    <n v="1"/>
    <s v="Effluent gross"/>
    <n v="1"/>
    <x v="31"/>
    <x v="31"/>
    <n v="40877"/>
    <x v="1"/>
    <m/>
    <m/>
    <m/>
    <m/>
    <m/>
    <m/>
    <m/>
    <m/>
    <m/>
    <m/>
    <m/>
    <m/>
    <m/>
    <m/>
    <m/>
    <m/>
    <m/>
    <m/>
    <m/>
    <m/>
    <m/>
    <m/>
    <m/>
    <m/>
    <s v="ML/L"/>
    <s v="&lt;="/>
    <n v="0.5"/>
    <s v="ML/L"/>
    <s v="max"/>
    <m/>
    <m/>
    <m/>
    <m/>
    <m/>
    <x v="0"/>
    <m/>
    <m/>
    <m/>
    <m/>
    <m/>
    <m/>
    <m/>
    <m/>
    <m/>
    <m/>
    <m/>
    <m/>
    <m/>
    <m/>
    <m/>
    <m/>
    <m/>
    <m/>
    <m/>
    <m/>
    <m/>
    <m/>
    <m/>
    <m/>
  </r>
  <r>
    <s v="MT0000892"/>
    <s v="ICIS-NPDES"/>
    <x v="0"/>
    <x v="4"/>
    <n v="545"/>
    <s v="Solids, settleable"/>
    <x v="8"/>
    <n v="1"/>
    <s v="Effluent gross"/>
    <n v="1"/>
    <x v="32"/>
    <x v="32"/>
    <n v="40908"/>
    <x v="1"/>
    <m/>
    <m/>
    <m/>
    <m/>
    <m/>
    <m/>
    <m/>
    <m/>
    <m/>
    <m/>
    <m/>
    <m/>
    <m/>
    <m/>
    <m/>
    <m/>
    <m/>
    <m/>
    <m/>
    <m/>
    <m/>
    <m/>
    <m/>
    <m/>
    <s v="ML/L"/>
    <s v="&lt;="/>
    <n v="0.5"/>
    <s v="ML/L"/>
    <s v="max"/>
    <m/>
    <m/>
    <m/>
    <m/>
    <m/>
    <x v="0"/>
    <m/>
    <m/>
    <m/>
    <m/>
    <m/>
    <m/>
    <m/>
    <m/>
    <m/>
    <m/>
    <m/>
    <m/>
    <m/>
    <m/>
    <m/>
    <m/>
    <m/>
    <m/>
    <m/>
    <m/>
    <m/>
    <m/>
    <m/>
    <m/>
  </r>
  <r>
    <s v="MT0000892"/>
    <s v="ICIS-NPDES"/>
    <x v="0"/>
    <x v="4"/>
    <n v="545"/>
    <s v="Solids, settleable"/>
    <x v="8"/>
    <n v="1"/>
    <s v="Effluent gross"/>
    <n v="1"/>
    <x v="33"/>
    <x v="33"/>
    <n v="40939"/>
    <x v="2"/>
    <m/>
    <m/>
    <m/>
    <m/>
    <m/>
    <m/>
    <m/>
    <m/>
    <m/>
    <m/>
    <m/>
    <m/>
    <m/>
    <m/>
    <m/>
    <m/>
    <m/>
    <m/>
    <m/>
    <m/>
    <m/>
    <m/>
    <m/>
    <m/>
    <s v="ML/L"/>
    <s v="&lt;="/>
    <n v="0.5"/>
    <s v="ML/L"/>
    <s v="max"/>
    <m/>
    <m/>
    <m/>
    <m/>
    <m/>
    <x v="0"/>
    <m/>
    <m/>
    <m/>
    <m/>
    <m/>
    <m/>
    <m/>
    <m/>
    <m/>
    <m/>
    <m/>
    <m/>
    <m/>
    <m/>
    <m/>
    <m/>
    <m/>
    <m/>
    <m/>
    <m/>
    <m/>
    <m/>
    <m/>
    <m/>
  </r>
  <r>
    <s v="MT0000892"/>
    <s v="ICIS-NPDES"/>
    <x v="0"/>
    <x v="4"/>
    <n v="545"/>
    <s v="Solids, settleable"/>
    <x v="8"/>
    <n v="1"/>
    <s v="Effluent gross"/>
    <n v="1"/>
    <x v="34"/>
    <x v="34"/>
    <n v="40968"/>
    <x v="2"/>
    <m/>
    <m/>
    <m/>
    <m/>
    <m/>
    <m/>
    <m/>
    <m/>
    <m/>
    <m/>
    <m/>
    <m/>
    <m/>
    <m/>
    <m/>
    <m/>
    <m/>
    <m/>
    <m/>
    <m/>
    <m/>
    <m/>
    <m/>
    <m/>
    <s v="ML/L"/>
    <s v="&lt;="/>
    <n v="0.5"/>
    <s v="ML/L"/>
    <s v="max"/>
    <m/>
    <m/>
    <m/>
    <m/>
    <m/>
    <x v="0"/>
    <m/>
    <m/>
    <m/>
    <m/>
    <m/>
    <m/>
    <m/>
    <m/>
    <m/>
    <m/>
    <m/>
    <m/>
    <m/>
    <m/>
    <m/>
    <m/>
    <m/>
    <m/>
    <m/>
    <m/>
    <m/>
    <m/>
    <m/>
    <m/>
  </r>
  <r>
    <s v="MT0000892"/>
    <s v="ICIS-NPDES"/>
    <x v="0"/>
    <x v="4"/>
    <n v="545"/>
    <s v="Solids, settleable"/>
    <x v="8"/>
    <n v="1"/>
    <s v="Effluent gross"/>
    <n v="1"/>
    <x v="8"/>
    <x v="8"/>
    <n v="40999"/>
    <x v="2"/>
    <m/>
    <m/>
    <m/>
    <m/>
    <m/>
    <m/>
    <m/>
    <m/>
    <m/>
    <m/>
    <m/>
    <m/>
    <m/>
    <m/>
    <m/>
    <m/>
    <m/>
    <m/>
    <m/>
    <m/>
    <m/>
    <m/>
    <m/>
    <m/>
    <s v="ML/L"/>
    <s v="&lt;="/>
    <n v="0.5"/>
    <s v="ML/L"/>
    <s v="max"/>
    <m/>
    <m/>
    <m/>
    <m/>
    <m/>
    <x v="0"/>
    <m/>
    <m/>
    <m/>
    <m/>
    <m/>
    <m/>
    <m/>
    <m/>
    <m/>
    <m/>
    <m/>
    <m/>
    <m/>
    <m/>
    <m/>
    <m/>
    <m/>
    <m/>
    <m/>
    <m/>
    <m/>
    <m/>
    <m/>
    <m/>
  </r>
  <r>
    <s v="MT0000892"/>
    <s v="ICIS-NPDES"/>
    <x v="0"/>
    <x v="4"/>
    <n v="545"/>
    <s v="Solids, settleable"/>
    <x v="8"/>
    <n v="1"/>
    <s v="Effluent gross"/>
    <n v="1"/>
    <x v="9"/>
    <x v="9"/>
    <n v="41029"/>
    <x v="2"/>
    <m/>
    <m/>
    <m/>
    <m/>
    <m/>
    <m/>
    <m/>
    <m/>
    <m/>
    <m/>
    <m/>
    <m/>
    <m/>
    <m/>
    <m/>
    <m/>
    <m/>
    <m/>
    <m/>
    <m/>
    <m/>
    <m/>
    <m/>
    <m/>
    <s v="ML/L"/>
    <s v="&lt;="/>
    <n v="0.5"/>
    <s v="ML/L"/>
    <s v="max"/>
    <m/>
    <m/>
    <m/>
    <m/>
    <m/>
    <x v="0"/>
    <m/>
    <m/>
    <m/>
    <m/>
    <m/>
    <m/>
    <m/>
    <m/>
    <m/>
    <m/>
    <m/>
    <m/>
    <m/>
    <m/>
    <m/>
    <m/>
    <m/>
    <m/>
    <m/>
    <m/>
    <m/>
    <m/>
    <m/>
    <m/>
  </r>
  <r>
    <s v="MT0000892"/>
    <s v="ICIS-NPDES"/>
    <x v="0"/>
    <x v="4"/>
    <n v="545"/>
    <s v="Solids, settleable"/>
    <x v="8"/>
    <n v="1"/>
    <s v="Effluent gross"/>
    <n v="1"/>
    <x v="35"/>
    <x v="35"/>
    <n v="41060"/>
    <x v="2"/>
    <m/>
    <m/>
    <m/>
    <m/>
    <m/>
    <m/>
    <m/>
    <m/>
    <m/>
    <m/>
    <m/>
    <m/>
    <m/>
    <m/>
    <m/>
    <m/>
    <m/>
    <m/>
    <m/>
    <m/>
    <m/>
    <m/>
    <m/>
    <m/>
    <s v="ML/L"/>
    <s v="&lt;="/>
    <n v="0.5"/>
    <s v="ML/L"/>
    <s v="max"/>
    <m/>
    <m/>
    <m/>
    <m/>
    <m/>
    <x v="0"/>
    <m/>
    <m/>
    <m/>
    <m/>
    <m/>
    <m/>
    <m/>
    <m/>
    <m/>
    <m/>
    <m/>
    <m/>
    <m/>
    <m/>
    <m/>
    <m/>
    <m/>
    <m/>
    <m/>
    <m/>
    <m/>
    <m/>
    <m/>
    <m/>
  </r>
  <r>
    <s v="MT0000892"/>
    <s v="ICIS-NPDES"/>
    <x v="0"/>
    <x v="4"/>
    <n v="545"/>
    <s v="Solids, settleable"/>
    <x v="8"/>
    <n v="1"/>
    <s v="Effluent gross"/>
    <n v="1"/>
    <x v="10"/>
    <x v="10"/>
    <n v="41090"/>
    <x v="2"/>
    <m/>
    <m/>
    <m/>
    <m/>
    <m/>
    <m/>
    <m/>
    <m/>
    <m/>
    <m/>
    <m/>
    <m/>
    <m/>
    <m/>
    <m/>
    <m/>
    <m/>
    <m/>
    <m/>
    <m/>
    <m/>
    <m/>
    <m/>
    <m/>
    <s v="ML/L"/>
    <s v="&lt;="/>
    <n v="0.5"/>
    <s v="ML/L"/>
    <s v="max"/>
    <m/>
    <m/>
    <m/>
    <m/>
    <m/>
    <x v="0"/>
    <m/>
    <m/>
    <m/>
    <m/>
    <m/>
    <m/>
    <m/>
    <m/>
    <m/>
    <m/>
    <m/>
    <m/>
    <m/>
    <m/>
    <m/>
    <m/>
    <m/>
    <m/>
    <m/>
    <m/>
    <m/>
    <m/>
    <m/>
    <m/>
  </r>
  <r>
    <s v="MT0000892"/>
    <s v="ICIS-NPDES"/>
    <x v="0"/>
    <x v="4"/>
    <n v="545"/>
    <s v="Solids, settleable"/>
    <x v="8"/>
    <n v="1"/>
    <s v="Effluent gross"/>
    <n v="1"/>
    <x v="36"/>
    <x v="36"/>
    <n v="41121"/>
    <x v="2"/>
    <m/>
    <m/>
    <m/>
    <m/>
    <m/>
    <m/>
    <m/>
    <m/>
    <m/>
    <m/>
    <m/>
    <m/>
    <m/>
    <m/>
    <m/>
    <m/>
    <m/>
    <m/>
    <m/>
    <m/>
    <m/>
    <m/>
    <m/>
    <m/>
    <s v="ML/L"/>
    <s v="&lt;="/>
    <n v="0.5"/>
    <s v="ML/L"/>
    <s v="max"/>
    <m/>
    <m/>
    <m/>
    <m/>
    <m/>
    <x v="0"/>
    <m/>
    <m/>
    <m/>
    <m/>
    <m/>
    <m/>
    <m/>
    <m/>
    <m/>
    <m/>
    <m/>
    <m/>
    <m/>
    <m/>
    <m/>
    <m/>
    <m/>
    <m/>
    <m/>
    <m/>
    <m/>
    <m/>
    <m/>
    <m/>
  </r>
  <r>
    <s v="MT0000892"/>
    <s v="ICIS-NPDES"/>
    <x v="0"/>
    <x v="4"/>
    <n v="545"/>
    <s v="Solids, settleable"/>
    <x v="8"/>
    <n v="1"/>
    <s v="Effluent gross"/>
    <n v="1"/>
    <x v="37"/>
    <x v="37"/>
    <n v="41152"/>
    <x v="2"/>
    <m/>
    <m/>
    <m/>
    <m/>
    <m/>
    <m/>
    <m/>
    <m/>
    <m/>
    <m/>
    <m/>
    <m/>
    <m/>
    <m/>
    <m/>
    <m/>
    <m/>
    <m/>
    <m/>
    <m/>
    <m/>
    <m/>
    <m/>
    <m/>
    <s v="ML/L"/>
    <s v="&lt;="/>
    <n v="0.5"/>
    <s v="ML/L"/>
    <s v="max"/>
    <m/>
    <m/>
    <m/>
    <m/>
    <m/>
    <x v="0"/>
    <m/>
    <m/>
    <m/>
    <m/>
    <m/>
    <m/>
    <m/>
    <m/>
    <m/>
    <m/>
    <m/>
    <m/>
    <m/>
    <m/>
    <m/>
    <m/>
    <m/>
    <m/>
    <m/>
    <m/>
    <m/>
    <m/>
    <m/>
    <m/>
  </r>
  <r>
    <s v="MT0000892"/>
    <s v="ICIS-NPDES"/>
    <x v="0"/>
    <x v="4"/>
    <n v="545"/>
    <s v="Solids, settleable"/>
    <x v="8"/>
    <n v="1"/>
    <s v="Effluent gross"/>
    <n v="1"/>
    <x v="38"/>
    <x v="38"/>
    <n v="41182"/>
    <x v="2"/>
    <m/>
    <m/>
    <m/>
    <m/>
    <m/>
    <m/>
    <m/>
    <m/>
    <m/>
    <m/>
    <m/>
    <m/>
    <m/>
    <m/>
    <m/>
    <m/>
    <m/>
    <m/>
    <m/>
    <m/>
    <m/>
    <m/>
    <m/>
    <m/>
    <s v="ML/L"/>
    <s v="&lt;="/>
    <n v="0.5"/>
    <s v="ML/L"/>
    <s v="max"/>
    <m/>
    <m/>
    <m/>
    <m/>
    <m/>
    <x v="0"/>
    <m/>
    <m/>
    <m/>
    <m/>
    <m/>
    <m/>
    <m/>
    <m/>
    <m/>
    <m/>
    <m/>
    <m/>
    <m/>
    <m/>
    <m/>
    <m/>
    <m/>
    <m/>
    <m/>
    <m/>
    <m/>
    <m/>
    <m/>
    <m/>
  </r>
  <r>
    <s v="MT0000892"/>
    <s v="ICIS-NPDES"/>
    <x v="0"/>
    <x v="4"/>
    <n v="552"/>
    <s v="Oil and grease, hexane extr method"/>
    <x v="9"/>
    <n v="1"/>
    <s v="Effluent gross"/>
    <n v="1"/>
    <x v="11"/>
    <x v="11"/>
    <n v="40025"/>
    <x v="3"/>
    <m/>
    <m/>
    <m/>
    <m/>
    <m/>
    <m/>
    <m/>
    <m/>
    <m/>
    <m/>
    <m/>
    <m/>
    <m/>
    <m/>
    <m/>
    <m/>
    <m/>
    <m/>
    <m/>
    <m/>
    <m/>
    <m/>
    <m/>
    <m/>
    <s v="MG/L"/>
    <s v="&lt;="/>
    <n v="10"/>
    <s v="MG/L"/>
    <s v="max"/>
    <m/>
    <m/>
    <m/>
    <m/>
    <m/>
    <x v="0"/>
    <m/>
    <m/>
    <m/>
    <m/>
    <m/>
    <m/>
    <m/>
    <m/>
    <m/>
    <m/>
    <m/>
    <m/>
    <m/>
    <m/>
    <m/>
    <m/>
    <m/>
    <m/>
    <m/>
    <m/>
    <m/>
    <m/>
    <m/>
    <m/>
  </r>
  <r>
    <s v="MT0000892"/>
    <s v="ICIS-NPDES"/>
    <x v="0"/>
    <x v="4"/>
    <n v="552"/>
    <s v="Oil and grease, hexane extr method"/>
    <x v="9"/>
    <n v="1"/>
    <s v="Effluent gross"/>
    <n v="1"/>
    <x v="12"/>
    <x v="12"/>
    <n v="40056"/>
    <x v="3"/>
    <m/>
    <m/>
    <m/>
    <m/>
    <m/>
    <m/>
    <m/>
    <m/>
    <m/>
    <m/>
    <m/>
    <m/>
    <m/>
    <m/>
    <m/>
    <m/>
    <m/>
    <m/>
    <m/>
    <m/>
    <m/>
    <m/>
    <m/>
    <m/>
    <s v="MG/L"/>
    <s v="&lt;="/>
    <n v="10"/>
    <s v="MG/L"/>
    <s v="max"/>
    <m/>
    <m/>
    <m/>
    <m/>
    <m/>
    <x v="0"/>
    <m/>
    <m/>
    <m/>
    <m/>
    <m/>
    <m/>
    <m/>
    <m/>
    <m/>
    <m/>
    <m/>
    <m/>
    <m/>
    <m/>
    <m/>
    <m/>
    <m/>
    <m/>
    <m/>
    <m/>
    <m/>
    <m/>
    <m/>
    <m/>
  </r>
  <r>
    <s v="MT0000892"/>
    <s v="ICIS-NPDES"/>
    <x v="0"/>
    <x v="4"/>
    <n v="552"/>
    <s v="Oil and grease, hexane extr method"/>
    <x v="9"/>
    <n v="1"/>
    <s v="Effluent gross"/>
    <n v="1"/>
    <x v="13"/>
    <x v="13"/>
    <n v="40086"/>
    <x v="3"/>
    <m/>
    <m/>
    <m/>
    <m/>
    <m/>
    <m/>
    <m/>
    <m/>
    <m/>
    <m/>
    <m/>
    <m/>
    <m/>
    <m/>
    <m/>
    <m/>
    <m/>
    <m/>
    <m/>
    <m/>
    <m/>
    <m/>
    <m/>
    <m/>
    <s v="MG/L"/>
    <s v="&lt;="/>
    <n v="10"/>
    <s v="MG/L"/>
    <s v="max"/>
    <m/>
    <m/>
    <m/>
    <m/>
    <m/>
    <x v="0"/>
    <m/>
    <m/>
    <m/>
    <m/>
    <m/>
    <m/>
    <m/>
    <m/>
    <m/>
    <m/>
    <m/>
    <m/>
    <m/>
    <m/>
    <m/>
    <m/>
    <m/>
    <m/>
    <m/>
    <m/>
    <m/>
    <m/>
    <m/>
    <m/>
  </r>
  <r>
    <s v="MT0000892"/>
    <s v="ICIS-NPDES"/>
    <x v="0"/>
    <x v="4"/>
    <n v="552"/>
    <s v="Oil and grease, hexane extr method"/>
    <x v="9"/>
    <n v="1"/>
    <s v="Effluent gross"/>
    <n v="1"/>
    <x v="14"/>
    <x v="14"/>
    <n v="40117"/>
    <x v="3"/>
    <m/>
    <m/>
    <m/>
    <m/>
    <m/>
    <m/>
    <m/>
    <m/>
    <m/>
    <m/>
    <m/>
    <m/>
    <m/>
    <m/>
    <m/>
    <m/>
    <m/>
    <m/>
    <m/>
    <m/>
    <m/>
    <m/>
    <m/>
    <m/>
    <s v="MG/L"/>
    <s v="&lt;="/>
    <n v="10"/>
    <s v="MG/L"/>
    <s v="max"/>
    <m/>
    <m/>
    <m/>
    <m/>
    <m/>
    <x v="0"/>
    <m/>
    <m/>
    <m/>
    <m/>
    <m/>
    <m/>
    <m/>
    <m/>
    <m/>
    <m/>
    <m/>
    <m/>
    <m/>
    <m/>
    <m/>
    <m/>
    <m/>
    <m/>
    <m/>
    <m/>
    <m/>
    <m/>
    <m/>
    <m/>
  </r>
  <r>
    <s v="MT0000892"/>
    <s v="ICIS-NPDES"/>
    <x v="0"/>
    <x v="4"/>
    <n v="552"/>
    <s v="Oil and grease, hexane extr method"/>
    <x v="9"/>
    <n v="1"/>
    <s v="Effluent gross"/>
    <n v="1"/>
    <x v="15"/>
    <x v="15"/>
    <n v="40147"/>
    <x v="3"/>
    <m/>
    <m/>
    <m/>
    <m/>
    <m/>
    <m/>
    <m/>
    <m/>
    <m/>
    <m/>
    <m/>
    <m/>
    <m/>
    <m/>
    <m/>
    <m/>
    <m/>
    <m/>
    <m/>
    <m/>
    <m/>
    <m/>
    <m/>
    <m/>
    <s v="MG/L"/>
    <s v="&lt;="/>
    <n v="10"/>
    <s v="MG/L"/>
    <s v="max"/>
    <m/>
    <m/>
    <m/>
    <m/>
    <m/>
    <x v="0"/>
    <m/>
    <m/>
    <m/>
    <m/>
    <m/>
    <m/>
    <m/>
    <m/>
    <m/>
    <m/>
    <m/>
    <m/>
    <m/>
    <m/>
    <m/>
    <m/>
    <m/>
    <m/>
    <m/>
    <m/>
    <m/>
    <m/>
    <m/>
    <m/>
  </r>
  <r>
    <s v="MT0000892"/>
    <s v="ICIS-NPDES"/>
    <x v="0"/>
    <x v="4"/>
    <n v="552"/>
    <s v="Oil and grease, hexane extr method"/>
    <x v="9"/>
    <n v="1"/>
    <s v="Effluent gross"/>
    <n v="1"/>
    <x v="16"/>
    <x v="16"/>
    <n v="40178"/>
    <x v="3"/>
    <m/>
    <m/>
    <m/>
    <m/>
    <m/>
    <m/>
    <m/>
    <m/>
    <m/>
    <m/>
    <m/>
    <m/>
    <m/>
    <m/>
    <m/>
    <m/>
    <m/>
    <m/>
    <m/>
    <m/>
    <m/>
    <m/>
    <m/>
    <m/>
    <s v="MG/L"/>
    <s v="&lt;="/>
    <n v="10"/>
    <s v="MG/L"/>
    <s v="max"/>
    <m/>
    <m/>
    <m/>
    <m/>
    <m/>
    <x v="0"/>
    <m/>
    <m/>
    <m/>
    <m/>
    <m/>
    <m/>
    <m/>
    <m/>
    <m/>
    <m/>
    <m/>
    <m/>
    <m/>
    <m/>
    <m/>
    <m/>
    <m/>
    <m/>
    <m/>
    <m/>
    <m/>
    <m/>
    <m/>
    <m/>
  </r>
  <r>
    <s v="MT0000892"/>
    <s v="ICIS-NPDES"/>
    <x v="0"/>
    <x v="4"/>
    <n v="552"/>
    <s v="Oil and grease, hexane extr method"/>
    <x v="9"/>
    <n v="1"/>
    <s v="Effluent gross"/>
    <n v="1"/>
    <x v="17"/>
    <x v="17"/>
    <n v="40209"/>
    <x v="0"/>
    <m/>
    <m/>
    <m/>
    <m/>
    <m/>
    <m/>
    <m/>
    <m/>
    <m/>
    <m/>
    <m/>
    <m/>
    <m/>
    <m/>
    <m/>
    <m/>
    <m/>
    <m/>
    <m/>
    <m/>
    <m/>
    <m/>
    <m/>
    <m/>
    <s v="MG/L"/>
    <s v="&lt;="/>
    <n v="10"/>
    <s v="MG/L"/>
    <s v="max"/>
    <m/>
    <m/>
    <m/>
    <m/>
    <m/>
    <x v="0"/>
    <m/>
    <m/>
    <m/>
    <m/>
    <m/>
    <m/>
    <m/>
    <m/>
    <m/>
    <m/>
    <m/>
    <m/>
    <m/>
    <m/>
    <m/>
    <m/>
    <m/>
    <m/>
    <m/>
    <m/>
    <m/>
    <m/>
    <m/>
    <m/>
  </r>
  <r>
    <s v="MT0000892"/>
    <s v="ICIS-NPDES"/>
    <x v="0"/>
    <x v="4"/>
    <n v="552"/>
    <s v="Oil and grease, hexane extr method"/>
    <x v="9"/>
    <n v="1"/>
    <s v="Effluent gross"/>
    <n v="1"/>
    <x v="18"/>
    <x v="18"/>
    <n v="40237"/>
    <x v="0"/>
    <m/>
    <m/>
    <m/>
    <m/>
    <m/>
    <m/>
    <m/>
    <m/>
    <m/>
    <m/>
    <m/>
    <m/>
    <m/>
    <m/>
    <m/>
    <m/>
    <m/>
    <m/>
    <m/>
    <m/>
    <m/>
    <m/>
    <m/>
    <m/>
    <s v="MG/L"/>
    <s v="&lt;="/>
    <n v="10"/>
    <s v="MG/L"/>
    <s v="max"/>
    <m/>
    <m/>
    <m/>
    <m/>
    <m/>
    <x v="0"/>
    <m/>
    <m/>
    <m/>
    <m/>
    <m/>
    <m/>
    <m/>
    <m/>
    <m/>
    <m/>
    <m/>
    <m/>
    <m/>
    <m/>
    <m/>
    <m/>
    <m/>
    <m/>
    <m/>
    <m/>
    <m/>
    <m/>
    <m/>
    <m/>
  </r>
  <r>
    <s v="MT0000892"/>
    <s v="ICIS-NPDES"/>
    <x v="0"/>
    <x v="4"/>
    <n v="552"/>
    <s v="Oil and grease, hexane extr method"/>
    <x v="9"/>
    <n v="1"/>
    <s v="Effluent gross"/>
    <n v="1"/>
    <x v="19"/>
    <x v="19"/>
    <n v="40268"/>
    <x v="0"/>
    <m/>
    <m/>
    <m/>
    <m/>
    <m/>
    <m/>
    <m/>
    <m/>
    <m/>
    <m/>
    <m/>
    <m/>
    <m/>
    <m/>
    <m/>
    <m/>
    <m/>
    <m/>
    <m/>
    <m/>
    <m/>
    <m/>
    <m/>
    <m/>
    <s v="MG/L"/>
    <s v="&lt;="/>
    <n v="10"/>
    <s v="MG/L"/>
    <s v="max"/>
    <m/>
    <m/>
    <m/>
    <m/>
    <m/>
    <x v="0"/>
    <m/>
    <m/>
    <m/>
    <m/>
    <m/>
    <m/>
    <m/>
    <m/>
    <m/>
    <m/>
    <m/>
    <m/>
    <m/>
    <m/>
    <m/>
    <m/>
    <m/>
    <m/>
    <m/>
    <m/>
    <m/>
    <m/>
    <m/>
    <m/>
  </r>
  <r>
    <s v="MT0000892"/>
    <s v="ICIS-NPDES"/>
    <x v="0"/>
    <x v="4"/>
    <n v="552"/>
    <s v="Oil and grease, hexane extr method"/>
    <x v="9"/>
    <n v="1"/>
    <s v="Effluent gross"/>
    <n v="1"/>
    <x v="20"/>
    <x v="20"/>
    <n v="40298"/>
    <x v="0"/>
    <m/>
    <m/>
    <m/>
    <m/>
    <m/>
    <m/>
    <m/>
    <m/>
    <m/>
    <m/>
    <m/>
    <m/>
    <m/>
    <m/>
    <m/>
    <m/>
    <m/>
    <m/>
    <m/>
    <m/>
    <m/>
    <m/>
    <m/>
    <m/>
    <s v="MG/L"/>
    <s v="&lt;="/>
    <n v="10"/>
    <s v="MG/L"/>
    <s v="max"/>
    <m/>
    <m/>
    <m/>
    <m/>
    <m/>
    <x v="0"/>
    <m/>
    <m/>
    <m/>
    <m/>
    <m/>
    <m/>
    <m/>
    <m/>
    <m/>
    <m/>
    <m/>
    <m/>
    <m/>
    <m/>
    <m/>
    <m/>
    <m/>
    <m/>
    <m/>
    <m/>
    <m/>
    <m/>
    <m/>
    <m/>
  </r>
  <r>
    <s v="MT0000892"/>
    <s v="ICIS-NPDES"/>
    <x v="0"/>
    <x v="4"/>
    <n v="552"/>
    <s v="Oil and grease, hexane extr method"/>
    <x v="9"/>
    <n v="1"/>
    <s v="Effluent gross"/>
    <n v="1"/>
    <x v="21"/>
    <x v="21"/>
    <n v="40329"/>
    <x v="0"/>
    <m/>
    <m/>
    <m/>
    <m/>
    <m/>
    <m/>
    <m/>
    <m/>
    <m/>
    <m/>
    <m/>
    <m/>
    <m/>
    <m/>
    <m/>
    <m/>
    <m/>
    <m/>
    <m/>
    <m/>
    <m/>
    <m/>
    <m/>
    <m/>
    <s v="MG/L"/>
    <s v="&lt;="/>
    <n v="10"/>
    <s v="MG/L"/>
    <s v="max"/>
    <m/>
    <m/>
    <m/>
    <m/>
    <m/>
    <x v="0"/>
    <m/>
    <m/>
    <m/>
    <m/>
    <m/>
    <m/>
    <m/>
    <m/>
    <m/>
    <m/>
    <m/>
    <m/>
    <m/>
    <m/>
    <m/>
    <m/>
    <m/>
    <m/>
    <m/>
    <m/>
    <m/>
    <m/>
    <m/>
    <m/>
  </r>
  <r>
    <s v="MT0000892"/>
    <s v="ICIS-NPDES"/>
    <x v="0"/>
    <x v="4"/>
    <n v="552"/>
    <s v="Oil and grease, hexane extr method"/>
    <x v="9"/>
    <n v="1"/>
    <s v="Effluent gross"/>
    <n v="1"/>
    <x v="22"/>
    <x v="22"/>
    <n v="40359"/>
    <x v="0"/>
    <m/>
    <m/>
    <m/>
    <m/>
    <m/>
    <m/>
    <m/>
    <m/>
    <m/>
    <m/>
    <m/>
    <m/>
    <m/>
    <m/>
    <m/>
    <m/>
    <m/>
    <m/>
    <m/>
    <m/>
    <m/>
    <m/>
    <m/>
    <m/>
    <s v="MG/L"/>
    <s v="&lt;="/>
    <n v="10"/>
    <s v="MG/L"/>
    <s v="max"/>
    <m/>
    <m/>
    <m/>
    <m/>
    <m/>
    <x v="0"/>
    <m/>
    <m/>
    <m/>
    <m/>
    <m/>
    <m/>
    <m/>
    <m/>
    <m/>
    <m/>
    <m/>
    <m/>
    <m/>
    <m/>
    <m/>
    <m/>
    <m/>
    <m/>
    <m/>
    <m/>
    <m/>
    <m/>
    <m/>
    <m/>
  </r>
  <r>
    <s v="MT0000892"/>
    <s v="ICIS-NPDES"/>
    <x v="0"/>
    <x v="4"/>
    <n v="552"/>
    <s v="Oil and grease, hexane extr method"/>
    <x v="9"/>
    <n v="1"/>
    <s v="Effluent gross"/>
    <n v="1"/>
    <x v="23"/>
    <x v="23"/>
    <n v="40390"/>
    <x v="0"/>
    <m/>
    <m/>
    <m/>
    <m/>
    <m/>
    <m/>
    <m/>
    <m/>
    <m/>
    <m/>
    <m/>
    <m/>
    <m/>
    <m/>
    <m/>
    <m/>
    <m/>
    <m/>
    <m/>
    <m/>
    <m/>
    <m/>
    <m/>
    <m/>
    <s v="MG/L"/>
    <s v="&lt;="/>
    <n v="10"/>
    <s v="MG/L"/>
    <s v="max"/>
    <m/>
    <m/>
    <m/>
    <m/>
    <m/>
    <x v="0"/>
    <m/>
    <m/>
    <m/>
    <m/>
    <m/>
    <m/>
    <m/>
    <m/>
    <m/>
    <m/>
    <m/>
    <m/>
    <m/>
    <m/>
    <m/>
    <m/>
    <m/>
    <m/>
    <m/>
    <m/>
    <m/>
    <m/>
    <m/>
    <m/>
  </r>
  <r>
    <s v="MT0000892"/>
    <s v="ICIS-NPDES"/>
    <x v="0"/>
    <x v="4"/>
    <n v="552"/>
    <s v="Oil and grease, hexane extr method"/>
    <x v="9"/>
    <n v="1"/>
    <s v="Effluent gross"/>
    <n v="1"/>
    <x v="0"/>
    <x v="0"/>
    <n v="40421"/>
    <x v="0"/>
    <m/>
    <m/>
    <m/>
    <m/>
    <m/>
    <m/>
    <m/>
    <m/>
    <m/>
    <m/>
    <m/>
    <m/>
    <m/>
    <m/>
    <m/>
    <m/>
    <m/>
    <m/>
    <m/>
    <m/>
    <m/>
    <m/>
    <m/>
    <m/>
    <s v="MG/L"/>
    <s v="&lt;="/>
    <n v="10"/>
    <s v="MG/L"/>
    <s v="max"/>
    <m/>
    <m/>
    <m/>
    <m/>
    <m/>
    <x v="0"/>
    <m/>
    <m/>
    <m/>
    <m/>
    <m/>
    <m/>
    <m/>
    <m/>
    <m/>
    <m/>
    <m/>
    <m/>
    <m/>
    <m/>
    <m/>
    <m/>
    <m/>
    <m/>
    <m/>
    <m/>
    <m/>
    <m/>
    <m/>
    <m/>
  </r>
  <r>
    <s v="MT0000892"/>
    <s v="ICIS-NPDES"/>
    <x v="0"/>
    <x v="4"/>
    <n v="552"/>
    <s v="Oil and grease, hexane extr method"/>
    <x v="9"/>
    <n v="1"/>
    <s v="Effluent gross"/>
    <n v="1"/>
    <x v="1"/>
    <x v="1"/>
    <n v="40451"/>
    <x v="0"/>
    <m/>
    <m/>
    <m/>
    <m/>
    <m/>
    <m/>
    <m/>
    <m/>
    <m/>
    <m/>
    <m/>
    <m/>
    <m/>
    <m/>
    <m/>
    <m/>
    <m/>
    <m/>
    <m/>
    <m/>
    <m/>
    <m/>
    <m/>
    <m/>
    <s v="MG/L"/>
    <s v="&lt;="/>
    <n v="10"/>
    <s v="MG/L"/>
    <s v="max"/>
    <m/>
    <m/>
    <m/>
    <m/>
    <m/>
    <x v="0"/>
    <m/>
    <m/>
    <m/>
    <m/>
    <m/>
    <m/>
    <m/>
    <m/>
    <m/>
    <m/>
    <m/>
    <m/>
    <m/>
    <m/>
    <m/>
    <m/>
    <m/>
    <m/>
    <m/>
    <m/>
    <m/>
    <m/>
    <m/>
    <m/>
  </r>
  <r>
    <s v="MT0000892"/>
    <s v="ICIS-NPDES"/>
    <x v="0"/>
    <x v="4"/>
    <n v="552"/>
    <s v="Oil and grease, hexane extr method"/>
    <x v="9"/>
    <n v="1"/>
    <s v="Effluent gross"/>
    <n v="1"/>
    <x v="24"/>
    <x v="24"/>
    <n v="40482"/>
    <x v="0"/>
    <m/>
    <m/>
    <m/>
    <m/>
    <m/>
    <m/>
    <m/>
    <m/>
    <m/>
    <m/>
    <m/>
    <m/>
    <m/>
    <m/>
    <m/>
    <m/>
    <m/>
    <m/>
    <m/>
    <m/>
    <m/>
    <m/>
    <m/>
    <m/>
    <s v="MG/L"/>
    <s v="&lt;="/>
    <n v="10"/>
    <s v="MG/L"/>
    <s v="max"/>
    <m/>
    <m/>
    <m/>
    <m/>
    <m/>
    <x v="0"/>
    <m/>
    <m/>
    <m/>
    <m/>
    <m/>
    <m/>
    <m/>
    <m/>
    <m/>
    <m/>
    <m/>
    <m/>
    <m/>
    <m/>
    <m/>
    <m/>
    <m/>
    <m/>
    <m/>
    <m/>
    <m/>
    <m/>
    <m/>
    <m/>
  </r>
  <r>
    <s v="MT0000892"/>
    <s v="ICIS-NPDES"/>
    <x v="0"/>
    <x v="4"/>
    <n v="552"/>
    <s v="Oil and grease, hexane extr method"/>
    <x v="9"/>
    <n v="1"/>
    <s v="Effluent gross"/>
    <n v="1"/>
    <x v="2"/>
    <x v="2"/>
    <n v="40512"/>
    <x v="0"/>
    <m/>
    <m/>
    <m/>
    <m/>
    <m/>
    <m/>
    <m/>
    <m/>
    <m/>
    <m/>
    <m/>
    <m/>
    <m/>
    <m/>
    <m/>
    <m/>
    <m/>
    <m/>
    <m/>
    <m/>
    <m/>
    <m/>
    <m/>
    <m/>
    <s v="MG/L"/>
    <s v="&lt;="/>
    <n v="10"/>
    <s v="MG/L"/>
    <s v="max"/>
    <m/>
    <m/>
    <m/>
    <m/>
    <m/>
    <x v="0"/>
    <m/>
    <m/>
    <m/>
    <m/>
    <m/>
    <m/>
    <m/>
    <m/>
    <m/>
    <m/>
    <m/>
    <m/>
    <m/>
    <m/>
    <m/>
    <m/>
    <m/>
    <m/>
    <m/>
    <m/>
    <m/>
    <m/>
    <m/>
    <m/>
  </r>
  <r>
    <s v="MT0000892"/>
    <s v="ICIS-NPDES"/>
    <x v="0"/>
    <x v="4"/>
    <n v="552"/>
    <s v="Oil and grease, hexane extr method"/>
    <x v="9"/>
    <n v="1"/>
    <s v="Effluent gross"/>
    <n v="1"/>
    <x v="3"/>
    <x v="3"/>
    <n v="40543"/>
    <x v="0"/>
    <m/>
    <m/>
    <m/>
    <m/>
    <m/>
    <m/>
    <m/>
    <m/>
    <m/>
    <m/>
    <m/>
    <m/>
    <m/>
    <m/>
    <m/>
    <m/>
    <m/>
    <m/>
    <m/>
    <m/>
    <m/>
    <m/>
    <m/>
    <m/>
    <s v="MG/L"/>
    <s v="&lt;="/>
    <n v="10"/>
    <s v="MG/L"/>
    <s v="max"/>
    <m/>
    <m/>
    <m/>
    <m/>
    <m/>
    <x v="0"/>
    <m/>
    <m/>
    <m/>
    <m/>
    <m/>
    <m/>
    <m/>
    <m/>
    <m/>
    <m/>
    <m/>
    <m/>
    <m/>
    <m/>
    <m/>
    <m/>
    <m/>
    <m/>
    <m/>
    <m/>
    <m/>
    <m/>
    <m/>
    <m/>
  </r>
  <r>
    <s v="MT0000892"/>
    <s v="ICIS-NPDES"/>
    <x v="0"/>
    <x v="4"/>
    <n v="552"/>
    <s v="Oil and grease, hexane extr method"/>
    <x v="9"/>
    <n v="1"/>
    <s v="Effluent gross"/>
    <n v="1"/>
    <x v="25"/>
    <x v="25"/>
    <n v="40574"/>
    <x v="1"/>
    <m/>
    <m/>
    <m/>
    <m/>
    <m/>
    <m/>
    <m/>
    <m/>
    <m/>
    <m/>
    <m/>
    <m/>
    <m/>
    <m/>
    <m/>
    <m/>
    <m/>
    <m/>
    <m/>
    <m/>
    <m/>
    <m/>
    <m/>
    <m/>
    <s v="MG/L"/>
    <s v="&lt;="/>
    <n v="10"/>
    <s v="MG/L"/>
    <s v="max"/>
    <m/>
    <m/>
    <m/>
    <m/>
    <m/>
    <x v="0"/>
    <m/>
    <m/>
    <m/>
    <m/>
    <m/>
    <m/>
    <m/>
    <m/>
    <m/>
    <m/>
    <m/>
    <m/>
    <m/>
    <m/>
    <m/>
    <m/>
    <m/>
    <m/>
    <m/>
    <m/>
    <m/>
    <m/>
    <m/>
    <m/>
  </r>
  <r>
    <s v="MT0000892"/>
    <s v="ICIS-NPDES"/>
    <x v="0"/>
    <x v="4"/>
    <n v="552"/>
    <s v="Oil and grease, hexane extr method"/>
    <x v="9"/>
    <n v="1"/>
    <s v="Effluent gross"/>
    <n v="1"/>
    <x v="26"/>
    <x v="26"/>
    <n v="40602"/>
    <x v="1"/>
    <m/>
    <m/>
    <m/>
    <m/>
    <m/>
    <m/>
    <m/>
    <m/>
    <m/>
    <m/>
    <m/>
    <m/>
    <m/>
    <m/>
    <m/>
    <m/>
    <m/>
    <m/>
    <m/>
    <m/>
    <m/>
    <m/>
    <m/>
    <m/>
    <s v="MG/L"/>
    <s v="&lt;="/>
    <n v="10"/>
    <s v="MG/L"/>
    <s v="max"/>
    <m/>
    <m/>
    <m/>
    <m/>
    <m/>
    <x v="0"/>
    <m/>
    <m/>
    <m/>
    <m/>
    <m/>
    <m/>
    <m/>
    <m/>
    <m/>
    <m/>
    <m/>
    <m/>
    <m/>
    <m/>
    <m/>
    <m/>
    <m/>
    <m/>
    <m/>
    <m/>
    <m/>
    <m/>
    <m/>
    <m/>
  </r>
  <r>
    <s v="MT0000892"/>
    <s v="ICIS-NPDES"/>
    <x v="0"/>
    <x v="4"/>
    <n v="552"/>
    <s v="Oil and grease, hexane extr method"/>
    <x v="9"/>
    <n v="1"/>
    <s v="Effluent gross"/>
    <n v="1"/>
    <x v="27"/>
    <x v="27"/>
    <n v="40633"/>
    <x v="1"/>
    <m/>
    <m/>
    <m/>
    <m/>
    <m/>
    <m/>
    <m/>
    <m/>
    <m/>
    <m/>
    <m/>
    <m/>
    <m/>
    <m/>
    <m/>
    <m/>
    <m/>
    <m/>
    <m/>
    <m/>
    <m/>
    <m/>
    <m/>
    <m/>
    <s v="MG/L"/>
    <s v="&lt;="/>
    <n v="10"/>
    <s v="MG/L"/>
    <s v="max"/>
    <m/>
    <m/>
    <m/>
    <m/>
    <m/>
    <x v="0"/>
    <m/>
    <m/>
    <m/>
    <m/>
    <m/>
    <m/>
    <m/>
    <m/>
    <m/>
    <m/>
    <m/>
    <m/>
    <m/>
    <m/>
    <m/>
    <m/>
    <m/>
    <m/>
    <m/>
    <m/>
    <m/>
    <m/>
    <m/>
    <m/>
  </r>
  <r>
    <s v="MT0000892"/>
    <s v="ICIS-NPDES"/>
    <x v="0"/>
    <x v="4"/>
    <n v="552"/>
    <s v="Oil and grease, hexane extr method"/>
    <x v="9"/>
    <n v="1"/>
    <s v="Effluent gross"/>
    <n v="1"/>
    <x v="28"/>
    <x v="28"/>
    <n v="40663"/>
    <x v="1"/>
    <m/>
    <m/>
    <m/>
    <m/>
    <m/>
    <m/>
    <m/>
    <m/>
    <m/>
    <m/>
    <m/>
    <m/>
    <m/>
    <m/>
    <m/>
    <m/>
    <m/>
    <m/>
    <m/>
    <m/>
    <m/>
    <m/>
    <m/>
    <m/>
    <s v="MG/L"/>
    <s v="&lt;="/>
    <n v="10"/>
    <s v="MG/L"/>
    <s v="max"/>
    <m/>
    <m/>
    <m/>
    <m/>
    <m/>
    <x v="0"/>
    <m/>
    <m/>
    <m/>
    <m/>
    <m/>
    <m/>
    <m/>
    <m/>
    <m/>
    <m/>
    <m/>
    <m/>
    <m/>
    <m/>
    <m/>
    <m/>
    <m/>
    <m/>
    <m/>
    <m/>
    <m/>
    <m/>
    <m/>
    <m/>
  </r>
  <r>
    <s v="MT0000892"/>
    <s v="ICIS-NPDES"/>
    <x v="0"/>
    <x v="4"/>
    <n v="552"/>
    <s v="Oil and grease, hexane extr method"/>
    <x v="9"/>
    <n v="1"/>
    <s v="Effluent gross"/>
    <n v="1"/>
    <x v="4"/>
    <x v="4"/>
    <n v="40694"/>
    <x v="1"/>
    <m/>
    <m/>
    <m/>
    <m/>
    <m/>
    <m/>
    <m/>
    <m/>
    <m/>
    <m/>
    <m/>
    <m/>
    <m/>
    <m/>
    <m/>
    <m/>
    <m/>
    <m/>
    <m/>
    <m/>
    <m/>
    <m/>
    <m/>
    <m/>
    <s v="MG/L"/>
    <s v="&lt;="/>
    <n v="10"/>
    <s v="MG/L"/>
    <s v="max"/>
    <m/>
    <m/>
    <m/>
    <m/>
    <m/>
    <x v="0"/>
    <m/>
    <m/>
    <m/>
    <m/>
    <m/>
    <m/>
    <m/>
    <m/>
    <m/>
    <m/>
    <m/>
    <m/>
    <m/>
    <m/>
    <m/>
    <m/>
    <m/>
    <m/>
    <m/>
    <m/>
    <m/>
    <m/>
    <m/>
    <m/>
  </r>
  <r>
    <s v="MT0000892"/>
    <s v="ICIS-NPDES"/>
    <x v="0"/>
    <x v="4"/>
    <n v="552"/>
    <s v="Oil and grease, hexane extr method"/>
    <x v="9"/>
    <n v="1"/>
    <s v="Effluent gross"/>
    <n v="1"/>
    <x v="5"/>
    <x v="5"/>
    <n v="40724"/>
    <x v="1"/>
    <m/>
    <m/>
    <m/>
    <m/>
    <m/>
    <m/>
    <m/>
    <m/>
    <m/>
    <m/>
    <m/>
    <m/>
    <m/>
    <m/>
    <m/>
    <m/>
    <m/>
    <m/>
    <m/>
    <m/>
    <m/>
    <m/>
    <m/>
    <m/>
    <s v="MG/L"/>
    <s v="&lt;="/>
    <n v="10"/>
    <s v="MG/L"/>
    <s v="max"/>
    <m/>
    <m/>
    <m/>
    <m/>
    <m/>
    <x v="0"/>
    <m/>
    <m/>
    <m/>
    <m/>
    <m/>
    <m/>
    <m/>
    <m/>
    <m/>
    <m/>
    <m/>
    <m/>
    <m/>
    <m/>
    <m/>
    <m/>
    <m/>
    <m/>
    <m/>
    <m/>
    <m/>
    <m/>
    <m/>
    <m/>
  </r>
  <r>
    <s v="MT0000892"/>
    <s v="ICIS-NPDES"/>
    <x v="0"/>
    <x v="4"/>
    <n v="552"/>
    <s v="Oil and grease, hexane extr method"/>
    <x v="9"/>
    <n v="1"/>
    <s v="Effluent gross"/>
    <n v="1"/>
    <x v="6"/>
    <x v="6"/>
    <n v="40755"/>
    <x v="1"/>
    <m/>
    <m/>
    <m/>
    <m/>
    <m/>
    <m/>
    <m/>
    <m/>
    <m/>
    <m/>
    <m/>
    <m/>
    <m/>
    <m/>
    <m/>
    <m/>
    <m/>
    <m/>
    <m/>
    <m/>
    <m/>
    <m/>
    <m/>
    <m/>
    <s v="MG/L"/>
    <s v="&lt;="/>
    <n v="10"/>
    <s v="MG/L"/>
    <s v="max"/>
    <m/>
    <m/>
    <m/>
    <m/>
    <m/>
    <x v="0"/>
    <m/>
    <m/>
    <m/>
    <m/>
    <m/>
    <m/>
    <m/>
    <m/>
    <m/>
    <m/>
    <m/>
    <m/>
    <m/>
    <m/>
    <m/>
    <m/>
    <m/>
    <m/>
    <m/>
    <m/>
    <m/>
    <m/>
    <m/>
    <m/>
  </r>
  <r>
    <s v="MT0000892"/>
    <s v="ICIS-NPDES"/>
    <x v="0"/>
    <x v="4"/>
    <n v="552"/>
    <s v="Oil and grease, hexane extr method"/>
    <x v="9"/>
    <n v="1"/>
    <s v="Effluent gross"/>
    <n v="1"/>
    <x v="7"/>
    <x v="7"/>
    <n v="40786"/>
    <x v="1"/>
    <m/>
    <m/>
    <m/>
    <m/>
    <m/>
    <m/>
    <m/>
    <m/>
    <m/>
    <m/>
    <m/>
    <m/>
    <m/>
    <m/>
    <m/>
    <m/>
    <m/>
    <m/>
    <m/>
    <m/>
    <m/>
    <m/>
    <m/>
    <m/>
    <s v="MG/L"/>
    <s v="&lt;="/>
    <n v="10"/>
    <s v="MG/L"/>
    <s v="max"/>
    <m/>
    <m/>
    <m/>
    <m/>
    <m/>
    <x v="0"/>
    <m/>
    <m/>
    <m/>
    <m/>
    <m/>
    <m/>
    <m/>
    <m/>
    <m/>
    <m/>
    <m/>
    <m/>
    <m/>
    <m/>
    <m/>
    <m/>
    <m/>
    <m/>
    <m/>
    <m/>
    <m/>
    <m/>
    <m/>
    <m/>
  </r>
  <r>
    <s v="MT0000892"/>
    <s v="ICIS-NPDES"/>
    <x v="0"/>
    <x v="4"/>
    <n v="552"/>
    <s v="Oil and grease, hexane extr method"/>
    <x v="9"/>
    <n v="1"/>
    <s v="Effluent gross"/>
    <n v="1"/>
    <x v="29"/>
    <x v="29"/>
    <n v="40816"/>
    <x v="1"/>
    <m/>
    <m/>
    <m/>
    <m/>
    <m/>
    <m/>
    <m/>
    <m/>
    <m/>
    <m/>
    <m/>
    <m/>
    <m/>
    <m/>
    <m/>
    <m/>
    <m/>
    <m/>
    <m/>
    <m/>
    <m/>
    <m/>
    <m/>
    <m/>
    <s v="MG/L"/>
    <s v="&lt;="/>
    <n v="10"/>
    <s v="MG/L"/>
    <s v="max"/>
    <m/>
    <m/>
    <m/>
    <m/>
    <m/>
    <x v="0"/>
    <m/>
    <m/>
    <m/>
    <m/>
    <m/>
    <m/>
    <m/>
    <m/>
    <m/>
    <m/>
    <m/>
    <m/>
    <m/>
    <m/>
    <m/>
    <m/>
    <m/>
    <m/>
    <m/>
    <m/>
    <m/>
    <m/>
    <m/>
    <m/>
  </r>
  <r>
    <s v="MT0000892"/>
    <s v="ICIS-NPDES"/>
    <x v="0"/>
    <x v="4"/>
    <n v="552"/>
    <s v="Oil and grease, hexane extr method"/>
    <x v="9"/>
    <n v="1"/>
    <s v="Effluent gross"/>
    <n v="1"/>
    <x v="30"/>
    <x v="30"/>
    <n v="40847"/>
    <x v="1"/>
    <m/>
    <m/>
    <m/>
    <m/>
    <m/>
    <m/>
    <m/>
    <m/>
    <m/>
    <m/>
    <m/>
    <m/>
    <m/>
    <m/>
    <m/>
    <m/>
    <m/>
    <m/>
    <m/>
    <m/>
    <m/>
    <m/>
    <m/>
    <m/>
    <s v="MG/L"/>
    <s v="&lt;="/>
    <n v="10"/>
    <s v="MG/L"/>
    <s v="max"/>
    <m/>
    <m/>
    <m/>
    <m/>
    <m/>
    <x v="0"/>
    <m/>
    <m/>
    <m/>
    <m/>
    <m/>
    <m/>
    <m/>
    <m/>
    <m/>
    <m/>
    <m/>
    <m/>
    <m/>
    <m/>
    <m/>
    <m/>
    <m/>
    <m/>
    <m/>
    <m/>
    <m/>
    <m/>
    <m/>
    <m/>
  </r>
  <r>
    <s v="MT0000892"/>
    <s v="ICIS-NPDES"/>
    <x v="0"/>
    <x v="4"/>
    <n v="552"/>
    <s v="Oil and grease, hexane extr method"/>
    <x v="9"/>
    <n v="1"/>
    <s v="Effluent gross"/>
    <n v="1"/>
    <x v="31"/>
    <x v="31"/>
    <n v="40877"/>
    <x v="1"/>
    <m/>
    <m/>
    <m/>
    <m/>
    <m/>
    <m/>
    <m/>
    <m/>
    <m/>
    <m/>
    <m/>
    <m/>
    <m/>
    <m/>
    <m/>
    <m/>
    <m/>
    <m/>
    <m/>
    <m/>
    <m/>
    <m/>
    <m/>
    <m/>
    <s v="MG/L"/>
    <s v="&lt;="/>
    <n v="10"/>
    <s v="MG/L"/>
    <s v="max"/>
    <m/>
    <m/>
    <m/>
    <m/>
    <m/>
    <x v="0"/>
    <m/>
    <m/>
    <m/>
    <m/>
    <m/>
    <m/>
    <m/>
    <m/>
    <m/>
    <m/>
    <m/>
    <m/>
    <m/>
    <m/>
    <m/>
    <m/>
    <m/>
    <m/>
    <m/>
    <m/>
    <m/>
    <m/>
    <m/>
    <m/>
  </r>
  <r>
    <s v="MT0000892"/>
    <s v="ICIS-NPDES"/>
    <x v="0"/>
    <x v="4"/>
    <n v="552"/>
    <s v="Oil and grease, hexane extr method"/>
    <x v="9"/>
    <n v="1"/>
    <s v="Effluent gross"/>
    <n v="1"/>
    <x v="32"/>
    <x v="32"/>
    <n v="40908"/>
    <x v="1"/>
    <m/>
    <m/>
    <m/>
    <m/>
    <m/>
    <m/>
    <m/>
    <m/>
    <m/>
    <m/>
    <m/>
    <m/>
    <m/>
    <m/>
    <m/>
    <m/>
    <m/>
    <m/>
    <m/>
    <m/>
    <m/>
    <m/>
    <m/>
    <m/>
    <s v="MG/L"/>
    <s v="&lt;="/>
    <n v="10"/>
    <s v="MG/L"/>
    <s v="max"/>
    <m/>
    <m/>
    <m/>
    <m/>
    <m/>
    <x v="0"/>
    <m/>
    <m/>
    <m/>
    <m/>
    <m/>
    <m/>
    <m/>
    <m/>
    <m/>
    <m/>
    <m/>
    <m/>
    <m/>
    <m/>
    <m/>
    <m/>
    <m/>
    <m/>
    <m/>
    <m/>
    <m/>
    <m/>
    <m/>
    <m/>
  </r>
  <r>
    <s v="MT0000892"/>
    <s v="ICIS-NPDES"/>
    <x v="0"/>
    <x v="4"/>
    <n v="552"/>
    <s v="Oil and grease, hexane extr method"/>
    <x v="9"/>
    <n v="1"/>
    <s v="Effluent gross"/>
    <n v="1"/>
    <x v="33"/>
    <x v="33"/>
    <n v="40939"/>
    <x v="2"/>
    <m/>
    <m/>
    <m/>
    <m/>
    <m/>
    <m/>
    <m/>
    <m/>
    <m/>
    <m/>
    <m/>
    <m/>
    <m/>
    <m/>
    <m/>
    <m/>
    <m/>
    <m/>
    <m/>
    <m/>
    <m/>
    <m/>
    <m/>
    <m/>
    <s v="MG/L"/>
    <s v="&lt;="/>
    <n v="10"/>
    <s v="MG/L"/>
    <s v="max"/>
    <m/>
    <m/>
    <m/>
    <m/>
    <m/>
    <x v="0"/>
    <m/>
    <m/>
    <m/>
    <m/>
    <m/>
    <m/>
    <m/>
    <m/>
    <m/>
    <m/>
    <m/>
    <m/>
    <m/>
    <m/>
    <m/>
    <m/>
    <m/>
    <m/>
    <m/>
    <m/>
    <m/>
    <m/>
    <m/>
    <m/>
  </r>
  <r>
    <s v="MT0000892"/>
    <s v="ICIS-NPDES"/>
    <x v="0"/>
    <x v="4"/>
    <n v="552"/>
    <s v="Oil and grease, hexane extr method"/>
    <x v="9"/>
    <n v="1"/>
    <s v="Effluent gross"/>
    <n v="1"/>
    <x v="34"/>
    <x v="34"/>
    <n v="40968"/>
    <x v="2"/>
    <m/>
    <m/>
    <m/>
    <m/>
    <m/>
    <m/>
    <m/>
    <m/>
    <m/>
    <m/>
    <m/>
    <m/>
    <m/>
    <m/>
    <m/>
    <m/>
    <m/>
    <m/>
    <m/>
    <m/>
    <m/>
    <m/>
    <m/>
    <m/>
    <s v="MG/L"/>
    <s v="&lt;="/>
    <n v="10"/>
    <s v="MG/L"/>
    <s v="max"/>
    <m/>
    <m/>
    <m/>
    <m/>
    <m/>
    <x v="0"/>
    <m/>
    <m/>
    <m/>
    <m/>
    <m/>
    <m/>
    <m/>
    <m/>
    <m/>
    <m/>
    <m/>
    <m/>
    <m/>
    <m/>
    <m/>
    <m/>
    <m/>
    <m/>
    <m/>
    <m/>
    <m/>
    <m/>
    <m/>
    <m/>
  </r>
  <r>
    <s v="MT0000892"/>
    <s v="ICIS-NPDES"/>
    <x v="0"/>
    <x v="4"/>
    <n v="552"/>
    <s v="Oil and grease, hexane extr method"/>
    <x v="9"/>
    <n v="1"/>
    <s v="Effluent gross"/>
    <n v="1"/>
    <x v="8"/>
    <x v="8"/>
    <n v="40999"/>
    <x v="2"/>
    <m/>
    <m/>
    <m/>
    <m/>
    <m/>
    <m/>
    <m/>
    <m/>
    <m/>
    <m/>
    <m/>
    <m/>
    <m/>
    <m/>
    <m/>
    <m/>
    <m/>
    <m/>
    <m/>
    <m/>
    <m/>
    <m/>
    <m/>
    <m/>
    <s v="MG/L"/>
    <s v="&lt;="/>
    <n v="10"/>
    <s v="MG/L"/>
    <s v="max"/>
    <m/>
    <m/>
    <m/>
    <m/>
    <m/>
    <x v="0"/>
    <m/>
    <m/>
    <m/>
    <m/>
    <m/>
    <m/>
    <m/>
    <m/>
    <m/>
    <m/>
    <m/>
    <m/>
    <m/>
    <m/>
    <m/>
    <m/>
    <m/>
    <m/>
    <m/>
    <m/>
    <m/>
    <m/>
    <m/>
    <m/>
  </r>
  <r>
    <s v="MT0000892"/>
    <s v="ICIS-NPDES"/>
    <x v="0"/>
    <x v="4"/>
    <n v="552"/>
    <s v="Oil and grease, hexane extr method"/>
    <x v="9"/>
    <n v="1"/>
    <s v="Effluent gross"/>
    <n v="1"/>
    <x v="9"/>
    <x v="9"/>
    <n v="41029"/>
    <x v="2"/>
    <m/>
    <m/>
    <m/>
    <m/>
    <m/>
    <m/>
    <m/>
    <m/>
    <m/>
    <m/>
    <m/>
    <m/>
    <m/>
    <m/>
    <m/>
    <m/>
    <m/>
    <m/>
    <m/>
    <m/>
    <m/>
    <m/>
    <m/>
    <m/>
    <s v="MG/L"/>
    <s v="&lt;="/>
    <n v="10"/>
    <s v="MG/L"/>
    <s v="max"/>
    <m/>
    <m/>
    <m/>
    <m/>
    <m/>
    <x v="0"/>
    <m/>
    <m/>
    <m/>
    <m/>
    <m/>
    <m/>
    <m/>
    <m/>
    <m/>
    <m/>
    <m/>
    <m/>
    <m/>
    <m/>
    <m/>
    <m/>
    <m/>
    <m/>
    <m/>
    <m/>
    <m/>
    <m/>
    <m/>
    <m/>
  </r>
  <r>
    <s v="MT0000892"/>
    <s v="ICIS-NPDES"/>
    <x v="0"/>
    <x v="4"/>
    <n v="556"/>
    <s v="Oil &amp; Grease"/>
    <x v="10"/>
    <n v="1"/>
    <s v="Effluent gross"/>
    <n v="1"/>
    <x v="35"/>
    <x v="35"/>
    <n v="41060"/>
    <x v="2"/>
    <m/>
    <m/>
    <m/>
    <m/>
    <m/>
    <m/>
    <m/>
    <m/>
    <m/>
    <m/>
    <m/>
    <m/>
    <m/>
    <m/>
    <m/>
    <m/>
    <m/>
    <m/>
    <m/>
    <m/>
    <m/>
    <m/>
    <m/>
    <m/>
    <s v="MG/L"/>
    <s v="&lt;="/>
    <n v="10"/>
    <s v="MG/L"/>
    <s v="max"/>
    <m/>
    <m/>
    <m/>
    <m/>
    <m/>
    <x v="0"/>
    <m/>
    <m/>
    <m/>
    <m/>
    <m/>
    <m/>
    <m/>
    <m/>
    <m/>
    <m/>
    <m/>
    <m/>
    <m/>
    <m/>
    <m/>
    <m/>
    <m/>
    <m/>
    <m/>
    <m/>
    <m/>
    <m/>
    <m/>
    <m/>
  </r>
  <r>
    <s v="MT0000892"/>
    <s v="ICIS-NPDES"/>
    <x v="0"/>
    <x v="4"/>
    <n v="556"/>
    <s v="Oil &amp; Grease"/>
    <x v="10"/>
    <n v="1"/>
    <s v="Effluent gross"/>
    <n v="1"/>
    <x v="10"/>
    <x v="10"/>
    <n v="41090"/>
    <x v="2"/>
    <m/>
    <m/>
    <m/>
    <m/>
    <m/>
    <m/>
    <m/>
    <m/>
    <m/>
    <m/>
    <m/>
    <m/>
    <m/>
    <m/>
    <m/>
    <m/>
    <m/>
    <m/>
    <m/>
    <m/>
    <m/>
    <m/>
    <m/>
    <m/>
    <s v="MG/L"/>
    <s v="&lt;="/>
    <n v="10"/>
    <s v="MG/L"/>
    <s v="max"/>
    <m/>
    <m/>
    <m/>
    <m/>
    <m/>
    <x v="0"/>
    <m/>
    <m/>
    <m/>
    <m/>
    <m/>
    <m/>
    <m/>
    <m/>
    <m/>
    <m/>
    <m/>
    <m/>
    <m/>
    <m/>
    <m/>
    <m/>
    <m/>
    <m/>
    <m/>
    <m/>
    <m/>
    <m/>
    <m/>
    <m/>
  </r>
  <r>
    <s v="MT0000892"/>
    <s v="ICIS-NPDES"/>
    <x v="0"/>
    <x v="4"/>
    <n v="556"/>
    <s v="Oil &amp; Grease"/>
    <x v="10"/>
    <n v="1"/>
    <s v="Effluent gross"/>
    <n v="1"/>
    <x v="36"/>
    <x v="36"/>
    <n v="41121"/>
    <x v="2"/>
    <m/>
    <m/>
    <m/>
    <m/>
    <m/>
    <m/>
    <m/>
    <m/>
    <m/>
    <m/>
    <m/>
    <m/>
    <m/>
    <m/>
    <m/>
    <m/>
    <m/>
    <m/>
    <m/>
    <m/>
    <m/>
    <m/>
    <m/>
    <m/>
    <s v="MG/L"/>
    <s v="&lt;="/>
    <n v="10"/>
    <s v="MG/L"/>
    <s v="max"/>
    <m/>
    <m/>
    <m/>
    <m/>
    <m/>
    <x v="0"/>
    <m/>
    <m/>
    <m/>
    <m/>
    <m/>
    <m/>
    <m/>
    <m/>
    <m/>
    <m/>
    <m/>
    <m/>
    <m/>
    <m/>
    <m/>
    <m/>
    <m/>
    <m/>
    <m/>
    <m/>
    <m/>
    <m/>
    <m/>
    <m/>
  </r>
  <r>
    <s v="MT0000892"/>
    <s v="ICIS-NPDES"/>
    <x v="0"/>
    <x v="4"/>
    <n v="556"/>
    <s v="Oil &amp; Grease"/>
    <x v="10"/>
    <n v="1"/>
    <s v="Effluent gross"/>
    <n v="1"/>
    <x v="37"/>
    <x v="37"/>
    <n v="41152"/>
    <x v="2"/>
    <m/>
    <m/>
    <m/>
    <m/>
    <m/>
    <m/>
    <m/>
    <m/>
    <m/>
    <m/>
    <m/>
    <m/>
    <m/>
    <m/>
    <m/>
    <m/>
    <m/>
    <m/>
    <m/>
    <m/>
    <m/>
    <m/>
    <m/>
    <m/>
    <s v="MG/L"/>
    <s v="&lt;="/>
    <n v="10"/>
    <s v="MG/L"/>
    <s v="max"/>
    <m/>
    <m/>
    <m/>
    <m/>
    <m/>
    <x v="0"/>
    <m/>
    <m/>
    <m/>
    <m/>
    <m/>
    <m/>
    <m/>
    <m/>
    <m/>
    <m/>
    <m/>
    <m/>
    <m/>
    <m/>
    <m/>
    <m/>
    <m/>
    <m/>
    <m/>
    <m/>
    <m/>
    <m/>
    <m/>
    <m/>
  </r>
  <r>
    <s v="MT0000892"/>
    <s v="ICIS-NPDES"/>
    <x v="0"/>
    <x v="4"/>
    <n v="556"/>
    <s v="Oil &amp; Grease"/>
    <x v="10"/>
    <n v="1"/>
    <s v="Effluent gross"/>
    <n v="1"/>
    <x v="38"/>
    <x v="38"/>
    <n v="41182"/>
    <x v="2"/>
    <m/>
    <m/>
    <m/>
    <m/>
    <m/>
    <m/>
    <m/>
    <m/>
    <m/>
    <m/>
    <m/>
    <m/>
    <m/>
    <m/>
    <m/>
    <m/>
    <m/>
    <m/>
    <m/>
    <m/>
    <m/>
    <m/>
    <m/>
    <m/>
    <s v="MG/L"/>
    <s v="&lt;="/>
    <n v="10"/>
    <s v="MG/L"/>
    <s v="max"/>
    <m/>
    <m/>
    <m/>
    <m/>
    <m/>
    <x v="0"/>
    <m/>
    <m/>
    <m/>
    <m/>
    <m/>
    <m/>
    <m/>
    <m/>
    <m/>
    <m/>
    <m/>
    <m/>
    <m/>
    <m/>
    <m/>
    <m/>
    <m/>
    <m/>
    <m/>
    <m/>
    <m/>
    <m/>
    <m/>
    <m/>
  </r>
  <r>
    <s v="MT0000892"/>
    <s v="ICIS-NPDES"/>
    <x v="0"/>
    <x v="4"/>
    <n v="931"/>
    <s v="Sodium adsorption ratio"/>
    <x v="21"/>
    <n v="1"/>
    <s v="Effluent gross"/>
    <n v="1"/>
    <x v="35"/>
    <x v="35"/>
    <n v="41060"/>
    <x v="2"/>
    <m/>
    <m/>
    <m/>
    <m/>
    <m/>
    <m/>
    <m/>
    <m/>
    <m/>
    <m/>
    <m/>
    <m/>
    <m/>
    <s v="RATIO"/>
    <s v="&lt;="/>
    <n v="3"/>
    <s v="RATIO"/>
    <s v="avg"/>
    <m/>
    <m/>
    <m/>
    <m/>
    <m/>
    <m/>
    <s v="RATIO"/>
    <s v="&lt;="/>
    <n v="4.5"/>
    <s v="RATIO"/>
    <s v="max"/>
    <m/>
    <m/>
    <m/>
    <m/>
    <m/>
    <x v="0"/>
    <m/>
    <m/>
    <m/>
    <m/>
    <m/>
    <m/>
    <m/>
    <m/>
    <m/>
    <m/>
    <m/>
    <m/>
    <m/>
    <m/>
    <m/>
    <m/>
    <m/>
    <m/>
    <m/>
    <m/>
    <m/>
    <m/>
    <m/>
    <m/>
  </r>
  <r>
    <s v="MT0000892"/>
    <s v="ICIS-NPDES"/>
    <x v="0"/>
    <x v="4"/>
    <n v="931"/>
    <s v="Sodium adsorption ratio"/>
    <x v="21"/>
    <n v="1"/>
    <s v="Effluent gross"/>
    <n v="1"/>
    <x v="10"/>
    <x v="10"/>
    <n v="41090"/>
    <x v="2"/>
    <m/>
    <m/>
    <m/>
    <m/>
    <m/>
    <m/>
    <m/>
    <m/>
    <m/>
    <m/>
    <m/>
    <m/>
    <m/>
    <s v="RATIO"/>
    <s v="&lt;="/>
    <n v="3"/>
    <s v="RATIO"/>
    <s v="avg"/>
    <m/>
    <m/>
    <m/>
    <m/>
    <m/>
    <m/>
    <s v="RATIO"/>
    <s v="&lt;="/>
    <n v="4.5"/>
    <s v="RATIO"/>
    <s v="max"/>
    <m/>
    <m/>
    <m/>
    <m/>
    <m/>
    <x v="0"/>
    <m/>
    <m/>
    <m/>
    <m/>
    <m/>
    <m/>
    <m/>
    <m/>
    <m/>
    <m/>
    <m/>
    <m/>
    <m/>
    <m/>
    <m/>
    <m/>
    <m/>
    <m/>
    <m/>
    <m/>
    <m/>
    <m/>
    <m/>
    <m/>
  </r>
  <r>
    <s v="MT0000892"/>
    <s v="ICIS-NPDES"/>
    <x v="0"/>
    <x v="4"/>
    <n v="931"/>
    <s v="Sodium adsorption ratio"/>
    <x v="21"/>
    <n v="1"/>
    <s v="Effluent gross"/>
    <n v="1"/>
    <x v="36"/>
    <x v="36"/>
    <n v="41121"/>
    <x v="2"/>
    <m/>
    <m/>
    <m/>
    <m/>
    <m/>
    <m/>
    <m/>
    <m/>
    <m/>
    <m/>
    <m/>
    <m/>
    <m/>
    <s v="RATIO"/>
    <s v="&lt;="/>
    <n v="3"/>
    <s v="RATIO"/>
    <s v="avg"/>
    <m/>
    <m/>
    <m/>
    <m/>
    <m/>
    <m/>
    <s v="RATIO"/>
    <s v="&lt;="/>
    <n v="4.5"/>
    <s v="RATIO"/>
    <s v="max"/>
    <m/>
    <m/>
    <m/>
    <m/>
    <m/>
    <x v="0"/>
    <m/>
    <m/>
    <m/>
    <m/>
    <m/>
    <m/>
    <m/>
    <m/>
    <m/>
    <m/>
    <m/>
    <m/>
    <m/>
    <m/>
    <m/>
    <m/>
    <m/>
    <m/>
    <m/>
    <m/>
    <m/>
    <m/>
    <m/>
    <m/>
  </r>
  <r>
    <s v="MT0000892"/>
    <s v="ICIS-NPDES"/>
    <x v="0"/>
    <x v="4"/>
    <n v="931"/>
    <s v="Sodium adsorption ratio"/>
    <x v="21"/>
    <n v="1"/>
    <s v="Effluent gross"/>
    <n v="1"/>
    <x v="37"/>
    <x v="37"/>
    <n v="41152"/>
    <x v="2"/>
    <m/>
    <m/>
    <m/>
    <m/>
    <m/>
    <m/>
    <m/>
    <m/>
    <m/>
    <m/>
    <m/>
    <m/>
    <m/>
    <s v="RATIO"/>
    <s v="&lt;="/>
    <n v="3"/>
    <s v="RATIO"/>
    <s v="avg"/>
    <m/>
    <m/>
    <m/>
    <m/>
    <m/>
    <m/>
    <s v="RATIO"/>
    <s v="&lt;="/>
    <n v="4.5"/>
    <s v="RATIO"/>
    <s v="max"/>
    <m/>
    <m/>
    <m/>
    <m/>
    <m/>
    <x v="0"/>
    <m/>
    <m/>
    <m/>
    <m/>
    <m/>
    <m/>
    <m/>
    <m/>
    <m/>
    <m/>
    <m/>
    <m/>
    <m/>
    <m/>
    <m/>
    <m/>
    <m/>
    <m/>
    <m/>
    <m/>
    <m/>
    <m/>
    <m/>
    <m/>
  </r>
  <r>
    <s v="MT0000892"/>
    <s v="ICIS-NPDES"/>
    <x v="0"/>
    <x v="4"/>
    <n v="931"/>
    <s v="Sodium adsorption ratio"/>
    <x v="21"/>
    <n v="1"/>
    <s v="Effluent gross"/>
    <n v="1"/>
    <x v="38"/>
    <x v="38"/>
    <n v="41182"/>
    <x v="2"/>
    <m/>
    <m/>
    <m/>
    <m/>
    <m/>
    <m/>
    <m/>
    <m/>
    <m/>
    <m/>
    <m/>
    <m/>
    <m/>
    <s v="RATIO"/>
    <s v="&lt;="/>
    <n v="3"/>
    <s v="RATIO"/>
    <s v="avg"/>
    <m/>
    <m/>
    <m/>
    <m/>
    <m/>
    <m/>
    <s v="RATIO"/>
    <s v="&lt;="/>
    <n v="4.5"/>
    <s v="RATIO"/>
    <s v="max"/>
    <m/>
    <m/>
    <m/>
    <m/>
    <m/>
    <x v="0"/>
    <m/>
    <m/>
    <m/>
    <m/>
    <m/>
    <m/>
    <m/>
    <m/>
    <m/>
    <m/>
    <m/>
    <m/>
    <m/>
    <m/>
    <m/>
    <m/>
    <m/>
    <m/>
    <m/>
    <m/>
    <m/>
    <m/>
    <m/>
    <m/>
  </r>
  <r>
    <s v="MT0000892"/>
    <s v="ICIS-NPDES"/>
    <x v="0"/>
    <x v="4"/>
    <n v="980"/>
    <s v="Iron, total recoverable"/>
    <x v="62"/>
    <n v="1"/>
    <s v="Effluent gross"/>
    <n v="1"/>
    <x v="11"/>
    <x v="11"/>
    <n v="40025"/>
    <x v="3"/>
    <m/>
    <m/>
    <m/>
    <m/>
    <m/>
    <m/>
    <m/>
    <m/>
    <m/>
    <m/>
    <m/>
    <m/>
    <m/>
    <s v="MG/L"/>
    <s v="&lt;="/>
    <n v="3"/>
    <s v="MG/L"/>
    <s v="avg"/>
    <m/>
    <m/>
    <m/>
    <m/>
    <m/>
    <m/>
    <s v="MG/L"/>
    <s v="&lt;="/>
    <n v="6"/>
    <s v="MG/L"/>
    <s v="max"/>
    <m/>
    <m/>
    <m/>
    <m/>
    <m/>
    <x v="0"/>
    <m/>
    <m/>
    <m/>
    <m/>
    <m/>
    <m/>
    <m/>
    <m/>
    <m/>
    <m/>
    <m/>
    <m/>
    <m/>
    <m/>
    <m/>
    <m/>
    <m/>
    <m/>
    <m/>
    <m/>
    <m/>
    <m/>
    <m/>
    <m/>
  </r>
  <r>
    <s v="MT0000892"/>
    <s v="ICIS-NPDES"/>
    <x v="0"/>
    <x v="4"/>
    <n v="980"/>
    <s v="Iron, total recoverable"/>
    <x v="62"/>
    <n v="1"/>
    <s v="Effluent gross"/>
    <n v="1"/>
    <x v="12"/>
    <x v="12"/>
    <n v="40056"/>
    <x v="3"/>
    <m/>
    <m/>
    <m/>
    <m/>
    <m/>
    <m/>
    <m/>
    <m/>
    <m/>
    <m/>
    <m/>
    <m/>
    <m/>
    <s v="MG/L"/>
    <s v="&lt;="/>
    <n v="3"/>
    <s v="MG/L"/>
    <s v="avg"/>
    <m/>
    <m/>
    <m/>
    <m/>
    <m/>
    <m/>
    <s v="MG/L"/>
    <s v="&lt;="/>
    <n v="6"/>
    <s v="MG/L"/>
    <s v="max"/>
    <m/>
    <m/>
    <m/>
    <m/>
    <m/>
    <x v="0"/>
    <m/>
    <m/>
    <m/>
    <m/>
    <m/>
    <m/>
    <m/>
    <m/>
    <m/>
    <m/>
    <m/>
    <m/>
    <m/>
    <m/>
    <m/>
    <m/>
    <m/>
    <m/>
    <m/>
    <m/>
    <m/>
    <m/>
    <m/>
    <m/>
  </r>
  <r>
    <s v="MT0000892"/>
    <s v="ICIS-NPDES"/>
    <x v="0"/>
    <x v="4"/>
    <n v="980"/>
    <s v="Iron, total recoverable"/>
    <x v="62"/>
    <n v="1"/>
    <s v="Effluent gross"/>
    <n v="1"/>
    <x v="13"/>
    <x v="13"/>
    <n v="40086"/>
    <x v="3"/>
    <m/>
    <m/>
    <m/>
    <m/>
    <m/>
    <m/>
    <m/>
    <m/>
    <m/>
    <m/>
    <m/>
    <m/>
    <m/>
    <s v="MG/L"/>
    <s v="&lt;="/>
    <n v="3"/>
    <s v="MG/L"/>
    <s v="avg"/>
    <m/>
    <m/>
    <m/>
    <m/>
    <m/>
    <m/>
    <s v="MG/L"/>
    <s v="&lt;="/>
    <n v="6"/>
    <s v="MG/L"/>
    <s v="max"/>
    <m/>
    <m/>
    <m/>
    <m/>
    <m/>
    <x v="0"/>
    <m/>
    <m/>
    <m/>
    <m/>
    <m/>
    <m/>
    <m/>
    <m/>
    <m/>
    <m/>
    <m/>
    <m/>
    <m/>
    <m/>
    <m/>
    <m/>
    <m/>
    <m/>
    <m/>
    <m/>
    <m/>
    <m/>
    <m/>
    <m/>
  </r>
  <r>
    <s v="MT0000892"/>
    <s v="ICIS-NPDES"/>
    <x v="0"/>
    <x v="4"/>
    <n v="980"/>
    <s v="Iron, total recoverable"/>
    <x v="62"/>
    <n v="1"/>
    <s v="Effluent gross"/>
    <n v="1"/>
    <x v="14"/>
    <x v="14"/>
    <n v="40117"/>
    <x v="3"/>
    <m/>
    <m/>
    <m/>
    <m/>
    <m/>
    <m/>
    <m/>
    <m/>
    <m/>
    <m/>
    <m/>
    <m/>
    <m/>
    <s v="MG/L"/>
    <s v="&lt;="/>
    <n v="3"/>
    <s v="MG/L"/>
    <s v="avg"/>
    <m/>
    <m/>
    <m/>
    <m/>
    <m/>
    <m/>
    <s v="MG/L"/>
    <s v="&lt;="/>
    <n v="6"/>
    <s v="MG/L"/>
    <s v="max"/>
    <m/>
    <m/>
    <m/>
    <m/>
    <m/>
    <x v="0"/>
    <m/>
    <m/>
    <m/>
    <m/>
    <m/>
    <m/>
    <m/>
    <m/>
    <m/>
    <m/>
    <m/>
    <m/>
    <m/>
    <m/>
    <m/>
    <m/>
    <m/>
    <m/>
    <m/>
    <m/>
    <m/>
    <m/>
    <m/>
    <m/>
  </r>
  <r>
    <s v="MT0000892"/>
    <s v="ICIS-NPDES"/>
    <x v="0"/>
    <x v="4"/>
    <n v="980"/>
    <s v="Iron, total recoverable"/>
    <x v="62"/>
    <n v="1"/>
    <s v="Effluent gross"/>
    <n v="1"/>
    <x v="15"/>
    <x v="15"/>
    <n v="40147"/>
    <x v="3"/>
    <m/>
    <m/>
    <m/>
    <m/>
    <m/>
    <m/>
    <m/>
    <m/>
    <m/>
    <m/>
    <m/>
    <m/>
    <m/>
    <s v="MG/L"/>
    <s v="&lt;="/>
    <n v="3"/>
    <s v="MG/L"/>
    <s v="avg"/>
    <m/>
    <m/>
    <m/>
    <m/>
    <m/>
    <m/>
    <s v="MG/L"/>
    <s v="&lt;="/>
    <n v="6"/>
    <s v="MG/L"/>
    <s v="max"/>
    <m/>
    <m/>
    <m/>
    <m/>
    <m/>
    <x v="0"/>
    <m/>
    <m/>
    <m/>
    <m/>
    <m/>
    <m/>
    <m/>
    <m/>
    <m/>
    <m/>
    <m/>
    <m/>
    <m/>
    <m/>
    <m/>
    <m/>
    <m/>
    <m/>
    <m/>
    <m/>
    <m/>
    <m/>
    <m/>
    <m/>
  </r>
  <r>
    <s v="MT0000892"/>
    <s v="ICIS-NPDES"/>
    <x v="0"/>
    <x v="4"/>
    <n v="980"/>
    <s v="Iron, total recoverable"/>
    <x v="62"/>
    <n v="1"/>
    <s v="Effluent gross"/>
    <n v="1"/>
    <x v="16"/>
    <x v="16"/>
    <n v="40178"/>
    <x v="3"/>
    <m/>
    <m/>
    <m/>
    <m/>
    <m/>
    <m/>
    <m/>
    <m/>
    <m/>
    <m/>
    <m/>
    <m/>
    <m/>
    <s v="MG/L"/>
    <s v="&lt;="/>
    <n v="3"/>
    <s v="MG/L"/>
    <s v="avg"/>
    <m/>
    <m/>
    <m/>
    <m/>
    <m/>
    <m/>
    <s v="MG/L"/>
    <s v="&lt;="/>
    <n v="6"/>
    <s v="MG/L"/>
    <s v="max"/>
    <m/>
    <m/>
    <m/>
    <m/>
    <m/>
    <x v="0"/>
    <m/>
    <m/>
    <m/>
    <m/>
    <m/>
    <m/>
    <m/>
    <m/>
    <m/>
    <m/>
    <m/>
    <m/>
    <m/>
    <m/>
    <m/>
    <m/>
    <m/>
    <m/>
    <m/>
    <m/>
    <m/>
    <m/>
    <m/>
    <m/>
  </r>
  <r>
    <s v="MT0000892"/>
    <s v="ICIS-NPDES"/>
    <x v="0"/>
    <x v="4"/>
    <n v="980"/>
    <s v="Iron, total recoverable"/>
    <x v="62"/>
    <n v="1"/>
    <s v="Effluent gross"/>
    <n v="1"/>
    <x v="17"/>
    <x v="17"/>
    <n v="40209"/>
    <x v="0"/>
    <m/>
    <m/>
    <m/>
    <m/>
    <m/>
    <m/>
    <m/>
    <m/>
    <m/>
    <m/>
    <m/>
    <m/>
    <m/>
    <s v="MG/L"/>
    <s v="&lt;="/>
    <n v="3"/>
    <s v="MG/L"/>
    <s v="avg"/>
    <m/>
    <m/>
    <m/>
    <m/>
    <m/>
    <m/>
    <s v="MG/L"/>
    <s v="&lt;="/>
    <n v="6"/>
    <s v="MG/L"/>
    <s v="max"/>
    <m/>
    <m/>
    <m/>
    <m/>
    <m/>
    <x v="0"/>
    <m/>
    <m/>
    <m/>
    <m/>
    <m/>
    <m/>
    <m/>
    <m/>
    <m/>
    <m/>
    <m/>
    <m/>
    <m/>
    <m/>
    <m/>
    <m/>
    <m/>
    <m/>
    <m/>
    <m/>
    <m/>
    <m/>
    <m/>
    <m/>
  </r>
  <r>
    <s v="MT0000892"/>
    <s v="ICIS-NPDES"/>
    <x v="0"/>
    <x v="4"/>
    <n v="980"/>
    <s v="Iron, total recoverable"/>
    <x v="62"/>
    <n v="1"/>
    <s v="Effluent gross"/>
    <n v="1"/>
    <x v="18"/>
    <x v="18"/>
    <n v="40237"/>
    <x v="0"/>
    <m/>
    <m/>
    <m/>
    <m/>
    <m/>
    <m/>
    <m/>
    <m/>
    <m/>
    <m/>
    <m/>
    <m/>
    <m/>
    <s v="MG/L"/>
    <s v="&lt;="/>
    <n v="3"/>
    <s v="MG/L"/>
    <s v="avg"/>
    <m/>
    <m/>
    <m/>
    <m/>
    <m/>
    <m/>
    <s v="MG/L"/>
    <s v="&lt;="/>
    <n v="6"/>
    <s v="MG/L"/>
    <s v="max"/>
    <m/>
    <m/>
    <m/>
    <m/>
    <m/>
    <x v="0"/>
    <m/>
    <m/>
    <m/>
    <m/>
    <m/>
    <m/>
    <m/>
    <m/>
    <m/>
    <m/>
    <m/>
    <m/>
    <m/>
    <m/>
    <m/>
    <m/>
    <m/>
    <m/>
    <m/>
    <m/>
    <m/>
    <m/>
    <m/>
    <m/>
  </r>
  <r>
    <s v="MT0000892"/>
    <s v="ICIS-NPDES"/>
    <x v="0"/>
    <x v="4"/>
    <n v="980"/>
    <s v="Iron, total recoverable"/>
    <x v="62"/>
    <n v="1"/>
    <s v="Effluent gross"/>
    <n v="1"/>
    <x v="19"/>
    <x v="19"/>
    <n v="40268"/>
    <x v="0"/>
    <m/>
    <m/>
    <m/>
    <m/>
    <m/>
    <m/>
    <m/>
    <m/>
    <m/>
    <m/>
    <m/>
    <m/>
    <m/>
    <s v="MG/L"/>
    <s v="&lt;="/>
    <n v="3"/>
    <s v="MG/L"/>
    <s v="avg"/>
    <m/>
    <m/>
    <m/>
    <m/>
    <m/>
    <m/>
    <s v="MG/L"/>
    <s v="&lt;="/>
    <n v="6"/>
    <s v="MG/L"/>
    <s v="max"/>
    <m/>
    <m/>
    <m/>
    <m/>
    <m/>
    <x v="0"/>
    <m/>
    <m/>
    <m/>
    <m/>
    <m/>
    <m/>
    <m/>
    <m/>
    <m/>
    <m/>
    <m/>
    <m/>
    <m/>
    <m/>
    <m/>
    <m/>
    <m/>
    <m/>
    <m/>
    <m/>
    <m/>
    <m/>
    <m/>
    <m/>
  </r>
  <r>
    <s v="MT0000892"/>
    <s v="ICIS-NPDES"/>
    <x v="0"/>
    <x v="4"/>
    <n v="980"/>
    <s v="Iron, total recoverable"/>
    <x v="62"/>
    <n v="1"/>
    <s v="Effluent gross"/>
    <n v="1"/>
    <x v="20"/>
    <x v="20"/>
    <n v="40298"/>
    <x v="0"/>
    <m/>
    <m/>
    <m/>
    <m/>
    <m/>
    <m/>
    <m/>
    <m/>
    <m/>
    <m/>
    <m/>
    <m/>
    <m/>
    <s v="MG/L"/>
    <s v="&lt;="/>
    <n v="3"/>
    <s v="MG/L"/>
    <s v="avg"/>
    <m/>
    <m/>
    <m/>
    <m/>
    <m/>
    <m/>
    <s v="MG/L"/>
    <s v="&lt;="/>
    <n v="6"/>
    <s v="MG/L"/>
    <s v="max"/>
    <m/>
    <m/>
    <m/>
    <m/>
    <m/>
    <x v="0"/>
    <m/>
    <m/>
    <m/>
    <m/>
    <m/>
    <m/>
    <m/>
    <m/>
    <m/>
    <m/>
    <m/>
    <m/>
    <m/>
    <m/>
    <m/>
    <m/>
    <m/>
    <m/>
    <m/>
    <m/>
    <m/>
    <m/>
    <m/>
    <m/>
  </r>
  <r>
    <s v="MT0000892"/>
    <s v="ICIS-NPDES"/>
    <x v="0"/>
    <x v="4"/>
    <n v="980"/>
    <s v="Iron, total recoverable"/>
    <x v="62"/>
    <n v="1"/>
    <s v="Effluent gross"/>
    <n v="1"/>
    <x v="21"/>
    <x v="21"/>
    <n v="40329"/>
    <x v="0"/>
    <m/>
    <m/>
    <m/>
    <m/>
    <m/>
    <m/>
    <m/>
    <m/>
    <m/>
    <m/>
    <m/>
    <m/>
    <m/>
    <s v="MG/L"/>
    <s v="&lt;="/>
    <n v="3"/>
    <s v="MG/L"/>
    <s v="avg"/>
    <m/>
    <m/>
    <m/>
    <m/>
    <m/>
    <m/>
    <s v="MG/L"/>
    <s v="&lt;="/>
    <n v="6"/>
    <s v="MG/L"/>
    <s v="max"/>
    <m/>
    <m/>
    <m/>
    <m/>
    <m/>
    <x v="0"/>
    <m/>
    <m/>
    <m/>
    <m/>
    <m/>
    <m/>
    <m/>
    <m/>
    <m/>
    <m/>
    <m/>
    <m/>
    <m/>
    <m/>
    <m/>
    <m/>
    <m/>
    <m/>
    <m/>
    <m/>
    <m/>
    <m/>
    <m/>
    <m/>
  </r>
  <r>
    <s v="MT0000892"/>
    <s v="ICIS-NPDES"/>
    <x v="0"/>
    <x v="4"/>
    <n v="980"/>
    <s v="Iron, total recoverable"/>
    <x v="62"/>
    <n v="1"/>
    <s v="Effluent gross"/>
    <n v="1"/>
    <x v="22"/>
    <x v="22"/>
    <n v="40359"/>
    <x v="0"/>
    <m/>
    <m/>
    <m/>
    <m/>
    <m/>
    <m/>
    <m/>
    <m/>
    <m/>
    <m/>
    <m/>
    <m/>
    <m/>
    <s v="MG/L"/>
    <s v="&lt;="/>
    <n v="3"/>
    <s v="MG/L"/>
    <s v="avg"/>
    <m/>
    <m/>
    <m/>
    <m/>
    <m/>
    <m/>
    <s v="MG/L"/>
    <s v="&lt;="/>
    <n v="6"/>
    <s v="MG/L"/>
    <s v="max"/>
    <m/>
    <m/>
    <m/>
    <m/>
    <m/>
    <x v="0"/>
    <m/>
    <m/>
    <m/>
    <m/>
    <m/>
    <m/>
    <m/>
    <m/>
    <m/>
    <m/>
    <m/>
    <m/>
    <m/>
    <m/>
    <m/>
    <m/>
    <m/>
    <m/>
    <m/>
    <m/>
    <m/>
    <m/>
    <m/>
    <m/>
  </r>
  <r>
    <s v="MT0000892"/>
    <s v="ICIS-NPDES"/>
    <x v="0"/>
    <x v="4"/>
    <n v="980"/>
    <s v="Iron, total recoverable"/>
    <x v="62"/>
    <n v="1"/>
    <s v="Effluent gross"/>
    <n v="1"/>
    <x v="23"/>
    <x v="23"/>
    <n v="40390"/>
    <x v="0"/>
    <m/>
    <m/>
    <m/>
    <m/>
    <m/>
    <m/>
    <m/>
    <m/>
    <m/>
    <m/>
    <m/>
    <m/>
    <m/>
    <s v="MG/L"/>
    <s v="&lt;="/>
    <n v="3"/>
    <s v="MG/L"/>
    <s v="avg"/>
    <m/>
    <m/>
    <m/>
    <m/>
    <m/>
    <m/>
    <s v="MG/L"/>
    <s v="&lt;="/>
    <n v="6"/>
    <s v="MG/L"/>
    <s v="max"/>
    <m/>
    <m/>
    <m/>
    <m/>
    <m/>
    <x v="0"/>
    <m/>
    <m/>
    <m/>
    <m/>
    <m/>
    <m/>
    <m/>
    <m/>
    <m/>
    <m/>
    <m/>
    <m/>
    <m/>
    <m/>
    <m/>
    <m/>
    <m/>
    <m/>
    <m/>
    <m/>
    <m/>
    <m/>
    <m/>
    <m/>
  </r>
  <r>
    <s v="MT0000892"/>
    <s v="ICIS-NPDES"/>
    <x v="0"/>
    <x v="4"/>
    <n v="980"/>
    <s v="Iron, total recoverable"/>
    <x v="62"/>
    <n v="1"/>
    <s v="Effluent gross"/>
    <n v="1"/>
    <x v="0"/>
    <x v="0"/>
    <n v="40421"/>
    <x v="0"/>
    <m/>
    <m/>
    <m/>
    <m/>
    <m/>
    <m/>
    <m/>
    <m/>
    <m/>
    <m/>
    <m/>
    <m/>
    <m/>
    <s v="MG/L"/>
    <s v="&lt;="/>
    <n v="3"/>
    <s v="MG/L"/>
    <s v="avg"/>
    <m/>
    <m/>
    <m/>
    <m/>
    <m/>
    <m/>
    <s v="MG/L"/>
    <s v="&lt;="/>
    <n v="6"/>
    <s v="MG/L"/>
    <s v="max"/>
    <m/>
    <m/>
    <m/>
    <m/>
    <m/>
    <x v="0"/>
    <m/>
    <m/>
    <m/>
    <m/>
    <m/>
    <m/>
    <m/>
    <m/>
    <m/>
    <m/>
    <m/>
    <m/>
    <m/>
    <m/>
    <m/>
    <m/>
    <m/>
    <m/>
    <m/>
    <m/>
    <m/>
    <m/>
    <m/>
    <m/>
  </r>
  <r>
    <s v="MT0000892"/>
    <s v="ICIS-NPDES"/>
    <x v="0"/>
    <x v="4"/>
    <n v="980"/>
    <s v="Iron, total recoverable"/>
    <x v="62"/>
    <n v="1"/>
    <s v="Effluent gross"/>
    <n v="1"/>
    <x v="1"/>
    <x v="1"/>
    <n v="40451"/>
    <x v="0"/>
    <m/>
    <m/>
    <m/>
    <m/>
    <m/>
    <m/>
    <m/>
    <m/>
    <m/>
    <m/>
    <m/>
    <m/>
    <m/>
    <s v="MG/L"/>
    <s v="&lt;="/>
    <n v="3"/>
    <s v="MG/L"/>
    <s v="avg"/>
    <m/>
    <m/>
    <m/>
    <m/>
    <m/>
    <m/>
    <s v="MG/L"/>
    <s v="&lt;="/>
    <n v="6"/>
    <s v="MG/L"/>
    <s v="max"/>
    <m/>
    <m/>
    <m/>
    <m/>
    <m/>
    <x v="0"/>
    <m/>
    <m/>
    <m/>
    <m/>
    <m/>
    <m/>
    <m/>
    <m/>
    <m/>
    <m/>
    <m/>
    <m/>
    <m/>
    <m/>
    <m/>
    <m/>
    <m/>
    <m/>
    <m/>
    <m/>
    <m/>
    <m/>
    <m/>
    <m/>
  </r>
  <r>
    <s v="MT0000892"/>
    <s v="ICIS-NPDES"/>
    <x v="0"/>
    <x v="4"/>
    <n v="980"/>
    <s v="Iron, total recoverable"/>
    <x v="62"/>
    <n v="1"/>
    <s v="Effluent gross"/>
    <n v="1"/>
    <x v="24"/>
    <x v="24"/>
    <n v="40482"/>
    <x v="0"/>
    <m/>
    <m/>
    <m/>
    <m/>
    <m/>
    <m/>
    <m/>
    <m/>
    <m/>
    <m/>
    <m/>
    <m/>
    <m/>
    <s v="MG/L"/>
    <s v="&lt;="/>
    <n v="3"/>
    <s v="MG/L"/>
    <s v="avg"/>
    <m/>
    <m/>
    <m/>
    <m/>
    <m/>
    <m/>
    <s v="MG/L"/>
    <s v="&lt;="/>
    <n v="6"/>
    <s v="MG/L"/>
    <s v="max"/>
    <m/>
    <m/>
    <m/>
    <m/>
    <m/>
    <x v="0"/>
    <m/>
    <m/>
    <m/>
    <m/>
    <m/>
    <m/>
    <m/>
    <m/>
    <m/>
    <m/>
    <m/>
    <m/>
    <m/>
    <m/>
    <m/>
    <m/>
    <m/>
    <m/>
    <m/>
    <m/>
    <m/>
    <m/>
    <m/>
    <m/>
  </r>
  <r>
    <s v="MT0000892"/>
    <s v="ICIS-NPDES"/>
    <x v="0"/>
    <x v="4"/>
    <n v="980"/>
    <s v="Iron, total recoverable"/>
    <x v="62"/>
    <n v="1"/>
    <s v="Effluent gross"/>
    <n v="1"/>
    <x v="2"/>
    <x v="2"/>
    <n v="40512"/>
    <x v="0"/>
    <m/>
    <m/>
    <m/>
    <m/>
    <m/>
    <m/>
    <m/>
    <m/>
    <m/>
    <m/>
    <m/>
    <m/>
    <m/>
    <s v="MG/L"/>
    <s v="&lt;="/>
    <n v="3"/>
    <s v="MG/L"/>
    <s v="avg"/>
    <m/>
    <m/>
    <m/>
    <m/>
    <m/>
    <m/>
    <s v="MG/L"/>
    <s v="&lt;="/>
    <n v="6"/>
    <s v="MG/L"/>
    <s v="max"/>
    <m/>
    <m/>
    <m/>
    <m/>
    <m/>
    <x v="0"/>
    <m/>
    <m/>
    <m/>
    <m/>
    <m/>
    <m/>
    <m/>
    <m/>
    <m/>
    <m/>
    <m/>
    <m/>
    <m/>
    <m/>
    <m/>
    <m/>
    <m/>
    <m/>
    <m/>
    <m/>
    <m/>
    <m/>
    <m/>
    <m/>
  </r>
  <r>
    <s v="MT0000892"/>
    <s v="ICIS-NPDES"/>
    <x v="0"/>
    <x v="4"/>
    <n v="980"/>
    <s v="Iron, total recoverable"/>
    <x v="62"/>
    <n v="1"/>
    <s v="Effluent gross"/>
    <n v="1"/>
    <x v="3"/>
    <x v="3"/>
    <n v="40543"/>
    <x v="0"/>
    <m/>
    <m/>
    <m/>
    <m/>
    <m/>
    <m/>
    <m/>
    <m/>
    <m/>
    <m/>
    <m/>
    <m/>
    <m/>
    <s v="MG/L"/>
    <s v="&lt;="/>
    <n v="3"/>
    <s v="MG/L"/>
    <s v="avg"/>
    <m/>
    <m/>
    <m/>
    <m/>
    <m/>
    <m/>
    <s v="MG/L"/>
    <s v="&lt;="/>
    <n v="6"/>
    <s v="MG/L"/>
    <s v="max"/>
    <m/>
    <m/>
    <m/>
    <m/>
    <m/>
    <x v="0"/>
    <m/>
    <m/>
    <m/>
    <m/>
    <m/>
    <m/>
    <m/>
    <m/>
    <m/>
    <m/>
    <m/>
    <m/>
    <m/>
    <m/>
    <m/>
    <m/>
    <m/>
    <m/>
    <m/>
    <m/>
    <m/>
    <m/>
    <m/>
    <m/>
  </r>
  <r>
    <s v="MT0000892"/>
    <s v="ICIS-NPDES"/>
    <x v="0"/>
    <x v="4"/>
    <n v="980"/>
    <s v="Iron, total recoverable"/>
    <x v="62"/>
    <n v="1"/>
    <s v="Effluent gross"/>
    <n v="1"/>
    <x v="25"/>
    <x v="25"/>
    <n v="40574"/>
    <x v="1"/>
    <m/>
    <m/>
    <m/>
    <m/>
    <m/>
    <m/>
    <m/>
    <m/>
    <m/>
    <m/>
    <m/>
    <m/>
    <m/>
    <s v="MG/L"/>
    <s v="&lt;="/>
    <n v="3"/>
    <s v="MG/L"/>
    <s v="avg"/>
    <m/>
    <m/>
    <m/>
    <m/>
    <m/>
    <m/>
    <s v="MG/L"/>
    <s v="&lt;="/>
    <n v="6"/>
    <s v="MG/L"/>
    <s v="max"/>
    <m/>
    <m/>
    <m/>
    <m/>
    <m/>
    <x v="0"/>
    <m/>
    <m/>
    <m/>
    <m/>
    <m/>
    <m/>
    <m/>
    <m/>
    <m/>
    <m/>
    <m/>
    <m/>
    <m/>
    <m/>
    <m/>
    <m/>
    <m/>
    <m/>
    <m/>
    <m/>
    <m/>
    <m/>
    <m/>
    <m/>
  </r>
  <r>
    <s v="MT0000892"/>
    <s v="ICIS-NPDES"/>
    <x v="0"/>
    <x v="4"/>
    <n v="980"/>
    <s v="Iron, total recoverable"/>
    <x v="62"/>
    <n v="1"/>
    <s v="Effluent gross"/>
    <n v="1"/>
    <x v="26"/>
    <x v="26"/>
    <n v="40602"/>
    <x v="1"/>
    <m/>
    <m/>
    <m/>
    <m/>
    <m/>
    <m/>
    <m/>
    <m/>
    <m/>
    <m/>
    <m/>
    <m/>
    <m/>
    <s v="MG/L"/>
    <s v="&lt;="/>
    <n v="3"/>
    <s v="MG/L"/>
    <s v="avg"/>
    <m/>
    <m/>
    <m/>
    <m/>
    <m/>
    <m/>
    <s v="MG/L"/>
    <s v="&lt;="/>
    <n v="6"/>
    <s v="MG/L"/>
    <s v="max"/>
    <m/>
    <m/>
    <m/>
    <m/>
    <m/>
    <x v="0"/>
    <m/>
    <m/>
    <m/>
    <m/>
    <m/>
    <m/>
    <m/>
    <m/>
    <m/>
    <m/>
    <m/>
    <m/>
    <m/>
    <m/>
    <m/>
    <m/>
    <m/>
    <m/>
    <m/>
    <m/>
    <m/>
    <m/>
    <m/>
    <m/>
  </r>
  <r>
    <s v="MT0000892"/>
    <s v="ICIS-NPDES"/>
    <x v="0"/>
    <x v="4"/>
    <n v="980"/>
    <s v="Iron, total recoverable"/>
    <x v="62"/>
    <n v="1"/>
    <s v="Effluent gross"/>
    <n v="1"/>
    <x v="27"/>
    <x v="27"/>
    <n v="40633"/>
    <x v="1"/>
    <m/>
    <m/>
    <m/>
    <m/>
    <m/>
    <m/>
    <m/>
    <m/>
    <m/>
    <m/>
    <m/>
    <m/>
    <m/>
    <s v="MG/L"/>
    <s v="&lt;="/>
    <n v="3"/>
    <s v="MG/L"/>
    <s v="avg"/>
    <m/>
    <m/>
    <m/>
    <m/>
    <m/>
    <m/>
    <s v="MG/L"/>
    <s v="&lt;="/>
    <n v="6"/>
    <s v="MG/L"/>
    <s v="max"/>
    <m/>
    <m/>
    <m/>
    <m/>
    <m/>
    <x v="0"/>
    <m/>
    <m/>
    <m/>
    <m/>
    <m/>
    <m/>
    <m/>
    <m/>
    <m/>
    <m/>
    <m/>
    <m/>
    <m/>
    <m/>
    <m/>
    <m/>
    <m/>
    <m/>
    <m/>
    <m/>
    <m/>
    <m/>
    <m/>
    <m/>
  </r>
  <r>
    <s v="MT0000892"/>
    <s v="ICIS-NPDES"/>
    <x v="0"/>
    <x v="4"/>
    <n v="980"/>
    <s v="Iron, total recoverable"/>
    <x v="62"/>
    <n v="1"/>
    <s v="Effluent gross"/>
    <n v="1"/>
    <x v="28"/>
    <x v="28"/>
    <n v="40663"/>
    <x v="1"/>
    <m/>
    <m/>
    <m/>
    <m/>
    <m/>
    <m/>
    <m/>
    <m/>
    <m/>
    <m/>
    <m/>
    <m/>
    <m/>
    <s v="MG/L"/>
    <s v="&lt;="/>
    <n v="3"/>
    <s v="MG/L"/>
    <s v="avg"/>
    <m/>
    <m/>
    <m/>
    <m/>
    <m/>
    <m/>
    <s v="MG/L"/>
    <s v="&lt;="/>
    <n v="6"/>
    <s v="MG/L"/>
    <s v="max"/>
    <m/>
    <m/>
    <m/>
    <m/>
    <m/>
    <x v="0"/>
    <m/>
    <m/>
    <m/>
    <m/>
    <m/>
    <m/>
    <m/>
    <m/>
    <m/>
    <m/>
    <m/>
    <m/>
    <m/>
    <m/>
    <m/>
    <m/>
    <m/>
    <m/>
    <m/>
    <m/>
    <m/>
    <m/>
    <m/>
    <m/>
  </r>
  <r>
    <s v="MT0000892"/>
    <s v="ICIS-NPDES"/>
    <x v="0"/>
    <x v="4"/>
    <n v="980"/>
    <s v="Iron, total recoverable"/>
    <x v="62"/>
    <n v="1"/>
    <s v="Effluent gross"/>
    <n v="1"/>
    <x v="4"/>
    <x v="4"/>
    <n v="40694"/>
    <x v="1"/>
    <m/>
    <m/>
    <m/>
    <m/>
    <m/>
    <m/>
    <m/>
    <m/>
    <m/>
    <m/>
    <m/>
    <m/>
    <m/>
    <s v="MG/L"/>
    <s v="&lt;="/>
    <n v="3"/>
    <s v="MG/L"/>
    <s v="avg"/>
    <m/>
    <m/>
    <m/>
    <m/>
    <m/>
    <m/>
    <s v="MG/L"/>
    <s v="&lt;="/>
    <n v="6"/>
    <s v="MG/L"/>
    <s v="max"/>
    <m/>
    <m/>
    <m/>
    <m/>
    <m/>
    <x v="0"/>
    <m/>
    <m/>
    <m/>
    <m/>
    <m/>
    <m/>
    <m/>
    <m/>
    <m/>
    <m/>
    <m/>
    <m/>
    <m/>
    <m/>
    <m/>
    <m/>
    <m/>
    <m/>
    <m/>
    <m/>
    <m/>
    <m/>
    <m/>
    <m/>
  </r>
  <r>
    <s v="MT0000892"/>
    <s v="ICIS-NPDES"/>
    <x v="0"/>
    <x v="4"/>
    <n v="980"/>
    <s v="Iron, total recoverable"/>
    <x v="62"/>
    <n v="1"/>
    <s v="Effluent gross"/>
    <n v="1"/>
    <x v="5"/>
    <x v="5"/>
    <n v="40724"/>
    <x v="1"/>
    <m/>
    <m/>
    <m/>
    <m/>
    <m/>
    <m/>
    <m/>
    <m/>
    <m/>
    <m/>
    <m/>
    <m/>
    <m/>
    <s v="MG/L"/>
    <s v="&lt;="/>
    <n v="3"/>
    <s v="MG/L"/>
    <s v="avg"/>
    <m/>
    <m/>
    <m/>
    <m/>
    <m/>
    <m/>
    <s v="MG/L"/>
    <s v="&lt;="/>
    <n v="6"/>
    <s v="MG/L"/>
    <s v="max"/>
    <m/>
    <m/>
    <m/>
    <m/>
    <m/>
    <x v="0"/>
    <m/>
    <m/>
    <m/>
    <m/>
    <m/>
    <m/>
    <m/>
    <m/>
    <m/>
    <m/>
    <m/>
    <m/>
    <m/>
    <m/>
    <m/>
    <m/>
    <m/>
    <m/>
    <m/>
    <m/>
    <m/>
    <m/>
    <m/>
    <m/>
  </r>
  <r>
    <s v="MT0000892"/>
    <s v="ICIS-NPDES"/>
    <x v="0"/>
    <x v="4"/>
    <n v="980"/>
    <s v="Iron, total recoverable"/>
    <x v="62"/>
    <n v="1"/>
    <s v="Effluent gross"/>
    <n v="1"/>
    <x v="6"/>
    <x v="6"/>
    <n v="40755"/>
    <x v="1"/>
    <m/>
    <m/>
    <m/>
    <m/>
    <m/>
    <m/>
    <m/>
    <m/>
    <m/>
    <m/>
    <m/>
    <m/>
    <m/>
    <s v="MG/L"/>
    <s v="&lt;="/>
    <n v="3"/>
    <s v="MG/L"/>
    <s v="avg"/>
    <m/>
    <m/>
    <m/>
    <m/>
    <m/>
    <m/>
    <s v="MG/L"/>
    <s v="&lt;="/>
    <n v="6"/>
    <s v="MG/L"/>
    <s v="max"/>
    <m/>
    <m/>
    <m/>
    <m/>
    <m/>
    <x v="0"/>
    <m/>
    <m/>
    <m/>
    <m/>
    <m/>
    <m/>
    <m/>
    <m/>
    <m/>
    <m/>
    <m/>
    <m/>
    <m/>
    <m/>
    <m/>
    <m/>
    <m/>
    <m/>
    <m/>
    <m/>
    <m/>
    <m/>
    <m/>
    <m/>
  </r>
  <r>
    <s v="MT0000892"/>
    <s v="ICIS-NPDES"/>
    <x v="0"/>
    <x v="4"/>
    <n v="980"/>
    <s v="Iron, total recoverable"/>
    <x v="62"/>
    <n v="1"/>
    <s v="Effluent gross"/>
    <n v="1"/>
    <x v="7"/>
    <x v="7"/>
    <n v="40786"/>
    <x v="1"/>
    <m/>
    <m/>
    <m/>
    <m/>
    <m/>
    <m/>
    <m/>
    <m/>
    <m/>
    <m/>
    <m/>
    <m/>
    <m/>
    <s v="MG/L"/>
    <s v="&lt;="/>
    <n v="3"/>
    <s v="MG/L"/>
    <s v="avg"/>
    <m/>
    <m/>
    <m/>
    <m/>
    <m/>
    <m/>
    <s v="MG/L"/>
    <s v="&lt;="/>
    <n v="6"/>
    <s v="MG/L"/>
    <s v="max"/>
    <m/>
    <m/>
    <m/>
    <m/>
    <m/>
    <x v="0"/>
    <m/>
    <m/>
    <m/>
    <m/>
    <m/>
    <m/>
    <m/>
    <m/>
    <m/>
    <m/>
    <m/>
    <m/>
    <m/>
    <m/>
    <m/>
    <m/>
    <m/>
    <m/>
    <m/>
    <m/>
    <m/>
    <m/>
    <m/>
    <m/>
  </r>
  <r>
    <s v="MT0000892"/>
    <s v="ICIS-NPDES"/>
    <x v="0"/>
    <x v="4"/>
    <n v="980"/>
    <s v="Iron, total recoverable"/>
    <x v="62"/>
    <n v="1"/>
    <s v="Effluent gross"/>
    <n v="1"/>
    <x v="29"/>
    <x v="29"/>
    <n v="40816"/>
    <x v="1"/>
    <m/>
    <m/>
    <m/>
    <m/>
    <m/>
    <m/>
    <m/>
    <m/>
    <m/>
    <m/>
    <m/>
    <m/>
    <m/>
    <s v="MG/L"/>
    <s v="&lt;="/>
    <n v="3"/>
    <s v="MG/L"/>
    <s v="avg"/>
    <m/>
    <m/>
    <m/>
    <m/>
    <m/>
    <m/>
    <s v="MG/L"/>
    <s v="&lt;="/>
    <n v="6"/>
    <s v="MG/L"/>
    <s v="max"/>
    <m/>
    <m/>
    <m/>
    <m/>
    <m/>
    <x v="0"/>
    <m/>
    <m/>
    <m/>
    <m/>
    <m/>
    <m/>
    <m/>
    <m/>
    <m/>
    <m/>
    <m/>
    <m/>
    <m/>
    <m/>
    <m/>
    <m/>
    <m/>
    <m/>
    <m/>
    <m/>
    <m/>
    <m/>
    <m/>
    <m/>
  </r>
  <r>
    <s v="MT0000892"/>
    <s v="ICIS-NPDES"/>
    <x v="0"/>
    <x v="4"/>
    <n v="980"/>
    <s v="Iron, total recoverable"/>
    <x v="62"/>
    <n v="1"/>
    <s v="Effluent gross"/>
    <n v="1"/>
    <x v="30"/>
    <x v="30"/>
    <n v="40847"/>
    <x v="1"/>
    <m/>
    <m/>
    <m/>
    <m/>
    <m/>
    <m/>
    <m/>
    <m/>
    <m/>
    <m/>
    <m/>
    <m/>
    <m/>
    <s v="MG/L"/>
    <s v="&lt;="/>
    <n v="3"/>
    <s v="MG/L"/>
    <s v="avg"/>
    <m/>
    <m/>
    <m/>
    <m/>
    <m/>
    <m/>
    <s v="MG/L"/>
    <s v="&lt;="/>
    <n v="6"/>
    <s v="MG/L"/>
    <s v="max"/>
    <m/>
    <m/>
    <m/>
    <m/>
    <m/>
    <x v="0"/>
    <m/>
    <m/>
    <m/>
    <m/>
    <m/>
    <m/>
    <m/>
    <m/>
    <m/>
    <m/>
    <m/>
    <m/>
    <m/>
    <m/>
    <m/>
    <m/>
    <m/>
    <m/>
    <m/>
    <m/>
    <m/>
    <m/>
    <m/>
    <m/>
  </r>
  <r>
    <s v="MT0000892"/>
    <s v="ICIS-NPDES"/>
    <x v="0"/>
    <x v="4"/>
    <n v="980"/>
    <s v="Iron, total recoverable"/>
    <x v="62"/>
    <n v="1"/>
    <s v="Effluent gross"/>
    <n v="1"/>
    <x v="31"/>
    <x v="31"/>
    <n v="40877"/>
    <x v="1"/>
    <m/>
    <m/>
    <m/>
    <m/>
    <m/>
    <m/>
    <m/>
    <m/>
    <m/>
    <m/>
    <m/>
    <m/>
    <m/>
    <s v="MG/L"/>
    <s v="&lt;="/>
    <n v="3"/>
    <s v="MG/L"/>
    <s v="avg"/>
    <m/>
    <m/>
    <m/>
    <m/>
    <m/>
    <m/>
    <s v="MG/L"/>
    <s v="&lt;="/>
    <n v="6"/>
    <s v="MG/L"/>
    <s v="max"/>
    <m/>
    <m/>
    <m/>
    <m/>
    <m/>
    <x v="0"/>
    <m/>
    <m/>
    <m/>
    <m/>
    <m/>
    <m/>
    <m/>
    <m/>
    <m/>
    <m/>
    <m/>
    <m/>
    <m/>
    <m/>
    <m/>
    <m/>
    <m/>
    <m/>
    <m/>
    <m/>
    <m/>
    <m/>
    <m/>
    <m/>
  </r>
  <r>
    <s v="MT0000892"/>
    <s v="ICIS-NPDES"/>
    <x v="0"/>
    <x v="4"/>
    <n v="980"/>
    <s v="Iron, total recoverable"/>
    <x v="62"/>
    <n v="1"/>
    <s v="Effluent gross"/>
    <n v="1"/>
    <x v="32"/>
    <x v="32"/>
    <n v="40908"/>
    <x v="1"/>
    <m/>
    <m/>
    <m/>
    <m/>
    <m/>
    <m/>
    <m/>
    <m/>
    <m/>
    <m/>
    <m/>
    <m/>
    <m/>
    <s v="MG/L"/>
    <s v="&lt;="/>
    <n v="3"/>
    <s v="MG/L"/>
    <s v="avg"/>
    <m/>
    <m/>
    <m/>
    <m/>
    <m/>
    <m/>
    <s v="MG/L"/>
    <s v="&lt;="/>
    <n v="6"/>
    <s v="MG/L"/>
    <s v="max"/>
    <m/>
    <m/>
    <m/>
    <m/>
    <m/>
    <x v="0"/>
    <m/>
    <m/>
    <m/>
    <m/>
    <m/>
    <m/>
    <m/>
    <m/>
    <m/>
    <m/>
    <m/>
    <m/>
    <m/>
    <m/>
    <m/>
    <m/>
    <m/>
    <m/>
    <m/>
    <m/>
    <m/>
    <m/>
    <m/>
    <m/>
  </r>
  <r>
    <s v="MT0000892"/>
    <s v="ICIS-NPDES"/>
    <x v="0"/>
    <x v="4"/>
    <n v="980"/>
    <s v="Iron, total recoverable"/>
    <x v="62"/>
    <n v="1"/>
    <s v="Effluent gross"/>
    <n v="1"/>
    <x v="33"/>
    <x v="33"/>
    <n v="40939"/>
    <x v="2"/>
    <m/>
    <m/>
    <m/>
    <m/>
    <m/>
    <m/>
    <m/>
    <m/>
    <m/>
    <m/>
    <m/>
    <m/>
    <m/>
    <s v="MG/L"/>
    <s v="&lt;="/>
    <n v="3"/>
    <s v="MG/L"/>
    <s v="avg"/>
    <m/>
    <m/>
    <m/>
    <m/>
    <m/>
    <m/>
    <s v="MG/L"/>
    <s v="&lt;="/>
    <n v="6"/>
    <s v="MG/L"/>
    <s v="max"/>
    <m/>
    <m/>
    <m/>
    <m/>
    <m/>
    <x v="0"/>
    <m/>
    <m/>
    <m/>
    <m/>
    <m/>
    <m/>
    <m/>
    <m/>
    <m/>
    <m/>
    <m/>
    <m/>
    <m/>
    <m/>
    <m/>
    <m/>
    <m/>
    <m/>
    <m/>
    <m/>
    <m/>
    <m/>
    <m/>
    <m/>
  </r>
  <r>
    <s v="MT0000892"/>
    <s v="ICIS-NPDES"/>
    <x v="0"/>
    <x v="4"/>
    <n v="980"/>
    <s v="Iron, total recoverable"/>
    <x v="62"/>
    <n v="1"/>
    <s v="Effluent gross"/>
    <n v="1"/>
    <x v="34"/>
    <x v="34"/>
    <n v="40968"/>
    <x v="2"/>
    <m/>
    <m/>
    <m/>
    <m/>
    <m/>
    <m/>
    <m/>
    <m/>
    <m/>
    <m/>
    <m/>
    <m/>
    <m/>
    <s v="MG/L"/>
    <s v="&lt;="/>
    <n v="3"/>
    <s v="MG/L"/>
    <s v="avg"/>
    <m/>
    <m/>
    <m/>
    <m/>
    <m/>
    <m/>
    <s v="MG/L"/>
    <s v="&lt;="/>
    <n v="6"/>
    <s v="MG/L"/>
    <s v="max"/>
    <m/>
    <m/>
    <m/>
    <m/>
    <m/>
    <x v="0"/>
    <m/>
    <m/>
    <m/>
    <m/>
    <m/>
    <m/>
    <m/>
    <m/>
    <m/>
    <m/>
    <m/>
    <m/>
    <m/>
    <m/>
    <m/>
    <m/>
    <m/>
    <m/>
    <m/>
    <m/>
    <m/>
    <m/>
    <m/>
    <m/>
  </r>
  <r>
    <s v="MT0000892"/>
    <s v="ICIS-NPDES"/>
    <x v="0"/>
    <x v="4"/>
    <n v="980"/>
    <s v="Iron, total recoverable"/>
    <x v="62"/>
    <n v="1"/>
    <s v="Effluent gross"/>
    <n v="1"/>
    <x v="8"/>
    <x v="8"/>
    <n v="40999"/>
    <x v="2"/>
    <m/>
    <m/>
    <m/>
    <m/>
    <m/>
    <m/>
    <m/>
    <m/>
    <m/>
    <m/>
    <m/>
    <m/>
    <m/>
    <s v="MG/L"/>
    <s v="&lt;="/>
    <n v="3"/>
    <s v="MG/L"/>
    <s v="avg"/>
    <m/>
    <m/>
    <m/>
    <m/>
    <m/>
    <m/>
    <s v="MG/L"/>
    <s v="&lt;="/>
    <n v="6"/>
    <s v="MG/L"/>
    <s v="max"/>
    <m/>
    <m/>
    <m/>
    <m/>
    <m/>
    <x v="0"/>
    <m/>
    <m/>
    <m/>
    <m/>
    <m/>
    <m/>
    <m/>
    <m/>
    <m/>
    <m/>
    <m/>
    <m/>
    <m/>
    <m/>
    <m/>
    <m/>
    <m/>
    <m/>
    <m/>
    <m/>
    <m/>
    <m/>
    <m/>
    <m/>
  </r>
  <r>
    <s v="MT0000892"/>
    <s v="ICIS-NPDES"/>
    <x v="0"/>
    <x v="4"/>
    <n v="980"/>
    <s v="Iron, total recoverable"/>
    <x v="62"/>
    <n v="1"/>
    <s v="Effluent gross"/>
    <n v="1"/>
    <x v="9"/>
    <x v="9"/>
    <n v="41029"/>
    <x v="2"/>
    <m/>
    <m/>
    <m/>
    <m/>
    <m/>
    <m/>
    <m/>
    <m/>
    <m/>
    <m/>
    <m/>
    <m/>
    <m/>
    <s v="MG/L"/>
    <s v="&lt;="/>
    <n v="3"/>
    <s v="MG/L"/>
    <s v="avg"/>
    <m/>
    <m/>
    <m/>
    <m/>
    <m/>
    <m/>
    <s v="MG/L"/>
    <s v="&lt;="/>
    <n v="6"/>
    <s v="MG/L"/>
    <s v="max"/>
    <m/>
    <m/>
    <m/>
    <m/>
    <m/>
    <x v="0"/>
    <m/>
    <m/>
    <m/>
    <m/>
    <m/>
    <m/>
    <m/>
    <m/>
    <m/>
    <m/>
    <m/>
    <m/>
    <m/>
    <m/>
    <m/>
    <m/>
    <m/>
    <m/>
    <m/>
    <m/>
    <m/>
    <m/>
    <m/>
    <m/>
  </r>
  <r>
    <s v="MT0000892"/>
    <s v="ICIS-NPDES"/>
    <x v="0"/>
    <x v="4"/>
    <n v="1045"/>
    <s v="Iron, total (as Fe)"/>
    <x v="27"/>
    <n v="1"/>
    <s v="Effluent gross"/>
    <n v="1"/>
    <x v="35"/>
    <x v="35"/>
    <n v="41060"/>
    <x v="2"/>
    <m/>
    <m/>
    <m/>
    <m/>
    <m/>
    <m/>
    <m/>
    <m/>
    <m/>
    <m/>
    <m/>
    <m/>
    <m/>
    <s v="MG/L"/>
    <s v="&lt;="/>
    <n v="3.5"/>
    <s v="MG/L"/>
    <s v="avg"/>
    <m/>
    <m/>
    <m/>
    <m/>
    <m/>
    <m/>
    <s v="MG/L"/>
    <s v="&lt;="/>
    <n v="7"/>
    <s v="MG/L"/>
    <s v="max"/>
    <m/>
    <m/>
    <m/>
    <m/>
    <m/>
    <x v="0"/>
    <m/>
    <m/>
    <m/>
    <m/>
    <m/>
    <m/>
    <m/>
    <m/>
    <m/>
    <m/>
    <m/>
    <m/>
    <m/>
    <m/>
    <m/>
    <m/>
    <m/>
    <m/>
    <m/>
    <m/>
    <m/>
    <m/>
    <m/>
    <m/>
  </r>
  <r>
    <s v="MT0000892"/>
    <s v="ICIS-NPDES"/>
    <x v="0"/>
    <x v="4"/>
    <n v="1045"/>
    <s v="Iron, total (as Fe)"/>
    <x v="27"/>
    <n v="1"/>
    <s v="Effluent gross"/>
    <n v="1"/>
    <x v="10"/>
    <x v="10"/>
    <n v="41090"/>
    <x v="2"/>
    <m/>
    <m/>
    <m/>
    <m/>
    <m/>
    <m/>
    <m/>
    <m/>
    <m/>
    <m/>
    <m/>
    <m/>
    <m/>
    <s v="MG/L"/>
    <s v="&lt;="/>
    <n v="3.5"/>
    <s v="MG/L"/>
    <s v="avg"/>
    <m/>
    <m/>
    <m/>
    <m/>
    <m/>
    <m/>
    <s v="MG/L"/>
    <s v="&lt;="/>
    <n v="7"/>
    <s v="MG/L"/>
    <s v="max"/>
    <m/>
    <m/>
    <m/>
    <m/>
    <m/>
    <x v="0"/>
    <m/>
    <m/>
    <m/>
    <m/>
    <m/>
    <m/>
    <m/>
    <m/>
    <m/>
    <m/>
    <m/>
    <m/>
    <m/>
    <m/>
    <m/>
    <m/>
    <m/>
    <m/>
    <m/>
    <m/>
    <m/>
    <m/>
    <m/>
    <m/>
  </r>
  <r>
    <s v="MT0000892"/>
    <s v="ICIS-NPDES"/>
    <x v="0"/>
    <x v="4"/>
    <n v="1045"/>
    <s v="Iron, total (as Fe)"/>
    <x v="27"/>
    <n v="1"/>
    <s v="Effluent gross"/>
    <n v="1"/>
    <x v="36"/>
    <x v="36"/>
    <n v="41121"/>
    <x v="2"/>
    <m/>
    <m/>
    <m/>
    <m/>
    <m/>
    <m/>
    <m/>
    <m/>
    <m/>
    <m/>
    <m/>
    <m/>
    <m/>
    <s v="MG/L"/>
    <s v="&lt;="/>
    <n v="3.5"/>
    <s v="MG/L"/>
    <s v="avg"/>
    <m/>
    <m/>
    <m/>
    <m/>
    <m/>
    <m/>
    <s v="MG/L"/>
    <s v="&lt;="/>
    <n v="7"/>
    <s v="MG/L"/>
    <s v="max"/>
    <m/>
    <m/>
    <m/>
    <m/>
    <m/>
    <x v="0"/>
    <m/>
    <m/>
    <m/>
    <m/>
    <m/>
    <m/>
    <m/>
    <m/>
    <m/>
    <m/>
    <m/>
    <m/>
    <m/>
    <m/>
    <m/>
    <m/>
    <m/>
    <m/>
    <m/>
    <m/>
    <m/>
    <m/>
    <m/>
    <m/>
  </r>
  <r>
    <s v="MT0000892"/>
    <s v="ICIS-NPDES"/>
    <x v="0"/>
    <x v="4"/>
    <n v="1045"/>
    <s v="Iron, total (as Fe)"/>
    <x v="27"/>
    <n v="1"/>
    <s v="Effluent gross"/>
    <n v="1"/>
    <x v="37"/>
    <x v="37"/>
    <n v="41152"/>
    <x v="2"/>
    <m/>
    <m/>
    <m/>
    <m/>
    <m/>
    <m/>
    <m/>
    <m/>
    <m/>
    <m/>
    <m/>
    <m/>
    <m/>
    <s v="MG/L"/>
    <s v="&lt;="/>
    <n v="3.5"/>
    <s v="MG/L"/>
    <s v="avg"/>
    <m/>
    <m/>
    <m/>
    <m/>
    <m/>
    <m/>
    <s v="MG/L"/>
    <s v="&lt;="/>
    <n v="7"/>
    <s v="MG/L"/>
    <s v="max"/>
    <m/>
    <m/>
    <m/>
    <m/>
    <m/>
    <x v="0"/>
    <m/>
    <m/>
    <m/>
    <m/>
    <m/>
    <m/>
    <m/>
    <m/>
    <m/>
    <m/>
    <m/>
    <m/>
    <m/>
    <m/>
    <m/>
    <m/>
    <m/>
    <m/>
    <m/>
    <m/>
    <m/>
    <m/>
    <m/>
    <m/>
  </r>
  <r>
    <s v="MT0000892"/>
    <s v="ICIS-NPDES"/>
    <x v="0"/>
    <x v="4"/>
    <n v="1045"/>
    <s v="Iron, total (as Fe)"/>
    <x v="27"/>
    <n v="1"/>
    <s v="Effluent gross"/>
    <n v="1"/>
    <x v="38"/>
    <x v="38"/>
    <n v="41182"/>
    <x v="2"/>
    <m/>
    <m/>
    <m/>
    <m/>
    <m/>
    <m/>
    <m/>
    <m/>
    <m/>
    <m/>
    <m/>
    <m/>
    <m/>
    <s v="MG/L"/>
    <s v="&lt;="/>
    <n v="3.5"/>
    <s v="MG/L"/>
    <s v="avg"/>
    <m/>
    <m/>
    <m/>
    <m/>
    <m/>
    <m/>
    <s v="MG/L"/>
    <s v="&lt;="/>
    <n v="7"/>
    <s v="MG/L"/>
    <s v="max"/>
    <m/>
    <m/>
    <m/>
    <m/>
    <m/>
    <x v="0"/>
    <m/>
    <m/>
    <m/>
    <m/>
    <m/>
    <m/>
    <m/>
    <m/>
    <m/>
    <m/>
    <m/>
    <m/>
    <m/>
    <m/>
    <m/>
    <m/>
    <m/>
    <m/>
    <m/>
    <m/>
    <m/>
    <m/>
    <m/>
    <m/>
  </r>
  <r>
    <s v="MT0000892"/>
    <s v="ICIS-NPDES"/>
    <x v="0"/>
    <x v="4"/>
    <n v="84066"/>
    <s v="Oil and grease visual"/>
    <x v="38"/>
    <n v="1"/>
    <s v="Effluent gross"/>
    <n v="1"/>
    <x v="11"/>
    <x v="11"/>
    <n v="40025"/>
    <x v="3"/>
    <m/>
    <m/>
    <m/>
    <m/>
    <m/>
    <m/>
    <m/>
    <m/>
    <m/>
    <m/>
    <m/>
    <m/>
    <m/>
    <m/>
    <m/>
    <m/>
    <m/>
    <m/>
    <m/>
    <m/>
    <m/>
    <m/>
    <m/>
    <m/>
    <m/>
    <m/>
    <m/>
    <m/>
    <m/>
    <m/>
    <m/>
    <m/>
    <m/>
    <m/>
    <x v="0"/>
    <m/>
    <m/>
    <m/>
    <m/>
    <m/>
    <m/>
    <m/>
    <m/>
    <m/>
    <m/>
    <m/>
    <s v="YES=0NO=1"/>
    <s v="&lt;="/>
    <n v="0"/>
    <s v="YES=0NO=1"/>
    <s v="max"/>
    <m/>
    <m/>
    <m/>
    <m/>
    <m/>
    <m/>
    <m/>
    <m/>
  </r>
  <r>
    <s v="MT0000892"/>
    <s v="ICIS-NPDES"/>
    <x v="0"/>
    <x v="4"/>
    <n v="84066"/>
    <s v="Oil and grease visual"/>
    <x v="38"/>
    <n v="1"/>
    <s v="Effluent gross"/>
    <n v="1"/>
    <x v="12"/>
    <x v="12"/>
    <n v="40056"/>
    <x v="3"/>
    <m/>
    <m/>
    <m/>
    <m/>
    <m/>
    <m/>
    <m/>
    <m/>
    <m/>
    <m/>
    <m/>
    <m/>
    <m/>
    <m/>
    <m/>
    <m/>
    <m/>
    <m/>
    <m/>
    <m/>
    <m/>
    <m/>
    <m/>
    <m/>
    <m/>
    <m/>
    <m/>
    <m/>
    <m/>
    <m/>
    <m/>
    <m/>
    <m/>
    <m/>
    <x v="0"/>
    <m/>
    <m/>
    <m/>
    <m/>
    <m/>
    <m/>
    <m/>
    <m/>
    <m/>
    <m/>
    <m/>
    <s v="YES=0NO=1"/>
    <s v="&lt;="/>
    <n v="0"/>
    <s v="YES=0NO=1"/>
    <s v="max"/>
    <m/>
    <m/>
    <m/>
    <m/>
    <m/>
    <m/>
    <m/>
    <m/>
  </r>
  <r>
    <s v="MT0000892"/>
    <s v="ICIS-NPDES"/>
    <x v="0"/>
    <x v="4"/>
    <n v="84066"/>
    <s v="Oil and grease visual"/>
    <x v="38"/>
    <n v="1"/>
    <s v="Effluent gross"/>
    <n v="1"/>
    <x v="13"/>
    <x v="13"/>
    <n v="40086"/>
    <x v="3"/>
    <m/>
    <m/>
    <m/>
    <m/>
    <m/>
    <m/>
    <m/>
    <m/>
    <m/>
    <m/>
    <m/>
    <m/>
    <m/>
    <m/>
    <m/>
    <m/>
    <m/>
    <m/>
    <m/>
    <m/>
    <m/>
    <m/>
    <m/>
    <m/>
    <m/>
    <m/>
    <m/>
    <m/>
    <m/>
    <m/>
    <m/>
    <m/>
    <m/>
    <m/>
    <x v="0"/>
    <m/>
    <m/>
    <m/>
    <m/>
    <m/>
    <m/>
    <m/>
    <m/>
    <m/>
    <m/>
    <m/>
    <s v="YES=0NO=1"/>
    <s v="&lt;="/>
    <n v="0"/>
    <s v="YES=0NO=1"/>
    <s v="max"/>
    <m/>
    <m/>
    <m/>
    <m/>
    <m/>
    <m/>
    <m/>
    <m/>
  </r>
  <r>
    <s v="MT0000892"/>
    <s v="ICIS-NPDES"/>
    <x v="0"/>
    <x v="4"/>
    <n v="84066"/>
    <s v="Oil and grease visual"/>
    <x v="38"/>
    <n v="1"/>
    <s v="Effluent gross"/>
    <n v="1"/>
    <x v="14"/>
    <x v="14"/>
    <n v="40117"/>
    <x v="3"/>
    <m/>
    <m/>
    <m/>
    <m/>
    <m/>
    <m/>
    <m/>
    <m/>
    <m/>
    <m/>
    <m/>
    <m/>
    <m/>
    <m/>
    <m/>
    <m/>
    <m/>
    <m/>
    <m/>
    <m/>
    <m/>
    <m/>
    <m/>
    <m/>
    <m/>
    <m/>
    <m/>
    <m/>
    <m/>
    <m/>
    <m/>
    <m/>
    <m/>
    <m/>
    <x v="0"/>
    <m/>
    <m/>
    <m/>
    <m/>
    <m/>
    <m/>
    <m/>
    <m/>
    <m/>
    <m/>
    <m/>
    <s v="YES=0NO=1"/>
    <s v="&lt;="/>
    <n v="0"/>
    <s v="YES=0NO=1"/>
    <s v="max"/>
    <m/>
    <m/>
    <m/>
    <m/>
    <m/>
    <m/>
    <m/>
    <m/>
  </r>
  <r>
    <s v="MT0000892"/>
    <s v="ICIS-NPDES"/>
    <x v="0"/>
    <x v="4"/>
    <n v="84066"/>
    <s v="Oil and grease visual"/>
    <x v="38"/>
    <n v="1"/>
    <s v="Effluent gross"/>
    <n v="1"/>
    <x v="15"/>
    <x v="15"/>
    <n v="40147"/>
    <x v="3"/>
    <m/>
    <m/>
    <m/>
    <m/>
    <m/>
    <m/>
    <m/>
    <m/>
    <m/>
    <m/>
    <m/>
    <m/>
    <m/>
    <m/>
    <m/>
    <m/>
    <m/>
    <m/>
    <m/>
    <m/>
    <m/>
    <m/>
    <m/>
    <m/>
    <m/>
    <m/>
    <m/>
    <m/>
    <m/>
    <m/>
    <m/>
    <m/>
    <m/>
    <m/>
    <x v="0"/>
    <m/>
    <m/>
    <m/>
    <m/>
    <m/>
    <m/>
    <m/>
    <m/>
    <m/>
    <m/>
    <m/>
    <s v="YES=0NO=1"/>
    <s v="&lt;="/>
    <n v="0"/>
    <s v="YES=0NO=1"/>
    <s v="max"/>
    <m/>
    <m/>
    <m/>
    <m/>
    <m/>
    <m/>
    <m/>
    <m/>
  </r>
  <r>
    <s v="MT0000892"/>
    <s v="ICIS-NPDES"/>
    <x v="0"/>
    <x v="4"/>
    <n v="84066"/>
    <s v="Oil and grease visual"/>
    <x v="38"/>
    <n v="1"/>
    <s v="Effluent gross"/>
    <n v="1"/>
    <x v="16"/>
    <x v="16"/>
    <n v="40178"/>
    <x v="3"/>
    <m/>
    <m/>
    <m/>
    <m/>
    <m/>
    <m/>
    <m/>
    <m/>
    <m/>
    <m/>
    <m/>
    <m/>
    <m/>
    <m/>
    <m/>
    <m/>
    <m/>
    <m/>
    <m/>
    <m/>
    <m/>
    <m/>
    <m/>
    <m/>
    <m/>
    <m/>
    <m/>
    <m/>
    <m/>
    <m/>
    <m/>
    <m/>
    <m/>
    <m/>
    <x v="0"/>
    <m/>
    <m/>
    <m/>
    <m/>
    <m/>
    <m/>
    <m/>
    <m/>
    <m/>
    <m/>
    <m/>
    <s v="YES=0NO=1"/>
    <s v="&lt;="/>
    <n v="0"/>
    <s v="YES=0NO=1"/>
    <s v="max"/>
    <m/>
    <m/>
    <m/>
    <m/>
    <m/>
    <m/>
    <m/>
    <m/>
  </r>
  <r>
    <s v="MT0000892"/>
    <s v="ICIS-NPDES"/>
    <x v="0"/>
    <x v="4"/>
    <n v="84066"/>
    <s v="Oil and grease visual"/>
    <x v="38"/>
    <n v="1"/>
    <s v="Effluent gross"/>
    <n v="1"/>
    <x v="17"/>
    <x v="17"/>
    <n v="40209"/>
    <x v="0"/>
    <m/>
    <m/>
    <m/>
    <m/>
    <m/>
    <m/>
    <m/>
    <m/>
    <m/>
    <m/>
    <m/>
    <m/>
    <m/>
    <m/>
    <m/>
    <m/>
    <m/>
    <m/>
    <m/>
    <m/>
    <m/>
    <m/>
    <m/>
    <m/>
    <m/>
    <m/>
    <m/>
    <m/>
    <m/>
    <m/>
    <m/>
    <m/>
    <m/>
    <m/>
    <x v="0"/>
    <m/>
    <m/>
    <m/>
    <m/>
    <m/>
    <m/>
    <m/>
    <m/>
    <m/>
    <m/>
    <m/>
    <s v="YES=0NO=1"/>
    <s v="&lt;="/>
    <n v="0"/>
    <s v="YES=0NO=1"/>
    <s v="max"/>
    <m/>
    <m/>
    <m/>
    <m/>
    <m/>
    <m/>
    <m/>
    <m/>
  </r>
  <r>
    <s v="MT0000892"/>
    <s v="ICIS-NPDES"/>
    <x v="0"/>
    <x v="4"/>
    <n v="84066"/>
    <s v="Oil and grease visual"/>
    <x v="38"/>
    <n v="1"/>
    <s v="Effluent gross"/>
    <n v="1"/>
    <x v="18"/>
    <x v="18"/>
    <n v="40237"/>
    <x v="0"/>
    <m/>
    <m/>
    <m/>
    <m/>
    <m/>
    <m/>
    <m/>
    <m/>
    <m/>
    <m/>
    <m/>
    <m/>
    <m/>
    <m/>
    <m/>
    <m/>
    <m/>
    <m/>
    <m/>
    <m/>
    <m/>
    <m/>
    <m/>
    <m/>
    <m/>
    <m/>
    <m/>
    <m/>
    <m/>
    <m/>
    <m/>
    <m/>
    <m/>
    <m/>
    <x v="0"/>
    <m/>
    <m/>
    <m/>
    <m/>
    <m/>
    <m/>
    <m/>
    <m/>
    <m/>
    <m/>
    <m/>
    <s v="YES=0NO=1"/>
    <s v="&lt;="/>
    <n v="0"/>
    <s v="YES=0NO=1"/>
    <s v="max"/>
    <m/>
    <m/>
    <m/>
    <m/>
    <m/>
    <m/>
    <m/>
    <m/>
  </r>
  <r>
    <s v="MT0000892"/>
    <s v="ICIS-NPDES"/>
    <x v="0"/>
    <x v="4"/>
    <n v="84066"/>
    <s v="Oil and grease visual"/>
    <x v="38"/>
    <n v="1"/>
    <s v="Effluent gross"/>
    <n v="1"/>
    <x v="19"/>
    <x v="19"/>
    <n v="40268"/>
    <x v="0"/>
    <m/>
    <m/>
    <m/>
    <m/>
    <m/>
    <m/>
    <m/>
    <m/>
    <m/>
    <m/>
    <m/>
    <m/>
    <m/>
    <m/>
    <m/>
    <m/>
    <m/>
    <m/>
    <m/>
    <m/>
    <m/>
    <m/>
    <m/>
    <m/>
    <m/>
    <m/>
    <m/>
    <m/>
    <m/>
    <m/>
    <m/>
    <m/>
    <m/>
    <m/>
    <x v="0"/>
    <m/>
    <m/>
    <m/>
    <m/>
    <m/>
    <m/>
    <m/>
    <m/>
    <m/>
    <m/>
    <m/>
    <s v="YES=0NO=1"/>
    <s v="&lt;="/>
    <n v="0"/>
    <s v="YES=0NO=1"/>
    <s v="max"/>
    <m/>
    <m/>
    <m/>
    <m/>
    <m/>
    <m/>
    <m/>
    <m/>
  </r>
  <r>
    <s v="MT0000892"/>
    <s v="ICIS-NPDES"/>
    <x v="0"/>
    <x v="4"/>
    <n v="84066"/>
    <s v="Oil and grease visual"/>
    <x v="38"/>
    <n v="1"/>
    <s v="Effluent gross"/>
    <n v="1"/>
    <x v="20"/>
    <x v="20"/>
    <n v="40298"/>
    <x v="0"/>
    <m/>
    <m/>
    <m/>
    <m/>
    <m/>
    <m/>
    <m/>
    <m/>
    <m/>
    <m/>
    <m/>
    <m/>
    <m/>
    <m/>
    <m/>
    <m/>
    <m/>
    <m/>
    <m/>
    <m/>
    <m/>
    <m/>
    <m/>
    <m/>
    <m/>
    <m/>
    <m/>
    <m/>
    <m/>
    <m/>
    <m/>
    <m/>
    <m/>
    <m/>
    <x v="0"/>
    <m/>
    <m/>
    <m/>
    <m/>
    <m/>
    <m/>
    <m/>
    <m/>
    <m/>
    <m/>
    <m/>
    <s v="YES=0NO=1"/>
    <s v="&lt;="/>
    <n v="0"/>
    <s v="YES=0NO=1"/>
    <s v="max"/>
    <m/>
    <m/>
    <m/>
    <m/>
    <m/>
    <m/>
    <m/>
    <m/>
  </r>
  <r>
    <s v="MT0000892"/>
    <s v="ICIS-NPDES"/>
    <x v="0"/>
    <x v="4"/>
    <n v="84066"/>
    <s v="Oil and grease visual"/>
    <x v="38"/>
    <n v="1"/>
    <s v="Effluent gross"/>
    <n v="1"/>
    <x v="21"/>
    <x v="21"/>
    <n v="40329"/>
    <x v="0"/>
    <m/>
    <m/>
    <m/>
    <m/>
    <m/>
    <m/>
    <m/>
    <m/>
    <m/>
    <m/>
    <m/>
    <m/>
    <m/>
    <m/>
    <m/>
    <m/>
    <m/>
    <m/>
    <m/>
    <m/>
    <m/>
    <m/>
    <m/>
    <m/>
    <m/>
    <m/>
    <m/>
    <m/>
    <m/>
    <m/>
    <m/>
    <m/>
    <m/>
    <m/>
    <x v="0"/>
    <m/>
    <m/>
    <m/>
    <m/>
    <m/>
    <m/>
    <m/>
    <m/>
    <m/>
    <m/>
    <m/>
    <s v="YES=0NO=1"/>
    <s v="&lt;="/>
    <n v="0"/>
    <s v="YES=0NO=1"/>
    <s v="max"/>
    <m/>
    <m/>
    <m/>
    <m/>
    <m/>
    <m/>
    <m/>
    <m/>
  </r>
  <r>
    <s v="MT0000892"/>
    <s v="ICIS-NPDES"/>
    <x v="0"/>
    <x v="4"/>
    <n v="84066"/>
    <s v="Oil and grease visual"/>
    <x v="38"/>
    <n v="1"/>
    <s v="Effluent gross"/>
    <n v="1"/>
    <x v="22"/>
    <x v="22"/>
    <n v="40359"/>
    <x v="0"/>
    <m/>
    <m/>
    <m/>
    <m/>
    <m/>
    <m/>
    <m/>
    <m/>
    <m/>
    <m/>
    <m/>
    <m/>
    <m/>
    <m/>
    <m/>
    <m/>
    <m/>
    <m/>
    <m/>
    <m/>
    <m/>
    <m/>
    <m/>
    <m/>
    <m/>
    <m/>
    <m/>
    <m/>
    <m/>
    <m/>
    <m/>
    <m/>
    <m/>
    <m/>
    <x v="0"/>
    <m/>
    <m/>
    <m/>
    <m/>
    <m/>
    <m/>
    <m/>
    <m/>
    <m/>
    <m/>
    <m/>
    <s v="YES=0NO=1"/>
    <s v="&lt;="/>
    <n v="0"/>
    <s v="YES=0NO=1"/>
    <s v="max"/>
    <m/>
    <m/>
    <m/>
    <m/>
    <m/>
    <m/>
    <m/>
    <m/>
  </r>
  <r>
    <s v="MT0000892"/>
    <s v="ICIS-NPDES"/>
    <x v="0"/>
    <x v="4"/>
    <n v="84066"/>
    <s v="Oil and grease visual"/>
    <x v="38"/>
    <n v="1"/>
    <s v="Effluent gross"/>
    <n v="1"/>
    <x v="23"/>
    <x v="23"/>
    <n v="40390"/>
    <x v="0"/>
    <m/>
    <m/>
    <m/>
    <m/>
    <m/>
    <m/>
    <m/>
    <m/>
    <m/>
    <m/>
    <m/>
    <m/>
    <m/>
    <m/>
    <m/>
    <m/>
    <m/>
    <m/>
    <m/>
    <m/>
    <m/>
    <m/>
    <m/>
    <m/>
    <m/>
    <m/>
    <m/>
    <m/>
    <m/>
    <m/>
    <m/>
    <m/>
    <m/>
    <m/>
    <x v="0"/>
    <m/>
    <m/>
    <m/>
    <m/>
    <m/>
    <m/>
    <m/>
    <m/>
    <m/>
    <m/>
    <m/>
    <s v="YES=0NO=1"/>
    <s v="&lt;="/>
    <n v="0"/>
    <s v="YES=0NO=1"/>
    <s v="max"/>
    <m/>
    <m/>
    <m/>
    <m/>
    <m/>
    <m/>
    <m/>
    <m/>
  </r>
  <r>
    <s v="MT0000892"/>
    <s v="ICIS-NPDES"/>
    <x v="0"/>
    <x v="4"/>
    <n v="84066"/>
    <s v="Oil and grease visual"/>
    <x v="38"/>
    <n v="1"/>
    <s v="Effluent gross"/>
    <n v="1"/>
    <x v="0"/>
    <x v="0"/>
    <n v="40421"/>
    <x v="0"/>
    <m/>
    <m/>
    <m/>
    <m/>
    <m/>
    <m/>
    <m/>
    <m/>
    <m/>
    <m/>
    <m/>
    <m/>
    <m/>
    <m/>
    <m/>
    <m/>
    <m/>
    <m/>
    <m/>
    <m/>
    <m/>
    <m/>
    <m/>
    <m/>
    <m/>
    <m/>
    <m/>
    <m/>
    <m/>
    <m/>
    <m/>
    <m/>
    <m/>
    <m/>
    <x v="0"/>
    <m/>
    <m/>
    <m/>
    <m/>
    <m/>
    <m/>
    <m/>
    <m/>
    <m/>
    <m/>
    <m/>
    <s v="YES=0NO=1"/>
    <s v="&lt;="/>
    <n v="0"/>
    <s v="YES=0NO=1"/>
    <s v="max"/>
    <m/>
    <m/>
    <m/>
    <m/>
    <m/>
    <m/>
    <m/>
    <m/>
  </r>
  <r>
    <s v="MT0000892"/>
    <s v="ICIS-NPDES"/>
    <x v="0"/>
    <x v="4"/>
    <n v="84066"/>
    <s v="Oil and grease visual"/>
    <x v="38"/>
    <n v="1"/>
    <s v="Effluent gross"/>
    <n v="1"/>
    <x v="1"/>
    <x v="1"/>
    <n v="40451"/>
    <x v="0"/>
    <m/>
    <m/>
    <m/>
    <m/>
    <m/>
    <m/>
    <m/>
    <m/>
    <m/>
    <m/>
    <m/>
    <m/>
    <m/>
    <m/>
    <m/>
    <m/>
    <m/>
    <m/>
    <m/>
    <m/>
    <m/>
    <m/>
    <m/>
    <m/>
    <m/>
    <m/>
    <m/>
    <m/>
    <m/>
    <m/>
    <m/>
    <m/>
    <m/>
    <m/>
    <x v="0"/>
    <m/>
    <m/>
    <m/>
    <m/>
    <m/>
    <m/>
    <m/>
    <m/>
    <m/>
    <m/>
    <m/>
    <s v="YES=0NO=1"/>
    <s v="&lt;="/>
    <n v="0"/>
    <s v="YES=0NO=1"/>
    <s v="max"/>
    <m/>
    <m/>
    <m/>
    <m/>
    <m/>
    <m/>
    <m/>
    <m/>
  </r>
  <r>
    <s v="MT0000892"/>
    <s v="ICIS-NPDES"/>
    <x v="0"/>
    <x v="4"/>
    <n v="84066"/>
    <s v="Oil and grease visual"/>
    <x v="38"/>
    <n v="1"/>
    <s v="Effluent gross"/>
    <n v="1"/>
    <x v="24"/>
    <x v="24"/>
    <n v="40482"/>
    <x v="0"/>
    <m/>
    <m/>
    <m/>
    <m/>
    <m/>
    <m/>
    <m/>
    <m/>
    <m/>
    <m/>
    <m/>
    <m/>
    <m/>
    <m/>
    <m/>
    <m/>
    <m/>
    <m/>
    <m/>
    <m/>
    <m/>
    <m/>
    <m/>
    <m/>
    <m/>
    <m/>
    <m/>
    <m/>
    <m/>
    <m/>
    <m/>
    <m/>
    <m/>
    <m/>
    <x v="0"/>
    <m/>
    <m/>
    <m/>
    <m/>
    <m/>
    <m/>
    <m/>
    <m/>
    <m/>
    <m/>
    <m/>
    <s v="YES=0NO=1"/>
    <s v="&lt;="/>
    <n v="0"/>
    <s v="YES=0NO=1"/>
    <s v="max"/>
    <m/>
    <m/>
    <m/>
    <m/>
    <m/>
    <m/>
    <m/>
    <m/>
  </r>
  <r>
    <s v="MT0000892"/>
    <s v="ICIS-NPDES"/>
    <x v="0"/>
    <x v="4"/>
    <n v="84066"/>
    <s v="Oil and grease visual"/>
    <x v="38"/>
    <n v="1"/>
    <s v="Effluent gross"/>
    <n v="1"/>
    <x v="2"/>
    <x v="2"/>
    <n v="40512"/>
    <x v="0"/>
    <m/>
    <m/>
    <m/>
    <m/>
    <m/>
    <m/>
    <m/>
    <m/>
    <m/>
    <m/>
    <m/>
    <m/>
    <m/>
    <m/>
    <m/>
    <m/>
    <m/>
    <m/>
    <m/>
    <m/>
    <m/>
    <m/>
    <m/>
    <m/>
    <m/>
    <m/>
    <m/>
    <m/>
    <m/>
    <m/>
    <m/>
    <m/>
    <m/>
    <m/>
    <x v="0"/>
    <m/>
    <m/>
    <m/>
    <m/>
    <m/>
    <m/>
    <m/>
    <m/>
    <m/>
    <m/>
    <m/>
    <s v="YES=0NO=1"/>
    <s v="&lt;="/>
    <n v="0"/>
    <s v="YES=0NO=1"/>
    <s v="max"/>
    <m/>
    <m/>
    <m/>
    <m/>
    <m/>
    <m/>
    <m/>
    <m/>
  </r>
  <r>
    <s v="MT0000892"/>
    <s v="ICIS-NPDES"/>
    <x v="0"/>
    <x v="4"/>
    <n v="84066"/>
    <s v="Oil and grease visual"/>
    <x v="38"/>
    <n v="1"/>
    <s v="Effluent gross"/>
    <n v="1"/>
    <x v="3"/>
    <x v="3"/>
    <n v="40543"/>
    <x v="0"/>
    <m/>
    <m/>
    <m/>
    <m/>
    <m/>
    <m/>
    <m/>
    <m/>
    <m/>
    <m/>
    <m/>
    <m/>
    <m/>
    <m/>
    <m/>
    <m/>
    <m/>
    <m/>
    <m/>
    <m/>
    <m/>
    <m/>
    <m/>
    <m/>
    <m/>
    <m/>
    <m/>
    <m/>
    <m/>
    <m/>
    <m/>
    <m/>
    <m/>
    <m/>
    <x v="0"/>
    <m/>
    <m/>
    <m/>
    <m/>
    <m/>
    <m/>
    <m/>
    <m/>
    <m/>
    <m/>
    <m/>
    <s v="YES=0NO=1"/>
    <s v="&lt;="/>
    <n v="0"/>
    <s v="YES=0NO=1"/>
    <s v="max"/>
    <m/>
    <m/>
    <m/>
    <m/>
    <m/>
    <m/>
    <m/>
    <m/>
  </r>
  <r>
    <s v="MT0000892"/>
    <s v="ICIS-NPDES"/>
    <x v="0"/>
    <x v="4"/>
    <n v="84066"/>
    <s v="Oil and grease visual"/>
    <x v="38"/>
    <n v="1"/>
    <s v="Effluent gross"/>
    <n v="1"/>
    <x v="25"/>
    <x v="25"/>
    <n v="40574"/>
    <x v="1"/>
    <m/>
    <m/>
    <m/>
    <m/>
    <m/>
    <m/>
    <m/>
    <m/>
    <m/>
    <m/>
    <m/>
    <m/>
    <m/>
    <m/>
    <m/>
    <m/>
    <m/>
    <m/>
    <m/>
    <m/>
    <m/>
    <m/>
    <m/>
    <m/>
    <m/>
    <m/>
    <m/>
    <m/>
    <m/>
    <m/>
    <m/>
    <m/>
    <m/>
    <m/>
    <x v="0"/>
    <m/>
    <m/>
    <m/>
    <m/>
    <m/>
    <m/>
    <m/>
    <m/>
    <m/>
    <m/>
    <m/>
    <s v="YES=0NO=1"/>
    <s v="&lt;="/>
    <n v="0"/>
    <s v="YES=0NO=1"/>
    <s v="max"/>
    <m/>
    <m/>
    <m/>
    <m/>
    <m/>
    <m/>
    <m/>
    <m/>
  </r>
  <r>
    <s v="MT0000892"/>
    <s v="ICIS-NPDES"/>
    <x v="0"/>
    <x v="4"/>
    <n v="84066"/>
    <s v="Oil and grease visual"/>
    <x v="38"/>
    <n v="1"/>
    <s v="Effluent gross"/>
    <n v="1"/>
    <x v="26"/>
    <x v="26"/>
    <n v="40602"/>
    <x v="1"/>
    <m/>
    <m/>
    <m/>
    <m/>
    <m/>
    <m/>
    <m/>
    <m/>
    <m/>
    <m/>
    <m/>
    <m/>
    <m/>
    <m/>
    <m/>
    <m/>
    <m/>
    <m/>
    <m/>
    <m/>
    <m/>
    <m/>
    <m/>
    <m/>
    <m/>
    <m/>
    <m/>
    <m/>
    <m/>
    <m/>
    <m/>
    <m/>
    <m/>
    <m/>
    <x v="0"/>
    <m/>
    <m/>
    <m/>
    <m/>
    <m/>
    <m/>
    <m/>
    <m/>
    <m/>
    <m/>
    <m/>
    <s v="YES=0NO=1"/>
    <s v="&lt;="/>
    <n v="0"/>
    <s v="YES=0NO=1"/>
    <s v="max"/>
    <m/>
    <m/>
    <m/>
    <m/>
    <m/>
    <m/>
    <m/>
    <m/>
  </r>
  <r>
    <s v="MT0000892"/>
    <s v="ICIS-NPDES"/>
    <x v="0"/>
    <x v="4"/>
    <n v="84066"/>
    <s v="Oil and grease visual"/>
    <x v="38"/>
    <n v="1"/>
    <s v="Effluent gross"/>
    <n v="1"/>
    <x v="27"/>
    <x v="27"/>
    <n v="40633"/>
    <x v="1"/>
    <m/>
    <m/>
    <m/>
    <m/>
    <m/>
    <m/>
    <m/>
    <m/>
    <m/>
    <m/>
    <m/>
    <m/>
    <m/>
    <m/>
    <m/>
    <m/>
    <m/>
    <m/>
    <m/>
    <m/>
    <m/>
    <m/>
    <m/>
    <m/>
    <m/>
    <m/>
    <m/>
    <m/>
    <m/>
    <m/>
    <m/>
    <m/>
    <m/>
    <m/>
    <x v="0"/>
    <m/>
    <m/>
    <m/>
    <m/>
    <m/>
    <m/>
    <m/>
    <m/>
    <m/>
    <m/>
    <m/>
    <s v="YES=0NO=1"/>
    <s v="&lt;="/>
    <n v="0"/>
    <s v="YES=0NO=1"/>
    <s v="max"/>
    <m/>
    <m/>
    <m/>
    <m/>
    <m/>
    <m/>
    <m/>
    <m/>
  </r>
  <r>
    <s v="MT0000892"/>
    <s v="ICIS-NPDES"/>
    <x v="0"/>
    <x v="4"/>
    <n v="84066"/>
    <s v="Oil and grease visual"/>
    <x v="38"/>
    <n v="1"/>
    <s v="Effluent gross"/>
    <n v="1"/>
    <x v="28"/>
    <x v="28"/>
    <n v="40663"/>
    <x v="1"/>
    <m/>
    <m/>
    <m/>
    <m/>
    <m/>
    <m/>
    <m/>
    <m/>
    <m/>
    <m/>
    <m/>
    <m/>
    <m/>
    <m/>
    <m/>
    <m/>
    <m/>
    <m/>
    <m/>
    <m/>
    <m/>
    <m/>
    <m/>
    <m/>
    <m/>
    <m/>
    <m/>
    <m/>
    <m/>
    <m/>
    <m/>
    <m/>
    <m/>
    <m/>
    <x v="0"/>
    <m/>
    <m/>
    <m/>
    <m/>
    <m/>
    <m/>
    <m/>
    <m/>
    <m/>
    <m/>
    <m/>
    <s v="YES=0NO=1"/>
    <s v="&lt;="/>
    <n v="0"/>
    <s v="YES=0NO=1"/>
    <s v="max"/>
    <m/>
    <m/>
    <m/>
    <m/>
    <m/>
    <m/>
    <m/>
    <m/>
  </r>
  <r>
    <s v="MT0000892"/>
    <s v="ICIS-NPDES"/>
    <x v="0"/>
    <x v="4"/>
    <n v="84066"/>
    <s v="Oil and grease visual"/>
    <x v="38"/>
    <n v="1"/>
    <s v="Effluent gross"/>
    <n v="1"/>
    <x v="4"/>
    <x v="4"/>
    <n v="40694"/>
    <x v="1"/>
    <m/>
    <m/>
    <m/>
    <m/>
    <m/>
    <m/>
    <m/>
    <m/>
    <m/>
    <m/>
    <m/>
    <m/>
    <m/>
    <m/>
    <m/>
    <m/>
    <m/>
    <m/>
    <m/>
    <m/>
    <m/>
    <m/>
    <m/>
    <m/>
    <m/>
    <m/>
    <m/>
    <m/>
    <m/>
    <m/>
    <m/>
    <m/>
    <m/>
    <m/>
    <x v="0"/>
    <m/>
    <m/>
    <m/>
    <m/>
    <m/>
    <m/>
    <m/>
    <m/>
    <m/>
    <m/>
    <m/>
    <s v="YES=0NO=1"/>
    <s v="&lt;="/>
    <n v="0"/>
    <s v="YES=0NO=1"/>
    <s v="max"/>
    <m/>
    <m/>
    <m/>
    <m/>
    <m/>
    <m/>
    <m/>
    <m/>
  </r>
  <r>
    <s v="MT0000892"/>
    <s v="ICIS-NPDES"/>
    <x v="0"/>
    <x v="4"/>
    <n v="84066"/>
    <s v="Oil and grease visual"/>
    <x v="38"/>
    <n v="1"/>
    <s v="Effluent gross"/>
    <n v="1"/>
    <x v="5"/>
    <x v="5"/>
    <n v="40724"/>
    <x v="1"/>
    <m/>
    <m/>
    <m/>
    <m/>
    <m/>
    <m/>
    <m/>
    <m/>
    <m/>
    <m/>
    <m/>
    <m/>
    <m/>
    <m/>
    <m/>
    <m/>
    <m/>
    <m/>
    <m/>
    <m/>
    <m/>
    <m/>
    <m/>
    <m/>
    <m/>
    <m/>
    <m/>
    <m/>
    <m/>
    <m/>
    <m/>
    <m/>
    <m/>
    <m/>
    <x v="0"/>
    <m/>
    <m/>
    <m/>
    <m/>
    <m/>
    <m/>
    <m/>
    <m/>
    <m/>
    <m/>
    <m/>
    <s v="YES=0NO=1"/>
    <s v="&lt;="/>
    <n v="0"/>
    <s v="YES=0NO=1"/>
    <s v="max"/>
    <m/>
    <m/>
    <m/>
    <m/>
    <m/>
    <m/>
    <m/>
    <m/>
  </r>
  <r>
    <s v="MT0000892"/>
    <s v="ICIS-NPDES"/>
    <x v="0"/>
    <x v="4"/>
    <n v="84066"/>
    <s v="Oil and grease visual"/>
    <x v="38"/>
    <n v="1"/>
    <s v="Effluent gross"/>
    <n v="1"/>
    <x v="6"/>
    <x v="6"/>
    <n v="40755"/>
    <x v="1"/>
    <m/>
    <m/>
    <m/>
    <m/>
    <m/>
    <m/>
    <m/>
    <m/>
    <m/>
    <m/>
    <m/>
    <m/>
    <m/>
    <m/>
    <m/>
    <m/>
    <m/>
    <m/>
    <m/>
    <m/>
    <m/>
    <m/>
    <m/>
    <m/>
    <m/>
    <m/>
    <m/>
    <m/>
    <m/>
    <m/>
    <m/>
    <m/>
    <m/>
    <m/>
    <x v="0"/>
    <m/>
    <m/>
    <m/>
    <m/>
    <m/>
    <m/>
    <m/>
    <m/>
    <m/>
    <m/>
    <m/>
    <s v="YES=0NO=1"/>
    <s v="&lt;="/>
    <n v="0"/>
    <s v="YES=0NO=1"/>
    <s v="max"/>
    <m/>
    <m/>
    <m/>
    <m/>
    <m/>
    <m/>
    <m/>
    <m/>
  </r>
  <r>
    <s v="MT0000892"/>
    <s v="ICIS-NPDES"/>
    <x v="0"/>
    <x v="4"/>
    <n v="84066"/>
    <s v="Oil and grease visual"/>
    <x v="38"/>
    <n v="1"/>
    <s v="Effluent gross"/>
    <n v="1"/>
    <x v="7"/>
    <x v="7"/>
    <n v="40786"/>
    <x v="1"/>
    <m/>
    <m/>
    <m/>
    <m/>
    <m/>
    <m/>
    <m/>
    <m/>
    <m/>
    <m/>
    <m/>
    <m/>
    <m/>
    <m/>
    <m/>
    <m/>
    <m/>
    <m/>
    <m/>
    <m/>
    <m/>
    <m/>
    <m/>
    <m/>
    <m/>
    <m/>
    <m/>
    <m/>
    <m/>
    <m/>
    <m/>
    <m/>
    <m/>
    <m/>
    <x v="0"/>
    <m/>
    <m/>
    <m/>
    <m/>
    <m/>
    <m/>
    <m/>
    <m/>
    <m/>
    <m/>
    <m/>
    <s v="YES=0NO=1"/>
    <s v="&lt;="/>
    <n v="0"/>
    <s v="YES=0NO=1"/>
    <s v="max"/>
    <m/>
    <m/>
    <m/>
    <m/>
    <m/>
    <m/>
    <m/>
    <m/>
  </r>
  <r>
    <s v="MT0000892"/>
    <s v="ICIS-NPDES"/>
    <x v="0"/>
    <x v="4"/>
    <n v="84066"/>
    <s v="Oil and grease visual"/>
    <x v="38"/>
    <n v="1"/>
    <s v="Effluent gross"/>
    <n v="1"/>
    <x v="29"/>
    <x v="29"/>
    <n v="40816"/>
    <x v="1"/>
    <m/>
    <m/>
    <m/>
    <m/>
    <m/>
    <m/>
    <m/>
    <m/>
    <m/>
    <m/>
    <m/>
    <m/>
    <m/>
    <m/>
    <m/>
    <m/>
    <m/>
    <m/>
    <m/>
    <m/>
    <m/>
    <m/>
    <m/>
    <m/>
    <m/>
    <m/>
    <m/>
    <m/>
    <m/>
    <m/>
    <m/>
    <m/>
    <m/>
    <m/>
    <x v="0"/>
    <m/>
    <m/>
    <m/>
    <m/>
    <m/>
    <m/>
    <m/>
    <m/>
    <m/>
    <m/>
    <m/>
    <s v="YES=0NO=1"/>
    <s v="&lt;="/>
    <n v="0"/>
    <s v="YES=0NO=1"/>
    <s v="max"/>
    <m/>
    <m/>
    <m/>
    <m/>
    <m/>
    <m/>
    <m/>
    <m/>
  </r>
  <r>
    <s v="MT0000892"/>
    <s v="ICIS-NPDES"/>
    <x v="0"/>
    <x v="4"/>
    <n v="84066"/>
    <s v="Oil and grease visual"/>
    <x v="38"/>
    <n v="1"/>
    <s v="Effluent gross"/>
    <n v="1"/>
    <x v="30"/>
    <x v="30"/>
    <n v="40847"/>
    <x v="1"/>
    <m/>
    <m/>
    <m/>
    <m/>
    <m/>
    <m/>
    <m/>
    <m/>
    <m/>
    <m/>
    <m/>
    <m/>
    <m/>
    <m/>
    <m/>
    <m/>
    <m/>
    <m/>
    <m/>
    <m/>
    <m/>
    <m/>
    <m/>
    <m/>
    <m/>
    <m/>
    <m/>
    <m/>
    <m/>
    <m/>
    <m/>
    <m/>
    <m/>
    <m/>
    <x v="0"/>
    <m/>
    <m/>
    <m/>
    <m/>
    <m/>
    <m/>
    <m/>
    <m/>
    <m/>
    <m/>
    <m/>
    <s v="YES=0NO=1"/>
    <s v="&lt;="/>
    <n v="0"/>
    <s v="YES=0NO=1"/>
    <s v="max"/>
    <m/>
    <m/>
    <m/>
    <m/>
    <m/>
    <m/>
    <m/>
    <m/>
  </r>
  <r>
    <s v="MT0000892"/>
    <s v="ICIS-NPDES"/>
    <x v="0"/>
    <x v="4"/>
    <n v="84066"/>
    <s v="Oil and grease visual"/>
    <x v="38"/>
    <n v="1"/>
    <s v="Effluent gross"/>
    <n v="1"/>
    <x v="31"/>
    <x v="31"/>
    <n v="40877"/>
    <x v="1"/>
    <m/>
    <m/>
    <m/>
    <m/>
    <m/>
    <m/>
    <m/>
    <m/>
    <m/>
    <m/>
    <m/>
    <m/>
    <m/>
    <m/>
    <m/>
    <m/>
    <m/>
    <m/>
    <m/>
    <m/>
    <m/>
    <m/>
    <m/>
    <m/>
    <m/>
    <m/>
    <m/>
    <m/>
    <m/>
    <m/>
    <m/>
    <m/>
    <m/>
    <m/>
    <x v="0"/>
    <m/>
    <m/>
    <m/>
    <m/>
    <m/>
    <m/>
    <m/>
    <m/>
    <m/>
    <m/>
    <m/>
    <s v="YES=0NO=1"/>
    <s v="&lt;="/>
    <n v="0"/>
    <s v="YES=0NO=1"/>
    <s v="max"/>
    <m/>
    <m/>
    <m/>
    <m/>
    <m/>
    <m/>
    <m/>
    <m/>
  </r>
  <r>
    <s v="MT0000892"/>
    <s v="ICIS-NPDES"/>
    <x v="0"/>
    <x v="4"/>
    <n v="84066"/>
    <s v="Oil and grease visual"/>
    <x v="38"/>
    <n v="1"/>
    <s v="Effluent gross"/>
    <n v="1"/>
    <x v="32"/>
    <x v="32"/>
    <n v="40908"/>
    <x v="1"/>
    <m/>
    <m/>
    <m/>
    <m/>
    <m/>
    <m/>
    <m/>
    <m/>
    <m/>
    <m/>
    <m/>
    <m/>
    <m/>
    <m/>
    <m/>
    <m/>
    <m/>
    <m/>
    <m/>
    <m/>
    <m/>
    <m/>
    <m/>
    <m/>
    <m/>
    <m/>
    <m/>
    <m/>
    <m/>
    <m/>
    <m/>
    <m/>
    <m/>
    <m/>
    <x v="0"/>
    <m/>
    <m/>
    <m/>
    <m/>
    <m/>
    <m/>
    <m/>
    <m/>
    <m/>
    <m/>
    <m/>
    <s v="YES=0NO=1"/>
    <s v="&lt;="/>
    <n v="0"/>
    <s v="YES=0NO=1"/>
    <s v="max"/>
    <m/>
    <m/>
    <m/>
    <m/>
    <m/>
    <m/>
    <m/>
    <m/>
  </r>
  <r>
    <s v="MT0000892"/>
    <s v="ICIS-NPDES"/>
    <x v="0"/>
    <x v="4"/>
    <n v="84066"/>
    <s v="Oil and grease visual"/>
    <x v="38"/>
    <n v="1"/>
    <s v="Effluent gross"/>
    <n v="1"/>
    <x v="33"/>
    <x v="33"/>
    <n v="40939"/>
    <x v="2"/>
    <m/>
    <m/>
    <m/>
    <m/>
    <m/>
    <m/>
    <m/>
    <m/>
    <m/>
    <m/>
    <m/>
    <m/>
    <m/>
    <m/>
    <m/>
    <m/>
    <m/>
    <m/>
    <m/>
    <m/>
    <m/>
    <m/>
    <m/>
    <m/>
    <m/>
    <m/>
    <m/>
    <m/>
    <m/>
    <m/>
    <m/>
    <m/>
    <m/>
    <m/>
    <x v="0"/>
    <m/>
    <m/>
    <m/>
    <m/>
    <m/>
    <m/>
    <m/>
    <m/>
    <m/>
    <m/>
    <m/>
    <s v="YES=0NO=1"/>
    <s v="&lt;="/>
    <n v="0"/>
    <s v="YES=0NO=1"/>
    <s v="max"/>
    <m/>
    <m/>
    <m/>
    <m/>
    <m/>
    <m/>
    <m/>
    <m/>
  </r>
  <r>
    <s v="MT0000892"/>
    <s v="ICIS-NPDES"/>
    <x v="0"/>
    <x v="4"/>
    <n v="84066"/>
    <s v="Oil and grease visual"/>
    <x v="38"/>
    <n v="1"/>
    <s v="Effluent gross"/>
    <n v="1"/>
    <x v="34"/>
    <x v="34"/>
    <n v="40968"/>
    <x v="2"/>
    <m/>
    <m/>
    <m/>
    <m/>
    <m/>
    <m/>
    <m/>
    <m/>
    <m/>
    <m/>
    <m/>
    <m/>
    <m/>
    <m/>
    <m/>
    <m/>
    <m/>
    <m/>
    <m/>
    <m/>
    <m/>
    <m/>
    <m/>
    <m/>
    <m/>
    <m/>
    <m/>
    <m/>
    <m/>
    <m/>
    <m/>
    <m/>
    <m/>
    <m/>
    <x v="0"/>
    <m/>
    <m/>
    <m/>
    <m/>
    <m/>
    <m/>
    <m/>
    <m/>
    <m/>
    <m/>
    <m/>
    <s v="YES=0NO=1"/>
    <s v="&lt;="/>
    <n v="0"/>
    <s v="YES=0NO=1"/>
    <s v="max"/>
    <m/>
    <m/>
    <m/>
    <m/>
    <m/>
    <m/>
    <m/>
    <m/>
  </r>
  <r>
    <s v="MT0000892"/>
    <s v="ICIS-NPDES"/>
    <x v="0"/>
    <x v="4"/>
    <n v="84066"/>
    <s v="Oil and grease visual"/>
    <x v="38"/>
    <n v="1"/>
    <s v="Effluent gross"/>
    <n v="1"/>
    <x v="8"/>
    <x v="8"/>
    <n v="40999"/>
    <x v="2"/>
    <m/>
    <m/>
    <m/>
    <m/>
    <m/>
    <m/>
    <m/>
    <m/>
    <m/>
    <m/>
    <m/>
    <m/>
    <m/>
    <m/>
    <m/>
    <m/>
    <m/>
    <m/>
    <m/>
    <m/>
    <m/>
    <m/>
    <m/>
    <m/>
    <m/>
    <m/>
    <m/>
    <m/>
    <m/>
    <m/>
    <m/>
    <m/>
    <m/>
    <m/>
    <x v="0"/>
    <m/>
    <m/>
    <m/>
    <m/>
    <m/>
    <m/>
    <m/>
    <m/>
    <m/>
    <m/>
    <m/>
    <s v="YES=0NO=1"/>
    <s v="&lt;="/>
    <n v="0"/>
    <s v="YES=0NO=1"/>
    <s v="max"/>
    <m/>
    <m/>
    <m/>
    <m/>
    <m/>
    <m/>
    <m/>
    <m/>
  </r>
  <r>
    <s v="MT0000892"/>
    <s v="ICIS-NPDES"/>
    <x v="0"/>
    <x v="4"/>
    <n v="84066"/>
    <s v="Oil and grease visual"/>
    <x v="38"/>
    <n v="1"/>
    <s v="Effluent gross"/>
    <n v="1"/>
    <x v="9"/>
    <x v="9"/>
    <n v="41029"/>
    <x v="2"/>
    <m/>
    <m/>
    <m/>
    <m/>
    <m/>
    <m/>
    <m/>
    <m/>
    <m/>
    <m/>
    <m/>
    <m/>
    <m/>
    <m/>
    <m/>
    <m/>
    <m/>
    <m/>
    <m/>
    <m/>
    <m/>
    <m/>
    <m/>
    <m/>
    <m/>
    <m/>
    <m/>
    <m/>
    <m/>
    <m/>
    <m/>
    <m/>
    <m/>
    <m/>
    <x v="0"/>
    <m/>
    <m/>
    <m/>
    <m/>
    <m/>
    <m/>
    <m/>
    <m/>
    <m/>
    <m/>
    <m/>
    <s v="YES=0NO=1"/>
    <s v="&lt;="/>
    <n v="0"/>
    <s v="YES=0NO=1"/>
    <s v="max"/>
    <m/>
    <m/>
    <m/>
    <m/>
    <m/>
    <m/>
    <m/>
    <m/>
  </r>
  <r>
    <s v="MT0024210"/>
    <s v="ICIS-NPDES"/>
    <x v="1"/>
    <x v="5"/>
    <n v="11"/>
    <s v="Temperature, water deg. fahrenheit"/>
    <x v="0"/>
    <n v="1"/>
    <s v="Effluent gross"/>
    <n v="1"/>
    <x v="11"/>
    <x v="11"/>
    <n v="40025"/>
    <x v="3"/>
    <m/>
    <m/>
    <m/>
    <m/>
    <m/>
    <m/>
    <m/>
    <m/>
    <m/>
    <m/>
    <m/>
    <m/>
    <n v="69.5"/>
    <s v="DEG.F"/>
    <m/>
    <m/>
    <s v="DEG.F"/>
    <s v="avg"/>
    <m/>
    <m/>
    <m/>
    <m/>
    <m/>
    <m/>
    <m/>
    <m/>
    <m/>
    <m/>
    <m/>
    <m/>
    <m/>
    <m/>
    <m/>
    <m/>
    <x v="0"/>
    <m/>
    <m/>
    <m/>
    <m/>
    <m/>
    <m/>
    <m/>
    <m/>
    <m/>
    <m/>
    <m/>
    <m/>
    <m/>
    <m/>
    <m/>
    <m/>
    <m/>
    <m/>
    <m/>
    <m/>
    <m/>
    <m/>
    <m/>
    <m/>
  </r>
  <r>
    <s v="MT0024210"/>
    <s v="ICIS-NPDES"/>
    <x v="1"/>
    <x v="5"/>
    <n v="11"/>
    <s v="Temperature, water deg. fahrenheit"/>
    <x v="0"/>
    <n v="1"/>
    <s v="Effluent gross"/>
    <n v="1"/>
    <x v="12"/>
    <x v="12"/>
    <n v="40056"/>
    <x v="3"/>
    <m/>
    <m/>
    <m/>
    <m/>
    <m/>
    <m/>
    <m/>
    <m/>
    <m/>
    <m/>
    <m/>
    <m/>
    <n v="68.8"/>
    <s v="DEG.F"/>
    <m/>
    <m/>
    <s v="DEG.F"/>
    <s v="avg"/>
    <m/>
    <m/>
    <m/>
    <m/>
    <m/>
    <m/>
    <m/>
    <m/>
    <m/>
    <m/>
    <m/>
    <m/>
    <m/>
    <m/>
    <m/>
    <m/>
    <x v="0"/>
    <m/>
    <m/>
    <m/>
    <m/>
    <m/>
    <m/>
    <m/>
    <m/>
    <m/>
    <m/>
    <m/>
    <m/>
    <m/>
    <m/>
    <m/>
    <m/>
    <m/>
    <m/>
    <m/>
    <m/>
    <m/>
    <m/>
    <m/>
    <m/>
  </r>
  <r>
    <s v="MT0024210"/>
    <s v="ICIS-NPDES"/>
    <x v="1"/>
    <x v="5"/>
    <n v="11"/>
    <s v="Temperature, water deg. fahrenheit"/>
    <x v="0"/>
    <n v="1"/>
    <s v="Effluent gross"/>
    <n v="1"/>
    <x v="13"/>
    <x v="13"/>
    <n v="40086"/>
    <x v="3"/>
    <m/>
    <m/>
    <m/>
    <m/>
    <m/>
    <m/>
    <m/>
    <m/>
    <m/>
    <m/>
    <m/>
    <m/>
    <n v="62.7"/>
    <s v="DEG.F"/>
    <m/>
    <m/>
    <s v="DEG.F"/>
    <s v="avg"/>
    <m/>
    <m/>
    <m/>
    <m/>
    <m/>
    <m/>
    <m/>
    <m/>
    <m/>
    <m/>
    <m/>
    <m/>
    <m/>
    <m/>
    <m/>
    <m/>
    <x v="0"/>
    <m/>
    <m/>
    <m/>
    <m/>
    <m/>
    <m/>
    <m/>
    <m/>
    <m/>
    <m/>
    <m/>
    <m/>
    <m/>
    <m/>
    <m/>
    <m/>
    <m/>
    <m/>
    <m/>
    <m/>
    <m/>
    <m/>
    <m/>
    <m/>
  </r>
  <r>
    <s v="MT0024210"/>
    <s v="ICIS-NPDES"/>
    <x v="1"/>
    <x v="5"/>
    <n v="11"/>
    <s v="Temperature, water deg. fahrenheit"/>
    <x v="0"/>
    <n v="1"/>
    <s v="Effluent gross"/>
    <n v="1"/>
    <x v="14"/>
    <x v="14"/>
    <n v="40117"/>
    <x v="3"/>
    <m/>
    <m/>
    <m/>
    <m/>
    <m/>
    <m/>
    <m/>
    <m/>
    <m/>
    <m/>
    <m/>
    <m/>
    <n v="47.5"/>
    <s v="DEG.F"/>
    <m/>
    <m/>
    <s v="DEG.F"/>
    <s v="avg"/>
    <m/>
    <m/>
    <m/>
    <m/>
    <m/>
    <m/>
    <m/>
    <m/>
    <m/>
    <m/>
    <m/>
    <m/>
    <m/>
    <m/>
    <m/>
    <m/>
    <x v="0"/>
    <m/>
    <m/>
    <m/>
    <m/>
    <m/>
    <m/>
    <m/>
    <m/>
    <m/>
    <m/>
    <m/>
    <m/>
    <m/>
    <m/>
    <m/>
    <m/>
    <m/>
    <m/>
    <m/>
    <m/>
    <m/>
    <m/>
    <m/>
    <m/>
  </r>
  <r>
    <s v="MT0024210"/>
    <s v="ICIS-NPDES"/>
    <x v="1"/>
    <x v="5"/>
    <n v="11"/>
    <s v="Temperature, water deg. fahrenheit"/>
    <x v="0"/>
    <n v="1"/>
    <s v="Effluent gross"/>
    <n v="1"/>
    <x v="15"/>
    <x v="15"/>
    <n v="40147"/>
    <x v="3"/>
    <m/>
    <m/>
    <m/>
    <m/>
    <m/>
    <m/>
    <m/>
    <m/>
    <m/>
    <m/>
    <m/>
    <m/>
    <n v="41.1"/>
    <s v="DEG.F"/>
    <m/>
    <m/>
    <s v="DEG.F"/>
    <s v="avg"/>
    <m/>
    <m/>
    <m/>
    <m/>
    <m/>
    <m/>
    <m/>
    <m/>
    <m/>
    <m/>
    <m/>
    <m/>
    <m/>
    <m/>
    <m/>
    <m/>
    <x v="0"/>
    <m/>
    <m/>
    <m/>
    <m/>
    <m/>
    <m/>
    <m/>
    <m/>
    <m/>
    <m/>
    <m/>
    <m/>
    <m/>
    <m/>
    <m/>
    <m/>
    <m/>
    <m/>
    <m/>
    <m/>
    <m/>
    <m/>
    <m/>
    <m/>
  </r>
  <r>
    <s v="MT0024210"/>
    <s v="ICIS-NPDES"/>
    <x v="1"/>
    <x v="5"/>
    <n v="11"/>
    <s v="Temperature, water deg. fahrenheit"/>
    <x v="0"/>
    <n v="1"/>
    <s v="Effluent gross"/>
    <n v="1"/>
    <x v="16"/>
    <x v="16"/>
    <n v="40178"/>
    <x v="3"/>
    <m/>
    <m/>
    <m/>
    <m/>
    <m/>
    <m/>
    <m/>
    <m/>
    <m/>
    <m/>
    <m/>
    <m/>
    <n v="37.799999999999997"/>
    <s v="DEG.F"/>
    <m/>
    <m/>
    <s v="DEG.F"/>
    <s v="avg"/>
    <m/>
    <m/>
    <m/>
    <m/>
    <m/>
    <m/>
    <m/>
    <m/>
    <m/>
    <m/>
    <m/>
    <m/>
    <m/>
    <m/>
    <m/>
    <m/>
    <x v="0"/>
    <m/>
    <m/>
    <m/>
    <m/>
    <m/>
    <m/>
    <m/>
    <m/>
    <m/>
    <m/>
    <m/>
    <m/>
    <m/>
    <m/>
    <m/>
    <m/>
    <m/>
    <m/>
    <m/>
    <m/>
    <m/>
    <m/>
    <m/>
    <m/>
  </r>
  <r>
    <s v="MT0024210"/>
    <s v="ICIS-NPDES"/>
    <x v="1"/>
    <x v="5"/>
    <n v="11"/>
    <s v="Temperature, water deg. fahrenheit"/>
    <x v="0"/>
    <n v="1"/>
    <s v="Effluent gross"/>
    <n v="1"/>
    <x v="17"/>
    <x v="17"/>
    <n v="40209"/>
    <x v="0"/>
    <m/>
    <m/>
    <m/>
    <m/>
    <m/>
    <m/>
    <m/>
    <m/>
    <m/>
    <m/>
    <m/>
    <m/>
    <n v="39.799999999999997"/>
    <s v="DEG.F"/>
    <m/>
    <m/>
    <s v="DEG.F"/>
    <s v="avg"/>
    <m/>
    <m/>
    <m/>
    <m/>
    <m/>
    <m/>
    <m/>
    <m/>
    <m/>
    <m/>
    <m/>
    <m/>
    <m/>
    <m/>
    <m/>
    <m/>
    <x v="0"/>
    <m/>
    <m/>
    <m/>
    <m/>
    <m/>
    <m/>
    <m/>
    <m/>
    <m/>
    <m/>
    <m/>
    <m/>
    <m/>
    <m/>
    <m/>
    <m/>
    <m/>
    <m/>
    <m/>
    <m/>
    <m/>
    <m/>
    <m/>
    <m/>
  </r>
  <r>
    <s v="MT0024210"/>
    <s v="ICIS-NPDES"/>
    <x v="1"/>
    <x v="5"/>
    <n v="11"/>
    <s v="Temperature, water deg. fahrenheit"/>
    <x v="0"/>
    <n v="1"/>
    <s v="Effluent gross"/>
    <n v="1"/>
    <x v="18"/>
    <x v="18"/>
    <n v="40237"/>
    <x v="0"/>
    <m/>
    <m/>
    <m/>
    <m/>
    <m/>
    <m/>
    <m/>
    <m/>
    <m/>
    <m/>
    <m/>
    <m/>
    <n v="40.1"/>
    <s v="DEG.F"/>
    <m/>
    <m/>
    <s v="DEG.F"/>
    <s v="avg"/>
    <m/>
    <m/>
    <m/>
    <m/>
    <m/>
    <m/>
    <m/>
    <m/>
    <m/>
    <m/>
    <m/>
    <m/>
    <m/>
    <m/>
    <m/>
    <m/>
    <x v="0"/>
    <m/>
    <m/>
    <m/>
    <m/>
    <m/>
    <m/>
    <m/>
    <m/>
    <m/>
    <m/>
    <m/>
    <m/>
    <m/>
    <m/>
    <m/>
    <m/>
    <m/>
    <m/>
    <m/>
    <m/>
    <m/>
    <m/>
    <m/>
    <m/>
  </r>
  <r>
    <s v="MT0024210"/>
    <s v="ICIS-NPDES"/>
    <x v="1"/>
    <x v="5"/>
    <n v="11"/>
    <s v="Temperature, water deg. fahrenheit"/>
    <x v="0"/>
    <n v="1"/>
    <s v="Effluent gross"/>
    <n v="1"/>
    <x v="19"/>
    <x v="19"/>
    <n v="40268"/>
    <x v="0"/>
    <m/>
    <m/>
    <m/>
    <m/>
    <m/>
    <m/>
    <m/>
    <m/>
    <m/>
    <m/>
    <m/>
    <m/>
    <n v="45.8"/>
    <s v="DEG.F"/>
    <m/>
    <m/>
    <s v="DEG.F"/>
    <s v="avg"/>
    <m/>
    <m/>
    <m/>
    <m/>
    <m/>
    <m/>
    <m/>
    <m/>
    <m/>
    <m/>
    <m/>
    <m/>
    <m/>
    <m/>
    <m/>
    <m/>
    <x v="0"/>
    <m/>
    <m/>
    <m/>
    <m/>
    <m/>
    <m/>
    <m/>
    <m/>
    <m/>
    <m/>
    <m/>
    <m/>
    <m/>
    <m/>
    <m/>
    <m/>
    <m/>
    <m/>
    <m/>
    <m/>
    <m/>
    <m/>
    <m/>
    <m/>
  </r>
  <r>
    <s v="MT0024210"/>
    <s v="ICIS-NPDES"/>
    <x v="1"/>
    <x v="5"/>
    <n v="11"/>
    <s v="Temperature, water deg. fahrenheit"/>
    <x v="0"/>
    <n v="1"/>
    <s v="Effluent gross"/>
    <n v="1"/>
    <x v="20"/>
    <x v="20"/>
    <n v="40298"/>
    <x v="0"/>
    <m/>
    <m/>
    <m/>
    <m/>
    <m/>
    <m/>
    <m/>
    <m/>
    <m/>
    <m/>
    <m/>
    <m/>
    <n v="53.4"/>
    <s v="DEG.F"/>
    <m/>
    <m/>
    <s v="DEG.F"/>
    <s v="avg"/>
    <m/>
    <m/>
    <m/>
    <m/>
    <m/>
    <m/>
    <m/>
    <m/>
    <m/>
    <m/>
    <m/>
    <m/>
    <m/>
    <m/>
    <m/>
    <m/>
    <x v="0"/>
    <m/>
    <m/>
    <m/>
    <m/>
    <m/>
    <m/>
    <m/>
    <m/>
    <m/>
    <m/>
    <m/>
    <m/>
    <m/>
    <m/>
    <m/>
    <m/>
    <m/>
    <m/>
    <m/>
    <m/>
    <m/>
    <m/>
    <m/>
    <m/>
  </r>
  <r>
    <s v="MT0024210"/>
    <s v="ICIS-NPDES"/>
    <x v="1"/>
    <x v="5"/>
    <n v="11"/>
    <s v="Temperature, water deg. fahrenheit"/>
    <x v="0"/>
    <n v="1"/>
    <s v="Effluent gross"/>
    <n v="1"/>
    <x v="21"/>
    <x v="21"/>
    <n v="40329"/>
    <x v="0"/>
    <m/>
    <m/>
    <m/>
    <m/>
    <m/>
    <m/>
    <m/>
    <m/>
    <m/>
    <m/>
    <m/>
    <m/>
    <n v="56.4"/>
    <s v="DEG.F"/>
    <m/>
    <m/>
    <s v="DEG.F"/>
    <s v="avg"/>
    <m/>
    <m/>
    <m/>
    <m/>
    <m/>
    <m/>
    <m/>
    <m/>
    <m/>
    <m/>
    <m/>
    <m/>
    <m/>
    <m/>
    <m/>
    <m/>
    <x v="0"/>
    <m/>
    <m/>
    <m/>
    <m/>
    <m/>
    <m/>
    <m/>
    <m/>
    <m/>
    <m/>
    <m/>
    <m/>
    <m/>
    <m/>
    <m/>
    <m/>
    <m/>
    <m/>
    <m/>
    <m/>
    <m/>
    <m/>
    <m/>
    <m/>
  </r>
  <r>
    <s v="MT0024210"/>
    <s v="ICIS-NPDES"/>
    <x v="1"/>
    <x v="5"/>
    <n v="11"/>
    <s v="Temperature, water deg. fahrenheit"/>
    <x v="0"/>
    <n v="1"/>
    <s v="Effluent gross"/>
    <n v="1"/>
    <x v="22"/>
    <x v="22"/>
    <n v="40359"/>
    <x v="0"/>
    <m/>
    <m/>
    <m/>
    <m/>
    <m/>
    <m/>
    <m/>
    <m/>
    <m/>
    <m/>
    <m/>
    <m/>
    <n v="64.2"/>
    <s v="DEG.F"/>
    <m/>
    <m/>
    <s v="DEG.F"/>
    <s v="avg"/>
    <m/>
    <m/>
    <m/>
    <m/>
    <m/>
    <m/>
    <m/>
    <m/>
    <m/>
    <m/>
    <m/>
    <m/>
    <m/>
    <m/>
    <m/>
    <m/>
    <x v="0"/>
    <m/>
    <m/>
    <m/>
    <m/>
    <m/>
    <m/>
    <m/>
    <m/>
    <m/>
    <m/>
    <m/>
    <m/>
    <m/>
    <m/>
    <m/>
    <m/>
    <m/>
    <m/>
    <m/>
    <m/>
    <m/>
    <m/>
    <m/>
    <m/>
  </r>
  <r>
    <s v="MT0024210"/>
    <s v="ICIS-NPDES"/>
    <x v="1"/>
    <x v="5"/>
    <n v="11"/>
    <s v="Temperature, water deg. fahrenheit"/>
    <x v="0"/>
    <n v="1"/>
    <s v="Effluent gross"/>
    <n v="1"/>
    <x v="23"/>
    <x v="23"/>
    <n v="40390"/>
    <x v="0"/>
    <m/>
    <m/>
    <m/>
    <m/>
    <m/>
    <m/>
    <m/>
    <m/>
    <m/>
    <m/>
    <m/>
    <m/>
    <n v="71.099999999999994"/>
    <s v="DEG.F"/>
    <m/>
    <m/>
    <s v="DEG.F"/>
    <s v="avg"/>
    <m/>
    <m/>
    <m/>
    <m/>
    <m/>
    <m/>
    <m/>
    <m/>
    <m/>
    <m/>
    <m/>
    <m/>
    <m/>
    <m/>
    <m/>
    <m/>
    <x v="0"/>
    <m/>
    <m/>
    <m/>
    <m/>
    <m/>
    <m/>
    <m/>
    <m/>
    <m/>
    <m/>
    <m/>
    <m/>
    <m/>
    <m/>
    <m/>
    <m/>
    <m/>
    <m/>
    <m/>
    <m/>
    <m/>
    <m/>
    <m/>
    <m/>
  </r>
  <r>
    <s v="MT0024210"/>
    <s v="ICIS-NPDES"/>
    <x v="1"/>
    <x v="5"/>
    <n v="11"/>
    <s v="Temperature, water deg. fahrenheit"/>
    <x v="0"/>
    <n v="1"/>
    <s v="Effluent gross"/>
    <n v="1"/>
    <x v="0"/>
    <x v="0"/>
    <n v="40421"/>
    <x v="0"/>
    <m/>
    <m/>
    <m/>
    <m/>
    <m/>
    <m/>
    <m/>
    <m/>
    <m/>
    <m/>
    <m/>
    <m/>
    <n v="68.900000000000006"/>
    <s v="DEG.F"/>
    <m/>
    <m/>
    <s v="DEG.F"/>
    <s v="avg"/>
    <m/>
    <m/>
    <m/>
    <m/>
    <m/>
    <m/>
    <m/>
    <m/>
    <m/>
    <m/>
    <m/>
    <m/>
    <m/>
    <m/>
    <m/>
    <m/>
    <x v="0"/>
    <m/>
    <m/>
    <m/>
    <m/>
    <m/>
    <m/>
    <m/>
    <m/>
    <m/>
    <m/>
    <m/>
    <m/>
    <m/>
    <m/>
    <m/>
    <m/>
    <m/>
    <m/>
    <m/>
    <m/>
    <m/>
    <m/>
    <m/>
    <m/>
  </r>
  <r>
    <s v="MT0024210"/>
    <s v="ICIS-NPDES"/>
    <x v="1"/>
    <x v="5"/>
    <n v="11"/>
    <s v="Temperature, water deg. fahrenheit"/>
    <x v="0"/>
    <n v="1"/>
    <s v="Effluent gross"/>
    <n v="1"/>
    <x v="1"/>
    <x v="1"/>
    <n v="40451"/>
    <x v="0"/>
    <m/>
    <m/>
    <m/>
    <m/>
    <m/>
    <m/>
    <m/>
    <m/>
    <m/>
    <m/>
    <m/>
    <m/>
    <n v="61"/>
    <s v="DEG.F"/>
    <m/>
    <m/>
    <s v="DEG.F"/>
    <s v="avg"/>
    <m/>
    <m/>
    <m/>
    <m/>
    <m/>
    <m/>
    <m/>
    <m/>
    <m/>
    <m/>
    <m/>
    <m/>
    <m/>
    <m/>
    <m/>
    <m/>
    <x v="0"/>
    <m/>
    <m/>
    <m/>
    <m/>
    <m/>
    <m/>
    <m/>
    <m/>
    <m/>
    <m/>
    <m/>
    <m/>
    <m/>
    <m/>
    <m/>
    <m/>
    <m/>
    <m/>
    <m/>
    <m/>
    <m/>
    <m/>
    <m/>
    <m/>
  </r>
  <r>
    <s v="MT0024210"/>
    <s v="ICIS-NPDES"/>
    <x v="1"/>
    <x v="5"/>
    <n v="11"/>
    <s v="Temperature, water deg. fahrenheit"/>
    <x v="0"/>
    <n v="1"/>
    <s v="Effluent gross"/>
    <n v="1"/>
    <x v="24"/>
    <x v="24"/>
    <n v="40482"/>
    <x v="0"/>
    <m/>
    <m/>
    <m/>
    <m/>
    <m/>
    <m/>
    <m/>
    <m/>
    <m/>
    <m/>
    <m/>
    <m/>
    <n v="55.2"/>
    <s v="DEG.F"/>
    <m/>
    <m/>
    <s v="DEG.F"/>
    <s v="avg"/>
    <m/>
    <m/>
    <m/>
    <m/>
    <m/>
    <m/>
    <m/>
    <m/>
    <m/>
    <m/>
    <m/>
    <m/>
    <m/>
    <m/>
    <m/>
    <m/>
    <x v="0"/>
    <m/>
    <m/>
    <m/>
    <m/>
    <m/>
    <m/>
    <m/>
    <m/>
    <m/>
    <m/>
    <m/>
    <m/>
    <m/>
    <m/>
    <m/>
    <m/>
    <m/>
    <m/>
    <m/>
    <m/>
    <m/>
    <m/>
    <m/>
    <m/>
  </r>
  <r>
    <s v="MT0024210"/>
    <s v="ICIS-NPDES"/>
    <x v="1"/>
    <x v="5"/>
    <n v="11"/>
    <s v="Temperature, water deg. fahrenheit"/>
    <x v="0"/>
    <n v="1"/>
    <s v="Effluent gross"/>
    <n v="1"/>
    <x v="2"/>
    <x v="2"/>
    <n v="40512"/>
    <x v="0"/>
    <m/>
    <m/>
    <m/>
    <m/>
    <m/>
    <m/>
    <m/>
    <m/>
    <m/>
    <m/>
    <m/>
    <m/>
    <n v="43.5"/>
    <s v="DEG.F"/>
    <m/>
    <m/>
    <s v="DEG.F"/>
    <s v="avg"/>
    <m/>
    <m/>
    <m/>
    <m/>
    <m/>
    <m/>
    <m/>
    <m/>
    <m/>
    <m/>
    <m/>
    <m/>
    <m/>
    <m/>
    <m/>
    <m/>
    <x v="0"/>
    <m/>
    <m/>
    <m/>
    <m/>
    <m/>
    <m/>
    <m/>
    <m/>
    <m/>
    <m/>
    <m/>
    <m/>
    <m/>
    <m/>
    <m/>
    <m/>
    <m/>
    <m/>
    <m/>
    <m/>
    <m/>
    <m/>
    <m/>
    <m/>
  </r>
  <r>
    <s v="MT0024210"/>
    <s v="ICIS-NPDES"/>
    <x v="1"/>
    <x v="5"/>
    <n v="11"/>
    <s v="Temperature, water deg. fahrenheit"/>
    <x v="0"/>
    <n v="1"/>
    <s v="Effluent gross"/>
    <n v="1"/>
    <x v="3"/>
    <x v="3"/>
    <n v="40543"/>
    <x v="0"/>
    <m/>
    <m/>
    <m/>
    <m/>
    <m/>
    <m/>
    <m/>
    <m/>
    <m/>
    <m/>
    <m/>
    <m/>
    <n v="38.4"/>
    <s v="DEG.F"/>
    <m/>
    <m/>
    <s v="DEG.F"/>
    <s v="avg"/>
    <m/>
    <m/>
    <m/>
    <m/>
    <m/>
    <m/>
    <m/>
    <m/>
    <m/>
    <m/>
    <m/>
    <m/>
    <m/>
    <m/>
    <m/>
    <m/>
    <x v="0"/>
    <m/>
    <m/>
    <m/>
    <m/>
    <m/>
    <m/>
    <m/>
    <m/>
    <m/>
    <m/>
    <m/>
    <m/>
    <m/>
    <m/>
    <m/>
    <m/>
    <m/>
    <m/>
    <m/>
    <m/>
    <m/>
    <m/>
    <m/>
    <m/>
  </r>
  <r>
    <s v="MT0024210"/>
    <s v="ICIS-NPDES"/>
    <x v="1"/>
    <x v="5"/>
    <n v="11"/>
    <s v="Temperature, water deg. fahrenheit"/>
    <x v="0"/>
    <n v="1"/>
    <s v="Effluent gross"/>
    <n v="1"/>
    <x v="25"/>
    <x v="25"/>
    <n v="40574"/>
    <x v="1"/>
    <m/>
    <m/>
    <m/>
    <m/>
    <m/>
    <m/>
    <m/>
    <m/>
    <m/>
    <m/>
    <m/>
    <m/>
    <n v="38.799999999999997"/>
    <s v="DEG.F"/>
    <m/>
    <m/>
    <s v="DEG.F"/>
    <s v="avg"/>
    <m/>
    <m/>
    <m/>
    <m/>
    <m/>
    <m/>
    <m/>
    <m/>
    <m/>
    <m/>
    <m/>
    <m/>
    <m/>
    <m/>
    <m/>
    <m/>
    <x v="0"/>
    <m/>
    <m/>
    <m/>
    <m/>
    <m/>
    <m/>
    <m/>
    <m/>
    <m/>
    <m/>
    <m/>
    <m/>
    <m/>
    <m/>
    <m/>
    <m/>
    <m/>
    <m/>
    <m/>
    <m/>
    <m/>
    <m/>
    <m/>
    <m/>
  </r>
  <r>
    <s v="MT0024210"/>
    <s v="ICIS-NPDES"/>
    <x v="1"/>
    <x v="5"/>
    <n v="11"/>
    <s v="Temperature, water deg. fahrenheit"/>
    <x v="0"/>
    <n v="1"/>
    <s v="Effluent gross"/>
    <n v="1"/>
    <x v="26"/>
    <x v="26"/>
    <n v="40602"/>
    <x v="1"/>
    <m/>
    <m/>
    <m/>
    <m/>
    <m/>
    <m/>
    <m/>
    <m/>
    <m/>
    <m/>
    <m/>
    <m/>
    <n v="38.799999999999997"/>
    <s v="DEG.F"/>
    <m/>
    <m/>
    <s v="DEG.F"/>
    <s v="avg"/>
    <m/>
    <m/>
    <m/>
    <m/>
    <m/>
    <m/>
    <m/>
    <m/>
    <m/>
    <m/>
    <m/>
    <m/>
    <m/>
    <m/>
    <m/>
    <m/>
    <x v="0"/>
    <m/>
    <m/>
    <m/>
    <m/>
    <m/>
    <m/>
    <m/>
    <m/>
    <m/>
    <m/>
    <m/>
    <m/>
    <m/>
    <m/>
    <m/>
    <m/>
    <m/>
    <m/>
    <m/>
    <m/>
    <m/>
    <m/>
    <m/>
    <m/>
  </r>
  <r>
    <s v="MT0024210"/>
    <s v="ICIS-NPDES"/>
    <x v="1"/>
    <x v="5"/>
    <n v="11"/>
    <s v="Temperature, water deg. fahrenheit"/>
    <x v="0"/>
    <n v="1"/>
    <s v="Effluent gross"/>
    <n v="1"/>
    <x v="27"/>
    <x v="27"/>
    <n v="40633"/>
    <x v="1"/>
    <m/>
    <m/>
    <m/>
    <m/>
    <m/>
    <m/>
    <m/>
    <m/>
    <m/>
    <m/>
    <m/>
    <m/>
    <n v="43.2"/>
    <s v="DEG.F"/>
    <m/>
    <m/>
    <s v="DEG.F"/>
    <s v="avg"/>
    <m/>
    <m/>
    <m/>
    <m/>
    <m/>
    <m/>
    <m/>
    <m/>
    <m/>
    <m/>
    <m/>
    <m/>
    <m/>
    <m/>
    <m/>
    <m/>
    <x v="0"/>
    <m/>
    <m/>
    <m/>
    <m/>
    <m/>
    <m/>
    <m/>
    <m/>
    <m/>
    <m/>
    <m/>
    <m/>
    <m/>
    <m/>
    <m/>
    <m/>
    <m/>
    <m/>
    <m/>
    <m/>
    <m/>
    <m/>
    <m/>
    <m/>
  </r>
  <r>
    <s v="MT0024210"/>
    <s v="ICIS-NPDES"/>
    <x v="1"/>
    <x v="5"/>
    <n v="11"/>
    <s v="Temperature, water deg. fahrenheit"/>
    <x v="0"/>
    <n v="1"/>
    <s v="Effluent gross"/>
    <n v="1"/>
    <x v="28"/>
    <x v="28"/>
    <n v="40663"/>
    <x v="1"/>
    <m/>
    <m/>
    <m/>
    <m/>
    <m/>
    <m/>
    <m/>
    <m/>
    <m/>
    <m/>
    <m/>
    <m/>
    <n v="49.3"/>
    <s v="DEG.F"/>
    <m/>
    <m/>
    <s v="DEG.F"/>
    <s v="avg"/>
    <m/>
    <m/>
    <m/>
    <m/>
    <m/>
    <m/>
    <m/>
    <m/>
    <m/>
    <m/>
    <m/>
    <m/>
    <m/>
    <m/>
    <m/>
    <m/>
    <x v="0"/>
    <m/>
    <m/>
    <m/>
    <m/>
    <m/>
    <m/>
    <m/>
    <m/>
    <m/>
    <m/>
    <m/>
    <m/>
    <m/>
    <m/>
    <m/>
    <m/>
    <m/>
    <m/>
    <m/>
    <m/>
    <m/>
    <m/>
    <m/>
    <m/>
  </r>
  <r>
    <s v="MT0024210"/>
    <s v="ICIS-NPDES"/>
    <x v="1"/>
    <x v="5"/>
    <n v="11"/>
    <s v="Temperature, water deg. fahrenheit"/>
    <x v="0"/>
    <n v="1"/>
    <s v="Effluent gross"/>
    <n v="1"/>
    <x v="4"/>
    <x v="4"/>
    <n v="40694"/>
    <x v="1"/>
    <m/>
    <m/>
    <m/>
    <m/>
    <m/>
    <m/>
    <m/>
    <m/>
    <m/>
    <m/>
    <m/>
    <m/>
    <n v="56.7"/>
    <s v="DEG.F"/>
    <m/>
    <m/>
    <s v="DEG.F"/>
    <s v="avg"/>
    <m/>
    <m/>
    <m/>
    <m/>
    <m/>
    <m/>
    <m/>
    <m/>
    <m/>
    <m/>
    <m/>
    <m/>
    <m/>
    <m/>
    <m/>
    <m/>
    <x v="0"/>
    <m/>
    <m/>
    <m/>
    <m/>
    <m/>
    <m/>
    <m/>
    <m/>
    <m/>
    <m/>
    <m/>
    <m/>
    <m/>
    <m/>
    <m/>
    <m/>
    <m/>
    <m/>
    <m/>
    <m/>
    <m/>
    <m/>
    <m/>
    <m/>
  </r>
  <r>
    <s v="MT0024210"/>
    <s v="ICIS-NPDES"/>
    <x v="1"/>
    <x v="5"/>
    <n v="11"/>
    <s v="Temperature, water deg. fahrenheit"/>
    <x v="0"/>
    <n v="1"/>
    <s v="Effluent gross"/>
    <n v="1"/>
    <x v="5"/>
    <x v="5"/>
    <n v="40724"/>
    <x v="1"/>
    <m/>
    <m/>
    <m/>
    <m/>
    <m/>
    <m/>
    <m/>
    <m/>
    <m/>
    <m/>
    <m/>
    <m/>
    <n v="64.599999999999994"/>
    <s v="DEG.F"/>
    <m/>
    <m/>
    <s v="DEG.F"/>
    <s v="avg"/>
    <m/>
    <m/>
    <m/>
    <m/>
    <m/>
    <m/>
    <m/>
    <m/>
    <m/>
    <m/>
    <m/>
    <m/>
    <m/>
    <m/>
    <m/>
    <m/>
    <x v="0"/>
    <m/>
    <m/>
    <m/>
    <m/>
    <m/>
    <m/>
    <m/>
    <m/>
    <m/>
    <m/>
    <m/>
    <m/>
    <m/>
    <m/>
    <m/>
    <m/>
    <m/>
    <m/>
    <m/>
    <m/>
    <m/>
    <m/>
    <m/>
    <m/>
  </r>
  <r>
    <s v="MT0024210"/>
    <s v="ICIS-NPDES"/>
    <x v="1"/>
    <x v="5"/>
    <n v="11"/>
    <s v="Temperature, water deg. fahrenheit"/>
    <x v="0"/>
    <n v="1"/>
    <s v="Effluent gross"/>
    <n v="1"/>
    <x v="6"/>
    <x v="6"/>
    <n v="40755"/>
    <x v="1"/>
    <m/>
    <m/>
    <m/>
    <m/>
    <m/>
    <m/>
    <m/>
    <m/>
    <m/>
    <m/>
    <m/>
    <m/>
    <n v="74.5"/>
    <s v="DEG.F"/>
    <m/>
    <m/>
    <s v="DEG.F"/>
    <s v="avg"/>
    <m/>
    <m/>
    <m/>
    <m/>
    <m/>
    <m/>
    <m/>
    <m/>
    <m/>
    <m/>
    <m/>
    <m/>
    <m/>
    <m/>
    <m/>
    <m/>
    <x v="0"/>
    <m/>
    <m/>
    <m/>
    <m/>
    <m/>
    <m/>
    <m/>
    <m/>
    <m/>
    <m/>
    <m/>
    <m/>
    <m/>
    <m/>
    <m/>
    <m/>
    <m/>
    <m/>
    <m/>
    <m/>
    <m/>
    <m/>
    <m/>
    <m/>
  </r>
  <r>
    <s v="MT0024210"/>
    <s v="ICIS-NPDES"/>
    <x v="1"/>
    <x v="5"/>
    <n v="11"/>
    <s v="Temperature, water deg. fahrenheit"/>
    <x v="0"/>
    <n v="1"/>
    <s v="Effluent gross"/>
    <n v="1"/>
    <x v="7"/>
    <x v="7"/>
    <n v="40786"/>
    <x v="1"/>
    <m/>
    <m/>
    <m/>
    <m/>
    <m/>
    <m/>
    <m/>
    <m/>
    <m/>
    <m/>
    <m/>
    <m/>
    <n v="71.599999999999994"/>
    <s v="DEG.F"/>
    <m/>
    <m/>
    <s v="DEG.F"/>
    <s v="avg"/>
    <m/>
    <m/>
    <m/>
    <m/>
    <m/>
    <m/>
    <m/>
    <m/>
    <m/>
    <m/>
    <m/>
    <m/>
    <m/>
    <m/>
    <m/>
    <m/>
    <x v="0"/>
    <m/>
    <m/>
    <m/>
    <m/>
    <m/>
    <m/>
    <m/>
    <m/>
    <m/>
    <m/>
    <m/>
    <m/>
    <m/>
    <m/>
    <m/>
    <m/>
    <m/>
    <m/>
    <m/>
    <m/>
    <m/>
    <m/>
    <m/>
    <m/>
  </r>
  <r>
    <s v="MT0024210"/>
    <s v="ICIS-NPDES"/>
    <x v="1"/>
    <x v="5"/>
    <n v="11"/>
    <s v="Temperature, water deg. fahrenheit"/>
    <x v="0"/>
    <n v="1"/>
    <s v="Effluent gross"/>
    <n v="1"/>
    <x v="29"/>
    <x v="29"/>
    <n v="40816"/>
    <x v="1"/>
    <m/>
    <m/>
    <m/>
    <m/>
    <m/>
    <m/>
    <m/>
    <m/>
    <m/>
    <m/>
    <m/>
    <m/>
    <n v="64.7"/>
    <s v="DEG.F"/>
    <m/>
    <m/>
    <s v="DEG.F"/>
    <s v="avg"/>
    <m/>
    <m/>
    <m/>
    <m/>
    <m/>
    <m/>
    <m/>
    <m/>
    <m/>
    <m/>
    <m/>
    <m/>
    <m/>
    <m/>
    <m/>
    <m/>
    <x v="0"/>
    <m/>
    <m/>
    <m/>
    <m/>
    <m/>
    <m/>
    <m/>
    <m/>
    <m/>
    <m/>
    <m/>
    <m/>
    <m/>
    <m/>
    <m/>
    <m/>
    <m/>
    <m/>
    <m/>
    <m/>
    <m/>
    <m/>
    <m/>
    <m/>
  </r>
  <r>
    <s v="MT0024210"/>
    <s v="ICIS-NPDES"/>
    <x v="1"/>
    <x v="5"/>
    <n v="11"/>
    <s v="Temperature, water deg. fahrenheit"/>
    <x v="0"/>
    <n v="1"/>
    <s v="Effluent gross"/>
    <n v="1"/>
    <x v="30"/>
    <x v="30"/>
    <n v="40847"/>
    <x v="1"/>
    <m/>
    <m/>
    <m/>
    <m/>
    <m/>
    <m/>
    <m/>
    <m/>
    <m/>
    <m/>
    <m/>
    <m/>
    <n v="57.9"/>
    <s v="DEG.F"/>
    <m/>
    <m/>
    <s v="DEG.F"/>
    <s v="avg"/>
    <m/>
    <m/>
    <m/>
    <m/>
    <m/>
    <m/>
    <m/>
    <m/>
    <m/>
    <m/>
    <m/>
    <m/>
    <m/>
    <m/>
    <m/>
    <m/>
    <x v="0"/>
    <m/>
    <m/>
    <m/>
    <m/>
    <m/>
    <m/>
    <m/>
    <m/>
    <m/>
    <m/>
    <m/>
    <m/>
    <m/>
    <m/>
    <m/>
    <m/>
    <m/>
    <m/>
    <m/>
    <m/>
    <m/>
    <m/>
    <m/>
    <m/>
  </r>
  <r>
    <s v="MT0024210"/>
    <s v="ICIS-NPDES"/>
    <x v="1"/>
    <x v="5"/>
    <n v="11"/>
    <s v="Temperature, water deg. fahrenheit"/>
    <x v="0"/>
    <n v="1"/>
    <s v="Effluent gross"/>
    <n v="1"/>
    <x v="31"/>
    <x v="31"/>
    <n v="40877"/>
    <x v="1"/>
    <m/>
    <m/>
    <m/>
    <m/>
    <m/>
    <m/>
    <m/>
    <m/>
    <m/>
    <m/>
    <m/>
    <m/>
    <n v="43.3"/>
    <s v="DEG.F"/>
    <m/>
    <m/>
    <s v="DEG.F"/>
    <s v="avg"/>
    <m/>
    <m/>
    <m/>
    <m/>
    <m/>
    <m/>
    <m/>
    <m/>
    <m/>
    <m/>
    <m/>
    <m/>
    <m/>
    <m/>
    <m/>
    <m/>
    <x v="0"/>
    <m/>
    <m/>
    <m/>
    <m/>
    <m/>
    <m/>
    <m/>
    <m/>
    <m/>
    <m/>
    <m/>
    <m/>
    <m/>
    <m/>
    <m/>
    <m/>
    <m/>
    <m/>
    <m/>
    <m/>
    <m/>
    <m/>
    <m/>
    <m/>
  </r>
  <r>
    <s v="MT0024210"/>
    <s v="ICIS-NPDES"/>
    <x v="1"/>
    <x v="5"/>
    <n v="11"/>
    <s v="Temperature, water deg. fahrenheit"/>
    <x v="0"/>
    <n v="1"/>
    <s v="Effluent gross"/>
    <n v="1"/>
    <x v="32"/>
    <x v="32"/>
    <n v="40908"/>
    <x v="1"/>
    <m/>
    <m/>
    <m/>
    <m/>
    <m/>
    <m/>
    <m/>
    <m/>
    <m/>
    <m/>
    <m/>
    <m/>
    <n v="37.5"/>
    <s v="DEG.F"/>
    <m/>
    <m/>
    <s v="DEG.F"/>
    <s v="avg"/>
    <m/>
    <m/>
    <m/>
    <m/>
    <m/>
    <m/>
    <m/>
    <m/>
    <m/>
    <m/>
    <m/>
    <m/>
    <m/>
    <m/>
    <m/>
    <m/>
    <x v="0"/>
    <m/>
    <m/>
    <m/>
    <m/>
    <m/>
    <m/>
    <m/>
    <m/>
    <m/>
    <m/>
    <m/>
    <m/>
    <m/>
    <m/>
    <m/>
    <m/>
    <m/>
    <m/>
    <m/>
    <m/>
    <m/>
    <m/>
    <m/>
    <m/>
  </r>
  <r>
    <s v="MT0024210"/>
    <s v="ICIS-NPDES"/>
    <x v="1"/>
    <x v="5"/>
    <n v="11"/>
    <s v="Temperature, water deg. fahrenheit"/>
    <x v="0"/>
    <n v="1"/>
    <s v="Effluent gross"/>
    <n v="1"/>
    <x v="33"/>
    <x v="33"/>
    <n v="40939"/>
    <x v="2"/>
    <m/>
    <m/>
    <m/>
    <m/>
    <m/>
    <m/>
    <m/>
    <m/>
    <m/>
    <m/>
    <m/>
    <m/>
    <n v="40.6"/>
    <s v="DEG.F"/>
    <m/>
    <m/>
    <s v="DEG.F"/>
    <s v="avg"/>
    <m/>
    <m/>
    <m/>
    <m/>
    <m/>
    <m/>
    <m/>
    <m/>
    <m/>
    <m/>
    <m/>
    <m/>
    <m/>
    <m/>
    <m/>
    <m/>
    <x v="0"/>
    <m/>
    <m/>
    <m/>
    <m/>
    <m/>
    <m/>
    <m/>
    <m/>
    <m/>
    <m/>
    <m/>
    <m/>
    <m/>
    <m/>
    <m/>
    <m/>
    <m/>
    <m/>
    <m/>
    <m/>
    <m/>
    <m/>
    <m/>
    <m/>
  </r>
  <r>
    <s v="MT0024210"/>
    <s v="ICIS-NPDES"/>
    <x v="1"/>
    <x v="5"/>
    <n v="11"/>
    <s v="Temperature, water deg. fahrenheit"/>
    <x v="0"/>
    <n v="1"/>
    <s v="Effluent gross"/>
    <n v="1"/>
    <x v="34"/>
    <x v="34"/>
    <n v="40968"/>
    <x v="2"/>
    <m/>
    <m/>
    <m/>
    <m/>
    <m/>
    <m/>
    <m/>
    <m/>
    <m/>
    <m/>
    <m/>
    <m/>
    <n v="40.5"/>
    <s v="DEG.F"/>
    <m/>
    <m/>
    <s v="DEG.F"/>
    <s v="avg"/>
    <m/>
    <m/>
    <m/>
    <m/>
    <m/>
    <m/>
    <m/>
    <m/>
    <m/>
    <m/>
    <m/>
    <m/>
    <m/>
    <m/>
    <m/>
    <m/>
    <x v="0"/>
    <m/>
    <m/>
    <m/>
    <m/>
    <m/>
    <m/>
    <m/>
    <m/>
    <m/>
    <m/>
    <m/>
    <m/>
    <m/>
    <m/>
    <m/>
    <m/>
    <m/>
    <m/>
    <m/>
    <m/>
    <m/>
    <m/>
    <m/>
    <m/>
  </r>
  <r>
    <s v="MT0024210"/>
    <s v="ICIS-NPDES"/>
    <x v="1"/>
    <x v="5"/>
    <n v="11"/>
    <s v="Temperature, water deg. fahrenheit"/>
    <x v="0"/>
    <n v="1"/>
    <s v="Effluent gross"/>
    <n v="1"/>
    <x v="8"/>
    <x v="8"/>
    <n v="40999"/>
    <x v="2"/>
    <m/>
    <m/>
    <m/>
    <m/>
    <m/>
    <m/>
    <m/>
    <m/>
    <m/>
    <m/>
    <m/>
    <m/>
    <n v="46"/>
    <s v="DEG.F"/>
    <m/>
    <m/>
    <s v="DEG.F"/>
    <s v="avg"/>
    <m/>
    <m/>
    <m/>
    <m/>
    <m/>
    <m/>
    <m/>
    <m/>
    <m/>
    <m/>
    <m/>
    <m/>
    <m/>
    <m/>
    <m/>
    <m/>
    <x v="0"/>
    <m/>
    <m/>
    <m/>
    <m/>
    <m/>
    <m/>
    <m/>
    <m/>
    <m/>
    <m/>
    <m/>
    <m/>
    <m/>
    <m/>
    <m/>
    <m/>
    <m/>
    <m/>
    <m/>
    <m/>
    <m/>
    <m/>
    <m/>
    <m/>
  </r>
  <r>
    <s v="MT0024210"/>
    <s v="ICIS-NPDES"/>
    <x v="1"/>
    <x v="5"/>
    <n v="11"/>
    <s v="Temperature, water deg. fahrenheit"/>
    <x v="0"/>
    <n v="1"/>
    <s v="Effluent gross"/>
    <n v="1"/>
    <x v="9"/>
    <x v="9"/>
    <n v="41029"/>
    <x v="2"/>
    <m/>
    <m/>
    <m/>
    <m/>
    <m/>
    <m/>
    <m/>
    <m/>
    <m/>
    <m/>
    <m/>
    <m/>
    <n v="54.6"/>
    <s v="DEG.F"/>
    <m/>
    <m/>
    <s v="DEG.F"/>
    <s v="avg"/>
    <m/>
    <m/>
    <m/>
    <m/>
    <m/>
    <m/>
    <m/>
    <m/>
    <m/>
    <m/>
    <m/>
    <m/>
    <m/>
    <m/>
    <m/>
    <m/>
    <x v="0"/>
    <m/>
    <m/>
    <m/>
    <m/>
    <m/>
    <m/>
    <m/>
    <m/>
    <m/>
    <m/>
    <m/>
    <m/>
    <m/>
    <m/>
    <m/>
    <m/>
    <m/>
    <m/>
    <m/>
    <m/>
    <m/>
    <m/>
    <m/>
    <m/>
  </r>
  <r>
    <s v="MT0024210"/>
    <s v="ICIS-NPDES"/>
    <x v="1"/>
    <x v="5"/>
    <n v="11"/>
    <s v="Temperature, water deg. fahrenheit"/>
    <x v="0"/>
    <n v="1"/>
    <s v="Effluent gross"/>
    <n v="1"/>
    <x v="35"/>
    <x v="35"/>
    <n v="41060"/>
    <x v="2"/>
    <m/>
    <m/>
    <m/>
    <m/>
    <m/>
    <m/>
    <m/>
    <m/>
    <m/>
    <m/>
    <m/>
    <m/>
    <m/>
    <m/>
    <m/>
    <m/>
    <m/>
    <m/>
    <m/>
    <m/>
    <m/>
    <m/>
    <m/>
    <m/>
    <m/>
    <m/>
    <m/>
    <m/>
    <m/>
    <m/>
    <m/>
    <m/>
    <m/>
    <m/>
    <x v="61"/>
    <s v="DEG.F"/>
    <m/>
    <m/>
    <s v="DEG.F"/>
    <s v="avg"/>
    <m/>
    <m/>
    <m/>
    <m/>
    <m/>
    <n v="67.8"/>
    <s v="DEG.F"/>
    <m/>
    <m/>
    <s v="DEG.F"/>
    <s v="max"/>
    <m/>
    <m/>
    <m/>
    <m/>
    <m/>
    <m/>
    <m/>
    <m/>
  </r>
  <r>
    <s v="MT0024210"/>
    <s v="ICIS-NPDES"/>
    <x v="1"/>
    <x v="5"/>
    <n v="11"/>
    <s v="Temperature, water deg. fahrenheit"/>
    <x v="0"/>
    <n v="1"/>
    <s v="Effluent gross"/>
    <n v="1"/>
    <x v="10"/>
    <x v="10"/>
    <n v="41090"/>
    <x v="2"/>
    <m/>
    <m/>
    <m/>
    <m/>
    <m/>
    <m/>
    <m/>
    <m/>
    <m/>
    <m/>
    <m/>
    <m/>
    <m/>
    <m/>
    <m/>
    <m/>
    <m/>
    <m/>
    <m/>
    <m/>
    <m/>
    <m/>
    <m/>
    <m/>
    <m/>
    <m/>
    <m/>
    <m/>
    <m/>
    <m/>
    <m/>
    <m/>
    <m/>
    <m/>
    <x v="62"/>
    <s v="DEG.F"/>
    <m/>
    <m/>
    <s v="DEG.F"/>
    <s v="avg"/>
    <m/>
    <m/>
    <m/>
    <m/>
    <m/>
    <n v="78.400000000000006"/>
    <s v="DEG.F"/>
    <m/>
    <m/>
    <s v="DEG.F"/>
    <s v="max"/>
    <m/>
    <m/>
    <m/>
    <m/>
    <m/>
    <m/>
    <m/>
    <m/>
  </r>
  <r>
    <s v="MT0024210"/>
    <s v="ICIS-NPDES"/>
    <x v="1"/>
    <x v="5"/>
    <n v="11"/>
    <s v="Temperature, water deg. fahrenheit"/>
    <x v="0"/>
    <n v="1"/>
    <s v="Effluent gross"/>
    <n v="1"/>
    <x v="36"/>
    <x v="36"/>
    <n v="41121"/>
    <x v="2"/>
    <m/>
    <m/>
    <m/>
    <m/>
    <m/>
    <m/>
    <m/>
    <m/>
    <m/>
    <m/>
    <m/>
    <m/>
    <m/>
    <m/>
    <m/>
    <m/>
    <m/>
    <m/>
    <m/>
    <m/>
    <m/>
    <m/>
    <m/>
    <m/>
    <m/>
    <m/>
    <m/>
    <m/>
    <m/>
    <m/>
    <m/>
    <m/>
    <m/>
    <m/>
    <x v="63"/>
    <s v="DEG.F"/>
    <m/>
    <m/>
    <s v="DEG.F"/>
    <s v="avg"/>
    <m/>
    <m/>
    <m/>
    <m/>
    <m/>
    <n v="76.599999999999994"/>
    <s v="DEG.F"/>
    <m/>
    <m/>
    <s v="DEG.F"/>
    <s v="max"/>
    <m/>
    <m/>
    <m/>
    <m/>
    <m/>
    <m/>
    <m/>
    <m/>
  </r>
  <r>
    <s v="MT0024210"/>
    <s v="ICIS-NPDES"/>
    <x v="1"/>
    <x v="5"/>
    <n v="11"/>
    <s v="Temperature, water deg. fahrenheit"/>
    <x v="0"/>
    <n v="1"/>
    <s v="Effluent gross"/>
    <n v="1"/>
    <x v="37"/>
    <x v="37"/>
    <n v="41152"/>
    <x v="2"/>
    <m/>
    <m/>
    <m/>
    <m/>
    <m/>
    <m/>
    <m/>
    <m/>
    <m/>
    <m/>
    <m/>
    <m/>
    <m/>
    <m/>
    <m/>
    <m/>
    <m/>
    <m/>
    <m/>
    <m/>
    <m/>
    <m/>
    <m/>
    <m/>
    <m/>
    <m/>
    <m/>
    <m/>
    <m/>
    <m/>
    <m/>
    <m/>
    <m/>
    <m/>
    <x v="64"/>
    <s v="DEG.F"/>
    <m/>
    <m/>
    <s v="DEG.F"/>
    <s v="avg"/>
    <m/>
    <m/>
    <m/>
    <m/>
    <m/>
    <n v="69.3"/>
    <s v="DEG.F"/>
    <m/>
    <m/>
    <s v="DEG.F"/>
    <s v="max"/>
    <m/>
    <m/>
    <m/>
    <m/>
    <m/>
    <m/>
    <m/>
    <m/>
  </r>
  <r>
    <s v="MT0024210"/>
    <s v="ICIS-NPDES"/>
    <x v="1"/>
    <x v="5"/>
    <n v="11"/>
    <s v="Temperature, water deg. fahrenheit"/>
    <x v="0"/>
    <n v="1"/>
    <s v="Effluent gross"/>
    <n v="1"/>
    <x v="38"/>
    <x v="38"/>
    <n v="41182"/>
    <x v="2"/>
    <m/>
    <m/>
    <m/>
    <m/>
    <m/>
    <m/>
    <m/>
    <m/>
    <m/>
    <m/>
    <m/>
    <m/>
    <m/>
    <m/>
    <m/>
    <m/>
    <m/>
    <m/>
    <m/>
    <m/>
    <m/>
    <m/>
    <m/>
    <m/>
    <m/>
    <m/>
    <m/>
    <m/>
    <m/>
    <m/>
    <m/>
    <m/>
    <m/>
    <m/>
    <x v="11"/>
    <s v="DEG.F"/>
    <m/>
    <m/>
    <s v="DEG.F"/>
    <s v="avg"/>
    <m/>
    <m/>
    <m/>
    <m/>
    <m/>
    <n v="64.400000000000006"/>
    <s v="DEG.F"/>
    <m/>
    <m/>
    <s v="DEG.F"/>
    <s v="max"/>
    <m/>
    <m/>
    <m/>
    <m/>
    <m/>
    <m/>
    <m/>
    <m/>
  </r>
  <r>
    <s v="MT0024210"/>
    <s v="ICIS-NPDES"/>
    <x v="1"/>
    <x v="5"/>
    <n v="58"/>
    <s v="Flow rate"/>
    <x v="2"/>
    <n v="1"/>
    <s v="Effluent gross"/>
    <n v="1"/>
    <x v="11"/>
    <x v="11"/>
    <n v="40025"/>
    <x v="3"/>
    <m/>
    <m/>
    <m/>
    <m/>
    <m/>
    <m/>
    <m/>
    <m/>
    <m/>
    <m/>
    <m/>
    <m/>
    <m/>
    <m/>
    <m/>
    <m/>
    <m/>
    <m/>
    <m/>
    <m/>
    <m/>
    <m/>
    <m/>
    <m/>
    <m/>
    <m/>
    <m/>
    <m/>
    <m/>
    <m/>
    <m/>
    <m/>
    <m/>
    <m/>
    <x v="65"/>
    <s v="GPM"/>
    <m/>
    <m/>
    <s v="GPM"/>
    <s v="avg"/>
    <m/>
    <m/>
    <m/>
    <m/>
    <m/>
    <n v="1445"/>
    <s v="GPM"/>
    <m/>
    <m/>
    <s v="GPM"/>
    <s v="max"/>
    <m/>
    <m/>
    <m/>
    <m/>
    <m/>
    <m/>
    <m/>
    <m/>
  </r>
  <r>
    <s v="MT0024210"/>
    <s v="ICIS-NPDES"/>
    <x v="1"/>
    <x v="5"/>
    <n v="58"/>
    <s v="Flow rate"/>
    <x v="2"/>
    <n v="1"/>
    <s v="Effluent gross"/>
    <n v="1"/>
    <x v="12"/>
    <x v="12"/>
    <n v="40056"/>
    <x v="3"/>
    <m/>
    <m/>
    <m/>
    <m/>
    <m/>
    <m/>
    <m/>
    <m/>
    <m/>
    <m/>
    <m/>
    <m/>
    <m/>
    <m/>
    <m/>
    <m/>
    <m/>
    <m/>
    <m/>
    <m/>
    <m/>
    <m/>
    <m/>
    <m/>
    <m/>
    <m/>
    <m/>
    <m/>
    <m/>
    <m/>
    <m/>
    <m/>
    <m/>
    <m/>
    <x v="66"/>
    <s v="GPM"/>
    <m/>
    <m/>
    <s v="GPM"/>
    <s v="avg"/>
    <m/>
    <m/>
    <m/>
    <m/>
    <m/>
    <n v="1715"/>
    <s v="GPM"/>
    <m/>
    <m/>
    <s v="GPM"/>
    <s v="max"/>
    <m/>
    <m/>
    <m/>
    <m/>
    <m/>
    <m/>
    <m/>
    <m/>
  </r>
  <r>
    <s v="MT0024210"/>
    <s v="ICIS-NPDES"/>
    <x v="1"/>
    <x v="5"/>
    <n v="58"/>
    <s v="Flow rate"/>
    <x v="2"/>
    <n v="1"/>
    <s v="Effluent gross"/>
    <n v="1"/>
    <x v="13"/>
    <x v="13"/>
    <n v="40086"/>
    <x v="3"/>
    <m/>
    <m/>
    <m/>
    <m/>
    <m/>
    <m/>
    <m/>
    <m/>
    <m/>
    <m/>
    <m/>
    <m/>
    <m/>
    <m/>
    <m/>
    <m/>
    <m/>
    <m/>
    <m/>
    <m/>
    <m/>
    <m/>
    <m/>
    <m/>
    <m/>
    <m/>
    <m/>
    <m/>
    <m/>
    <m/>
    <m/>
    <m/>
    <m/>
    <m/>
    <x v="67"/>
    <s v="GPM"/>
    <m/>
    <m/>
    <s v="GPM"/>
    <s v="avg"/>
    <m/>
    <m/>
    <m/>
    <m/>
    <m/>
    <n v="1531"/>
    <s v="GPM"/>
    <m/>
    <m/>
    <s v="GPM"/>
    <s v="max"/>
    <m/>
    <m/>
    <m/>
    <m/>
    <m/>
    <m/>
    <m/>
    <m/>
  </r>
  <r>
    <s v="MT0024210"/>
    <s v="ICIS-NPDES"/>
    <x v="1"/>
    <x v="5"/>
    <n v="58"/>
    <s v="Flow rate"/>
    <x v="2"/>
    <n v="1"/>
    <s v="Effluent gross"/>
    <n v="1"/>
    <x v="14"/>
    <x v="14"/>
    <n v="40117"/>
    <x v="3"/>
    <m/>
    <m/>
    <m/>
    <m/>
    <m/>
    <m/>
    <m/>
    <m/>
    <m/>
    <m/>
    <m/>
    <m/>
    <m/>
    <m/>
    <m/>
    <m/>
    <m/>
    <m/>
    <m/>
    <m/>
    <m/>
    <m/>
    <m/>
    <m/>
    <m/>
    <m/>
    <m/>
    <m/>
    <m/>
    <m/>
    <m/>
    <m/>
    <m/>
    <m/>
    <x v="67"/>
    <s v="GPM"/>
    <m/>
    <m/>
    <s v="GPM"/>
    <s v="avg"/>
    <m/>
    <m/>
    <m/>
    <m/>
    <m/>
    <n v="1400"/>
    <s v="GPM"/>
    <m/>
    <m/>
    <s v="GPM"/>
    <s v="max"/>
    <m/>
    <m/>
    <m/>
    <m/>
    <m/>
    <m/>
    <m/>
    <m/>
  </r>
  <r>
    <s v="MT0024210"/>
    <s v="ICIS-NPDES"/>
    <x v="1"/>
    <x v="5"/>
    <n v="58"/>
    <s v="Flow rate"/>
    <x v="2"/>
    <n v="1"/>
    <s v="Effluent gross"/>
    <n v="1"/>
    <x v="15"/>
    <x v="15"/>
    <n v="40147"/>
    <x v="3"/>
    <m/>
    <m/>
    <m/>
    <m/>
    <m/>
    <m/>
    <m/>
    <m/>
    <m/>
    <m/>
    <m/>
    <m/>
    <m/>
    <m/>
    <m/>
    <m/>
    <m/>
    <m/>
    <m/>
    <m/>
    <m/>
    <m/>
    <m/>
    <m/>
    <m/>
    <m/>
    <m/>
    <m/>
    <m/>
    <m/>
    <m/>
    <m/>
    <m/>
    <m/>
    <x v="68"/>
    <s v="GPM"/>
    <m/>
    <m/>
    <s v="GPM"/>
    <s v="avg"/>
    <m/>
    <m/>
    <m/>
    <m/>
    <m/>
    <n v="1715"/>
    <s v="GPM"/>
    <m/>
    <m/>
    <s v="GPM"/>
    <s v="max"/>
    <m/>
    <m/>
    <m/>
    <m/>
    <m/>
    <m/>
    <m/>
    <m/>
  </r>
  <r>
    <s v="MT0024210"/>
    <s v="ICIS-NPDES"/>
    <x v="1"/>
    <x v="5"/>
    <n v="58"/>
    <s v="Flow rate"/>
    <x v="2"/>
    <n v="1"/>
    <s v="Effluent gross"/>
    <n v="1"/>
    <x v="16"/>
    <x v="16"/>
    <n v="40178"/>
    <x v="3"/>
    <m/>
    <m/>
    <m/>
    <m/>
    <m/>
    <m/>
    <m/>
    <m/>
    <m/>
    <m/>
    <m/>
    <m/>
    <m/>
    <m/>
    <m/>
    <m/>
    <m/>
    <m/>
    <m/>
    <m/>
    <m/>
    <m/>
    <m/>
    <m/>
    <m/>
    <m/>
    <m/>
    <m/>
    <m/>
    <m/>
    <m/>
    <m/>
    <m/>
    <m/>
    <x v="67"/>
    <s v="GPM"/>
    <m/>
    <m/>
    <s v="GPM"/>
    <s v="avg"/>
    <m/>
    <m/>
    <m/>
    <m/>
    <m/>
    <n v="1355"/>
    <s v="GPM"/>
    <m/>
    <m/>
    <s v="GPM"/>
    <s v="max"/>
    <m/>
    <m/>
    <m/>
    <m/>
    <m/>
    <m/>
    <m/>
    <m/>
  </r>
  <r>
    <s v="MT0024210"/>
    <s v="ICIS-NPDES"/>
    <x v="1"/>
    <x v="5"/>
    <n v="58"/>
    <s v="Flow rate"/>
    <x v="2"/>
    <n v="1"/>
    <s v="Effluent gross"/>
    <n v="1"/>
    <x v="17"/>
    <x v="17"/>
    <n v="40209"/>
    <x v="0"/>
    <m/>
    <m/>
    <m/>
    <m/>
    <m/>
    <m/>
    <m/>
    <m/>
    <m/>
    <m/>
    <m/>
    <m/>
    <m/>
    <m/>
    <m/>
    <m/>
    <m/>
    <m/>
    <m/>
    <m/>
    <m/>
    <m/>
    <m/>
    <m/>
    <m/>
    <m/>
    <m/>
    <m/>
    <m/>
    <m/>
    <m/>
    <m/>
    <m/>
    <m/>
    <x v="69"/>
    <s v="GPM"/>
    <m/>
    <m/>
    <s v="GPM"/>
    <s v="avg"/>
    <m/>
    <m/>
    <m/>
    <m/>
    <m/>
    <n v="947"/>
    <s v="GPM"/>
    <m/>
    <m/>
    <s v="GPM"/>
    <s v="max"/>
    <m/>
    <m/>
    <m/>
    <m/>
    <m/>
    <m/>
    <m/>
    <m/>
  </r>
  <r>
    <s v="MT0024210"/>
    <s v="ICIS-NPDES"/>
    <x v="1"/>
    <x v="5"/>
    <n v="58"/>
    <s v="Flow rate"/>
    <x v="2"/>
    <n v="1"/>
    <s v="Effluent gross"/>
    <n v="1"/>
    <x v="18"/>
    <x v="18"/>
    <n v="40237"/>
    <x v="0"/>
    <m/>
    <m/>
    <m/>
    <m/>
    <m/>
    <m/>
    <m/>
    <m/>
    <m/>
    <m/>
    <m/>
    <m/>
    <m/>
    <m/>
    <m/>
    <m/>
    <m/>
    <m/>
    <m/>
    <m/>
    <m/>
    <m/>
    <m/>
    <m/>
    <m/>
    <m/>
    <m/>
    <m/>
    <m/>
    <m/>
    <m/>
    <m/>
    <m/>
    <m/>
    <x v="70"/>
    <s v="GPM"/>
    <m/>
    <m/>
    <s v="GPM"/>
    <s v="avg"/>
    <m/>
    <m/>
    <m/>
    <m/>
    <m/>
    <n v="1145"/>
    <s v="GPM"/>
    <m/>
    <m/>
    <s v="GPM"/>
    <s v="max"/>
    <m/>
    <m/>
    <m/>
    <m/>
    <m/>
    <m/>
    <m/>
    <m/>
  </r>
  <r>
    <s v="MT0024210"/>
    <s v="ICIS-NPDES"/>
    <x v="1"/>
    <x v="5"/>
    <n v="58"/>
    <s v="Flow rate"/>
    <x v="2"/>
    <n v="1"/>
    <s v="Effluent gross"/>
    <n v="1"/>
    <x v="19"/>
    <x v="19"/>
    <n v="40268"/>
    <x v="0"/>
    <m/>
    <m/>
    <m/>
    <m/>
    <m/>
    <m/>
    <m/>
    <m/>
    <m/>
    <m/>
    <m/>
    <m/>
    <m/>
    <m/>
    <m/>
    <m/>
    <m/>
    <m/>
    <m/>
    <m/>
    <m/>
    <m/>
    <m/>
    <m/>
    <m/>
    <m/>
    <m/>
    <m/>
    <m/>
    <m/>
    <m/>
    <m/>
    <m/>
    <m/>
    <x v="71"/>
    <s v="GPM"/>
    <m/>
    <m/>
    <s v="GPM"/>
    <s v="avg"/>
    <m/>
    <m/>
    <m/>
    <m/>
    <m/>
    <n v="1445"/>
    <s v="GPM"/>
    <m/>
    <m/>
    <s v="GPM"/>
    <s v="max"/>
    <m/>
    <m/>
    <m/>
    <m/>
    <m/>
    <m/>
    <m/>
    <m/>
  </r>
  <r>
    <s v="MT0024210"/>
    <s v="ICIS-NPDES"/>
    <x v="1"/>
    <x v="5"/>
    <n v="58"/>
    <s v="Flow rate"/>
    <x v="2"/>
    <n v="1"/>
    <s v="Effluent gross"/>
    <n v="1"/>
    <x v="20"/>
    <x v="20"/>
    <n v="40298"/>
    <x v="0"/>
    <m/>
    <m/>
    <m/>
    <m/>
    <m/>
    <m/>
    <m/>
    <m/>
    <m/>
    <m/>
    <m/>
    <m/>
    <m/>
    <m/>
    <m/>
    <m/>
    <m/>
    <m/>
    <m/>
    <m/>
    <m/>
    <m/>
    <m/>
    <m/>
    <m/>
    <m/>
    <m/>
    <m/>
    <m/>
    <m/>
    <m/>
    <m/>
    <m/>
    <m/>
    <x v="66"/>
    <s v="GPM"/>
    <m/>
    <m/>
    <s v="GPM"/>
    <s v="avg"/>
    <m/>
    <m/>
    <m/>
    <m/>
    <m/>
    <n v="1670"/>
    <s v="GPM"/>
    <m/>
    <m/>
    <s v="GPM"/>
    <s v="max"/>
    <m/>
    <m/>
    <m/>
    <m/>
    <m/>
    <m/>
    <m/>
    <m/>
  </r>
  <r>
    <s v="MT0024210"/>
    <s v="ICIS-NPDES"/>
    <x v="1"/>
    <x v="5"/>
    <n v="58"/>
    <s v="Flow rate"/>
    <x v="2"/>
    <n v="1"/>
    <s v="Effluent gross"/>
    <n v="1"/>
    <x v="21"/>
    <x v="21"/>
    <n v="40329"/>
    <x v="0"/>
    <m/>
    <m/>
    <m/>
    <m/>
    <m/>
    <m/>
    <m/>
    <m/>
    <m/>
    <m/>
    <m/>
    <m/>
    <m/>
    <m/>
    <m/>
    <m/>
    <m/>
    <m/>
    <m/>
    <m/>
    <m/>
    <m/>
    <m/>
    <m/>
    <m/>
    <m/>
    <m/>
    <m/>
    <m/>
    <m/>
    <m/>
    <m/>
    <m/>
    <m/>
    <x v="72"/>
    <s v="GPM"/>
    <m/>
    <m/>
    <s v="GPM"/>
    <s v="avg"/>
    <m/>
    <m/>
    <m/>
    <m/>
    <m/>
    <n v="1715"/>
    <s v="GPM"/>
    <m/>
    <m/>
    <s v="GPM"/>
    <s v="max"/>
    <m/>
    <m/>
    <m/>
    <m/>
    <m/>
    <m/>
    <m/>
    <m/>
  </r>
  <r>
    <s v="MT0024210"/>
    <s v="ICIS-NPDES"/>
    <x v="1"/>
    <x v="5"/>
    <n v="58"/>
    <s v="Flow rate"/>
    <x v="2"/>
    <n v="1"/>
    <s v="Effluent gross"/>
    <n v="1"/>
    <x v="22"/>
    <x v="22"/>
    <n v="40359"/>
    <x v="0"/>
    <m/>
    <m/>
    <m/>
    <m/>
    <m/>
    <m/>
    <m/>
    <m/>
    <m/>
    <m/>
    <m/>
    <m/>
    <m/>
    <m/>
    <m/>
    <m/>
    <m/>
    <m/>
    <m/>
    <m/>
    <m/>
    <m/>
    <m/>
    <m/>
    <m/>
    <m/>
    <m/>
    <m/>
    <m/>
    <m/>
    <m/>
    <m/>
    <m/>
    <m/>
    <x v="73"/>
    <s v="GPM"/>
    <m/>
    <m/>
    <s v="GPM"/>
    <s v="avg"/>
    <m/>
    <m/>
    <m/>
    <m/>
    <m/>
    <n v="1715"/>
    <s v="GPM"/>
    <m/>
    <m/>
    <s v="GPM"/>
    <s v="max"/>
    <m/>
    <m/>
    <m/>
    <m/>
    <m/>
    <m/>
    <m/>
    <m/>
  </r>
  <r>
    <s v="MT0024210"/>
    <s v="ICIS-NPDES"/>
    <x v="1"/>
    <x v="5"/>
    <n v="58"/>
    <s v="Flow rate"/>
    <x v="2"/>
    <n v="1"/>
    <s v="Effluent gross"/>
    <n v="1"/>
    <x v="23"/>
    <x v="23"/>
    <n v="40390"/>
    <x v="0"/>
    <m/>
    <m/>
    <m/>
    <m/>
    <m/>
    <m/>
    <m/>
    <m/>
    <m/>
    <m/>
    <m/>
    <m/>
    <m/>
    <m/>
    <m/>
    <m/>
    <m/>
    <m/>
    <m/>
    <m/>
    <m/>
    <m/>
    <m/>
    <m/>
    <m/>
    <m/>
    <m/>
    <m/>
    <m/>
    <m/>
    <m/>
    <m/>
    <m/>
    <m/>
    <x v="74"/>
    <s v="GPM"/>
    <m/>
    <m/>
    <s v="GPM"/>
    <s v="avg"/>
    <m/>
    <m/>
    <m/>
    <m/>
    <m/>
    <n v="1575"/>
    <s v="GPM"/>
    <m/>
    <m/>
    <s v="GPM"/>
    <s v="max"/>
    <m/>
    <m/>
    <m/>
    <m/>
    <m/>
    <m/>
    <m/>
    <m/>
  </r>
  <r>
    <s v="MT0024210"/>
    <s v="ICIS-NPDES"/>
    <x v="1"/>
    <x v="5"/>
    <n v="58"/>
    <s v="Flow rate"/>
    <x v="2"/>
    <n v="1"/>
    <s v="Effluent gross"/>
    <n v="1"/>
    <x v="0"/>
    <x v="0"/>
    <n v="40421"/>
    <x v="0"/>
    <m/>
    <m/>
    <m/>
    <m/>
    <m/>
    <m/>
    <m/>
    <m/>
    <m/>
    <m/>
    <m/>
    <m/>
    <m/>
    <m/>
    <m/>
    <m/>
    <m/>
    <m/>
    <m/>
    <m/>
    <m/>
    <m/>
    <m/>
    <m/>
    <m/>
    <m/>
    <m/>
    <m/>
    <m/>
    <m/>
    <m/>
    <m/>
    <m/>
    <m/>
    <x v="75"/>
    <s v="GPM"/>
    <m/>
    <m/>
    <s v="GPM"/>
    <s v="avg"/>
    <m/>
    <m/>
    <m/>
    <m/>
    <m/>
    <n v="1670"/>
    <s v="GPM"/>
    <m/>
    <m/>
    <s v="GPM"/>
    <s v="max"/>
    <m/>
    <m/>
    <m/>
    <m/>
    <m/>
    <m/>
    <m/>
    <m/>
  </r>
  <r>
    <s v="MT0024210"/>
    <s v="ICIS-NPDES"/>
    <x v="1"/>
    <x v="5"/>
    <n v="58"/>
    <s v="Flow rate"/>
    <x v="2"/>
    <n v="1"/>
    <s v="Effluent gross"/>
    <n v="1"/>
    <x v="1"/>
    <x v="1"/>
    <n v="40451"/>
    <x v="0"/>
    <m/>
    <m/>
    <m/>
    <m/>
    <m/>
    <m/>
    <m/>
    <m/>
    <m/>
    <m/>
    <m/>
    <m/>
    <m/>
    <m/>
    <m/>
    <m/>
    <m/>
    <m/>
    <m/>
    <m/>
    <m/>
    <m/>
    <m/>
    <m/>
    <m/>
    <m/>
    <m/>
    <m/>
    <m/>
    <m/>
    <m/>
    <m/>
    <m/>
    <m/>
    <x v="67"/>
    <s v="GPM"/>
    <m/>
    <m/>
    <s v="GPM"/>
    <s v="avg"/>
    <m/>
    <m/>
    <m/>
    <m/>
    <m/>
    <n v="1575"/>
    <s v="GPM"/>
    <m/>
    <m/>
    <s v="GPM"/>
    <s v="max"/>
    <m/>
    <m/>
    <m/>
    <m/>
    <m/>
    <m/>
    <m/>
    <m/>
  </r>
  <r>
    <s v="MT0024210"/>
    <s v="ICIS-NPDES"/>
    <x v="1"/>
    <x v="5"/>
    <n v="58"/>
    <s v="Flow rate"/>
    <x v="2"/>
    <n v="1"/>
    <s v="Effluent gross"/>
    <n v="1"/>
    <x v="24"/>
    <x v="24"/>
    <n v="40482"/>
    <x v="0"/>
    <m/>
    <m/>
    <m/>
    <m/>
    <m/>
    <m/>
    <m/>
    <m/>
    <m/>
    <m/>
    <m/>
    <m/>
    <m/>
    <m/>
    <m/>
    <m/>
    <m/>
    <m/>
    <m/>
    <m/>
    <m/>
    <m/>
    <m/>
    <m/>
    <m/>
    <m/>
    <m/>
    <m/>
    <m/>
    <m/>
    <m/>
    <m/>
    <m/>
    <m/>
    <x v="67"/>
    <s v="GPM"/>
    <m/>
    <m/>
    <s v="GPM"/>
    <s v="avg"/>
    <m/>
    <m/>
    <m/>
    <m/>
    <m/>
    <n v="1670"/>
    <s v="GPM"/>
    <m/>
    <m/>
    <s v="GPM"/>
    <s v="max"/>
    <m/>
    <m/>
    <m/>
    <m/>
    <m/>
    <m/>
    <m/>
    <m/>
  </r>
  <r>
    <s v="MT0024210"/>
    <s v="ICIS-NPDES"/>
    <x v="1"/>
    <x v="5"/>
    <n v="58"/>
    <s v="Flow rate"/>
    <x v="2"/>
    <n v="1"/>
    <s v="Effluent gross"/>
    <n v="1"/>
    <x v="2"/>
    <x v="2"/>
    <n v="40512"/>
    <x v="0"/>
    <m/>
    <m/>
    <m/>
    <m/>
    <m/>
    <m/>
    <m/>
    <m/>
    <m/>
    <m/>
    <m/>
    <m/>
    <m/>
    <m/>
    <m/>
    <m/>
    <m/>
    <m/>
    <m/>
    <m/>
    <m/>
    <m/>
    <m/>
    <m/>
    <m/>
    <m/>
    <m/>
    <m/>
    <m/>
    <m/>
    <m/>
    <m/>
    <m/>
    <m/>
    <x v="66"/>
    <s v="GPM"/>
    <m/>
    <m/>
    <s v="GPM"/>
    <s v="avg"/>
    <m/>
    <m/>
    <m/>
    <m/>
    <m/>
    <n v="1355"/>
    <s v="GPM"/>
    <m/>
    <m/>
    <s v="GPM"/>
    <s v="max"/>
    <m/>
    <m/>
    <m/>
    <m/>
    <m/>
    <m/>
    <m/>
    <m/>
  </r>
  <r>
    <s v="MT0024210"/>
    <s v="ICIS-NPDES"/>
    <x v="1"/>
    <x v="5"/>
    <n v="58"/>
    <s v="Flow rate"/>
    <x v="2"/>
    <n v="1"/>
    <s v="Effluent gross"/>
    <n v="1"/>
    <x v="3"/>
    <x v="3"/>
    <n v="40543"/>
    <x v="0"/>
    <m/>
    <m/>
    <m/>
    <m/>
    <m/>
    <m/>
    <m/>
    <m/>
    <m/>
    <m/>
    <m/>
    <m/>
    <m/>
    <m/>
    <m/>
    <m/>
    <m/>
    <m/>
    <m/>
    <m/>
    <m/>
    <m/>
    <m/>
    <m/>
    <m/>
    <m/>
    <m/>
    <m/>
    <m/>
    <m/>
    <m/>
    <m/>
    <m/>
    <m/>
    <x v="76"/>
    <s v="GPM"/>
    <m/>
    <m/>
    <s v="GPM"/>
    <s v="avg"/>
    <m/>
    <m/>
    <m/>
    <m/>
    <m/>
    <n v="1104"/>
    <s v="GPM"/>
    <m/>
    <m/>
    <s v="GPM"/>
    <s v="max"/>
    <m/>
    <m/>
    <m/>
    <m/>
    <m/>
    <m/>
    <m/>
    <m/>
  </r>
  <r>
    <s v="MT0024210"/>
    <s v="ICIS-NPDES"/>
    <x v="1"/>
    <x v="5"/>
    <n v="58"/>
    <s v="Flow rate"/>
    <x v="2"/>
    <n v="1"/>
    <s v="Effluent gross"/>
    <n v="1"/>
    <x v="25"/>
    <x v="25"/>
    <n v="40574"/>
    <x v="1"/>
    <m/>
    <m/>
    <m/>
    <m/>
    <m/>
    <m/>
    <m/>
    <m/>
    <m/>
    <m/>
    <m/>
    <m/>
    <m/>
    <m/>
    <m/>
    <m/>
    <m/>
    <m/>
    <m/>
    <m/>
    <m/>
    <m/>
    <m/>
    <m/>
    <m/>
    <m/>
    <m/>
    <m/>
    <m/>
    <m/>
    <m/>
    <m/>
    <m/>
    <m/>
    <x v="66"/>
    <s v="GPM"/>
    <m/>
    <m/>
    <s v="GPM"/>
    <s v="avg"/>
    <m/>
    <m/>
    <m/>
    <m/>
    <m/>
    <n v="1355"/>
    <s v="GPM"/>
    <m/>
    <m/>
    <s v="GPM"/>
    <s v="max"/>
    <m/>
    <m/>
    <m/>
    <m/>
    <m/>
    <m/>
    <m/>
    <m/>
  </r>
  <r>
    <s v="MT0024210"/>
    <s v="ICIS-NPDES"/>
    <x v="1"/>
    <x v="5"/>
    <n v="58"/>
    <s v="Flow rate"/>
    <x v="2"/>
    <n v="1"/>
    <s v="Effluent gross"/>
    <n v="1"/>
    <x v="26"/>
    <x v="26"/>
    <n v="40602"/>
    <x v="1"/>
    <m/>
    <m/>
    <m/>
    <m/>
    <m/>
    <m/>
    <m/>
    <m/>
    <m/>
    <m/>
    <m/>
    <m/>
    <m/>
    <m/>
    <m/>
    <m/>
    <m/>
    <m/>
    <m/>
    <m/>
    <m/>
    <m/>
    <m/>
    <m/>
    <m/>
    <m/>
    <m/>
    <m/>
    <m/>
    <m/>
    <m/>
    <m/>
    <m/>
    <m/>
    <x v="67"/>
    <s v="GPM"/>
    <m/>
    <m/>
    <s v="GPM"/>
    <s v="avg"/>
    <m/>
    <m/>
    <m/>
    <m/>
    <m/>
    <n v="1270"/>
    <s v="GPM"/>
    <m/>
    <m/>
    <s v="GPM"/>
    <s v="max"/>
    <m/>
    <m/>
    <m/>
    <m/>
    <m/>
    <m/>
    <m/>
    <m/>
  </r>
  <r>
    <s v="MT0024210"/>
    <s v="ICIS-NPDES"/>
    <x v="1"/>
    <x v="5"/>
    <n v="58"/>
    <s v="Flow rate"/>
    <x v="2"/>
    <n v="1"/>
    <s v="Effluent gross"/>
    <n v="1"/>
    <x v="27"/>
    <x v="27"/>
    <n v="40633"/>
    <x v="1"/>
    <m/>
    <m/>
    <m/>
    <m/>
    <m/>
    <m/>
    <m/>
    <m/>
    <m/>
    <m/>
    <m/>
    <m/>
    <m/>
    <m/>
    <m/>
    <m/>
    <m/>
    <m/>
    <m/>
    <m/>
    <m/>
    <m/>
    <m/>
    <m/>
    <m/>
    <m/>
    <m/>
    <m/>
    <m/>
    <m/>
    <m/>
    <m/>
    <m/>
    <m/>
    <x v="71"/>
    <s v="GPM"/>
    <m/>
    <m/>
    <s v="GPM"/>
    <s v="avg"/>
    <m/>
    <m/>
    <m/>
    <m/>
    <m/>
    <n v="1355"/>
    <s v="GPM"/>
    <m/>
    <m/>
    <s v="GPM"/>
    <s v="max"/>
    <m/>
    <m/>
    <m/>
    <m/>
    <m/>
    <m/>
    <m/>
    <m/>
  </r>
  <r>
    <s v="MT0024210"/>
    <s v="ICIS-NPDES"/>
    <x v="1"/>
    <x v="5"/>
    <n v="58"/>
    <s v="Flow rate"/>
    <x v="2"/>
    <n v="1"/>
    <s v="Effluent gross"/>
    <n v="1"/>
    <x v="28"/>
    <x v="28"/>
    <n v="40663"/>
    <x v="1"/>
    <m/>
    <m/>
    <m/>
    <m/>
    <m/>
    <m/>
    <m/>
    <m/>
    <m/>
    <m/>
    <m/>
    <m/>
    <m/>
    <m/>
    <m/>
    <m/>
    <m/>
    <m/>
    <m/>
    <m/>
    <m/>
    <m/>
    <m/>
    <m/>
    <m/>
    <m/>
    <m/>
    <m/>
    <m/>
    <m/>
    <m/>
    <m/>
    <m/>
    <m/>
    <x v="67"/>
    <s v="GPM"/>
    <m/>
    <m/>
    <s v="GPM"/>
    <s v="avg"/>
    <m/>
    <m/>
    <m/>
    <m/>
    <m/>
    <n v="1670"/>
    <s v="GPM"/>
    <m/>
    <m/>
    <s v="GPM"/>
    <s v="max"/>
    <m/>
    <m/>
    <m/>
    <m/>
    <m/>
    <m/>
    <m/>
    <m/>
  </r>
  <r>
    <s v="MT0024210"/>
    <s v="ICIS-NPDES"/>
    <x v="1"/>
    <x v="5"/>
    <n v="58"/>
    <s v="Flow rate"/>
    <x v="2"/>
    <n v="1"/>
    <s v="Effluent gross"/>
    <n v="1"/>
    <x v="4"/>
    <x v="4"/>
    <n v="40694"/>
    <x v="1"/>
    <m/>
    <m/>
    <m/>
    <m/>
    <m/>
    <m/>
    <m/>
    <m/>
    <m/>
    <m/>
    <m/>
    <m/>
    <m/>
    <m/>
    <m/>
    <m/>
    <m/>
    <m/>
    <m/>
    <m/>
    <m/>
    <m/>
    <m/>
    <m/>
    <m/>
    <m/>
    <m/>
    <m/>
    <m/>
    <m/>
    <m/>
    <m/>
    <m/>
    <m/>
    <x v="72"/>
    <s v="GPM"/>
    <m/>
    <m/>
    <s v="GPM"/>
    <s v="avg"/>
    <m/>
    <m/>
    <m/>
    <m/>
    <m/>
    <n v="1764"/>
    <s v="GPM"/>
    <m/>
    <m/>
    <s v="GPM"/>
    <s v="max"/>
    <m/>
    <m/>
    <m/>
    <m/>
    <m/>
    <m/>
    <m/>
    <m/>
  </r>
  <r>
    <s v="MT0024210"/>
    <s v="ICIS-NPDES"/>
    <x v="1"/>
    <x v="5"/>
    <n v="58"/>
    <s v="Flow rate"/>
    <x v="2"/>
    <n v="1"/>
    <s v="Effluent gross"/>
    <n v="1"/>
    <x v="5"/>
    <x v="5"/>
    <n v="40724"/>
    <x v="1"/>
    <m/>
    <m/>
    <m/>
    <m/>
    <m/>
    <m/>
    <m/>
    <m/>
    <m/>
    <m/>
    <m/>
    <m/>
    <m/>
    <m/>
    <m/>
    <m/>
    <m/>
    <m/>
    <m/>
    <m/>
    <m/>
    <m/>
    <m/>
    <m/>
    <m/>
    <m/>
    <m/>
    <m/>
    <m/>
    <m/>
    <m/>
    <m/>
    <m/>
    <m/>
    <x v="72"/>
    <s v="GPM"/>
    <m/>
    <m/>
    <s v="GPM"/>
    <s v="avg"/>
    <m/>
    <m/>
    <m/>
    <m/>
    <m/>
    <n v="1715"/>
    <s v="GPM"/>
    <m/>
    <m/>
    <s v="GPM"/>
    <s v="max"/>
    <m/>
    <m/>
    <m/>
    <m/>
    <m/>
    <m/>
    <m/>
    <m/>
  </r>
  <r>
    <s v="MT0024210"/>
    <s v="ICIS-NPDES"/>
    <x v="1"/>
    <x v="5"/>
    <n v="58"/>
    <s v="Flow rate"/>
    <x v="2"/>
    <n v="1"/>
    <s v="Effluent gross"/>
    <n v="1"/>
    <x v="6"/>
    <x v="6"/>
    <n v="40755"/>
    <x v="1"/>
    <m/>
    <m/>
    <m/>
    <m/>
    <m/>
    <m/>
    <m/>
    <m/>
    <m/>
    <m/>
    <m/>
    <m/>
    <m/>
    <m/>
    <m/>
    <m/>
    <m/>
    <m/>
    <m/>
    <m/>
    <m/>
    <m/>
    <m/>
    <m/>
    <m/>
    <m/>
    <m/>
    <m/>
    <m/>
    <m/>
    <m/>
    <m/>
    <m/>
    <m/>
    <x v="72"/>
    <s v="GPM"/>
    <m/>
    <m/>
    <s v="GPM"/>
    <s v="avg"/>
    <m/>
    <m/>
    <m/>
    <m/>
    <m/>
    <n v="1764"/>
    <s v="GPM"/>
    <m/>
    <m/>
    <s v="GPM"/>
    <s v="max"/>
    <m/>
    <m/>
    <m/>
    <m/>
    <m/>
    <m/>
    <m/>
    <m/>
  </r>
  <r>
    <s v="MT0024210"/>
    <s v="ICIS-NPDES"/>
    <x v="1"/>
    <x v="5"/>
    <n v="58"/>
    <s v="Flow rate"/>
    <x v="2"/>
    <n v="1"/>
    <s v="Effluent gross"/>
    <n v="1"/>
    <x v="7"/>
    <x v="7"/>
    <n v="40786"/>
    <x v="1"/>
    <m/>
    <m/>
    <m/>
    <m/>
    <m/>
    <m/>
    <m/>
    <m/>
    <m/>
    <m/>
    <m/>
    <m/>
    <m/>
    <m/>
    <m/>
    <m/>
    <m/>
    <m/>
    <m/>
    <m/>
    <m/>
    <m/>
    <m/>
    <m/>
    <m/>
    <m/>
    <m/>
    <m/>
    <m/>
    <m/>
    <m/>
    <m/>
    <m/>
    <m/>
    <x v="66"/>
    <s v="GPM"/>
    <m/>
    <m/>
    <s v="GPM"/>
    <s v="avg"/>
    <m/>
    <m/>
    <m/>
    <m/>
    <m/>
    <n v="1715"/>
    <s v="GPM"/>
    <m/>
    <m/>
    <s v="GPM"/>
    <s v="max"/>
    <m/>
    <m/>
    <m/>
    <m/>
    <m/>
    <m/>
    <m/>
    <m/>
  </r>
  <r>
    <s v="MT0024210"/>
    <s v="ICIS-NPDES"/>
    <x v="1"/>
    <x v="5"/>
    <n v="58"/>
    <s v="Flow rate"/>
    <x v="2"/>
    <n v="1"/>
    <s v="Effluent gross"/>
    <n v="1"/>
    <x v="29"/>
    <x v="29"/>
    <n v="40816"/>
    <x v="1"/>
    <m/>
    <m/>
    <m/>
    <m/>
    <m/>
    <m/>
    <m/>
    <m/>
    <m/>
    <m/>
    <m/>
    <m/>
    <m/>
    <m/>
    <m/>
    <m/>
    <m/>
    <m/>
    <m/>
    <m/>
    <m/>
    <m/>
    <m/>
    <m/>
    <m/>
    <m/>
    <m/>
    <m/>
    <m/>
    <m/>
    <m/>
    <m/>
    <m/>
    <m/>
    <x v="65"/>
    <s v="GPM"/>
    <m/>
    <m/>
    <s v="GPM"/>
    <s v="avg"/>
    <m/>
    <m/>
    <m/>
    <m/>
    <m/>
    <n v="1715"/>
    <s v="GPM"/>
    <m/>
    <m/>
    <s v="GPM"/>
    <s v="max"/>
    <m/>
    <m/>
    <m/>
    <m/>
    <m/>
    <m/>
    <m/>
    <m/>
  </r>
  <r>
    <s v="MT0024210"/>
    <s v="ICIS-NPDES"/>
    <x v="1"/>
    <x v="5"/>
    <n v="58"/>
    <s v="Flow rate"/>
    <x v="2"/>
    <n v="1"/>
    <s v="Effluent gross"/>
    <n v="1"/>
    <x v="30"/>
    <x v="30"/>
    <n v="40847"/>
    <x v="1"/>
    <m/>
    <m/>
    <m/>
    <m/>
    <m/>
    <m/>
    <m/>
    <m/>
    <m/>
    <m/>
    <m/>
    <m/>
    <m/>
    <m/>
    <m/>
    <m/>
    <m/>
    <m/>
    <m/>
    <m/>
    <m/>
    <m/>
    <m/>
    <m/>
    <m/>
    <m/>
    <m/>
    <m/>
    <m/>
    <m/>
    <m/>
    <m/>
    <m/>
    <m/>
    <x v="65"/>
    <s v="GPM"/>
    <m/>
    <m/>
    <s v="GPM"/>
    <s v="avg"/>
    <m/>
    <m/>
    <m/>
    <m/>
    <m/>
    <n v="1809"/>
    <s v="GPM"/>
    <m/>
    <m/>
    <s v="GPM"/>
    <s v="max"/>
    <m/>
    <m/>
    <m/>
    <m/>
    <m/>
    <m/>
    <m/>
    <m/>
  </r>
  <r>
    <s v="MT0024210"/>
    <s v="ICIS-NPDES"/>
    <x v="1"/>
    <x v="5"/>
    <n v="58"/>
    <s v="Flow rate"/>
    <x v="2"/>
    <n v="1"/>
    <s v="Effluent gross"/>
    <n v="1"/>
    <x v="31"/>
    <x v="31"/>
    <n v="40877"/>
    <x v="1"/>
    <m/>
    <m/>
    <m/>
    <m/>
    <m/>
    <m/>
    <m/>
    <m/>
    <m/>
    <m/>
    <m/>
    <m/>
    <m/>
    <m/>
    <m/>
    <m/>
    <m/>
    <m/>
    <m/>
    <m/>
    <m/>
    <m/>
    <m/>
    <m/>
    <m/>
    <m/>
    <m/>
    <m/>
    <m/>
    <m/>
    <m/>
    <m/>
    <m/>
    <m/>
    <x v="76"/>
    <s v="GPM"/>
    <m/>
    <m/>
    <s v="GPM"/>
    <s v="avg"/>
    <m/>
    <m/>
    <m/>
    <m/>
    <m/>
    <n v="1715"/>
    <s v="GPM"/>
    <m/>
    <m/>
    <s v="GPM"/>
    <s v="max"/>
    <m/>
    <m/>
    <m/>
    <m/>
    <m/>
    <m/>
    <m/>
    <m/>
  </r>
  <r>
    <s v="MT0024210"/>
    <s v="ICIS-NPDES"/>
    <x v="1"/>
    <x v="5"/>
    <n v="58"/>
    <s v="Flow rate"/>
    <x v="2"/>
    <n v="1"/>
    <s v="Effluent gross"/>
    <n v="1"/>
    <x v="32"/>
    <x v="32"/>
    <n v="40908"/>
    <x v="1"/>
    <m/>
    <m/>
    <m/>
    <m/>
    <m/>
    <m/>
    <m/>
    <m/>
    <m/>
    <m/>
    <m/>
    <m/>
    <m/>
    <m/>
    <m/>
    <m/>
    <m/>
    <m/>
    <m/>
    <m/>
    <m/>
    <m/>
    <m/>
    <m/>
    <m/>
    <m/>
    <m/>
    <m/>
    <m/>
    <m/>
    <m/>
    <m/>
    <m/>
    <m/>
    <x v="69"/>
    <s v="GPM"/>
    <m/>
    <m/>
    <s v="GPM"/>
    <s v="avg"/>
    <m/>
    <m/>
    <m/>
    <m/>
    <m/>
    <n v="1230"/>
    <s v="GPM"/>
    <m/>
    <m/>
    <s v="GPM"/>
    <s v="max"/>
    <m/>
    <m/>
    <m/>
    <m/>
    <m/>
    <m/>
    <m/>
    <m/>
  </r>
  <r>
    <s v="MT0024210"/>
    <s v="ICIS-NPDES"/>
    <x v="1"/>
    <x v="5"/>
    <n v="58"/>
    <s v="Flow rate"/>
    <x v="2"/>
    <n v="1"/>
    <s v="Effluent gross"/>
    <n v="1"/>
    <x v="33"/>
    <x v="33"/>
    <n v="40939"/>
    <x v="2"/>
    <m/>
    <m/>
    <m/>
    <m/>
    <m/>
    <m/>
    <m/>
    <m/>
    <m/>
    <m/>
    <m/>
    <m/>
    <m/>
    <m/>
    <m/>
    <m/>
    <m/>
    <m/>
    <m/>
    <m/>
    <m/>
    <m/>
    <m/>
    <m/>
    <m/>
    <m/>
    <m/>
    <m/>
    <m/>
    <m/>
    <m/>
    <m/>
    <m/>
    <m/>
    <x v="71"/>
    <s v="GPM"/>
    <m/>
    <m/>
    <s v="GPM"/>
    <s v="avg"/>
    <m/>
    <m/>
    <m/>
    <m/>
    <m/>
    <n v="1764"/>
    <s v="GPM"/>
    <m/>
    <m/>
    <s v="GPM"/>
    <s v="max"/>
    <m/>
    <m/>
    <m/>
    <m/>
    <m/>
    <m/>
    <m/>
    <m/>
  </r>
  <r>
    <s v="MT0024210"/>
    <s v="ICIS-NPDES"/>
    <x v="1"/>
    <x v="5"/>
    <n v="58"/>
    <s v="Flow rate"/>
    <x v="2"/>
    <n v="1"/>
    <s v="Effluent gross"/>
    <n v="1"/>
    <x v="34"/>
    <x v="34"/>
    <n v="40968"/>
    <x v="2"/>
    <m/>
    <m/>
    <m/>
    <m/>
    <m/>
    <m/>
    <m/>
    <m/>
    <m/>
    <m/>
    <m/>
    <m/>
    <m/>
    <m/>
    <m/>
    <m/>
    <m/>
    <m/>
    <m/>
    <m/>
    <m/>
    <m/>
    <m/>
    <m/>
    <m/>
    <m/>
    <m/>
    <m/>
    <m/>
    <m/>
    <m/>
    <m/>
    <m/>
    <m/>
    <x v="69"/>
    <s v="GPM"/>
    <m/>
    <m/>
    <s v="GPM"/>
    <s v="avg"/>
    <m/>
    <m/>
    <m/>
    <m/>
    <m/>
    <n v="1104"/>
    <s v="GPM"/>
    <m/>
    <m/>
    <s v="GPM"/>
    <s v="max"/>
    <m/>
    <m/>
    <m/>
    <m/>
    <m/>
    <m/>
    <m/>
    <m/>
  </r>
  <r>
    <s v="MT0024210"/>
    <s v="ICIS-NPDES"/>
    <x v="1"/>
    <x v="5"/>
    <n v="58"/>
    <s v="Flow rate"/>
    <x v="2"/>
    <n v="1"/>
    <s v="Effluent gross"/>
    <n v="1"/>
    <x v="8"/>
    <x v="8"/>
    <n v="40999"/>
    <x v="2"/>
    <m/>
    <m/>
    <m/>
    <m/>
    <m/>
    <m/>
    <m/>
    <m/>
    <m/>
    <m/>
    <m/>
    <m/>
    <m/>
    <m/>
    <m/>
    <m/>
    <m/>
    <m/>
    <m/>
    <m/>
    <m/>
    <m/>
    <m/>
    <m/>
    <m/>
    <m/>
    <m/>
    <m/>
    <m/>
    <m/>
    <m/>
    <m/>
    <m/>
    <m/>
    <x v="74"/>
    <s v="GPM"/>
    <m/>
    <m/>
    <s v="GPM"/>
    <s v="avg"/>
    <m/>
    <m/>
    <m/>
    <m/>
    <m/>
    <n v="1715"/>
    <s v="GPM"/>
    <m/>
    <m/>
    <s v="GPM"/>
    <s v="max"/>
    <m/>
    <m/>
    <m/>
    <m/>
    <m/>
    <m/>
    <m/>
    <m/>
  </r>
  <r>
    <s v="MT0024210"/>
    <s v="ICIS-NPDES"/>
    <x v="1"/>
    <x v="5"/>
    <n v="58"/>
    <s v="Flow rate"/>
    <x v="2"/>
    <n v="1"/>
    <s v="Effluent gross"/>
    <n v="1"/>
    <x v="9"/>
    <x v="9"/>
    <n v="41029"/>
    <x v="2"/>
    <m/>
    <m/>
    <m/>
    <m/>
    <m/>
    <m/>
    <m/>
    <m/>
    <m/>
    <m/>
    <m/>
    <m/>
    <m/>
    <m/>
    <m/>
    <m/>
    <m/>
    <m/>
    <m/>
    <m/>
    <m/>
    <m/>
    <m/>
    <m/>
    <m/>
    <m/>
    <m/>
    <m/>
    <m/>
    <m/>
    <m/>
    <m/>
    <m/>
    <m/>
    <x v="77"/>
    <s v="GPM"/>
    <m/>
    <m/>
    <s v="GPM"/>
    <s v="avg"/>
    <m/>
    <m/>
    <m/>
    <m/>
    <m/>
    <n v="1670"/>
    <s v="GPM"/>
    <m/>
    <m/>
    <s v="GPM"/>
    <s v="max"/>
    <m/>
    <m/>
    <m/>
    <m/>
    <m/>
    <m/>
    <m/>
    <m/>
  </r>
  <r>
    <s v="MT0024210"/>
    <s v="ICIS-NPDES"/>
    <x v="1"/>
    <x v="5"/>
    <n v="58"/>
    <s v="Flow rate"/>
    <x v="1"/>
    <n v="1"/>
    <s v="Effluent gross"/>
    <n v="1"/>
    <x v="35"/>
    <x v="35"/>
    <n v="41060"/>
    <x v="2"/>
    <m/>
    <m/>
    <m/>
    <m/>
    <m/>
    <m/>
    <m/>
    <m/>
    <m/>
    <m/>
    <m/>
    <m/>
    <m/>
    <m/>
    <m/>
    <m/>
    <m/>
    <m/>
    <m/>
    <m/>
    <m/>
    <m/>
    <m/>
    <m/>
    <m/>
    <m/>
    <m/>
    <m/>
    <m/>
    <m/>
    <m/>
    <m/>
    <m/>
    <m/>
    <x v="78"/>
    <s v="MGD"/>
    <m/>
    <m/>
    <s v="MGD"/>
    <s v="avg"/>
    <m/>
    <m/>
    <m/>
    <m/>
    <m/>
    <n v="2.08"/>
    <s v="MGD"/>
    <m/>
    <m/>
    <s v="MGD"/>
    <s v="max"/>
    <m/>
    <m/>
    <m/>
    <m/>
    <m/>
    <m/>
    <m/>
    <m/>
  </r>
  <r>
    <s v="MT0024210"/>
    <s v="ICIS-NPDES"/>
    <x v="1"/>
    <x v="5"/>
    <n v="58"/>
    <s v="Flow rate"/>
    <x v="1"/>
    <n v="1"/>
    <s v="Effluent gross"/>
    <n v="1"/>
    <x v="10"/>
    <x v="10"/>
    <n v="41090"/>
    <x v="2"/>
    <m/>
    <m/>
    <m/>
    <m/>
    <m/>
    <m/>
    <m/>
    <m/>
    <m/>
    <m/>
    <m/>
    <m/>
    <m/>
    <m/>
    <m/>
    <m/>
    <m/>
    <m/>
    <m/>
    <m/>
    <m/>
    <m/>
    <m/>
    <m/>
    <m/>
    <m/>
    <m/>
    <m/>
    <m/>
    <m/>
    <m/>
    <m/>
    <m/>
    <m/>
    <x v="79"/>
    <s v="MGD"/>
    <m/>
    <m/>
    <s v="MGD"/>
    <s v="avg"/>
    <m/>
    <m/>
    <m/>
    <m/>
    <m/>
    <n v="2.2799999999999998"/>
    <s v="MGD"/>
    <m/>
    <m/>
    <s v="MGD"/>
    <s v="max"/>
    <m/>
    <m/>
    <m/>
    <m/>
    <m/>
    <m/>
    <m/>
    <m/>
  </r>
  <r>
    <s v="MT0024210"/>
    <s v="ICIS-NPDES"/>
    <x v="1"/>
    <x v="5"/>
    <n v="58"/>
    <s v="Flow rate"/>
    <x v="1"/>
    <n v="1"/>
    <s v="Effluent gross"/>
    <n v="1"/>
    <x v="36"/>
    <x v="36"/>
    <n v="41121"/>
    <x v="2"/>
    <m/>
    <m/>
    <m/>
    <m/>
    <m/>
    <m/>
    <m/>
    <m/>
    <m/>
    <m/>
    <m/>
    <m/>
    <m/>
    <m/>
    <m/>
    <m/>
    <m/>
    <m/>
    <m/>
    <m/>
    <m/>
    <m/>
    <m/>
    <m/>
    <m/>
    <m/>
    <m/>
    <m/>
    <m/>
    <m/>
    <m/>
    <m/>
    <m/>
    <m/>
    <x v="80"/>
    <s v="MGD"/>
    <m/>
    <m/>
    <s v="MGD"/>
    <s v="avg"/>
    <m/>
    <m/>
    <m/>
    <m/>
    <m/>
    <n v="2.2200000000000002"/>
    <s v="MGD"/>
    <m/>
    <m/>
    <s v="MGD"/>
    <s v="max"/>
    <m/>
    <m/>
    <m/>
    <m/>
    <m/>
    <m/>
    <m/>
    <m/>
  </r>
  <r>
    <s v="MT0024210"/>
    <s v="ICIS-NPDES"/>
    <x v="1"/>
    <x v="5"/>
    <n v="58"/>
    <s v="Flow rate"/>
    <x v="1"/>
    <n v="1"/>
    <s v="Effluent gross"/>
    <n v="1"/>
    <x v="37"/>
    <x v="37"/>
    <n v="41152"/>
    <x v="2"/>
    <m/>
    <m/>
    <m/>
    <m/>
    <m/>
    <m/>
    <m/>
    <m/>
    <m/>
    <m/>
    <m/>
    <m/>
    <m/>
    <m/>
    <m/>
    <m/>
    <m/>
    <m/>
    <m/>
    <m/>
    <m/>
    <m/>
    <m/>
    <m/>
    <m/>
    <m/>
    <m/>
    <m/>
    <m/>
    <m/>
    <m/>
    <m/>
    <m/>
    <m/>
    <x v="81"/>
    <s v="MGD"/>
    <m/>
    <m/>
    <s v="MGD"/>
    <s v="avg"/>
    <m/>
    <m/>
    <m/>
    <m/>
    <m/>
    <n v="1.88"/>
    <s v="MGD"/>
    <m/>
    <m/>
    <s v="MGD"/>
    <s v="max"/>
    <m/>
    <m/>
    <m/>
    <m/>
    <m/>
    <m/>
    <m/>
    <m/>
  </r>
  <r>
    <s v="MT0024210"/>
    <s v="ICIS-NPDES"/>
    <x v="1"/>
    <x v="5"/>
    <n v="58"/>
    <s v="Flow rate"/>
    <x v="1"/>
    <n v="1"/>
    <s v="Effluent gross"/>
    <n v="1"/>
    <x v="38"/>
    <x v="38"/>
    <n v="41182"/>
    <x v="2"/>
    <m/>
    <m/>
    <m/>
    <m/>
    <m/>
    <m/>
    <m/>
    <m/>
    <m/>
    <m/>
    <m/>
    <m/>
    <m/>
    <m/>
    <m/>
    <m/>
    <m/>
    <m/>
    <m/>
    <m/>
    <m/>
    <m/>
    <m/>
    <m/>
    <m/>
    <m/>
    <m/>
    <m/>
    <m/>
    <m/>
    <m/>
    <m/>
    <m/>
    <m/>
    <x v="82"/>
    <s v="MGD"/>
    <m/>
    <m/>
    <s v="MGD"/>
    <s v="avg"/>
    <m/>
    <m/>
    <m/>
    <m/>
    <m/>
    <n v="1.67"/>
    <s v="MGD"/>
    <m/>
    <m/>
    <s v="MGD"/>
    <s v="max"/>
    <m/>
    <m/>
    <m/>
    <m/>
    <m/>
    <m/>
    <m/>
    <m/>
  </r>
  <r>
    <s v="MT0024210"/>
    <s v="ICIS-NPDES"/>
    <x v="1"/>
    <x v="5"/>
    <n v="95"/>
    <s v="Specific conductance"/>
    <x v="3"/>
    <n v="1"/>
    <s v="Effluent gross"/>
    <n v="1"/>
    <x v="11"/>
    <x v="11"/>
    <n v="40025"/>
    <x v="3"/>
    <m/>
    <m/>
    <m/>
    <m/>
    <m/>
    <m/>
    <m/>
    <m/>
    <m/>
    <m/>
    <m/>
    <m/>
    <n v="2080"/>
    <s v="UMHO/CM"/>
    <m/>
    <m/>
    <s v="UMHO/CM"/>
    <s v="avg"/>
    <m/>
    <m/>
    <m/>
    <m/>
    <m/>
    <m/>
    <m/>
    <m/>
    <m/>
    <m/>
    <m/>
    <m/>
    <m/>
    <m/>
    <m/>
    <m/>
    <x v="0"/>
    <m/>
    <m/>
    <m/>
    <m/>
    <m/>
    <m/>
    <m/>
    <m/>
    <m/>
    <m/>
    <m/>
    <m/>
    <m/>
    <m/>
    <m/>
    <m/>
    <m/>
    <m/>
    <m/>
    <m/>
    <m/>
    <m/>
    <m/>
    <m/>
  </r>
  <r>
    <s v="MT0024210"/>
    <s v="ICIS-NPDES"/>
    <x v="1"/>
    <x v="5"/>
    <n v="95"/>
    <s v="Specific conductance"/>
    <x v="3"/>
    <n v="1"/>
    <s v="Effluent gross"/>
    <n v="1"/>
    <x v="12"/>
    <x v="12"/>
    <n v="40056"/>
    <x v="3"/>
    <m/>
    <m/>
    <m/>
    <m/>
    <m/>
    <m/>
    <m/>
    <m/>
    <m/>
    <m/>
    <m/>
    <m/>
    <n v="1810"/>
    <s v="UMHO/CM"/>
    <m/>
    <m/>
    <s v="UMHO/CM"/>
    <s v="avg"/>
    <m/>
    <m/>
    <m/>
    <m/>
    <m/>
    <m/>
    <m/>
    <m/>
    <m/>
    <m/>
    <m/>
    <m/>
    <m/>
    <m/>
    <m/>
    <m/>
    <x v="0"/>
    <m/>
    <m/>
    <m/>
    <m/>
    <m/>
    <m/>
    <m/>
    <m/>
    <m/>
    <m/>
    <m/>
    <m/>
    <m/>
    <m/>
    <m/>
    <m/>
    <m/>
    <m/>
    <m/>
    <m/>
    <m/>
    <m/>
    <m/>
    <m/>
  </r>
  <r>
    <s v="MT0024210"/>
    <s v="ICIS-NPDES"/>
    <x v="1"/>
    <x v="5"/>
    <n v="95"/>
    <s v="Specific conductance"/>
    <x v="3"/>
    <n v="1"/>
    <s v="Effluent gross"/>
    <n v="1"/>
    <x v="13"/>
    <x v="13"/>
    <n v="40086"/>
    <x v="3"/>
    <m/>
    <m/>
    <m/>
    <m/>
    <m/>
    <m/>
    <m/>
    <m/>
    <m/>
    <m/>
    <m/>
    <m/>
    <n v="1900"/>
    <s v="UMHO/CM"/>
    <m/>
    <m/>
    <s v="UMHO/CM"/>
    <s v="avg"/>
    <m/>
    <m/>
    <m/>
    <m/>
    <m/>
    <m/>
    <m/>
    <m/>
    <m/>
    <m/>
    <m/>
    <m/>
    <m/>
    <m/>
    <m/>
    <m/>
    <x v="0"/>
    <m/>
    <m/>
    <m/>
    <m/>
    <m/>
    <m/>
    <m/>
    <m/>
    <m/>
    <m/>
    <m/>
    <m/>
    <m/>
    <m/>
    <m/>
    <m/>
    <m/>
    <m/>
    <m/>
    <m/>
    <m/>
    <m/>
    <m/>
    <m/>
  </r>
  <r>
    <s v="MT0024210"/>
    <s v="ICIS-NPDES"/>
    <x v="1"/>
    <x v="5"/>
    <n v="95"/>
    <s v="Specific conductance"/>
    <x v="3"/>
    <n v="1"/>
    <s v="Effluent gross"/>
    <n v="1"/>
    <x v="14"/>
    <x v="14"/>
    <n v="40117"/>
    <x v="3"/>
    <m/>
    <m/>
    <m/>
    <m/>
    <m/>
    <m/>
    <m/>
    <m/>
    <m/>
    <m/>
    <m/>
    <m/>
    <n v="2080"/>
    <s v="UMHO/CM"/>
    <m/>
    <m/>
    <s v="UMHO/CM"/>
    <s v="avg"/>
    <m/>
    <m/>
    <m/>
    <m/>
    <m/>
    <m/>
    <m/>
    <m/>
    <m/>
    <m/>
    <m/>
    <m/>
    <m/>
    <m/>
    <m/>
    <m/>
    <x v="0"/>
    <m/>
    <m/>
    <m/>
    <m/>
    <m/>
    <m/>
    <m/>
    <m/>
    <m/>
    <m/>
    <m/>
    <m/>
    <m/>
    <m/>
    <m/>
    <m/>
    <m/>
    <m/>
    <m/>
    <m/>
    <m/>
    <m/>
    <m/>
    <m/>
  </r>
  <r>
    <s v="MT0024210"/>
    <s v="ICIS-NPDES"/>
    <x v="1"/>
    <x v="5"/>
    <n v="95"/>
    <s v="Specific conductance"/>
    <x v="3"/>
    <n v="1"/>
    <s v="Effluent gross"/>
    <n v="1"/>
    <x v="15"/>
    <x v="15"/>
    <n v="40147"/>
    <x v="3"/>
    <m/>
    <m/>
    <m/>
    <m/>
    <m/>
    <m/>
    <m/>
    <m/>
    <m/>
    <m/>
    <m/>
    <m/>
    <n v="1940"/>
    <s v="UMHO/CM"/>
    <m/>
    <m/>
    <s v="UMHO/CM"/>
    <s v="avg"/>
    <m/>
    <m/>
    <m/>
    <m/>
    <m/>
    <m/>
    <m/>
    <m/>
    <m/>
    <m/>
    <m/>
    <m/>
    <m/>
    <m/>
    <m/>
    <m/>
    <x v="0"/>
    <m/>
    <m/>
    <m/>
    <m/>
    <m/>
    <m/>
    <m/>
    <m/>
    <m/>
    <m/>
    <m/>
    <m/>
    <m/>
    <m/>
    <m/>
    <m/>
    <m/>
    <m/>
    <m/>
    <m/>
    <m/>
    <m/>
    <m/>
    <m/>
  </r>
  <r>
    <s v="MT0024210"/>
    <s v="ICIS-NPDES"/>
    <x v="1"/>
    <x v="5"/>
    <n v="95"/>
    <s v="Specific conductance"/>
    <x v="3"/>
    <n v="1"/>
    <s v="Effluent gross"/>
    <n v="1"/>
    <x v="16"/>
    <x v="16"/>
    <n v="40178"/>
    <x v="3"/>
    <m/>
    <m/>
    <m/>
    <m/>
    <m/>
    <m/>
    <m/>
    <m/>
    <m/>
    <m/>
    <m/>
    <m/>
    <n v="1890"/>
    <s v="UMHO/CM"/>
    <m/>
    <m/>
    <s v="UMHO/CM"/>
    <s v="avg"/>
    <m/>
    <m/>
    <m/>
    <m/>
    <m/>
    <m/>
    <m/>
    <m/>
    <m/>
    <m/>
    <m/>
    <m/>
    <m/>
    <m/>
    <m/>
    <m/>
    <x v="0"/>
    <m/>
    <m/>
    <m/>
    <m/>
    <m/>
    <m/>
    <m/>
    <m/>
    <m/>
    <m/>
    <m/>
    <m/>
    <m/>
    <m/>
    <m/>
    <m/>
    <m/>
    <m/>
    <m/>
    <m/>
    <m/>
    <m/>
    <m/>
    <m/>
  </r>
  <r>
    <s v="MT0024210"/>
    <s v="ICIS-NPDES"/>
    <x v="1"/>
    <x v="5"/>
    <n v="95"/>
    <s v="Specific conductance"/>
    <x v="3"/>
    <n v="1"/>
    <s v="Effluent gross"/>
    <n v="1"/>
    <x v="17"/>
    <x v="17"/>
    <n v="40209"/>
    <x v="0"/>
    <m/>
    <m/>
    <m/>
    <m/>
    <m/>
    <m/>
    <m/>
    <m/>
    <m/>
    <m/>
    <m/>
    <m/>
    <n v="1940"/>
    <s v="UMHO/CM"/>
    <m/>
    <m/>
    <s v="UMHO/CM"/>
    <s v="avg"/>
    <m/>
    <m/>
    <m/>
    <m/>
    <m/>
    <m/>
    <m/>
    <m/>
    <m/>
    <m/>
    <m/>
    <m/>
    <m/>
    <m/>
    <m/>
    <m/>
    <x v="0"/>
    <m/>
    <m/>
    <m/>
    <m/>
    <m/>
    <m/>
    <m/>
    <m/>
    <m/>
    <m/>
    <m/>
    <m/>
    <m/>
    <m/>
    <m/>
    <m/>
    <m/>
    <m/>
    <m/>
    <m/>
    <m/>
    <m/>
    <m/>
    <m/>
  </r>
  <r>
    <s v="MT0024210"/>
    <s v="ICIS-NPDES"/>
    <x v="1"/>
    <x v="5"/>
    <n v="95"/>
    <s v="Specific conductance"/>
    <x v="3"/>
    <n v="1"/>
    <s v="Effluent gross"/>
    <n v="1"/>
    <x v="18"/>
    <x v="18"/>
    <n v="40237"/>
    <x v="0"/>
    <m/>
    <m/>
    <m/>
    <m/>
    <m/>
    <m/>
    <m/>
    <m/>
    <m/>
    <m/>
    <m/>
    <m/>
    <n v="2020"/>
    <s v="UMHO/CM"/>
    <m/>
    <m/>
    <s v="UMHO/CM"/>
    <s v="avg"/>
    <m/>
    <m/>
    <m/>
    <m/>
    <m/>
    <m/>
    <m/>
    <m/>
    <m/>
    <m/>
    <m/>
    <m/>
    <m/>
    <m/>
    <m/>
    <m/>
    <x v="0"/>
    <m/>
    <m/>
    <m/>
    <m/>
    <m/>
    <m/>
    <m/>
    <m/>
    <m/>
    <m/>
    <m/>
    <m/>
    <m/>
    <m/>
    <m/>
    <m/>
    <m/>
    <m/>
    <m/>
    <m/>
    <m/>
    <m/>
    <m/>
    <m/>
  </r>
  <r>
    <s v="MT0024210"/>
    <s v="ICIS-NPDES"/>
    <x v="1"/>
    <x v="5"/>
    <n v="95"/>
    <s v="Specific conductance"/>
    <x v="3"/>
    <n v="1"/>
    <s v="Effluent gross"/>
    <n v="1"/>
    <x v="19"/>
    <x v="19"/>
    <n v="40268"/>
    <x v="0"/>
    <m/>
    <m/>
    <m/>
    <m/>
    <m/>
    <m/>
    <m/>
    <m/>
    <m/>
    <m/>
    <m/>
    <m/>
    <n v="2290"/>
    <s v="UMHO/CM"/>
    <m/>
    <m/>
    <s v="UMHO/CM"/>
    <s v="avg"/>
    <m/>
    <m/>
    <m/>
    <m/>
    <m/>
    <m/>
    <m/>
    <m/>
    <m/>
    <m/>
    <m/>
    <m/>
    <m/>
    <m/>
    <m/>
    <m/>
    <x v="0"/>
    <m/>
    <m/>
    <m/>
    <m/>
    <m/>
    <m/>
    <m/>
    <m/>
    <m/>
    <m/>
    <m/>
    <m/>
    <m/>
    <m/>
    <m/>
    <m/>
    <m/>
    <m/>
    <m/>
    <m/>
    <m/>
    <m/>
    <m/>
    <m/>
  </r>
  <r>
    <s v="MT0024210"/>
    <s v="ICIS-NPDES"/>
    <x v="1"/>
    <x v="5"/>
    <n v="95"/>
    <s v="Specific conductance"/>
    <x v="3"/>
    <n v="1"/>
    <s v="Effluent gross"/>
    <n v="1"/>
    <x v="20"/>
    <x v="20"/>
    <n v="40298"/>
    <x v="0"/>
    <m/>
    <m/>
    <m/>
    <m/>
    <m/>
    <m/>
    <m/>
    <m/>
    <m/>
    <m/>
    <m/>
    <m/>
    <n v="2650"/>
    <s v="UMHO/CM"/>
    <m/>
    <m/>
    <s v="UMHO/CM"/>
    <s v="avg"/>
    <m/>
    <m/>
    <m/>
    <m/>
    <m/>
    <m/>
    <m/>
    <m/>
    <m/>
    <m/>
    <m/>
    <m/>
    <m/>
    <m/>
    <m/>
    <m/>
    <x v="0"/>
    <m/>
    <m/>
    <m/>
    <m/>
    <m/>
    <m/>
    <m/>
    <m/>
    <m/>
    <m/>
    <m/>
    <m/>
    <m/>
    <m/>
    <m/>
    <m/>
    <m/>
    <m/>
    <m/>
    <m/>
    <m/>
    <m/>
    <m/>
    <m/>
  </r>
  <r>
    <s v="MT0024210"/>
    <s v="ICIS-NPDES"/>
    <x v="1"/>
    <x v="5"/>
    <n v="95"/>
    <s v="Specific conductance"/>
    <x v="3"/>
    <n v="1"/>
    <s v="Effluent gross"/>
    <n v="1"/>
    <x v="21"/>
    <x v="21"/>
    <n v="40329"/>
    <x v="0"/>
    <m/>
    <m/>
    <m/>
    <m/>
    <m/>
    <m/>
    <m/>
    <m/>
    <m/>
    <m/>
    <m/>
    <m/>
    <n v="2860"/>
    <s v="UMHO/CM"/>
    <m/>
    <m/>
    <s v="UMHO/CM"/>
    <s v="avg"/>
    <m/>
    <m/>
    <m/>
    <m/>
    <m/>
    <m/>
    <m/>
    <m/>
    <m/>
    <m/>
    <m/>
    <m/>
    <m/>
    <m/>
    <m/>
    <m/>
    <x v="0"/>
    <m/>
    <m/>
    <m/>
    <m/>
    <m/>
    <m/>
    <m/>
    <m/>
    <m/>
    <m/>
    <m/>
    <m/>
    <m/>
    <m/>
    <m/>
    <m/>
    <m/>
    <m/>
    <m/>
    <m/>
    <m/>
    <m/>
    <m/>
    <m/>
  </r>
  <r>
    <s v="MT0024210"/>
    <s v="ICIS-NPDES"/>
    <x v="1"/>
    <x v="5"/>
    <n v="95"/>
    <s v="Specific conductance"/>
    <x v="3"/>
    <n v="1"/>
    <s v="Effluent gross"/>
    <n v="1"/>
    <x v="22"/>
    <x v="22"/>
    <n v="40359"/>
    <x v="0"/>
    <m/>
    <m/>
    <m/>
    <m/>
    <m/>
    <m/>
    <m/>
    <m/>
    <m/>
    <m/>
    <m/>
    <m/>
    <n v="2470"/>
    <s v="UMHO/CM"/>
    <m/>
    <m/>
    <s v="UMHO/CM"/>
    <s v="avg"/>
    <m/>
    <m/>
    <m/>
    <m/>
    <m/>
    <m/>
    <m/>
    <m/>
    <m/>
    <m/>
    <m/>
    <m/>
    <m/>
    <m/>
    <m/>
    <m/>
    <x v="0"/>
    <m/>
    <m/>
    <m/>
    <m/>
    <m/>
    <m/>
    <m/>
    <m/>
    <m/>
    <m/>
    <m/>
    <m/>
    <m/>
    <m/>
    <m/>
    <m/>
    <m/>
    <m/>
    <m/>
    <m/>
    <m/>
    <m/>
    <m/>
    <m/>
  </r>
  <r>
    <s v="MT0024210"/>
    <s v="ICIS-NPDES"/>
    <x v="1"/>
    <x v="5"/>
    <n v="95"/>
    <s v="Specific conductance"/>
    <x v="3"/>
    <n v="1"/>
    <s v="Effluent gross"/>
    <n v="1"/>
    <x v="23"/>
    <x v="23"/>
    <n v="40390"/>
    <x v="0"/>
    <m/>
    <m/>
    <m/>
    <m/>
    <m/>
    <m/>
    <m/>
    <m/>
    <m/>
    <m/>
    <m/>
    <m/>
    <n v="2160"/>
    <s v="UMHO/CM"/>
    <m/>
    <m/>
    <s v="UMHO/CM"/>
    <s v="avg"/>
    <m/>
    <m/>
    <m/>
    <m/>
    <m/>
    <m/>
    <m/>
    <m/>
    <m/>
    <m/>
    <m/>
    <m/>
    <m/>
    <m/>
    <m/>
    <m/>
    <x v="0"/>
    <m/>
    <m/>
    <m/>
    <m/>
    <m/>
    <m/>
    <m/>
    <m/>
    <m/>
    <m/>
    <m/>
    <m/>
    <m/>
    <m/>
    <m/>
    <m/>
    <m/>
    <m/>
    <m/>
    <m/>
    <m/>
    <m/>
    <m/>
    <m/>
  </r>
  <r>
    <s v="MT0024210"/>
    <s v="ICIS-NPDES"/>
    <x v="1"/>
    <x v="5"/>
    <n v="95"/>
    <s v="Specific conductance"/>
    <x v="3"/>
    <n v="1"/>
    <s v="Effluent gross"/>
    <n v="1"/>
    <x v="0"/>
    <x v="0"/>
    <n v="40421"/>
    <x v="0"/>
    <m/>
    <m/>
    <m/>
    <m/>
    <m/>
    <m/>
    <m/>
    <m/>
    <m/>
    <m/>
    <m/>
    <m/>
    <n v="2010"/>
    <s v="UMHO/CM"/>
    <m/>
    <m/>
    <s v="UMHO/CM"/>
    <s v="avg"/>
    <m/>
    <m/>
    <m/>
    <m/>
    <m/>
    <m/>
    <m/>
    <m/>
    <m/>
    <m/>
    <m/>
    <m/>
    <m/>
    <m/>
    <m/>
    <m/>
    <x v="0"/>
    <m/>
    <m/>
    <m/>
    <m/>
    <m/>
    <m/>
    <m/>
    <m/>
    <m/>
    <m/>
    <m/>
    <m/>
    <m/>
    <m/>
    <m/>
    <m/>
    <m/>
    <m/>
    <m/>
    <m/>
    <m/>
    <m/>
    <m/>
    <m/>
  </r>
  <r>
    <s v="MT0024210"/>
    <s v="ICIS-NPDES"/>
    <x v="1"/>
    <x v="5"/>
    <n v="95"/>
    <s v="Specific conductance"/>
    <x v="3"/>
    <n v="1"/>
    <s v="Effluent gross"/>
    <n v="1"/>
    <x v="1"/>
    <x v="1"/>
    <n v="40451"/>
    <x v="0"/>
    <m/>
    <m/>
    <m/>
    <m/>
    <m/>
    <m/>
    <m/>
    <m/>
    <m/>
    <m/>
    <m/>
    <m/>
    <n v="2380"/>
    <s v="UMHO/CM"/>
    <m/>
    <m/>
    <s v="UMHO/CM"/>
    <s v="avg"/>
    <m/>
    <m/>
    <m/>
    <m/>
    <m/>
    <m/>
    <m/>
    <m/>
    <m/>
    <m/>
    <m/>
    <m/>
    <m/>
    <m/>
    <m/>
    <m/>
    <x v="0"/>
    <m/>
    <m/>
    <m/>
    <m/>
    <m/>
    <m/>
    <m/>
    <m/>
    <m/>
    <m/>
    <m/>
    <m/>
    <m/>
    <m/>
    <m/>
    <m/>
    <m/>
    <m/>
    <m/>
    <m/>
    <m/>
    <m/>
    <m/>
    <m/>
  </r>
  <r>
    <s v="MT0024210"/>
    <s v="ICIS-NPDES"/>
    <x v="1"/>
    <x v="5"/>
    <n v="95"/>
    <s v="Specific conductance"/>
    <x v="3"/>
    <n v="1"/>
    <s v="Effluent gross"/>
    <n v="1"/>
    <x v="24"/>
    <x v="24"/>
    <n v="40482"/>
    <x v="0"/>
    <m/>
    <m/>
    <m/>
    <m/>
    <m/>
    <m/>
    <m/>
    <m/>
    <m/>
    <m/>
    <m/>
    <m/>
    <n v="2190"/>
    <s v="UMHO/CM"/>
    <m/>
    <m/>
    <s v="UMHO/CM"/>
    <s v="avg"/>
    <m/>
    <m/>
    <m/>
    <m/>
    <m/>
    <m/>
    <m/>
    <m/>
    <m/>
    <m/>
    <m/>
    <m/>
    <m/>
    <m/>
    <m/>
    <m/>
    <x v="0"/>
    <m/>
    <m/>
    <m/>
    <m/>
    <m/>
    <m/>
    <m/>
    <m/>
    <m/>
    <m/>
    <m/>
    <m/>
    <m/>
    <m/>
    <m/>
    <m/>
    <m/>
    <m/>
    <m/>
    <m/>
    <m/>
    <m/>
    <m/>
    <m/>
  </r>
  <r>
    <s v="MT0024210"/>
    <s v="ICIS-NPDES"/>
    <x v="1"/>
    <x v="5"/>
    <n v="95"/>
    <s v="Specific conductance"/>
    <x v="3"/>
    <n v="1"/>
    <s v="Effluent gross"/>
    <n v="1"/>
    <x v="2"/>
    <x v="2"/>
    <n v="40512"/>
    <x v="0"/>
    <m/>
    <m/>
    <m/>
    <m/>
    <m/>
    <m/>
    <m/>
    <m/>
    <m/>
    <m/>
    <m/>
    <m/>
    <n v="2250"/>
    <s v="UMHO/CM"/>
    <m/>
    <m/>
    <s v="UMHO/CM"/>
    <s v="avg"/>
    <m/>
    <m/>
    <m/>
    <m/>
    <m/>
    <m/>
    <m/>
    <m/>
    <m/>
    <m/>
    <m/>
    <m/>
    <m/>
    <m/>
    <m/>
    <m/>
    <x v="0"/>
    <m/>
    <m/>
    <m/>
    <m/>
    <m/>
    <m/>
    <m/>
    <m/>
    <m/>
    <m/>
    <m/>
    <m/>
    <m/>
    <m/>
    <m/>
    <m/>
    <m/>
    <m/>
    <m/>
    <m/>
    <m/>
    <m/>
    <m/>
    <m/>
  </r>
  <r>
    <s v="MT0024210"/>
    <s v="ICIS-NPDES"/>
    <x v="1"/>
    <x v="5"/>
    <n v="95"/>
    <s v="Specific conductance"/>
    <x v="3"/>
    <n v="1"/>
    <s v="Effluent gross"/>
    <n v="1"/>
    <x v="3"/>
    <x v="3"/>
    <n v="40543"/>
    <x v="0"/>
    <m/>
    <m/>
    <m/>
    <m/>
    <m/>
    <m/>
    <m/>
    <m/>
    <m/>
    <m/>
    <m/>
    <m/>
    <n v="1920"/>
    <s v="UMHO/CM"/>
    <m/>
    <m/>
    <s v="UMHO/CM"/>
    <s v="avg"/>
    <m/>
    <m/>
    <m/>
    <m/>
    <m/>
    <m/>
    <m/>
    <m/>
    <m/>
    <m/>
    <m/>
    <m/>
    <m/>
    <m/>
    <m/>
    <m/>
    <x v="0"/>
    <m/>
    <m/>
    <m/>
    <m/>
    <m/>
    <m/>
    <m/>
    <m/>
    <m/>
    <m/>
    <m/>
    <m/>
    <m/>
    <m/>
    <m/>
    <m/>
    <m/>
    <m/>
    <m/>
    <m/>
    <m/>
    <m/>
    <m/>
    <m/>
  </r>
  <r>
    <s v="MT0024210"/>
    <s v="ICIS-NPDES"/>
    <x v="1"/>
    <x v="5"/>
    <n v="95"/>
    <s v="Specific conductance"/>
    <x v="3"/>
    <n v="1"/>
    <s v="Effluent gross"/>
    <n v="1"/>
    <x v="25"/>
    <x v="25"/>
    <n v="40574"/>
    <x v="1"/>
    <m/>
    <m/>
    <m/>
    <m/>
    <m/>
    <m/>
    <m/>
    <m/>
    <m/>
    <m/>
    <m/>
    <m/>
    <n v="1860"/>
    <s v="UMHO/CM"/>
    <m/>
    <m/>
    <s v="UMHO/CM"/>
    <s v="avg"/>
    <m/>
    <m/>
    <m/>
    <m/>
    <m/>
    <m/>
    <m/>
    <m/>
    <m/>
    <m/>
    <m/>
    <m/>
    <m/>
    <m/>
    <m/>
    <m/>
    <x v="0"/>
    <m/>
    <m/>
    <m/>
    <m/>
    <m/>
    <m/>
    <m/>
    <m/>
    <m/>
    <m/>
    <m/>
    <m/>
    <m/>
    <m/>
    <m/>
    <m/>
    <m/>
    <m/>
    <m/>
    <m/>
    <m/>
    <m/>
    <m/>
    <m/>
  </r>
  <r>
    <s v="MT0024210"/>
    <s v="ICIS-NPDES"/>
    <x v="1"/>
    <x v="5"/>
    <n v="95"/>
    <s v="Specific conductance"/>
    <x v="3"/>
    <n v="1"/>
    <s v="Effluent gross"/>
    <n v="1"/>
    <x v="26"/>
    <x v="26"/>
    <n v="40602"/>
    <x v="1"/>
    <m/>
    <m/>
    <m/>
    <m/>
    <m/>
    <m/>
    <m/>
    <m/>
    <m/>
    <m/>
    <m/>
    <m/>
    <n v="1800"/>
    <s v="UMHO/CM"/>
    <m/>
    <m/>
    <s v="UMHO/CM"/>
    <s v="avg"/>
    <m/>
    <m/>
    <m/>
    <m/>
    <m/>
    <m/>
    <m/>
    <m/>
    <m/>
    <m/>
    <m/>
    <m/>
    <m/>
    <m/>
    <m/>
    <m/>
    <x v="0"/>
    <m/>
    <m/>
    <m/>
    <m/>
    <m/>
    <m/>
    <m/>
    <m/>
    <m/>
    <m/>
    <m/>
    <m/>
    <m/>
    <m/>
    <m/>
    <m/>
    <m/>
    <m/>
    <m/>
    <m/>
    <m/>
    <m/>
    <m/>
    <m/>
  </r>
  <r>
    <s v="MT0024210"/>
    <s v="ICIS-NPDES"/>
    <x v="1"/>
    <x v="5"/>
    <n v="95"/>
    <s v="Specific conductance"/>
    <x v="3"/>
    <n v="1"/>
    <s v="Effluent gross"/>
    <n v="1"/>
    <x v="27"/>
    <x v="27"/>
    <n v="40633"/>
    <x v="1"/>
    <m/>
    <m/>
    <m/>
    <m/>
    <m/>
    <m/>
    <m/>
    <m/>
    <m/>
    <m/>
    <m/>
    <m/>
    <n v="1740"/>
    <s v="UMHO/CM"/>
    <m/>
    <m/>
    <s v="UMHO/CM"/>
    <s v="avg"/>
    <m/>
    <m/>
    <m/>
    <m/>
    <m/>
    <m/>
    <m/>
    <m/>
    <m/>
    <m/>
    <m/>
    <m/>
    <m/>
    <m/>
    <m/>
    <m/>
    <x v="0"/>
    <m/>
    <m/>
    <m/>
    <m/>
    <m/>
    <m/>
    <m/>
    <m/>
    <m/>
    <m/>
    <m/>
    <m/>
    <m/>
    <m/>
    <m/>
    <m/>
    <m/>
    <m/>
    <m/>
    <m/>
    <m/>
    <m/>
    <m/>
    <m/>
  </r>
  <r>
    <s v="MT0024210"/>
    <s v="ICIS-NPDES"/>
    <x v="1"/>
    <x v="5"/>
    <n v="95"/>
    <s v="Specific conductance"/>
    <x v="3"/>
    <n v="1"/>
    <s v="Effluent gross"/>
    <n v="1"/>
    <x v="28"/>
    <x v="28"/>
    <n v="40663"/>
    <x v="1"/>
    <m/>
    <m/>
    <m/>
    <m/>
    <m/>
    <m/>
    <m/>
    <m/>
    <m/>
    <m/>
    <m/>
    <m/>
    <n v="1770"/>
    <s v="UMHO/CM"/>
    <m/>
    <m/>
    <s v="UMHO/CM"/>
    <s v="avg"/>
    <m/>
    <m/>
    <m/>
    <m/>
    <m/>
    <m/>
    <m/>
    <m/>
    <m/>
    <m/>
    <m/>
    <m/>
    <m/>
    <m/>
    <m/>
    <m/>
    <x v="0"/>
    <m/>
    <m/>
    <m/>
    <m/>
    <m/>
    <m/>
    <m/>
    <m/>
    <m/>
    <m/>
    <m/>
    <m/>
    <m/>
    <m/>
    <m/>
    <m/>
    <m/>
    <m/>
    <m/>
    <m/>
    <m/>
    <m/>
    <m/>
    <m/>
  </r>
  <r>
    <s v="MT0024210"/>
    <s v="ICIS-NPDES"/>
    <x v="1"/>
    <x v="5"/>
    <n v="95"/>
    <s v="Specific conductance"/>
    <x v="3"/>
    <n v="1"/>
    <s v="Effluent gross"/>
    <n v="1"/>
    <x v="4"/>
    <x v="4"/>
    <n v="40694"/>
    <x v="1"/>
    <m/>
    <m/>
    <m/>
    <m/>
    <m/>
    <m/>
    <m/>
    <m/>
    <m/>
    <m/>
    <m/>
    <m/>
    <n v="2770"/>
    <s v="UMHO/CM"/>
    <m/>
    <m/>
    <s v="UMHO/CM"/>
    <s v="avg"/>
    <m/>
    <m/>
    <m/>
    <m/>
    <m/>
    <m/>
    <m/>
    <m/>
    <m/>
    <m/>
    <m/>
    <m/>
    <m/>
    <m/>
    <m/>
    <m/>
    <x v="0"/>
    <m/>
    <m/>
    <m/>
    <m/>
    <m/>
    <m/>
    <m/>
    <m/>
    <m/>
    <m/>
    <m/>
    <m/>
    <m/>
    <m/>
    <m/>
    <m/>
    <m/>
    <m/>
    <m/>
    <m/>
    <m/>
    <m/>
    <m/>
    <m/>
  </r>
  <r>
    <s v="MT0024210"/>
    <s v="ICIS-NPDES"/>
    <x v="1"/>
    <x v="5"/>
    <n v="95"/>
    <s v="Specific conductance"/>
    <x v="3"/>
    <n v="1"/>
    <s v="Effluent gross"/>
    <n v="1"/>
    <x v="5"/>
    <x v="5"/>
    <n v="40724"/>
    <x v="1"/>
    <m/>
    <m/>
    <m/>
    <m/>
    <m/>
    <m/>
    <m/>
    <m/>
    <m/>
    <m/>
    <m/>
    <m/>
    <n v="2800"/>
    <s v="UMHO/CM"/>
    <m/>
    <m/>
    <s v="UMHO/CM"/>
    <s v="avg"/>
    <m/>
    <m/>
    <m/>
    <m/>
    <m/>
    <m/>
    <m/>
    <m/>
    <m/>
    <m/>
    <m/>
    <m/>
    <m/>
    <m/>
    <m/>
    <m/>
    <x v="0"/>
    <m/>
    <m/>
    <m/>
    <m/>
    <m/>
    <m/>
    <m/>
    <m/>
    <m/>
    <m/>
    <m/>
    <m/>
    <m/>
    <m/>
    <m/>
    <m/>
    <m/>
    <m/>
    <m/>
    <m/>
    <m/>
    <m/>
    <m/>
    <m/>
  </r>
  <r>
    <s v="MT0024210"/>
    <s v="ICIS-NPDES"/>
    <x v="1"/>
    <x v="5"/>
    <n v="95"/>
    <s v="Specific conductance"/>
    <x v="3"/>
    <n v="1"/>
    <s v="Effluent gross"/>
    <n v="1"/>
    <x v="6"/>
    <x v="6"/>
    <n v="40755"/>
    <x v="1"/>
    <m/>
    <m/>
    <m/>
    <m/>
    <m/>
    <m/>
    <m/>
    <m/>
    <m/>
    <m/>
    <m/>
    <m/>
    <n v="2850"/>
    <s v="UMHO/CM"/>
    <m/>
    <m/>
    <s v="UMHO/CM"/>
    <s v="avg"/>
    <m/>
    <m/>
    <m/>
    <m/>
    <m/>
    <m/>
    <m/>
    <m/>
    <m/>
    <m/>
    <m/>
    <m/>
    <m/>
    <m/>
    <m/>
    <m/>
    <x v="0"/>
    <m/>
    <m/>
    <m/>
    <m/>
    <m/>
    <m/>
    <m/>
    <m/>
    <m/>
    <m/>
    <m/>
    <m/>
    <m/>
    <m/>
    <m/>
    <m/>
    <m/>
    <m/>
    <m/>
    <m/>
    <m/>
    <m/>
    <m/>
    <m/>
  </r>
  <r>
    <s v="MT0024210"/>
    <s v="ICIS-NPDES"/>
    <x v="1"/>
    <x v="5"/>
    <n v="95"/>
    <s v="Specific conductance"/>
    <x v="3"/>
    <n v="1"/>
    <s v="Effluent gross"/>
    <n v="1"/>
    <x v="7"/>
    <x v="7"/>
    <n v="40786"/>
    <x v="1"/>
    <m/>
    <m/>
    <m/>
    <m/>
    <m/>
    <m/>
    <m/>
    <m/>
    <m/>
    <m/>
    <m/>
    <m/>
    <n v="2560"/>
    <s v="UMHO/CM"/>
    <m/>
    <m/>
    <s v="UMHO/CM"/>
    <s v="avg"/>
    <m/>
    <m/>
    <m/>
    <m/>
    <m/>
    <m/>
    <m/>
    <m/>
    <m/>
    <m/>
    <m/>
    <m/>
    <m/>
    <m/>
    <m/>
    <m/>
    <x v="0"/>
    <m/>
    <m/>
    <m/>
    <m/>
    <m/>
    <m/>
    <m/>
    <m/>
    <m/>
    <m/>
    <m/>
    <m/>
    <m/>
    <m/>
    <m/>
    <m/>
    <m/>
    <m/>
    <m/>
    <m/>
    <m/>
    <m/>
    <m/>
    <m/>
  </r>
  <r>
    <s v="MT0024210"/>
    <s v="ICIS-NPDES"/>
    <x v="1"/>
    <x v="5"/>
    <n v="95"/>
    <s v="Specific conductance"/>
    <x v="3"/>
    <n v="1"/>
    <s v="Effluent gross"/>
    <n v="1"/>
    <x v="29"/>
    <x v="29"/>
    <n v="40816"/>
    <x v="1"/>
    <m/>
    <m/>
    <m/>
    <m/>
    <m/>
    <m/>
    <m/>
    <m/>
    <m/>
    <m/>
    <m/>
    <m/>
    <n v="2610"/>
    <s v="UMHO/CM"/>
    <m/>
    <m/>
    <s v="UMHO/CM"/>
    <s v="avg"/>
    <m/>
    <m/>
    <m/>
    <m/>
    <m/>
    <m/>
    <m/>
    <m/>
    <m/>
    <m/>
    <m/>
    <m/>
    <m/>
    <m/>
    <m/>
    <m/>
    <x v="0"/>
    <m/>
    <m/>
    <m/>
    <m/>
    <m/>
    <m/>
    <m/>
    <m/>
    <m/>
    <m/>
    <m/>
    <m/>
    <m/>
    <m/>
    <m/>
    <m/>
    <m/>
    <m/>
    <m/>
    <m/>
    <m/>
    <m/>
    <m/>
    <m/>
  </r>
  <r>
    <s v="MT0024210"/>
    <s v="ICIS-NPDES"/>
    <x v="1"/>
    <x v="5"/>
    <n v="95"/>
    <s v="Specific conductance"/>
    <x v="3"/>
    <n v="1"/>
    <s v="Effluent gross"/>
    <n v="1"/>
    <x v="30"/>
    <x v="30"/>
    <n v="40847"/>
    <x v="1"/>
    <m/>
    <m/>
    <m/>
    <m/>
    <m/>
    <m/>
    <m/>
    <m/>
    <m/>
    <m/>
    <m/>
    <m/>
    <n v="2740"/>
    <s v="UMHO/CM"/>
    <m/>
    <m/>
    <s v="UMHO/CM"/>
    <s v="avg"/>
    <m/>
    <m/>
    <m/>
    <m/>
    <m/>
    <m/>
    <m/>
    <m/>
    <m/>
    <m/>
    <m/>
    <m/>
    <m/>
    <m/>
    <m/>
    <m/>
    <x v="0"/>
    <m/>
    <m/>
    <m/>
    <m/>
    <m/>
    <m/>
    <m/>
    <m/>
    <m/>
    <m/>
    <m/>
    <m/>
    <m/>
    <m/>
    <m/>
    <m/>
    <m/>
    <m/>
    <m/>
    <m/>
    <m/>
    <m/>
    <m/>
    <m/>
  </r>
  <r>
    <s v="MT0024210"/>
    <s v="ICIS-NPDES"/>
    <x v="1"/>
    <x v="5"/>
    <n v="95"/>
    <s v="Specific conductance"/>
    <x v="3"/>
    <n v="1"/>
    <s v="Effluent gross"/>
    <n v="1"/>
    <x v="31"/>
    <x v="31"/>
    <n v="40877"/>
    <x v="1"/>
    <m/>
    <m/>
    <m/>
    <m/>
    <m/>
    <m/>
    <m/>
    <m/>
    <m/>
    <m/>
    <m/>
    <m/>
    <n v="2400"/>
    <s v="UMHO/CM"/>
    <m/>
    <m/>
    <s v="UMHO/CM"/>
    <s v="avg"/>
    <m/>
    <m/>
    <m/>
    <m/>
    <m/>
    <m/>
    <m/>
    <m/>
    <m/>
    <m/>
    <m/>
    <m/>
    <m/>
    <m/>
    <m/>
    <m/>
    <x v="0"/>
    <m/>
    <m/>
    <m/>
    <m/>
    <m/>
    <m/>
    <m/>
    <m/>
    <m/>
    <m/>
    <m/>
    <m/>
    <m/>
    <m/>
    <m/>
    <m/>
    <m/>
    <m/>
    <m/>
    <m/>
    <m/>
    <m/>
    <m/>
    <m/>
  </r>
  <r>
    <s v="MT0024210"/>
    <s v="ICIS-NPDES"/>
    <x v="1"/>
    <x v="5"/>
    <n v="95"/>
    <s v="Specific conductance"/>
    <x v="3"/>
    <n v="1"/>
    <s v="Effluent gross"/>
    <n v="1"/>
    <x v="32"/>
    <x v="32"/>
    <n v="40908"/>
    <x v="1"/>
    <m/>
    <m/>
    <m/>
    <m/>
    <m/>
    <m/>
    <m/>
    <m/>
    <m/>
    <m/>
    <m/>
    <m/>
    <n v="1770"/>
    <s v="UMHO/CM"/>
    <m/>
    <m/>
    <s v="UMHO/CM"/>
    <s v="avg"/>
    <m/>
    <m/>
    <m/>
    <m/>
    <m/>
    <m/>
    <m/>
    <m/>
    <m/>
    <m/>
    <m/>
    <m/>
    <m/>
    <m/>
    <m/>
    <m/>
    <x v="0"/>
    <m/>
    <m/>
    <m/>
    <m/>
    <m/>
    <m/>
    <m/>
    <m/>
    <m/>
    <m/>
    <m/>
    <m/>
    <m/>
    <m/>
    <m/>
    <m/>
    <m/>
    <m/>
    <m/>
    <m/>
    <m/>
    <m/>
    <m/>
    <m/>
  </r>
  <r>
    <s v="MT0024210"/>
    <s v="ICIS-NPDES"/>
    <x v="1"/>
    <x v="5"/>
    <n v="95"/>
    <s v="Specific conductance"/>
    <x v="3"/>
    <n v="1"/>
    <s v="Effluent gross"/>
    <n v="1"/>
    <x v="33"/>
    <x v="33"/>
    <n v="40939"/>
    <x v="2"/>
    <m/>
    <m/>
    <m/>
    <m/>
    <m/>
    <m/>
    <m/>
    <m/>
    <m/>
    <m/>
    <m/>
    <m/>
    <n v="1750"/>
    <s v="UMHO/CM"/>
    <m/>
    <m/>
    <s v="UMHO/CM"/>
    <s v="avg"/>
    <m/>
    <m/>
    <m/>
    <m/>
    <m/>
    <m/>
    <m/>
    <m/>
    <m/>
    <m/>
    <m/>
    <m/>
    <m/>
    <m/>
    <m/>
    <m/>
    <x v="0"/>
    <m/>
    <m/>
    <m/>
    <m/>
    <m/>
    <m/>
    <m/>
    <m/>
    <m/>
    <m/>
    <m/>
    <m/>
    <m/>
    <m/>
    <m/>
    <m/>
    <m/>
    <m/>
    <m/>
    <m/>
    <m/>
    <m/>
    <m/>
    <m/>
  </r>
  <r>
    <s v="MT0024210"/>
    <s v="ICIS-NPDES"/>
    <x v="1"/>
    <x v="5"/>
    <n v="95"/>
    <s v="Specific conductance"/>
    <x v="3"/>
    <n v="1"/>
    <s v="Effluent gross"/>
    <n v="1"/>
    <x v="34"/>
    <x v="34"/>
    <n v="40968"/>
    <x v="2"/>
    <m/>
    <m/>
    <m/>
    <m/>
    <m/>
    <m/>
    <m/>
    <m/>
    <m/>
    <m/>
    <m/>
    <m/>
    <n v="1840"/>
    <s v="UMHO/CM"/>
    <m/>
    <m/>
    <s v="UMHO/CM"/>
    <s v="avg"/>
    <m/>
    <m/>
    <m/>
    <m/>
    <m/>
    <m/>
    <m/>
    <m/>
    <m/>
    <m/>
    <m/>
    <m/>
    <m/>
    <m/>
    <m/>
    <m/>
    <x v="0"/>
    <m/>
    <m/>
    <m/>
    <m/>
    <m/>
    <m/>
    <m/>
    <m/>
    <m/>
    <m/>
    <m/>
    <m/>
    <m/>
    <m/>
    <m/>
    <m/>
    <m/>
    <m/>
    <m/>
    <m/>
    <m/>
    <m/>
    <m/>
    <m/>
  </r>
  <r>
    <s v="MT0024210"/>
    <s v="ICIS-NPDES"/>
    <x v="1"/>
    <x v="5"/>
    <n v="95"/>
    <s v="Specific conductance"/>
    <x v="3"/>
    <n v="1"/>
    <s v="Effluent gross"/>
    <n v="1"/>
    <x v="8"/>
    <x v="8"/>
    <n v="40999"/>
    <x v="2"/>
    <m/>
    <m/>
    <m/>
    <m/>
    <m/>
    <m/>
    <m/>
    <m/>
    <m/>
    <m/>
    <m/>
    <m/>
    <n v="2130"/>
    <s v="UMHO/CM"/>
    <m/>
    <m/>
    <s v="UMHO/CM"/>
    <s v="avg"/>
    <m/>
    <m/>
    <m/>
    <m/>
    <m/>
    <m/>
    <m/>
    <m/>
    <m/>
    <m/>
    <m/>
    <m/>
    <m/>
    <m/>
    <m/>
    <m/>
    <x v="0"/>
    <m/>
    <m/>
    <m/>
    <m/>
    <m/>
    <m/>
    <m/>
    <m/>
    <m/>
    <m/>
    <m/>
    <m/>
    <m/>
    <m/>
    <m/>
    <m/>
    <m/>
    <m/>
    <m/>
    <m/>
    <m/>
    <m/>
    <m/>
    <m/>
  </r>
  <r>
    <s v="MT0024210"/>
    <s v="ICIS-NPDES"/>
    <x v="1"/>
    <x v="5"/>
    <n v="95"/>
    <s v="Specific conductance"/>
    <x v="3"/>
    <n v="1"/>
    <s v="Effluent gross"/>
    <n v="1"/>
    <x v="9"/>
    <x v="9"/>
    <n v="41029"/>
    <x v="2"/>
    <m/>
    <m/>
    <m/>
    <m/>
    <m/>
    <m/>
    <m/>
    <m/>
    <m/>
    <m/>
    <m/>
    <m/>
    <n v="2030"/>
    <s v="UMHO/CM"/>
    <m/>
    <m/>
    <s v="UMHO/CM"/>
    <s v="avg"/>
    <m/>
    <m/>
    <m/>
    <m/>
    <m/>
    <m/>
    <m/>
    <m/>
    <m/>
    <m/>
    <m/>
    <m/>
    <m/>
    <m/>
    <m/>
    <m/>
    <x v="0"/>
    <m/>
    <m/>
    <m/>
    <m/>
    <m/>
    <m/>
    <m/>
    <m/>
    <m/>
    <m/>
    <m/>
    <m/>
    <m/>
    <m/>
    <m/>
    <m/>
    <m/>
    <m/>
    <m/>
    <m/>
    <m/>
    <m/>
    <m/>
    <m/>
  </r>
  <r>
    <s v="MT0024210"/>
    <s v="ICIS-NPDES"/>
    <x v="1"/>
    <x v="5"/>
    <n v="95"/>
    <s v="Specific conductance"/>
    <x v="3"/>
    <n v="1"/>
    <s v="Effluent gross"/>
    <n v="1"/>
    <x v="35"/>
    <x v="35"/>
    <n v="41060"/>
    <x v="2"/>
    <m/>
    <m/>
    <m/>
    <m/>
    <m/>
    <m/>
    <m/>
    <m/>
    <m/>
    <m/>
    <m/>
    <m/>
    <n v="2050"/>
    <s v="UMHO/CM"/>
    <m/>
    <m/>
    <s v="UMHO/CM"/>
    <s v="avg"/>
    <m/>
    <m/>
    <m/>
    <m/>
    <m/>
    <n v="2430"/>
    <s v="UMHO/CM"/>
    <m/>
    <m/>
    <s v="UMHO/CM"/>
    <s v="max"/>
    <m/>
    <m/>
    <m/>
    <m/>
    <m/>
    <x v="0"/>
    <m/>
    <m/>
    <m/>
    <m/>
    <m/>
    <m/>
    <m/>
    <m/>
    <m/>
    <m/>
    <m/>
    <m/>
    <m/>
    <m/>
    <m/>
    <m/>
    <m/>
    <m/>
    <m/>
    <m/>
    <m/>
    <m/>
    <m/>
    <m/>
  </r>
  <r>
    <s v="MT0024210"/>
    <s v="ICIS-NPDES"/>
    <x v="1"/>
    <x v="5"/>
    <n v="95"/>
    <s v="Specific conductance"/>
    <x v="3"/>
    <n v="1"/>
    <s v="Effluent gross"/>
    <n v="1"/>
    <x v="10"/>
    <x v="10"/>
    <n v="41090"/>
    <x v="2"/>
    <m/>
    <m/>
    <m/>
    <m/>
    <m/>
    <m/>
    <m/>
    <m/>
    <m/>
    <m/>
    <m/>
    <m/>
    <n v="1880"/>
    <s v="UMHO/CM"/>
    <m/>
    <m/>
    <s v="UMHO/CM"/>
    <s v="avg"/>
    <m/>
    <m/>
    <m/>
    <m/>
    <m/>
    <n v="1960"/>
    <s v="UMHO/CM"/>
    <m/>
    <m/>
    <s v="UMHO/CM"/>
    <s v="max"/>
    <m/>
    <m/>
    <m/>
    <m/>
    <m/>
    <x v="0"/>
    <m/>
    <m/>
    <m/>
    <m/>
    <m/>
    <m/>
    <m/>
    <m/>
    <m/>
    <m/>
    <m/>
    <m/>
    <m/>
    <m/>
    <m/>
    <m/>
    <m/>
    <m/>
    <m/>
    <m/>
    <m/>
    <m/>
    <m/>
    <m/>
  </r>
  <r>
    <s v="MT0024210"/>
    <s v="ICIS-NPDES"/>
    <x v="1"/>
    <x v="5"/>
    <n v="95"/>
    <s v="Specific conductance"/>
    <x v="3"/>
    <n v="1"/>
    <s v="Effluent gross"/>
    <n v="1"/>
    <x v="36"/>
    <x v="36"/>
    <n v="41121"/>
    <x v="2"/>
    <m/>
    <m/>
    <m/>
    <m/>
    <m/>
    <m/>
    <m/>
    <m/>
    <m/>
    <m/>
    <m/>
    <m/>
    <n v="1960"/>
    <s v="UMHO/CM"/>
    <m/>
    <m/>
    <s v="UMHO/CM"/>
    <s v="avg"/>
    <m/>
    <m/>
    <m/>
    <m/>
    <m/>
    <n v="2370"/>
    <s v="UMHO/CM"/>
    <m/>
    <m/>
    <s v="UMHO/CM"/>
    <s v="max"/>
    <m/>
    <m/>
    <m/>
    <m/>
    <m/>
    <x v="0"/>
    <m/>
    <m/>
    <m/>
    <m/>
    <m/>
    <m/>
    <m/>
    <m/>
    <m/>
    <m/>
    <m/>
    <m/>
    <m/>
    <m/>
    <m/>
    <m/>
    <m/>
    <m/>
    <m/>
    <m/>
    <m/>
    <m/>
    <m/>
    <m/>
  </r>
  <r>
    <s v="MT0024210"/>
    <s v="ICIS-NPDES"/>
    <x v="1"/>
    <x v="5"/>
    <n v="95"/>
    <s v="Specific conductance"/>
    <x v="3"/>
    <n v="1"/>
    <s v="Effluent gross"/>
    <n v="1"/>
    <x v="37"/>
    <x v="37"/>
    <n v="41152"/>
    <x v="2"/>
    <m/>
    <m/>
    <m/>
    <m/>
    <m/>
    <m/>
    <m/>
    <m/>
    <m/>
    <m/>
    <m/>
    <m/>
    <n v="1920"/>
    <s v="UMHO/CM"/>
    <m/>
    <m/>
    <s v="UMHO/CM"/>
    <s v="avg"/>
    <m/>
    <m/>
    <m/>
    <m/>
    <m/>
    <n v="1990"/>
    <s v="UMHO/CM"/>
    <m/>
    <m/>
    <s v="UMHO/CM"/>
    <s v="max"/>
    <m/>
    <m/>
    <m/>
    <m/>
    <m/>
    <x v="0"/>
    <m/>
    <m/>
    <m/>
    <m/>
    <m/>
    <m/>
    <m/>
    <m/>
    <m/>
    <m/>
    <m/>
    <m/>
    <m/>
    <m/>
    <m/>
    <m/>
    <m/>
    <m/>
    <m/>
    <m/>
    <m/>
    <m/>
    <m/>
    <m/>
  </r>
  <r>
    <s v="MT0024210"/>
    <s v="ICIS-NPDES"/>
    <x v="1"/>
    <x v="5"/>
    <n v="95"/>
    <s v="Specific conductance"/>
    <x v="3"/>
    <n v="1"/>
    <s v="Effluent gross"/>
    <n v="1"/>
    <x v="38"/>
    <x v="38"/>
    <n v="41182"/>
    <x v="2"/>
    <m/>
    <m/>
    <m/>
    <m/>
    <m/>
    <m/>
    <m/>
    <m/>
    <m/>
    <m/>
    <m/>
    <m/>
    <n v="2530"/>
    <s v="UMHO/CM"/>
    <m/>
    <m/>
    <s v="UMHO/CM"/>
    <s v="avg"/>
    <m/>
    <m/>
    <m/>
    <m/>
    <m/>
    <n v="2640"/>
    <s v="UMHO/CM"/>
    <m/>
    <m/>
    <s v="UMHO/CM"/>
    <s v="max"/>
    <m/>
    <m/>
    <m/>
    <m/>
    <m/>
    <x v="0"/>
    <m/>
    <m/>
    <m/>
    <m/>
    <m/>
    <m/>
    <m/>
    <m/>
    <m/>
    <m/>
    <m/>
    <m/>
    <m/>
    <m/>
    <m/>
    <m/>
    <m/>
    <m/>
    <m/>
    <m/>
    <m/>
    <m/>
    <m/>
    <m/>
  </r>
  <r>
    <s v="MT0024210"/>
    <s v="ICIS-NPDES"/>
    <x v="1"/>
    <x v="5"/>
    <n v="154"/>
    <s v="Sulfate (as S)"/>
    <x v="5"/>
    <n v="1"/>
    <s v="Effluent gross"/>
    <n v="1"/>
    <x v="35"/>
    <x v="35"/>
    <n v="41060"/>
    <x v="2"/>
    <m/>
    <m/>
    <m/>
    <m/>
    <m/>
    <m/>
    <m/>
    <m/>
    <m/>
    <m/>
    <m/>
    <m/>
    <n v="660"/>
    <s v="MG/L"/>
    <m/>
    <m/>
    <s v="MG/L"/>
    <s v="avg"/>
    <m/>
    <m/>
    <m/>
    <m/>
    <m/>
    <n v="660"/>
    <s v="MG/L"/>
    <m/>
    <m/>
    <s v="MG/L"/>
    <s v="max"/>
    <m/>
    <m/>
    <m/>
    <m/>
    <m/>
    <x v="0"/>
    <m/>
    <m/>
    <m/>
    <m/>
    <m/>
    <m/>
    <m/>
    <m/>
    <m/>
    <m/>
    <m/>
    <m/>
    <m/>
    <m/>
    <m/>
    <m/>
    <m/>
    <m/>
    <m/>
    <m/>
    <m/>
    <m/>
    <m/>
    <m/>
  </r>
  <r>
    <s v="MT0024210"/>
    <s v="ICIS-NPDES"/>
    <x v="1"/>
    <x v="5"/>
    <n v="154"/>
    <s v="Sulfate (as S)"/>
    <x v="5"/>
    <n v="1"/>
    <s v="Effluent gross"/>
    <n v="1"/>
    <x v="10"/>
    <x v="10"/>
    <n v="41090"/>
    <x v="2"/>
    <m/>
    <m/>
    <m/>
    <m/>
    <m/>
    <m/>
    <m/>
    <m/>
    <m/>
    <m/>
    <m/>
    <m/>
    <n v="560"/>
    <s v="MG/L"/>
    <m/>
    <m/>
    <s v="MG/L"/>
    <s v="avg"/>
    <m/>
    <m/>
    <m/>
    <m/>
    <m/>
    <n v="560"/>
    <s v="MG/L"/>
    <m/>
    <m/>
    <s v="MG/L"/>
    <s v="max"/>
    <m/>
    <m/>
    <m/>
    <m/>
    <m/>
    <x v="0"/>
    <m/>
    <m/>
    <m/>
    <m/>
    <m/>
    <m/>
    <m/>
    <m/>
    <m/>
    <m/>
    <m/>
    <m/>
    <m/>
    <m/>
    <m/>
    <m/>
    <m/>
    <m/>
    <m/>
    <m/>
    <m/>
    <m/>
    <m/>
    <m/>
  </r>
  <r>
    <s v="MT0024210"/>
    <s v="ICIS-NPDES"/>
    <x v="1"/>
    <x v="5"/>
    <n v="154"/>
    <s v="Sulfate (as S)"/>
    <x v="5"/>
    <n v="1"/>
    <s v="Effluent gross"/>
    <n v="1"/>
    <x v="36"/>
    <x v="36"/>
    <n v="41121"/>
    <x v="2"/>
    <m/>
    <m/>
    <m/>
    <m/>
    <m/>
    <m/>
    <m/>
    <m/>
    <m/>
    <m/>
    <m/>
    <m/>
    <n v="560"/>
    <s v="MG/L"/>
    <m/>
    <m/>
    <s v="MG/L"/>
    <s v="avg"/>
    <m/>
    <m/>
    <m/>
    <m/>
    <m/>
    <n v="560"/>
    <s v="MG/L"/>
    <m/>
    <m/>
    <s v="MG/L"/>
    <s v="max"/>
    <m/>
    <m/>
    <m/>
    <m/>
    <m/>
    <x v="0"/>
    <m/>
    <m/>
    <m/>
    <m/>
    <m/>
    <m/>
    <m/>
    <m/>
    <m/>
    <m/>
    <m/>
    <m/>
    <m/>
    <m/>
    <m/>
    <m/>
    <m/>
    <m/>
    <m/>
    <m/>
    <m/>
    <m/>
    <m/>
    <m/>
  </r>
  <r>
    <s v="MT0024210"/>
    <s v="ICIS-NPDES"/>
    <x v="1"/>
    <x v="5"/>
    <n v="154"/>
    <s v="Sulfate (as S)"/>
    <x v="5"/>
    <n v="1"/>
    <s v="Effluent gross"/>
    <n v="1"/>
    <x v="37"/>
    <x v="37"/>
    <n v="41152"/>
    <x v="2"/>
    <m/>
    <m/>
    <m/>
    <m/>
    <m/>
    <m/>
    <m/>
    <m/>
    <m/>
    <m/>
    <m/>
    <m/>
    <n v="580"/>
    <s v="MG/L"/>
    <m/>
    <m/>
    <s v="MG/L"/>
    <s v="avg"/>
    <m/>
    <m/>
    <m/>
    <m/>
    <m/>
    <n v="580"/>
    <s v="MG/L"/>
    <m/>
    <m/>
    <s v="MG/L"/>
    <s v="max"/>
    <m/>
    <m/>
    <m/>
    <m/>
    <m/>
    <x v="0"/>
    <m/>
    <m/>
    <m/>
    <m/>
    <m/>
    <m/>
    <m/>
    <m/>
    <m/>
    <m/>
    <m/>
    <m/>
    <m/>
    <m/>
    <m/>
    <m/>
    <m/>
    <m/>
    <m/>
    <m/>
    <m/>
    <m/>
    <m/>
    <m/>
  </r>
  <r>
    <s v="MT0024210"/>
    <s v="ICIS-NPDES"/>
    <x v="1"/>
    <x v="5"/>
    <n v="154"/>
    <s v="Sulfate (as S)"/>
    <x v="5"/>
    <n v="1"/>
    <s v="Effluent gross"/>
    <n v="1"/>
    <x v="38"/>
    <x v="38"/>
    <n v="41182"/>
    <x v="2"/>
    <m/>
    <m/>
    <m/>
    <m/>
    <m/>
    <m/>
    <m/>
    <m/>
    <m/>
    <m/>
    <m/>
    <m/>
    <n v="540"/>
    <s v="MG/L"/>
    <m/>
    <m/>
    <s v="MG/L"/>
    <s v="avg"/>
    <m/>
    <m/>
    <m/>
    <m/>
    <m/>
    <n v="540"/>
    <s v="MG/L"/>
    <m/>
    <m/>
    <s v="MG/L"/>
    <s v="max"/>
    <m/>
    <m/>
    <m/>
    <m/>
    <m/>
    <x v="0"/>
    <m/>
    <m/>
    <m/>
    <m/>
    <m/>
    <m/>
    <m/>
    <m/>
    <m/>
    <m/>
    <m/>
    <m/>
    <m/>
    <m/>
    <m/>
    <m/>
    <m/>
    <m/>
    <m/>
    <m/>
    <m/>
    <m/>
    <m/>
    <m/>
  </r>
  <r>
    <s v="MT0024210"/>
    <s v="ICIS-NPDES"/>
    <x v="1"/>
    <x v="5"/>
    <n v="310"/>
    <s v="BOD, 5-day, 20 deg. C"/>
    <x v="39"/>
    <n v="1"/>
    <s v="Effluent gross"/>
    <n v="6"/>
    <x v="13"/>
    <x v="13"/>
    <n v="40086"/>
    <x v="3"/>
    <m/>
    <m/>
    <m/>
    <m/>
    <m/>
    <m/>
    <m/>
    <m/>
    <m/>
    <m/>
    <m/>
    <m/>
    <m/>
    <m/>
    <m/>
    <m/>
    <m/>
    <m/>
    <m/>
    <m/>
    <m/>
    <m/>
    <s v="&lt;"/>
    <n v="5"/>
    <s v="MG/L"/>
    <m/>
    <m/>
    <s v="MG/L"/>
    <s v="max"/>
    <m/>
    <m/>
    <m/>
    <m/>
    <m/>
    <x v="0"/>
    <m/>
    <m/>
    <m/>
    <m/>
    <m/>
    <m/>
    <m/>
    <m/>
    <m/>
    <m/>
    <m/>
    <m/>
    <m/>
    <m/>
    <m/>
    <m/>
    <m/>
    <m/>
    <m/>
    <m/>
    <m/>
    <m/>
    <m/>
    <m/>
  </r>
  <r>
    <s v="MT0024210"/>
    <s v="ICIS-NPDES"/>
    <x v="1"/>
    <x v="5"/>
    <n v="310"/>
    <s v="BOD, 5-day, 20 deg. C"/>
    <x v="39"/>
    <n v="1"/>
    <s v="Effluent gross"/>
    <n v="6"/>
    <x v="19"/>
    <x v="19"/>
    <n v="40268"/>
    <x v="0"/>
    <m/>
    <m/>
    <m/>
    <m/>
    <m/>
    <m/>
    <m/>
    <m/>
    <m/>
    <m/>
    <m/>
    <m/>
    <m/>
    <m/>
    <m/>
    <m/>
    <m/>
    <m/>
    <m/>
    <m/>
    <m/>
    <m/>
    <s v="&lt;"/>
    <n v="5"/>
    <s v="MG/L"/>
    <m/>
    <m/>
    <s v="MG/L"/>
    <s v="max"/>
    <m/>
    <m/>
    <m/>
    <m/>
    <m/>
    <x v="0"/>
    <m/>
    <m/>
    <m/>
    <m/>
    <m/>
    <m/>
    <m/>
    <m/>
    <m/>
    <m/>
    <m/>
    <m/>
    <m/>
    <m/>
    <m/>
    <m/>
    <m/>
    <m/>
    <m/>
    <m/>
    <m/>
    <m/>
    <m/>
    <m/>
  </r>
  <r>
    <s v="MT0024210"/>
    <s v="ICIS-NPDES"/>
    <x v="1"/>
    <x v="5"/>
    <n v="310"/>
    <s v="BOD, 5-day, 20 deg. C"/>
    <x v="39"/>
    <n v="1"/>
    <s v="Effluent gross"/>
    <n v="6"/>
    <x v="1"/>
    <x v="1"/>
    <n v="40451"/>
    <x v="0"/>
    <m/>
    <m/>
    <m/>
    <m/>
    <m/>
    <m/>
    <m/>
    <m/>
    <m/>
    <m/>
    <m/>
    <m/>
    <m/>
    <m/>
    <m/>
    <m/>
    <m/>
    <m/>
    <m/>
    <m/>
    <m/>
    <m/>
    <s v="&lt;"/>
    <n v="5"/>
    <s v="MG/L"/>
    <m/>
    <m/>
    <s v="MG/L"/>
    <s v="max"/>
    <m/>
    <m/>
    <m/>
    <m/>
    <m/>
    <x v="0"/>
    <m/>
    <m/>
    <m/>
    <m/>
    <m/>
    <m/>
    <m/>
    <m/>
    <m/>
    <m/>
    <m/>
    <m/>
    <m/>
    <m/>
    <m/>
    <m/>
    <m/>
    <m/>
    <m/>
    <m/>
    <m/>
    <m/>
    <m/>
    <m/>
  </r>
  <r>
    <s v="MT0024210"/>
    <s v="ICIS-NPDES"/>
    <x v="1"/>
    <x v="5"/>
    <n v="310"/>
    <s v="BOD, 5-day, 20 deg. C"/>
    <x v="39"/>
    <n v="1"/>
    <s v="Effluent gross"/>
    <n v="6"/>
    <x v="27"/>
    <x v="27"/>
    <n v="40633"/>
    <x v="1"/>
    <m/>
    <m/>
    <m/>
    <m/>
    <m/>
    <m/>
    <m/>
    <m/>
    <m/>
    <m/>
    <m/>
    <m/>
    <m/>
    <m/>
    <m/>
    <m/>
    <m/>
    <m/>
    <m/>
    <m/>
    <m/>
    <m/>
    <s v="&lt;"/>
    <n v="5"/>
    <s v="MG/L"/>
    <m/>
    <m/>
    <s v="MG/L"/>
    <s v="max"/>
    <m/>
    <m/>
    <m/>
    <m/>
    <m/>
    <x v="0"/>
    <m/>
    <m/>
    <m/>
    <m/>
    <m/>
    <m/>
    <m/>
    <m/>
    <m/>
    <m/>
    <m/>
    <m/>
    <m/>
    <m/>
    <m/>
    <m/>
    <m/>
    <m/>
    <m/>
    <m/>
    <m/>
    <m/>
    <m/>
    <m/>
  </r>
  <r>
    <s v="MT0024210"/>
    <s v="ICIS-NPDES"/>
    <x v="1"/>
    <x v="5"/>
    <n v="310"/>
    <s v="BOD, 5-day, 20 deg. C"/>
    <x v="39"/>
    <n v="1"/>
    <s v="Effluent gross"/>
    <n v="6"/>
    <x v="29"/>
    <x v="29"/>
    <n v="40816"/>
    <x v="1"/>
    <m/>
    <m/>
    <m/>
    <m/>
    <m/>
    <m/>
    <m/>
    <m/>
    <m/>
    <m/>
    <m/>
    <m/>
    <m/>
    <m/>
    <m/>
    <m/>
    <m/>
    <m/>
    <m/>
    <m/>
    <m/>
    <m/>
    <s v="&lt;"/>
    <n v="5"/>
    <s v="MG/L"/>
    <m/>
    <m/>
    <s v="MG/L"/>
    <s v="max"/>
    <m/>
    <m/>
    <m/>
    <m/>
    <m/>
    <x v="0"/>
    <m/>
    <m/>
    <m/>
    <m/>
    <m/>
    <m/>
    <m/>
    <m/>
    <m/>
    <m/>
    <m/>
    <m/>
    <m/>
    <m/>
    <m/>
    <m/>
    <m/>
    <m/>
    <m/>
    <m/>
    <m/>
    <m/>
    <m/>
    <m/>
  </r>
  <r>
    <s v="MT0024210"/>
    <s v="ICIS-NPDES"/>
    <x v="1"/>
    <x v="5"/>
    <n v="310"/>
    <s v="BOD, 5-day, 20 deg. C"/>
    <x v="39"/>
    <n v="1"/>
    <s v="Effluent gross"/>
    <n v="6"/>
    <x v="8"/>
    <x v="8"/>
    <n v="40999"/>
    <x v="2"/>
    <m/>
    <m/>
    <m/>
    <m/>
    <m/>
    <m/>
    <m/>
    <m/>
    <m/>
    <m/>
    <m/>
    <m/>
    <m/>
    <m/>
    <m/>
    <m/>
    <m/>
    <m/>
    <m/>
    <m/>
    <m/>
    <m/>
    <s v="&lt;"/>
    <n v="5"/>
    <s v="MG/L"/>
    <m/>
    <m/>
    <s v="MG/L"/>
    <s v="max"/>
    <m/>
    <m/>
    <m/>
    <m/>
    <m/>
    <x v="0"/>
    <m/>
    <m/>
    <m/>
    <m/>
    <m/>
    <m/>
    <m/>
    <m/>
    <m/>
    <m/>
    <m/>
    <m/>
    <m/>
    <m/>
    <m/>
    <m/>
    <m/>
    <m/>
    <m/>
    <m/>
    <m/>
    <m/>
    <m/>
    <m/>
  </r>
  <r>
    <s v="MT0024210"/>
    <s v="ICIS-NPDES"/>
    <x v="1"/>
    <x v="5"/>
    <n v="400"/>
    <s v="pH"/>
    <x v="6"/>
    <n v="1"/>
    <s v="Effluent gross"/>
    <n v="1"/>
    <x v="11"/>
    <x v="11"/>
    <n v="40025"/>
    <x v="3"/>
    <m/>
    <n v="8"/>
    <s v="SU"/>
    <s v="&gt;="/>
    <n v="6.5"/>
    <s v="SU"/>
    <s v="min"/>
    <m/>
    <m/>
    <m/>
    <m/>
    <m/>
    <m/>
    <m/>
    <m/>
    <m/>
    <m/>
    <m/>
    <m/>
    <m/>
    <m/>
    <m/>
    <m/>
    <n v="8.1"/>
    <s v="SU"/>
    <s v="&lt;="/>
    <n v="9"/>
    <s v="SU"/>
    <s v="max"/>
    <m/>
    <m/>
    <m/>
    <m/>
    <m/>
    <x v="0"/>
    <m/>
    <m/>
    <m/>
    <m/>
    <m/>
    <m/>
    <m/>
    <m/>
    <m/>
    <m/>
    <m/>
    <m/>
    <m/>
    <m/>
    <m/>
    <m/>
    <m/>
    <m/>
    <m/>
    <m/>
    <m/>
    <m/>
    <m/>
    <m/>
  </r>
  <r>
    <s v="MT0024210"/>
    <s v="ICIS-NPDES"/>
    <x v="1"/>
    <x v="5"/>
    <n v="400"/>
    <s v="pH"/>
    <x v="6"/>
    <n v="1"/>
    <s v="Effluent gross"/>
    <n v="1"/>
    <x v="12"/>
    <x v="12"/>
    <n v="40056"/>
    <x v="3"/>
    <m/>
    <n v="7.9"/>
    <s v="SU"/>
    <s v="&gt;="/>
    <n v="6.5"/>
    <s v="SU"/>
    <s v="min"/>
    <m/>
    <m/>
    <m/>
    <m/>
    <m/>
    <m/>
    <m/>
    <m/>
    <m/>
    <m/>
    <m/>
    <m/>
    <m/>
    <m/>
    <m/>
    <m/>
    <n v="8.1"/>
    <s v="SU"/>
    <s v="&lt;="/>
    <n v="9"/>
    <s v="SU"/>
    <s v="max"/>
    <m/>
    <m/>
    <m/>
    <m/>
    <m/>
    <x v="0"/>
    <m/>
    <m/>
    <m/>
    <m/>
    <m/>
    <m/>
    <m/>
    <m/>
    <m/>
    <m/>
    <m/>
    <m/>
    <m/>
    <m/>
    <m/>
    <m/>
    <m/>
    <m/>
    <m/>
    <m/>
    <m/>
    <m/>
    <m/>
    <m/>
  </r>
  <r>
    <s v="MT0024210"/>
    <s v="ICIS-NPDES"/>
    <x v="1"/>
    <x v="5"/>
    <n v="400"/>
    <s v="pH"/>
    <x v="6"/>
    <n v="1"/>
    <s v="Effluent gross"/>
    <n v="1"/>
    <x v="13"/>
    <x v="13"/>
    <n v="40086"/>
    <x v="3"/>
    <m/>
    <n v="7.9"/>
    <s v="SU"/>
    <s v="&gt;="/>
    <n v="6.5"/>
    <s v="SU"/>
    <s v="min"/>
    <m/>
    <m/>
    <m/>
    <m/>
    <m/>
    <m/>
    <m/>
    <m/>
    <m/>
    <m/>
    <m/>
    <m/>
    <m/>
    <m/>
    <m/>
    <m/>
    <n v="8.1999999999999993"/>
    <s v="SU"/>
    <s v="&lt;="/>
    <n v="9"/>
    <s v="SU"/>
    <s v="max"/>
    <m/>
    <m/>
    <m/>
    <m/>
    <m/>
    <x v="0"/>
    <m/>
    <m/>
    <m/>
    <m/>
    <m/>
    <m/>
    <m/>
    <m/>
    <m/>
    <m/>
    <m/>
    <m/>
    <m/>
    <m/>
    <m/>
    <m/>
    <m/>
    <m/>
    <m/>
    <m/>
    <m/>
    <m/>
    <m/>
    <m/>
  </r>
  <r>
    <s v="MT0024210"/>
    <s v="ICIS-NPDES"/>
    <x v="1"/>
    <x v="5"/>
    <n v="400"/>
    <s v="pH"/>
    <x v="6"/>
    <n v="1"/>
    <s v="Effluent gross"/>
    <n v="1"/>
    <x v="14"/>
    <x v="14"/>
    <n v="40117"/>
    <x v="3"/>
    <m/>
    <n v="8"/>
    <s v="SU"/>
    <s v="&gt;="/>
    <n v="6.5"/>
    <s v="SU"/>
    <s v="min"/>
    <m/>
    <m/>
    <m/>
    <m/>
    <m/>
    <m/>
    <m/>
    <m/>
    <m/>
    <m/>
    <m/>
    <m/>
    <m/>
    <m/>
    <m/>
    <m/>
    <n v="8.3000000000000007"/>
    <s v="SU"/>
    <s v="&lt;="/>
    <n v="9"/>
    <s v="SU"/>
    <s v="max"/>
    <m/>
    <m/>
    <m/>
    <m/>
    <m/>
    <x v="0"/>
    <m/>
    <m/>
    <m/>
    <m/>
    <m/>
    <m/>
    <m/>
    <m/>
    <m/>
    <m/>
    <m/>
    <m/>
    <m/>
    <m/>
    <m/>
    <m/>
    <m/>
    <m/>
    <m/>
    <m/>
    <m/>
    <m/>
    <m/>
    <m/>
  </r>
  <r>
    <s v="MT0024210"/>
    <s v="ICIS-NPDES"/>
    <x v="1"/>
    <x v="5"/>
    <n v="400"/>
    <s v="pH"/>
    <x v="6"/>
    <n v="1"/>
    <s v="Effluent gross"/>
    <n v="1"/>
    <x v="15"/>
    <x v="15"/>
    <n v="40147"/>
    <x v="3"/>
    <m/>
    <n v="8"/>
    <s v="SU"/>
    <s v="&gt;="/>
    <n v="6.5"/>
    <s v="SU"/>
    <s v="min"/>
    <m/>
    <m/>
    <m/>
    <m/>
    <m/>
    <m/>
    <m/>
    <m/>
    <m/>
    <m/>
    <m/>
    <m/>
    <m/>
    <m/>
    <m/>
    <m/>
    <n v="8.4"/>
    <s v="SU"/>
    <s v="&lt;="/>
    <n v="9"/>
    <s v="SU"/>
    <s v="max"/>
    <m/>
    <m/>
    <m/>
    <m/>
    <m/>
    <x v="0"/>
    <m/>
    <m/>
    <m/>
    <m/>
    <m/>
    <m/>
    <m/>
    <m/>
    <m/>
    <m/>
    <m/>
    <m/>
    <m/>
    <m/>
    <m/>
    <m/>
    <m/>
    <m/>
    <m/>
    <m/>
    <m/>
    <m/>
    <m/>
    <m/>
  </r>
  <r>
    <s v="MT0024210"/>
    <s v="ICIS-NPDES"/>
    <x v="1"/>
    <x v="5"/>
    <n v="400"/>
    <s v="pH"/>
    <x v="6"/>
    <n v="1"/>
    <s v="Effluent gross"/>
    <n v="1"/>
    <x v="16"/>
    <x v="16"/>
    <n v="40178"/>
    <x v="3"/>
    <m/>
    <n v="7.8"/>
    <s v="SU"/>
    <s v="&gt;="/>
    <n v="6.5"/>
    <s v="SU"/>
    <s v="min"/>
    <m/>
    <m/>
    <m/>
    <m/>
    <m/>
    <m/>
    <m/>
    <m/>
    <m/>
    <m/>
    <m/>
    <m/>
    <m/>
    <m/>
    <m/>
    <m/>
    <n v="8.4"/>
    <s v="SU"/>
    <s v="&lt;="/>
    <n v="9"/>
    <s v="SU"/>
    <s v="max"/>
    <m/>
    <m/>
    <m/>
    <m/>
    <m/>
    <x v="0"/>
    <m/>
    <m/>
    <m/>
    <m/>
    <m/>
    <m/>
    <m/>
    <m/>
    <m/>
    <m/>
    <m/>
    <m/>
    <m/>
    <m/>
    <m/>
    <m/>
    <m/>
    <m/>
    <m/>
    <m/>
    <m/>
    <m/>
    <m/>
    <m/>
  </r>
  <r>
    <s v="MT0024210"/>
    <s v="ICIS-NPDES"/>
    <x v="1"/>
    <x v="5"/>
    <n v="400"/>
    <s v="pH"/>
    <x v="6"/>
    <n v="1"/>
    <s v="Effluent gross"/>
    <n v="1"/>
    <x v="17"/>
    <x v="17"/>
    <n v="40209"/>
    <x v="0"/>
    <m/>
    <n v="7.6"/>
    <s v="SU"/>
    <s v="&gt;="/>
    <n v="6.5"/>
    <s v="SU"/>
    <s v="min"/>
    <m/>
    <m/>
    <m/>
    <m/>
    <m/>
    <m/>
    <m/>
    <m/>
    <m/>
    <m/>
    <m/>
    <m/>
    <m/>
    <m/>
    <m/>
    <m/>
    <n v="7.9"/>
    <s v="SU"/>
    <s v="&lt;="/>
    <n v="9"/>
    <s v="SU"/>
    <s v="max"/>
    <m/>
    <m/>
    <m/>
    <m/>
    <m/>
    <x v="0"/>
    <m/>
    <m/>
    <m/>
    <m/>
    <m/>
    <m/>
    <m/>
    <m/>
    <m/>
    <m/>
    <m/>
    <m/>
    <m/>
    <m/>
    <m/>
    <m/>
    <m/>
    <m/>
    <m/>
    <m/>
    <m/>
    <m/>
    <m/>
    <m/>
  </r>
  <r>
    <s v="MT0024210"/>
    <s v="ICIS-NPDES"/>
    <x v="1"/>
    <x v="5"/>
    <n v="400"/>
    <s v="pH"/>
    <x v="6"/>
    <n v="1"/>
    <s v="Effluent gross"/>
    <n v="1"/>
    <x v="18"/>
    <x v="18"/>
    <n v="40237"/>
    <x v="0"/>
    <m/>
    <n v="7.9"/>
    <s v="SU"/>
    <s v="&gt;="/>
    <n v="6.5"/>
    <s v="SU"/>
    <s v="min"/>
    <m/>
    <m/>
    <m/>
    <m/>
    <m/>
    <m/>
    <m/>
    <m/>
    <m/>
    <m/>
    <m/>
    <m/>
    <m/>
    <m/>
    <m/>
    <m/>
    <n v="7.9"/>
    <s v="SU"/>
    <s v="&lt;="/>
    <n v="9"/>
    <s v="SU"/>
    <s v="max"/>
    <m/>
    <m/>
    <m/>
    <m/>
    <m/>
    <x v="0"/>
    <m/>
    <m/>
    <m/>
    <m/>
    <m/>
    <m/>
    <m/>
    <m/>
    <m/>
    <m/>
    <m/>
    <m/>
    <m/>
    <m/>
    <m/>
    <m/>
    <m/>
    <m/>
    <m/>
    <m/>
    <m/>
    <m/>
    <m/>
    <m/>
  </r>
  <r>
    <s v="MT0024210"/>
    <s v="ICIS-NPDES"/>
    <x v="1"/>
    <x v="5"/>
    <n v="400"/>
    <s v="pH"/>
    <x v="6"/>
    <n v="1"/>
    <s v="Effluent gross"/>
    <n v="1"/>
    <x v="19"/>
    <x v="19"/>
    <n v="40268"/>
    <x v="0"/>
    <m/>
    <n v="7.8"/>
    <s v="SU"/>
    <s v="&gt;="/>
    <n v="6.5"/>
    <s v="SU"/>
    <s v="min"/>
    <m/>
    <m/>
    <m/>
    <m/>
    <m/>
    <m/>
    <m/>
    <m/>
    <m/>
    <m/>
    <m/>
    <m/>
    <m/>
    <m/>
    <m/>
    <m/>
    <n v="8.3000000000000007"/>
    <s v="SU"/>
    <s v="&lt;="/>
    <n v="9"/>
    <s v="SU"/>
    <s v="max"/>
    <m/>
    <m/>
    <m/>
    <m/>
    <m/>
    <x v="0"/>
    <m/>
    <m/>
    <m/>
    <m/>
    <m/>
    <m/>
    <m/>
    <m/>
    <m/>
    <m/>
    <m/>
    <m/>
    <m/>
    <m/>
    <m/>
    <m/>
    <m/>
    <m/>
    <m/>
    <m/>
    <m/>
    <m/>
    <m/>
    <m/>
  </r>
  <r>
    <s v="MT0024210"/>
    <s v="ICIS-NPDES"/>
    <x v="1"/>
    <x v="5"/>
    <n v="400"/>
    <s v="pH"/>
    <x v="6"/>
    <n v="1"/>
    <s v="Effluent gross"/>
    <n v="1"/>
    <x v="20"/>
    <x v="20"/>
    <n v="40298"/>
    <x v="0"/>
    <m/>
    <n v="8.3000000000000007"/>
    <s v="SU"/>
    <s v="&gt;="/>
    <n v="6.5"/>
    <s v="SU"/>
    <s v="min"/>
    <m/>
    <m/>
    <m/>
    <m/>
    <m/>
    <m/>
    <m/>
    <m/>
    <m/>
    <m/>
    <m/>
    <m/>
    <m/>
    <m/>
    <m/>
    <m/>
    <n v="8.3000000000000007"/>
    <s v="SU"/>
    <s v="&lt;="/>
    <n v="9"/>
    <s v="SU"/>
    <s v="max"/>
    <m/>
    <m/>
    <m/>
    <m/>
    <m/>
    <x v="0"/>
    <m/>
    <m/>
    <m/>
    <m/>
    <m/>
    <m/>
    <m/>
    <m/>
    <m/>
    <m/>
    <m/>
    <m/>
    <m/>
    <m/>
    <m/>
    <m/>
    <m/>
    <m/>
    <m/>
    <m/>
    <m/>
    <m/>
    <m/>
    <m/>
  </r>
  <r>
    <s v="MT0024210"/>
    <s v="ICIS-NPDES"/>
    <x v="1"/>
    <x v="5"/>
    <n v="400"/>
    <s v="pH"/>
    <x v="6"/>
    <n v="1"/>
    <s v="Effluent gross"/>
    <n v="1"/>
    <x v="21"/>
    <x v="21"/>
    <n v="40329"/>
    <x v="0"/>
    <m/>
    <n v="8.1999999999999993"/>
    <s v="SU"/>
    <s v="&gt;="/>
    <n v="6.5"/>
    <s v="SU"/>
    <s v="min"/>
    <m/>
    <m/>
    <m/>
    <m/>
    <m/>
    <m/>
    <m/>
    <m/>
    <m/>
    <m/>
    <m/>
    <m/>
    <m/>
    <m/>
    <m/>
    <m/>
    <n v="8.4"/>
    <s v="SU"/>
    <s v="&lt;="/>
    <n v="9"/>
    <s v="SU"/>
    <s v="max"/>
    <m/>
    <m/>
    <m/>
    <m/>
    <m/>
    <x v="0"/>
    <m/>
    <m/>
    <m/>
    <m/>
    <m/>
    <m/>
    <m/>
    <m/>
    <m/>
    <m/>
    <m/>
    <m/>
    <m/>
    <m/>
    <m/>
    <m/>
    <m/>
    <m/>
    <m/>
    <m/>
    <m/>
    <m/>
    <m/>
    <m/>
  </r>
  <r>
    <s v="MT0024210"/>
    <s v="ICIS-NPDES"/>
    <x v="1"/>
    <x v="5"/>
    <n v="400"/>
    <s v="pH"/>
    <x v="6"/>
    <n v="1"/>
    <s v="Effluent gross"/>
    <n v="1"/>
    <x v="22"/>
    <x v="22"/>
    <n v="40359"/>
    <x v="0"/>
    <m/>
    <n v="8.1"/>
    <s v="SU"/>
    <s v="&gt;="/>
    <n v="6.5"/>
    <s v="SU"/>
    <s v="min"/>
    <m/>
    <m/>
    <m/>
    <m/>
    <m/>
    <m/>
    <m/>
    <m/>
    <m/>
    <m/>
    <m/>
    <m/>
    <m/>
    <m/>
    <m/>
    <m/>
    <n v="8.1999999999999993"/>
    <s v="SU"/>
    <s v="&lt;="/>
    <n v="9"/>
    <s v="SU"/>
    <s v="max"/>
    <m/>
    <m/>
    <m/>
    <m/>
    <m/>
    <x v="0"/>
    <m/>
    <m/>
    <m/>
    <m/>
    <m/>
    <m/>
    <m/>
    <m/>
    <m/>
    <m/>
    <m/>
    <m/>
    <m/>
    <m/>
    <m/>
    <m/>
    <m/>
    <m/>
    <m/>
    <m/>
    <m/>
    <m/>
    <m/>
    <m/>
  </r>
  <r>
    <s v="MT0024210"/>
    <s v="ICIS-NPDES"/>
    <x v="1"/>
    <x v="5"/>
    <n v="400"/>
    <s v="pH"/>
    <x v="6"/>
    <n v="1"/>
    <s v="Effluent gross"/>
    <n v="1"/>
    <x v="23"/>
    <x v="23"/>
    <n v="40390"/>
    <x v="0"/>
    <m/>
    <n v="8"/>
    <s v="SU"/>
    <s v="&gt;="/>
    <n v="6.5"/>
    <s v="SU"/>
    <s v="min"/>
    <m/>
    <m/>
    <m/>
    <m/>
    <m/>
    <m/>
    <m/>
    <m/>
    <m/>
    <m/>
    <m/>
    <m/>
    <m/>
    <m/>
    <m/>
    <m/>
    <n v="8.1"/>
    <s v="SU"/>
    <s v="&lt;="/>
    <n v="9"/>
    <s v="SU"/>
    <s v="max"/>
    <m/>
    <m/>
    <m/>
    <m/>
    <m/>
    <x v="0"/>
    <m/>
    <m/>
    <m/>
    <m/>
    <m/>
    <m/>
    <m/>
    <m/>
    <m/>
    <m/>
    <m/>
    <m/>
    <m/>
    <m/>
    <m/>
    <m/>
    <m/>
    <m/>
    <m/>
    <m/>
    <m/>
    <m/>
    <m/>
    <m/>
  </r>
  <r>
    <s v="MT0024210"/>
    <s v="ICIS-NPDES"/>
    <x v="1"/>
    <x v="5"/>
    <n v="400"/>
    <s v="pH"/>
    <x v="6"/>
    <n v="1"/>
    <s v="Effluent gross"/>
    <n v="1"/>
    <x v="0"/>
    <x v="0"/>
    <n v="40421"/>
    <x v="0"/>
    <m/>
    <n v="7.8"/>
    <s v="SU"/>
    <s v="&gt;="/>
    <n v="6.5"/>
    <s v="SU"/>
    <s v="min"/>
    <m/>
    <m/>
    <m/>
    <m/>
    <m/>
    <m/>
    <m/>
    <m/>
    <m/>
    <m/>
    <m/>
    <m/>
    <m/>
    <m/>
    <m/>
    <m/>
    <n v="8.1999999999999993"/>
    <s v="SU"/>
    <s v="&lt;="/>
    <n v="9"/>
    <s v="SU"/>
    <s v="max"/>
    <m/>
    <m/>
    <m/>
    <m/>
    <m/>
    <x v="0"/>
    <m/>
    <m/>
    <m/>
    <m/>
    <m/>
    <m/>
    <m/>
    <m/>
    <m/>
    <m/>
    <m/>
    <m/>
    <m/>
    <m/>
    <m/>
    <m/>
    <m/>
    <m/>
    <m/>
    <m/>
    <m/>
    <m/>
    <m/>
    <m/>
  </r>
  <r>
    <s v="MT0024210"/>
    <s v="ICIS-NPDES"/>
    <x v="1"/>
    <x v="5"/>
    <n v="400"/>
    <s v="pH"/>
    <x v="6"/>
    <n v="1"/>
    <s v="Effluent gross"/>
    <n v="1"/>
    <x v="1"/>
    <x v="1"/>
    <n v="40451"/>
    <x v="0"/>
    <m/>
    <n v="8.1"/>
    <s v="SU"/>
    <s v="&gt;="/>
    <n v="6.5"/>
    <s v="SU"/>
    <s v="min"/>
    <m/>
    <m/>
    <m/>
    <m/>
    <m/>
    <m/>
    <m/>
    <m/>
    <m/>
    <m/>
    <m/>
    <m/>
    <m/>
    <m/>
    <m/>
    <m/>
    <n v="8.4"/>
    <s v="SU"/>
    <s v="&lt;="/>
    <n v="9"/>
    <s v="SU"/>
    <s v="max"/>
    <m/>
    <m/>
    <m/>
    <m/>
    <m/>
    <x v="0"/>
    <m/>
    <m/>
    <m/>
    <m/>
    <m/>
    <m/>
    <m/>
    <m/>
    <m/>
    <m/>
    <m/>
    <m/>
    <m/>
    <m/>
    <m/>
    <m/>
    <m/>
    <m/>
    <m/>
    <m/>
    <m/>
    <m/>
    <m/>
    <m/>
  </r>
  <r>
    <s v="MT0024210"/>
    <s v="ICIS-NPDES"/>
    <x v="1"/>
    <x v="5"/>
    <n v="400"/>
    <s v="pH"/>
    <x v="6"/>
    <n v="1"/>
    <s v="Effluent gross"/>
    <n v="1"/>
    <x v="24"/>
    <x v="24"/>
    <n v="40482"/>
    <x v="0"/>
    <m/>
    <n v="8.1"/>
    <s v="SU"/>
    <s v="&gt;="/>
    <n v="6.5"/>
    <s v="SU"/>
    <s v="min"/>
    <m/>
    <m/>
    <m/>
    <m/>
    <m/>
    <m/>
    <m/>
    <m/>
    <m/>
    <m/>
    <m/>
    <m/>
    <m/>
    <m/>
    <m/>
    <m/>
    <n v="8.3000000000000007"/>
    <s v="SU"/>
    <s v="&lt;="/>
    <n v="9"/>
    <s v="SU"/>
    <s v="max"/>
    <m/>
    <m/>
    <m/>
    <m/>
    <m/>
    <x v="0"/>
    <m/>
    <m/>
    <m/>
    <m/>
    <m/>
    <m/>
    <m/>
    <m/>
    <m/>
    <m/>
    <m/>
    <m/>
    <m/>
    <m/>
    <m/>
    <m/>
    <m/>
    <m/>
    <m/>
    <m/>
    <m/>
    <m/>
    <m/>
    <m/>
  </r>
  <r>
    <s v="MT0024210"/>
    <s v="ICIS-NPDES"/>
    <x v="1"/>
    <x v="5"/>
    <n v="400"/>
    <s v="pH"/>
    <x v="6"/>
    <n v="1"/>
    <s v="Effluent gross"/>
    <n v="1"/>
    <x v="2"/>
    <x v="2"/>
    <n v="40512"/>
    <x v="0"/>
    <m/>
    <n v="8.3000000000000007"/>
    <s v="SU"/>
    <s v="&gt;="/>
    <n v="6.5"/>
    <s v="SU"/>
    <s v="min"/>
    <m/>
    <m/>
    <m/>
    <m/>
    <m/>
    <m/>
    <m/>
    <m/>
    <m/>
    <m/>
    <m/>
    <m/>
    <m/>
    <m/>
    <m/>
    <m/>
    <n v="8.4"/>
    <s v="SU"/>
    <s v="&lt;="/>
    <n v="9"/>
    <s v="SU"/>
    <s v="max"/>
    <m/>
    <m/>
    <m/>
    <m/>
    <m/>
    <x v="0"/>
    <m/>
    <m/>
    <m/>
    <m/>
    <m/>
    <m/>
    <m/>
    <m/>
    <m/>
    <m/>
    <m/>
    <m/>
    <m/>
    <m/>
    <m/>
    <m/>
    <m/>
    <m/>
    <m/>
    <m/>
    <m/>
    <m/>
    <m/>
    <m/>
  </r>
  <r>
    <s v="MT0024210"/>
    <s v="ICIS-NPDES"/>
    <x v="1"/>
    <x v="5"/>
    <n v="400"/>
    <s v="pH"/>
    <x v="6"/>
    <n v="1"/>
    <s v="Effluent gross"/>
    <n v="1"/>
    <x v="3"/>
    <x v="3"/>
    <n v="40543"/>
    <x v="0"/>
    <m/>
    <n v="7.8"/>
    <s v="SU"/>
    <s v="&gt;="/>
    <n v="6.5"/>
    <s v="SU"/>
    <s v="min"/>
    <m/>
    <m/>
    <m/>
    <m/>
    <m/>
    <m/>
    <m/>
    <m/>
    <m/>
    <m/>
    <m/>
    <m/>
    <m/>
    <m/>
    <m/>
    <m/>
    <n v="8.1"/>
    <s v="SU"/>
    <s v="&lt;="/>
    <n v="9"/>
    <s v="SU"/>
    <s v="max"/>
    <m/>
    <m/>
    <m/>
    <m/>
    <m/>
    <x v="0"/>
    <m/>
    <m/>
    <m/>
    <m/>
    <m/>
    <m/>
    <m/>
    <m/>
    <m/>
    <m/>
    <m/>
    <m/>
    <m/>
    <m/>
    <m/>
    <m/>
    <m/>
    <m/>
    <m/>
    <m/>
    <m/>
    <m/>
    <m/>
    <m/>
  </r>
  <r>
    <s v="MT0024210"/>
    <s v="ICIS-NPDES"/>
    <x v="1"/>
    <x v="5"/>
    <n v="400"/>
    <s v="pH"/>
    <x v="6"/>
    <n v="1"/>
    <s v="Effluent gross"/>
    <n v="1"/>
    <x v="25"/>
    <x v="25"/>
    <n v="40574"/>
    <x v="1"/>
    <m/>
    <n v="8"/>
    <s v="SU"/>
    <s v="&gt;="/>
    <n v="6.5"/>
    <s v="SU"/>
    <s v="min"/>
    <m/>
    <m/>
    <m/>
    <m/>
    <m/>
    <m/>
    <m/>
    <m/>
    <m/>
    <m/>
    <m/>
    <m/>
    <m/>
    <m/>
    <m/>
    <m/>
    <n v="8.1999999999999993"/>
    <s v="SU"/>
    <s v="&lt;="/>
    <n v="9"/>
    <s v="SU"/>
    <s v="max"/>
    <m/>
    <m/>
    <m/>
    <m/>
    <m/>
    <x v="0"/>
    <m/>
    <m/>
    <m/>
    <m/>
    <m/>
    <m/>
    <m/>
    <m/>
    <m/>
    <m/>
    <m/>
    <m/>
    <m/>
    <m/>
    <m/>
    <m/>
    <m/>
    <m/>
    <m/>
    <m/>
    <m/>
    <m/>
    <m/>
    <m/>
  </r>
  <r>
    <s v="MT0024210"/>
    <s v="ICIS-NPDES"/>
    <x v="1"/>
    <x v="5"/>
    <n v="400"/>
    <s v="pH"/>
    <x v="6"/>
    <n v="1"/>
    <s v="Effluent gross"/>
    <n v="1"/>
    <x v="26"/>
    <x v="26"/>
    <n v="40602"/>
    <x v="1"/>
    <m/>
    <n v="7.9"/>
    <s v="SU"/>
    <s v="&gt;="/>
    <n v="6.5"/>
    <s v="SU"/>
    <s v="min"/>
    <m/>
    <m/>
    <m/>
    <m/>
    <m/>
    <m/>
    <m/>
    <m/>
    <m/>
    <m/>
    <m/>
    <m/>
    <m/>
    <m/>
    <m/>
    <m/>
    <n v="8"/>
    <s v="SU"/>
    <s v="&lt;="/>
    <n v="9"/>
    <s v="SU"/>
    <s v="max"/>
    <m/>
    <m/>
    <m/>
    <m/>
    <m/>
    <x v="0"/>
    <m/>
    <m/>
    <m/>
    <m/>
    <m/>
    <m/>
    <m/>
    <m/>
    <m/>
    <m/>
    <m/>
    <m/>
    <m/>
    <m/>
    <m/>
    <m/>
    <m/>
    <m/>
    <m/>
    <m/>
    <m/>
    <m/>
    <m/>
    <m/>
  </r>
  <r>
    <s v="MT0024210"/>
    <s v="ICIS-NPDES"/>
    <x v="1"/>
    <x v="5"/>
    <n v="400"/>
    <s v="pH"/>
    <x v="6"/>
    <n v="1"/>
    <s v="Effluent gross"/>
    <n v="1"/>
    <x v="27"/>
    <x v="27"/>
    <n v="40633"/>
    <x v="1"/>
    <m/>
    <n v="8.1999999999999993"/>
    <s v="SU"/>
    <s v="&gt;="/>
    <n v="6.5"/>
    <s v="SU"/>
    <s v="min"/>
    <m/>
    <m/>
    <m/>
    <m/>
    <m/>
    <m/>
    <m/>
    <m/>
    <m/>
    <m/>
    <m/>
    <m/>
    <m/>
    <m/>
    <m/>
    <m/>
    <n v="8.4"/>
    <s v="SU"/>
    <s v="&lt;="/>
    <n v="9"/>
    <s v="SU"/>
    <s v="max"/>
    <m/>
    <m/>
    <m/>
    <m/>
    <m/>
    <x v="0"/>
    <m/>
    <m/>
    <m/>
    <m/>
    <m/>
    <m/>
    <m/>
    <m/>
    <m/>
    <m/>
    <m/>
    <m/>
    <m/>
    <m/>
    <m/>
    <m/>
    <m/>
    <m/>
    <m/>
    <m/>
    <m/>
    <m/>
    <m/>
    <m/>
  </r>
  <r>
    <s v="MT0024210"/>
    <s v="ICIS-NPDES"/>
    <x v="1"/>
    <x v="5"/>
    <n v="400"/>
    <s v="pH"/>
    <x v="6"/>
    <n v="1"/>
    <s v="Effluent gross"/>
    <n v="1"/>
    <x v="28"/>
    <x v="28"/>
    <n v="40663"/>
    <x v="1"/>
    <m/>
    <n v="8.4"/>
    <s v="SU"/>
    <s v="&gt;="/>
    <n v="6.5"/>
    <s v="SU"/>
    <s v="min"/>
    <m/>
    <m/>
    <m/>
    <m/>
    <m/>
    <m/>
    <m/>
    <m/>
    <m/>
    <m/>
    <m/>
    <m/>
    <m/>
    <m/>
    <m/>
    <m/>
    <n v="8.4"/>
    <s v="SU"/>
    <s v="&lt;="/>
    <n v="9"/>
    <s v="SU"/>
    <s v="max"/>
    <m/>
    <m/>
    <m/>
    <m/>
    <m/>
    <x v="0"/>
    <m/>
    <m/>
    <m/>
    <m/>
    <m/>
    <m/>
    <m/>
    <m/>
    <m/>
    <m/>
    <m/>
    <m/>
    <m/>
    <m/>
    <m/>
    <m/>
    <m/>
    <m/>
    <m/>
    <m/>
    <m/>
    <m/>
    <m/>
    <m/>
  </r>
  <r>
    <s v="MT0024210"/>
    <s v="ICIS-NPDES"/>
    <x v="1"/>
    <x v="5"/>
    <n v="400"/>
    <s v="pH"/>
    <x v="6"/>
    <n v="1"/>
    <s v="Effluent gross"/>
    <n v="1"/>
    <x v="4"/>
    <x v="4"/>
    <n v="40694"/>
    <x v="1"/>
    <m/>
    <n v="8.1999999999999993"/>
    <s v="SU"/>
    <s v="&gt;="/>
    <n v="6.5"/>
    <s v="SU"/>
    <s v="min"/>
    <m/>
    <m/>
    <m/>
    <m/>
    <m/>
    <m/>
    <m/>
    <m/>
    <m/>
    <m/>
    <m/>
    <m/>
    <m/>
    <m/>
    <m/>
    <m/>
    <n v="8.5"/>
    <s v="SU"/>
    <s v="&lt;="/>
    <n v="9"/>
    <s v="SU"/>
    <s v="max"/>
    <m/>
    <m/>
    <m/>
    <m/>
    <m/>
    <x v="0"/>
    <m/>
    <m/>
    <m/>
    <m/>
    <m/>
    <m/>
    <m/>
    <m/>
    <m/>
    <m/>
    <m/>
    <m/>
    <m/>
    <m/>
    <m/>
    <m/>
    <m/>
    <m/>
    <m/>
    <m/>
    <m/>
    <m/>
    <m/>
    <m/>
  </r>
  <r>
    <s v="MT0024210"/>
    <s v="ICIS-NPDES"/>
    <x v="1"/>
    <x v="5"/>
    <n v="400"/>
    <s v="pH"/>
    <x v="6"/>
    <n v="1"/>
    <s v="Effluent gross"/>
    <n v="1"/>
    <x v="5"/>
    <x v="5"/>
    <n v="40724"/>
    <x v="1"/>
    <m/>
    <n v="8.1"/>
    <s v="SU"/>
    <s v="&gt;="/>
    <n v="6.5"/>
    <s v="SU"/>
    <s v="min"/>
    <m/>
    <m/>
    <m/>
    <m/>
    <m/>
    <m/>
    <m/>
    <m/>
    <m/>
    <m/>
    <m/>
    <m/>
    <m/>
    <m/>
    <m/>
    <m/>
    <n v="8.3000000000000007"/>
    <s v="SU"/>
    <s v="&lt;="/>
    <n v="9"/>
    <s v="SU"/>
    <s v="max"/>
    <m/>
    <m/>
    <m/>
    <m/>
    <m/>
    <x v="0"/>
    <m/>
    <m/>
    <m/>
    <m/>
    <m/>
    <m/>
    <m/>
    <m/>
    <m/>
    <m/>
    <m/>
    <m/>
    <m/>
    <m/>
    <m/>
    <m/>
    <m/>
    <m/>
    <m/>
    <m/>
    <m/>
    <m/>
    <m/>
    <m/>
  </r>
  <r>
    <s v="MT0024210"/>
    <s v="ICIS-NPDES"/>
    <x v="1"/>
    <x v="5"/>
    <n v="400"/>
    <s v="pH"/>
    <x v="6"/>
    <n v="1"/>
    <s v="Effluent gross"/>
    <n v="1"/>
    <x v="6"/>
    <x v="6"/>
    <n v="40755"/>
    <x v="1"/>
    <m/>
    <n v="8"/>
    <s v="SU"/>
    <s v="&gt;="/>
    <n v="6.5"/>
    <s v="SU"/>
    <s v="min"/>
    <m/>
    <m/>
    <m/>
    <m/>
    <m/>
    <m/>
    <m/>
    <m/>
    <m/>
    <m/>
    <m/>
    <m/>
    <m/>
    <m/>
    <m/>
    <m/>
    <n v="8.1999999999999993"/>
    <s v="SU"/>
    <s v="&lt;="/>
    <n v="9"/>
    <s v="SU"/>
    <s v="max"/>
    <m/>
    <m/>
    <m/>
    <m/>
    <m/>
    <x v="0"/>
    <m/>
    <m/>
    <m/>
    <m/>
    <m/>
    <m/>
    <m/>
    <m/>
    <m/>
    <m/>
    <m/>
    <m/>
    <m/>
    <m/>
    <m/>
    <m/>
    <m/>
    <m/>
    <m/>
    <m/>
    <m/>
    <m/>
    <m/>
    <m/>
  </r>
  <r>
    <s v="MT0024210"/>
    <s v="ICIS-NPDES"/>
    <x v="1"/>
    <x v="5"/>
    <n v="400"/>
    <s v="pH"/>
    <x v="6"/>
    <n v="1"/>
    <s v="Effluent gross"/>
    <n v="1"/>
    <x v="7"/>
    <x v="7"/>
    <n v="40786"/>
    <x v="1"/>
    <m/>
    <n v="8.1999999999999993"/>
    <s v="SU"/>
    <s v="&gt;="/>
    <n v="6.5"/>
    <s v="SU"/>
    <s v="min"/>
    <m/>
    <m/>
    <m/>
    <m/>
    <m/>
    <m/>
    <m/>
    <m/>
    <m/>
    <m/>
    <m/>
    <m/>
    <m/>
    <m/>
    <m/>
    <m/>
    <n v="8.3000000000000007"/>
    <s v="SU"/>
    <s v="&lt;="/>
    <n v="9"/>
    <s v="SU"/>
    <s v="max"/>
    <m/>
    <m/>
    <m/>
    <m/>
    <m/>
    <x v="0"/>
    <m/>
    <m/>
    <m/>
    <m/>
    <m/>
    <m/>
    <m/>
    <m/>
    <m/>
    <m/>
    <m/>
    <m/>
    <m/>
    <m/>
    <m/>
    <m/>
    <m/>
    <m/>
    <m/>
    <m/>
    <m/>
    <m/>
    <m/>
    <m/>
  </r>
  <r>
    <s v="MT0024210"/>
    <s v="ICIS-NPDES"/>
    <x v="1"/>
    <x v="5"/>
    <n v="400"/>
    <s v="pH"/>
    <x v="6"/>
    <n v="1"/>
    <s v="Effluent gross"/>
    <n v="1"/>
    <x v="29"/>
    <x v="29"/>
    <n v="40816"/>
    <x v="1"/>
    <m/>
    <n v="8.1"/>
    <s v="SU"/>
    <s v="&gt;="/>
    <n v="6.5"/>
    <s v="SU"/>
    <s v="min"/>
    <m/>
    <m/>
    <m/>
    <m/>
    <m/>
    <m/>
    <m/>
    <m/>
    <m/>
    <m/>
    <m/>
    <m/>
    <m/>
    <m/>
    <m/>
    <m/>
    <n v="8.3000000000000007"/>
    <s v="SU"/>
    <s v="&lt;="/>
    <n v="9"/>
    <s v="SU"/>
    <s v="max"/>
    <m/>
    <m/>
    <m/>
    <m/>
    <m/>
    <x v="0"/>
    <m/>
    <m/>
    <m/>
    <m/>
    <m/>
    <m/>
    <m/>
    <m/>
    <m/>
    <m/>
    <m/>
    <m/>
    <m/>
    <m/>
    <m/>
    <m/>
    <m/>
    <m/>
    <m/>
    <m/>
    <m/>
    <m/>
    <m/>
    <m/>
  </r>
  <r>
    <s v="MT0024210"/>
    <s v="ICIS-NPDES"/>
    <x v="1"/>
    <x v="5"/>
    <n v="400"/>
    <s v="pH"/>
    <x v="6"/>
    <n v="1"/>
    <s v="Effluent gross"/>
    <n v="1"/>
    <x v="30"/>
    <x v="30"/>
    <n v="40847"/>
    <x v="1"/>
    <m/>
    <n v="8.3000000000000007"/>
    <s v="SU"/>
    <s v="&gt;="/>
    <n v="6.5"/>
    <s v="SU"/>
    <s v="min"/>
    <m/>
    <m/>
    <m/>
    <m/>
    <m/>
    <m/>
    <m/>
    <m/>
    <m/>
    <m/>
    <m/>
    <m/>
    <m/>
    <m/>
    <m/>
    <m/>
    <n v="8.3000000000000007"/>
    <s v="SU"/>
    <s v="&lt;="/>
    <n v="9"/>
    <s v="SU"/>
    <s v="max"/>
    <m/>
    <m/>
    <m/>
    <m/>
    <m/>
    <x v="0"/>
    <m/>
    <m/>
    <m/>
    <m/>
    <m/>
    <m/>
    <m/>
    <m/>
    <m/>
    <m/>
    <m/>
    <m/>
    <m/>
    <m/>
    <m/>
    <m/>
    <m/>
    <m/>
    <m/>
    <m/>
    <m/>
    <m/>
    <m/>
    <m/>
  </r>
  <r>
    <s v="MT0024210"/>
    <s v="ICIS-NPDES"/>
    <x v="1"/>
    <x v="5"/>
    <n v="400"/>
    <s v="pH"/>
    <x v="6"/>
    <n v="1"/>
    <s v="Effluent gross"/>
    <n v="1"/>
    <x v="31"/>
    <x v="31"/>
    <n v="40877"/>
    <x v="1"/>
    <m/>
    <n v="7.9"/>
    <s v="SU"/>
    <s v="&gt;="/>
    <n v="6.5"/>
    <s v="SU"/>
    <s v="min"/>
    <m/>
    <m/>
    <m/>
    <m/>
    <m/>
    <m/>
    <m/>
    <m/>
    <m/>
    <m/>
    <m/>
    <m/>
    <m/>
    <m/>
    <m/>
    <m/>
    <n v="8.3000000000000007"/>
    <s v="SU"/>
    <s v="&lt;="/>
    <n v="9"/>
    <s v="SU"/>
    <s v="max"/>
    <m/>
    <m/>
    <m/>
    <m/>
    <m/>
    <x v="0"/>
    <m/>
    <m/>
    <m/>
    <m/>
    <m/>
    <m/>
    <m/>
    <m/>
    <m/>
    <m/>
    <m/>
    <m/>
    <m/>
    <m/>
    <m/>
    <m/>
    <m/>
    <m/>
    <m/>
    <m/>
    <m/>
    <m/>
    <m/>
    <m/>
  </r>
  <r>
    <s v="MT0024210"/>
    <s v="ICIS-NPDES"/>
    <x v="1"/>
    <x v="5"/>
    <n v="400"/>
    <s v="pH"/>
    <x v="6"/>
    <n v="1"/>
    <s v="Effluent gross"/>
    <n v="1"/>
    <x v="32"/>
    <x v="32"/>
    <n v="40908"/>
    <x v="1"/>
    <m/>
    <n v="7.9"/>
    <s v="SU"/>
    <s v="&gt;="/>
    <n v="6.5"/>
    <s v="SU"/>
    <s v="min"/>
    <m/>
    <m/>
    <m/>
    <m/>
    <m/>
    <m/>
    <m/>
    <m/>
    <m/>
    <m/>
    <m/>
    <m/>
    <m/>
    <m/>
    <m/>
    <m/>
    <n v="8.1999999999999993"/>
    <s v="SU"/>
    <s v="&lt;="/>
    <n v="9"/>
    <s v="SU"/>
    <s v="max"/>
    <m/>
    <m/>
    <m/>
    <m/>
    <m/>
    <x v="0"/>
    <m/>
    <m/>
    <m/>
    <m/>
    <m/>
    <m/>
    <m/>
    <m/>
    <m/>
    <m/>
    <m/>
    <m/>
    <m/>
    <m/>
    <m/>
    <m/>
    <m/>
    <m/>
    <m/>
    <m/>
    <m/>
    <m/>
    <m/>
    <m/>
  </r>
  <r>
    <s v="MT0024210"/>
    <s v="ICIS-NPDES"/>
    <x v="1"/>
    <x v="5"/>
    <n v="400"/>
    <s v="pH"/>
    <x v="6"/>
    <n v="1"/>
    <s v="Effluent gross"/>
    <n v="1"/>
    <x v="33"/>
    <x v="33"/>
    <n v="40939"/>
    <x v="2"/>
    <m/>
    <n v="7.7"/>
    <s v="SU"/>
    <s v="&gt;="/>
    <n v="6.5"/>
    <s v="SU"/>
    <s v="min"/>
    <m/>
    <m/>
    <m/>
    <m/>
    <m/>
    <m/>
    <m/>
    <m/>
    <m/>
    <m/>
    <m/>
    <m/>
    <m/>
    <m/>
    <m/>
    <m/>
    <n v="8.3000000000000007"/>
    <s v="SU"/>
    <s v="&lt;="/>
    <n v="9"/>
    <s v="SU"/>
    <s v="max"/>
    <m/>
    <m/>
    <m/>
    <m/>
    <m/>
    <x v="0"/>
    <m/>
    <m/>
    <m/>
    <m/>
    <m/>
    <m/>
    <m/>
    <m/>
    <m/>
    <m/>
    <m/>
    <m/>
    <m/>
    <m/>
    <m/>
    <m/>
    <m/>
    <m/>
    <m/>
    <m/>
    <m/>
    <m/>
    <m/>
    <m/>
  </r>
  <r>
    <s v="MT0024210"/>
    <s v="ICIS-NPDES"/>
    <x v="1"/>
    <x v="5"/>
    <n v="400"/>
    <s v="pH"/>
    <x v="6"/>
    <n v="1"/>
    <s v="Effluent gross"/>
    <n v="1"/>
    <x v="34"/>
    <x v="34"/>
    <n v="40968"/>
    <x v="2"/>
    <m/>
    <n v="7.6"/>
    <s v="SU"/>
    <s v="&gt;="/>
    <n v="6.5"/>
    <s v="SU"/>
    <s v="min"/>
    <m/>
    <m/>
    <m/>
    <m/>
    <m/>
    <m/>
    <m/>
    <m/>
    <m/>
    <m/>
    <m/>
    <m/>
    <m/>
    <m/>
    <m/>
    <m/>
    <n v="8.3000000000000007"/>
    <s v="SU"/>
    <s v="&lt;="/>
    <n v="9"/>
    <s v="SU"/>
    <s v="max"/>
    <m/>
    <m/>
    <m/>
    <m/>
    <m/>
    <x v="0"/>
    <m/>
    <m/>
    <m/>
    <m/>
    <m/>
    <m/>
    <m/>
    <m/>
    <m/>
    <m/>
    <m/>
    <m/>
    <m/>
    <m/>
    <m/>
    <m/>
    <m/>
    <m/>
    <m/>
    <m/>
    <m/>
    <m/>
    <m/>
    <m/>
  </r>
  <r>
    <s v="MT0024210"/>
    <s v="ICIS-NPDES"/>
    <x v="1"/>
    <x v="5"/>
    <n v="400"/>
    <s v="pH"/>
    <x v="6"/>
    <n v="1"/>
    <s v="Effluent gross"/>
    <n v="1"/>
    <x v="8"/>
    <x v="8"/>
    <n v="40999"/>
    <x v="2"/>
    <m/>
    <n v="8.1999999999999993"/>
    <s v="SU"/>
    <s v="&gt;="/>
    <n v="6.5"/>
    <s v="SU"/>
    <s v="min"/>
    <m/>
    <m/>
    <m/>
    <m/>
    <m/>
    <m/>
    <m/>
    <m/>
    <m/>
    <m/>
    <m/>
    <m/>
    <m/>
    <m/>
    <m/>
    <m/>
    <n v="8.3000000000000007"/>
    <s v="SU"/>
    <s v="&lt;="/>
    <n v="9"/>
    <s v="SU"/>
    <s v="max"/>
    <m/>
    <m/>
    <m/>
    <m/>
    <m/>
    <x v="0"/>
    <m/>
    <m/>
    <m/>
    <m/>
    <m/>
    <m/>
    <m/>
    <m/>
    <m/>
    <m/>
    <m/>
    <m/>
    <m/>
    <m/>
    <m/>
    <m/>
    <m/>
    <m/>
    <m/>
    <m/>
    <m/>
    <m/>
    <m/>
    <m/>
  </r>
  <r>
    <s v="MT0024210"/>
    <s v="ICIS-NPDES"/>
    <x v="1"/>
    <x v="5"/>
    <n v="400"/>
    <s v="pH"/>
    <x v="6"/>
    <n v="1"/>
    <s v="Effluent gross"/>
    <n v="1"/>
    <x v="9"/>
    <x v="9"/>
    <n v="41029"/>
    <x v="2"/>
    <m/>
    <n v="9.1999999999999993"/>
    <s v="SU"/>
    <s v="&gt;="/>
    <n v="6.5"/>
    <s v="SU"/>
    <s v="min"/>
    <m/>
    <m/>
    <m/>
    <m/>
    <m/>
    <m/>
    <m/>
    <m/>
    <m/>
    <m/>
    <m/>
    <m/>
    <m/>
    <m/>
    <m/>
    <m/>
    <n v="8.4"/>
    <s v="SU"/>
    <s v="&lt;="/>
    <n v="9"/>
    <s v="SU"/>
    <s v="max"/>
    <m/>
    <m/>
    <m/>
    <m/>
    <m/>
    <x v="0"/>
    <m/>
    <m/>
    <m/>
    <m/>
    <m/>
    <m/>
    <m/>
    <m/>
    <m/>
    <m/>
    <m/>
    <m/>
    <m/>
    <m/>
    <m/>
    <m/>
    <m/>
    <m/>
    <m/>
    <m/>
    <m/>
    <m/>
    <m/>
    <m/>
  </r>
  <r>
    <s v="MT0024210"/>
    <s v="ICIS-NPDES"/>
    <x v="1"/>
    <x v="5"/>
    <n v="400"/>
    <s v="pH"/>
    <x v="6"/>
    <n v="1"/>
    <s v="Effluent gross"/>
    <n v="1"/>
    <x v="35"/>
    <x v="35"/>
    <n v="41060"/>
    <x v="2"/>
    <m/>
    <m/>
    <m/>
    <m/>
    <m/>
    <m/>
    <m/>
    <m/>
    <m/>
    <m/>
    <m/>
    <m/>
    <m/>
    <s v="SU"/>
    <s v="&gt;="/>
    <n v="6"/>
    <s v="SU"/>
    <s v="min"/>
    <m/>
    <m/>
    <m/>
    <m/>
    <m/>
    <m/>
    <s v="SU"/>
    <s v="&lt;="/>
    <n v="9"/>
    <s v="SU"/>
    <s v="max"/>
    <m/>
    <m/>
    <m/>
    <m/>
    <m/>
    <x v="0"/>
    <m/>
    <m/>
    <m/>
    <m/>
    <m/>
    <m/>
    <m/>
    <m/>
    <m/>
    <m/>
    <m/>
    <m/>
    <m/>
    <m/>
    <m/>
    <m/>
    <m/>
    <m/>
    <m/>
    <m/>
    <m/>
    <m/>
    <m/>
    <m/>
  </r>
  <r>
    <s v="MT0024210"/>
    <s v="ICIS-NPDES"/>
    <x v="1"/>
    <x v="5"/>
    <n v="400"/>
    <s v="pH"/>
    <x v="6"/>
    <n v="1"/>
    <s v="Effluent gross"/>
    <n v="1"/>
    <x v="10"/>
    <x v="10"/>
    <n v="41090"/>
    <x v="2"/>
    <m/>
    <m/>
    <m/>
    <m/>
    <m/>
    <m/>
    <m/>
    <m/>
    <m/>
    <m/>
    <m/>
    <m/>
    <m/>
    <s v="SU"/>
    <s v="&gt;="/>
    <n v="6"/>
    <s v="SU"/>
    <s v="min"/>
    <m/>
    <m/>
    <m/>
    <m/>
    <m/>
    <m/>
    <s v="SU"/>
    <s v="&lt;="/>
    <n v="9"/>
    <s v="SU"/>
    <s v="max"/>
    <m/>
    <m/>
    <m/>
    <m/>
    <m/>
    <x v="0"/>
    <m/>
    <m/>
    <m/>
    <m/>
    <m/>
    <m/>
    <m/>
    <m/>
    <m/>
    <m/>
    <m/>
    <m/>
    <m/>
    <m/>
    <m/>
    <m/>
    <m/>
    <m/>
    <m/>
    <m/>
    <m/>
    <m/>
    <m/>
    <m/>
  </r>
  <r>
    <s v="MT0024210"/>
    <s v="ICIS-NPDES"/>
    <x v="1"/>
    <x v="5"/>
    <n v="400"/>
    <s v="pH"/>
    <x v="6"/>
    <n v="1"/>
    <s v="Effluent gross"/>
    <n v="1"/>
    <x v="36"/>
    <x v="36"/>
    <n v="41121"/>
    <x v="2"/>
    <m/>
    <m/>
    <m/>
    <m/>
    <m/>
    <m/>
    <m/>
    <m/>
    <m/>
    <m/>
    <m/>
    <m/>
    <m/>
    <s v="SU"/>
    <s v="&gt;="/>
    <n v="6"/>
    <s v="SU"/>
    <s v="min"/>
    <m/>
    <m/>
    <m/>
    <m/>
    <m/>
    <m/>
    <s v="SU"/>
    <s v="&lt;="/>
    <n v="9"/>
    <s v="SU"/>
    <s v="max"/>
    <m/>
    <m/>
    <m/>
    <m/>
    <m/>
    <x v="0"/>
    <m/>
    <m/>
    <m/>
    <m/>
    <m/>
    <m/>
    <m/>
    <m/>
    <m/>
    <m/>
    <m/>
    <m/>
    <m/>
    <m/>
    <m/>
    <m/>
    <m/>
    <m/>
    <m/>
    <m/>
    <m/>
    <m/>
    <m/>
    <m/>
  </r>
  <r>
    <s v="MT0024210"/>
    <s v="ICIS-NPDES"/>
    <x v="1"/>
    <x v="5"/>
    <n v="400"/>
    <s v="pH"/>
    <x v="6"/>
    <n v="1"/>
    <s v="Effluent gross"/>
    <n v="1"/>
    <x v="37"/>
    <x v="37"/>
    <n v="41152"/>
    <x v="2"/>
    <m/>
    <m/>
    <m/>
    <m/>
    <m/>
    <m/>
    <m/>
    <m/>
    <m/>
    <m/>
    <m/>
    <m/>
    <m/>
    <s v="SU"/>
    <s v="&gt;="/>
    <n v="6"/>
    <s v="SU"/>
    <s v="min"/>
    <m/>
    <m/>
    <m/>
    <m/>
    <m/>
    <m/>
    <s v="SU"/>
    <s v="&lt;="/>
    <n v="9"/>
    <s v="SU"/>
    <s v="max"/>
    <m/>
    <m/>
    <m/>
    <m/>
    <m/>
    <x v="0"/>
    <m/>
    <m/>
    <m/>
    <m/>
    <m/>
    <m/>
    <m/>
    <m/>
    <m/>
    <m/>
    <m/>
    <m/>
    <m/>
    <m/>
    <m/>
    <m/>
    <m/>
    <m/>
    <m/>
    <m/>
    <m/>
    <m/>
    <m/>
    <m/>
  </r>
  <r>
    <s v="MT0024210"/>
    <s v="ICIS-NPDES"/>
    <x v="1"/>
    <x v="5"/>
    <n v="400"/>
    <s v="pH"/>
    <x v="6"/>
    <n v="1"/>
    <s v="Effluent gross"/>
    <n v="1"/>
    <x v="38"/>
    <x v="38"/>
    <n v="41182"/>
    <x v="2"/>
    <m/>
    <m/>
    <m/>
    <m/>
    <m/>
    <m/>
    <m/>
    <m/>
    <m/>
    <m/>
    <m/>
    <m/>
    <m/>
    <s v="SU"/>
    <s v="&gt;="/>
    <n v="6"/>
    <s v="SU"/>
    <s v="min"/>
    <m/>
    <m/>
    <m/>
    <m/>
    <m/>
    <m/>
    <s v="SU"/>
    <s v="&lt;="/>
    <n v="9"/>
    <s v="SU"/>
    <s v="max"/>
    <m/>
    <m/>
    <m/>
    <m/>
    <m/>
    <x v="0"/>
    <m/>
    <m/>
    <m/>
    <m/>
    <m/>
    <m/>
    <m/>
    <m/>
    <m/>
    <m/>
    <m/>
    <m/>
    <m/>
    <m/>
    <m/>
    <m/>
    <m/>
    <m/>
    <m/>
    <m/>
    <m/>
    <m/>
    <m/>
    <m/>
  </r>
  <r>
    <s v="MT0024210"/>
    <s v="ICIS-NPDES"/>
    <x v="1"/>
    <x v="5"/>
    <n v="530"/>
    <s v="Solids, total suspended"/>
    <x v="7"/>
    <n v="1"/>
    <s v="Effluent gross"/>
    <n v="1"/>
    <x v="11"/>
    <x v="11"/>
    <n v="40025"/>
    <x v="3"/>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12"/>
    <x v="12"/>
    <n v="40056"/>
    <x v="3"/>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13"/>
    <x v="13"/>
    <n v="40086"/>
    <x v="3"/>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14"/>
    <x v="14"/>
    <n v="40117"/>
    <x v="3"/>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15"/>
    <x v="15"/>
    <n v="40147"/>
    <x v="3"/>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16"/>
    <x v="16"/>
    <n v="40178"/>
    <x v="3"/>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17"/>
    <x v="17"/>
    <n v="40209"/>
    <x v="0"/>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18"/>
    <x v="18"/>
    <n v="40237"/>
    <x v="0"/>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19"/>
    <x v="19"/>
    <n v="40268"/>
    <x v="0"/>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20"/>
    <x v="20"/>
    <n v="40298"/>
    <x v="0"/>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21"/>
    <x v="21"/>
    <n v="40329"/>
    <x v="0"/>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22"/>
    <x v="22"/>
    <n v="40359"/>
    <x v="0"/>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23"/>
    <x v="23"/>
    <n v="40390"/>
    <x v="0"/>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0"/>
    <x v="0"/>
    <n v="40421"/>
    <x v="0"/>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1"/>
    <x v="1"/>
    <n v="40451"/>
    <x v="0"/>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24"/>
    <x v="24"/>
    <n v="40482"/>
    <x v="0"/>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2"/>
    <x v="2"/>
    <n v="40512"/>
    <x v="0"/>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3"/>
    <x v="3"/>
    <n v="40543"/>
    <x v="0"/>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25"/>
    <x v="25"/>
    <n v="40574"/>
    <x v="1"/>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26"/>
    <x v="26"/>
    <n v="40602"/>
    <x v="1"/>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27"/>
    <x v="27"/>
    <n v="40633"/>
    <x v="1"/>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28"/>
    <x v="28"/>
    <n v="40663"/>
    <x v="1"/>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4"/>
    <x v="4"/>
    <n v="40694"/>
    <x v="1"/>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5"/>
    <x v="5"/>
    <n v="40724"/>
    <x v="1"/>
    <m/>
    <m/>
    <m/>
    <m/>
    <m/>
    <m/>
    <m/>
    <m/>
    <m/>
    <m/>
    <m/>
    <m/>
    <n v="10"/>
    <s v="MG/L"/>
    <s v="&lt;="/>
    <n v="35"/>
    <s v="MG/L"/>
    <s v="avg"/>
    <m/>
    <m/>
    <m/>
    <m/>
    <m/>
    <n v="10"/>
    <s v="MG/L"/>
    <s v="&lt;="/>
    <n v="70"/>
    <s v="MG/L"/>
    <s v="max"/>
    <m/>
    <m/>
    <m/>
    <m/>
    <m/>
    <x v="0"/>
    <m/>
    <m/>
    <m/>
    <m/>
    <m/>
    <m/>
    <m/>
    <m/>
    <m/>
    <m/>
    <m/>
    <m/>
    <m/>
    <m/>
    <m/>
    <m/>
    <m/>
    <m/>
    <m/>
    <m/>
    <m/>
    <m/>
    <m/>
    <m/>
  </r>
  <r>
    <s v="MT0024210"/>
    <s v="ICIS-NPDES"/>
    <x v="1"/>
    <x v="5"/>
    <n v="530"/>
    <s v="Solids, total suspended"/>
    <x v="7"/>
    <n v="1"/>
    <s v="Effluent gross"/>
    <n v="1"/>
    <x v="6"/>
    <x v="6"/>
    <n v="40755"/>
    <x v="1"/>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7"/>
    <x v="7"/>
    <n v="40786"/>
    <x v="1"/>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29"/>
    <x v="29"/>
    <n v="40816"/>
    <x v="1"/>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30"/>
    <x v="30"/>
    <n v="40847"/>
    <x v="1"/>
    <m/>
    <m/>
    <m/>
    <m/>
    <m/>
    <m/>
    <m/>
    <m/>
    <m/>
    <m/>
    <m/>
    <m/>
    <n v="10"/>
    <s v="MG/L"/>
    <s v="&lt;="/>
    <n v="35"/>
    <s v="MG/L"/>
    <s v="avg"/>
    <m/>
    <m/>
    <m/>
    <m/>
    <m/>
    <n v="10"/>
    <s v="MG/L"/>
    <s v="&lt;="/>
    <n v="70"/>
    <s v="MG/L"/>
    <s v="max"/>
    <m/>
    <m/>
    <m/>
    <m/>
    <m/>
    <x v="0"/>
    <m/>
    <m/>
    <m/>
    <m/>
    <m/>
    <m/>
    <m/>
    <m/>
    <m/>
    <m/>
    <m/>
    <m/>
    <m/>
    <m/>
    <m/>
    <m/>
    <m/>
    <m/>
    <m/>
    <m/>
    <m/>
    <m/>
    <m/>
    <m/>
  </r>
  <r>
    <s v="MT0024210"/>
    <s v="ICIS-NPDES"/>
    <x v="1"/>
    <x v="5"/>
    <n v="530"/>
    <s v="Solids, total suspended"/>
    <x v="7"/>
    <n v="1"/>
    <s v="Effluent gross"/>
    <n v="1"/>
    <x v="31"/>
    <x v="31"/>
    <n v="40877"/>
    <x v="1"/>
    <m/>
    <m/>
    <m/>
    <m/>
    <m/>
    <m/>
    <m/>
    <m/>
    <m/>
    <m/>
    <m/>
    <m/>
    <n v="10"/>
    <s v="MG/L"/>
    <s v="&lt;="/>
    <n v="35"/>
    <s v="MG/L"/>
    <s v="avg"/>
    <m/>
    <m/>
    <m/>
    <m/>
    <m/>
    <n v="10"/>
    <s v="MG/L"/>
    <s v="&lt;="/>
    <n v="70"/>
    <s v="MG/L"/>
    <s v="max"/>
    <m/>
    <m/>
    <m/>
    <m/>
    <m/>
    <x v="0"/>
    <m/>
    <m/>
    <m/>
    <m/>
    <m/>
    <m/>
    <m/>
    <m/>
    <m/>
    <m/>
    <m/>
    <m/>
    <m/>
    <m/>
    <m/>
    <m/>
    <m/>
    <m/>
    <m/>
    <m/>
    <m/>
    <m/>
    <m/>
    <m/>
  </r>
  <r>
    <s v="MT0024210"/>
    <s v="ICIS-NPDES"/>
    <x v="1"/>
    <x v="5"/>
    <n v="530"/>
    <s v="Solids, total suspended"/>
    <x v="7"/>
    <n v="1"/>
    <s v="Effluent gross"/>
    <n v="1"/>
    <x v="32"/>
    <x v="32"/>
    <n v="40908"/>
    <x v="1"/>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33"/>
    <x v="33"/>
    <n v="40939"/>
    <x v="2"/>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34"/>
    <x v="34"/>
    <n v="40968"/>
    <x v="2"/>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8"/>
    <x v="8"/>
    <n v="40999"/>
    <x v="2"/>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9"/>
    <x v="9"/>
    <n v="41029"/>
    <x v="2"/>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35"/>
    <x v="35"/>
    <n v="41060"/>
    <x v="2"/>
    <m/>
    <m/>
    <m/>
    <m/>
    <m/>
    <m/>
    <m/>
    <m/>
    <m/>
    <m/>
    <m/>
    <m/>
    <n v="10"/>
    <s v="MG/L"/>
    <s v="&lt;="/>
    <n v="35"/>
    <s v="MG/L"/>
    <s v="avg"/>
    <m/>
    <m/>
    <m/>
    <m/>
    <m/>
    <n v="10"/>
    <s v="MG/L"/>
    <s v="&lt;="/>
    <n v="70"/>
    <s v="MG/L"/>
    <s v="max"/>
    <m/>
    <m/>
    <m/>
    <m/>
    <m/>
    <x v="0"/>
    <m/>
    <m/>
    <m/>
    <m/>
    <m/>
    <m/>
    <m/>
    <m/>
    <m/>
    <m/>
    <m/>
    <m/>
    <m/>
    <m/>
    <m/>
    <m/>
    <m/>
    <m/>
    <m/>
    <m/>
    <m/>
    <m/>
    <m/>
    <m/>
  </r>
  <r>
    <s v="MT0024210"/>
    <s v="ICIS-NPDES"/>
    <x v="1"/>
    <x v="5"/>
    <n v="530"/>
    <s v="Solids, total suspended"/>
    <x v="7"/>
    <n v="1"/>
    <s v="Effluent gross"/>
    <n v="1"/>
    <x v="10"/>
    <x v="10"/>
    <n v="41090"/>
    <x v="2"/>
    <m/>
    <m/>
    <m/>
    <m/>
    <m/>
    <m/>
    <m/>
    <m/>
    <m/>
    <m/>
    <m/>
    <m/>
    <n v="10"/>
    <s v="MG/L"/>
    <s v="&lt;="/>
    <n v="35"/>
    <s v="MG/L"/>
    <s v="avg"/>
    <m/>
    <m/>
    <m/>
    <m/>
    <m/>
    <n v="10"/>
    <s v="MG/L"/>
    <s v="&lt;="/>
    <n v="70"/>
    <s v="MG/L"/>
    <s v="max"/>
    <m/>
    <m/>
    <m/>
    <m/>
    <m/>
    <x v="0"/>
    <m/>
    <m/>
    <m/>
    <m/>
    <m/>
    <m/>
    <m/>
    <m/>
    <m/>
    <m/>
    <m/>
    <m/>
    <m/>
    <m/>
    <m/>
    <m/>
    <m/>
    <m/>
    <m/>
    <m/>
    <m/>
    <m/>
    <m/>
    <m/>
  </r>
  <r>
    <s v="MT0024210"/>
    <s v="ICIS-NPDES"/>
    <x v="1"/>
    <x v="5"/>
    <n v="530"/>
    <s v="Solids, total suspended"/>
    <x v="7"/>
    <n v="1"/>
    <s v="Effluent gross"/>
    <n v="1"/>
    <x v="36"/>
    <x v="36"/>
    <n v="41121"/>
    <x v="2"/>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37"/>
    <x v="37"/>
    <n v="41152"/>
    <x v="2"/>
    <m/>
    <m/>
    <m/>
    <m/>
    <m/>
    <m/>
    <m/>
    <m/>
    <m/>
    <m/>
    <m/>
    <s v="&lt;"/>
    <n v="10"/>
    <s v="MG/L"/>
    <s v="&lt;="/>
    <n v="35"/>
    <s v="MG/L"/>
    <s v="avg"/>
    <m/>
    <m/>
    <m/>
    <m/>
    <s v="&lt;"/>
    <n v="10"/>
    <s v="MG/L"/>
    <s v="&lt;="/>
    <n v="70"/>
    <s v="MG/L"/>
    <s v="max"/>
    <m/>
    <m/>
    <m/>
    <m/>
    <m/>
    <x v="0"/>
    <m/>
    <m/>
    <m/>
    <m/>
    <m/>
    <m/>
    <m/>
    <m/>
    <m/>
    <m/>
    <m/>
    <m/>
    <m/>
    <m/>
    <m/>
    <m/>
    <m/>
    <m/>
    <m/>
    <m/>
    <m/>
    <m/>
    <m/>
    <m/>
  </r>
  <r>
    <s v="MT0024210"/>
    <s v="ICIS-NPDES"/>
    <x v="1"/>
    <x v="5"/>
    <n v="530"/>
    <s v="Solids, total suspended"/>
    <x v="7"/>
    <n v="1"/>
    <s v="Effluent gross"/>
    <n v="1"/>
    <x v="38"/>
    <x v="38"/>
    <n v="41182"/>
    <x v="2"/>
    <m/>
    <m/>
    <m/>
    <m/>
    <m/>
    <m/>
    <m/>
    <m/>
    <m/>
    <m/>
    <m/>
    <s v="&lt;"/>
    <n v="10"/>
    <s v="MG/L"/>
    <s v="&lt;="/>
    <n v="35"/>
    <s v="MG/L"/>
    <s v="avg"/>
    <m/>
    <m/>
    <m/>
    <m/>
    <s v="&lt;"/>
    <n v="10"/>
    <s v="MG/L"/>
    <s v="&lt;="/>
    <n v="70"/>
    <s v="MG/L"/>
    <s v="max"/>
    <m/>
    <m/>
    <m/>
    <m/>
    <m/>
    <x v="0"/>
    <m/>
    <m/>
    <m/>
    <m/>
    <m/>
    <m/>
    <m/>
    <m/>
    <m/>
    <m/>
    <m/>
    <m/>
    <m/>
    <m/>
    <m/>
    <m/>
    <m/>
    <m/>
    <m/>
    <m/>
    <m/>
    <m/>
    <m/>
    <m/>
  </r>
  <r>
    <s v="MT0024210"/>
    <s v="ICIS-NPDES"/>
    <x v="1"/>
    <x v="5"/>
    <n v="545"/>
    <s v="Solids, settleable"/>
    <x v="8"/>
    <n v="1"/>
    <s v="Effluent gross"/>
    <n v="1"/>
    <x v="35"/>
    <x v="35"/>
    <n v="41060"/>
    <x v="2"/>
    <m/>
    <m/>
    <m/>
    <m/>
    <m/>
    <m/>
    <m/>
    <m/>
    <m/>
    <m/>
    <m/>
    <m/>
    <m/>
    <m/>
    <m/>
    <m/>
    <m/>
    <m/>
    <m/>
    <m/>
    <m/>
    <m/>
    <m/>
    <m/>
    <s v="ML/L"/>
    <s v="&lt;="/>
    <n v="0.5"/>
    <s v="ML/L"/>
    <s v="max"/>
    <m/>
    <m/>
    <m/>
    <m/>
    <m/>
    <x v="0"/>
    <m/>
    <m/>
    <m/>
    <m/>
    <m/>
    <m/>
    <m/>
    <m/>
    <m/>
    <m/>
    <m/>
    <m/>
    <m/>
    <m/>
    <m/>
    <m/>
    <m/>
    <m/>
    <m/>
    <m/>
    <m/>
    <m/>
    <m/>
    <m/>
  </r>
  <r>
    <s v="MT0024210"/>
    <s v="ICIS-NPDES"/>
    <x v="1"/>
    <x v="5"/>
    <n v="545"/>
    <s v="Solids, settleable"/>
    <x v="8"/>
    <n v="1"/>
    <s v="Effluent gross"/>
    <n v="1"/>
    <x v="10"/>
    <x v="10"/>
    <n v="41090"/>
    <x v="2"/>
    <m/>
    <m/>
    <m/>
    <m/>
    <m/>
    <m/>
    <m/>
    <m/>
    <m/>
    <m/>
    <m/>
    <m/>
    <m/>
    <m/>
    <m/>
    <m/>
    <m/>
    <m/>
    <m/>
    <m/>
    <m/>
    <m/>
    <m/>
    <m/>
    <s v="ML/L"/>
    <s v="&lt;="/>
    <n v="0.5"/>
    <s v="ML/L"/>
    <s v="max"/>
    <m/>
    <m/>
    <m/>
    <m/>
    <m/>
    <x v="0"/>
    <m/>
    <m/>
    <m/>
    <m/>
    <m/>
    <m/>
    <m/>
    <m/>
    <m/>
    <m/>
    <m/>
    <m/>
    <m/>
    <m/>
    <m/>
    <m/>
    <m/>
    <m/>
    <m/>
    <m/>
    <m/>
    <m/>
    <m/>
    <m/>
  </r>
  <r>
    <s v="MT0024210"/>
    <s v="ICIS-NPDES"/>
    <x v="1"/>
    <x v="5"/>
    <n v="545"/>
    <s v="Solids, settleable"/>
    <x v="8"/>
    <n v="1"/>
    <s v="Effluent gross"/>
    <n v="1"/>
    <x v="36"/>
    <x v="36"/>
    <n v="41121"/>
    <x v="2"/>
    <m/>
    <m/>
    <m/>
    <m/>
    <m/>
    <m/>
    <m/>
    <m/>
    <m/>
    <m/>
    <m/>
    <m/>
    <m/>
    <m/>
    <m/>
    <m/>
    <m/>
    <m/>
    <m/>
    <m/>
    <m/>
    <m/>
    <m/>
    <m/>
    <s v="ML/L"/>
    <s v="&lt;="/>
    <n v="0.5"/>
    <s v="ML/L"/>
    <s v="max"/>
    <m/>
    <m/>
    <m/>
    <m/>
    <m/>
    <x v="0"/>
    <m/>
    <m/>
    <m/>
    <m/>
    <m/>
    <m/>
    <m/>
    <m/>
    <m/>
    <m/>
    <m/>
    <m/>
    <m/>
    <m/>
    <m/>
    <m/>
    <m/>
    <m/>
    <m/>
    <m/>
    <m/>
    <m/>
    <m/>
    <m/>
  </r>
  <r>
    <s v="MT0024210"/>
    <s v="ICIS-NPDES"/>
    <x v="1"/>
    <x v="5"/>
    <n v="545"/>
    <s v="Solids, settleable"/>
    <x v="8"/>
    <n v="1"/>
    <s v="Effluent gross"/>
    <n v="1"/>
    <x v="37"/>
    <x v="37"/>
    <n v="41152"/>
    <x v="2"/>
    <m/>
    <m/>
    <m/>
    <m/>
    <m/>
    <m/>
    <m/>
    <m/>
    <m/>
    <m/>
    <m/>
    <m/>
    <m/>
    <m/>
    <m/>
    <m/>
    <m/>
    <m/>
    <m/>
    <m/>
    <m/>
    <m/>
    <m/>
    <m/>
    <s v="ML/L"/>
    <s v="&lt;="/>
    <n v="0.5"/>
    <s v="ML/L"/>
    <s v="max"/>
    <m/>
    <m/>
    <m/>
    <m/>
    <m/>
    <x v="0"/>
    <m/>
    <m/>
    <m/>
    <m/>
    <m/>
    <m/>
    <m/>
    <m/>
    <m/>
    <m/>
    <m/>
    <m/>
    <m/>
    <m/>
    <m/>
    <m/>
    <m/>
    <m/>
    <m/>
    <m/>
    <m/>
    <m/>
    <m/>
    <m/>
  </r>
  <r>
    <s v="MT0024210"/>
    <s v="ICIS-NPDES"/>
    <x v="1"/>
    <x v="5"/>
    <n v="545"/>
    <s v="Solids, settleable"/>
    <x v="8"/>
    <n v="1"/>
    <s v="Effluent gross"/>
    <n v="1"/>
    <x v="38"/>
    <x v="38"/>
    <n v="41182"/>
    <x v="2"/>
    <m/>
    <m/>
    <m/>
    <m/>
    <m/>
    <m/>
    <m/>
    <m/>
    <m/>
    <m/>
    <m/>
    <m/>
    <m/>
    <m/>
    <m/>
    <m/>
    <m/>
    <m/>
    <m/>
    <m/>
    <m/>
    <m/>
    <m/>
    <m/>
    <s v="ML/L"/>
    <s v="&lt;="/>
    <n v="0.5"/>
    <s v="ML/L"/>
    <s v="max"/>
    <m/>
    <m/>
    <m/>
    <m/>
    <m/>
    <x v="0"/>
    <m/>
    <m/>
    <m/>
    <m/>
    <m/>
    <m/>
    <m/>
    <m/>
    <m/>
    <m/>
    <m/>
    <m/>
    <m/>
    <m/>
    <m/>
    <m/>
    <m/>
    <m/>
    <m/>
    <m/>
    <m/>
    <m/>
    <m/>
    <m/>
  </r>
  <r>
    <s v="MT0024210"/>
    <s v="ICIS-NPDES"/>
    <x v="1"/>
    <x v="5"/>
    <n v="552"/>
    <s v="Oil and grease, hexane extr method"/>
    <x v="9"/>
    <n v="1"/>
    <s v="Effluent gross"/>
    <n v="1"/>
    <x v="11"/>
    <x v="11"/>
    <n v="40025"/>
    <x v="3"/>
    <m/>
    <m/>
    <m/>
    <m/>
    <m/>
    <m/>
    <m/>
    <m/>
    <m/>
    <m/>
    <m/>
    <m/>
    <m/>
    <m/>
    <m/>
    <m/>
    <m/>
    <m/>
    <m/>
    <m/>
    <m/>
    <m/>
    <s v="&lt;"/>
    <n v="1"/>
    <s v="MG/L"/>
    <s v="&lt;="/>
    <n v="10"/>
    <s v="MG/L"/>
    <s v="max"/>
    <m/>
    <m/>
    <m/>
    <m/>
    <m/>
    <x v="0"/>
    <m/>
    <m/>
    <m/>
    <m/>
    <m/>
    <m/>
    <m/>
    <m/>
    <m/>
    <m/>
    <m/>
    <m/>
    <m/>
    <m/>
    <m/>
    <m/>
    <m/>
    <m/>
    <m/>
    <m/>
    <m/>
    <m/>
    <m/>
    <m/>
  </r>
  <r>
    <s v="MT0024210"/>
    <s v="ICIS-NPDES"/>
    <x v="1"/>
    <x v="5"/>
    <n v="552"/>
    <s v="Oil and grease, hexane extr method"/>
    <x v="9"/>
    <n v="1"/>
    <s v="Effluent gross"/>
    <n v="1"/>
    <x v="12"/>
    <x v="12"/>
    <n v="40056"/>
    <x v="3"/>
    <m/>
    <m/>
    <m/>
    <m/>
    <m/>
    <m/>
    <m/>
    <m/>
    <m/>
    <m/>
    <m/>
    <m/>
    <m/>
    <m/>
    <m/>
    <m/>
    <m/>
    <m/>
    <m/>
    <m/>
    <m/>
    <m/>
    <m/>
    <n v="1"/>
    <s v="MG/L"/>
    <s v="&lt;="/>
    <n v="10"/>
    <s v="MG/L"/>
    <s v="max"/>
    <m/>
    <m/>
    <m/>
    <m/>
    <m/>
    <x v="0"/>
    <m/>
    <m/>
    <m/>
    <m/>
    <m/>
    <m/>
    <m/>
    <m/>
    <m/>
    <m/>
    <m/>
    <m/>
    <m/>
    <m/>
    <m/>
    <m/>
    <m/>
    <m/>
    <m/>
    <m/>
    <m/>
    <m/>
    <m/>
    <m/>
  </r>
  <r>
    <s v="MT0024210"/>
    <s v="ICIS-NPDES"/>
    <x v="1"/>
    <x v="5"/>
    <n v="552"/>
    <s v="Oil and grease, hexane extr method"/>
    <x v="9"/>
    <n v="1"/>
    <s v="Effluent gross"/>
    <n v="1"/>
    <x v="13"/>
    <x v="13"/>
    <n v="40086"/>
    <x v="3"/>
    <m/>
    <m/>
    <m/>
    <m/>
    <m/>
    <m/>
    <m/>
    <m/>
    <m/>
    <m/>
    <m/>
    <m/>
    <m/>
    <m/>
    <m/>
    <m/>
    <m/>
    <m/>
    <m/>
    <m/>
    <m/>
    <m/>
    <s v="&lt;"/>
    <n v="1"/>
    <s v="MG/L"/>
    <s v="&lt;="/>
    <n v="10"/>
    <s v="MG/L"/>
    <s v="max"/>
    <m/>
    <m/>
    <m/>
    <m/>
    <m/>
    <x v="0"/>
    <m/>
    <m/>
    <m/>
    <m/>
    <m/>
    <m/>
    <m/>
    <m/>
    <m/>
    <m/>
    <m/>
    <m/>
    <m/>
    <m/>
    <m/>
    <m/>
    <m/>
    <m/>
    <m/>
    <m/>
    <m/>
    <m/>
    <m/>
    <m/>
  </r>
  <r>
    <s v="MT0024210"/>
    <s v="ICIS-NPDES"/>
    <x v="1"/>
    <x v="5"/>
    <n v="552"/>
    <s v="Oil and grease, hexane extr method"/>
    <x v="9"/>
    <n v="1"/>
    <s v="Effluent gross"/>
    <n v="1"/>
    <x v="14"/>
    <x v="14"/>
    <n v="40117"/>
    <x v="3"/>
    <m/>
    <m/>
    <m/>
    <m/>
    <m/>
    <m/>
    <m/>
    <m/>
    <m/>
    <m/>
    <m/>
    <m/>
    <m/>
    <m/>
    <m/>
    <m/>
    <m/>
    <m/>
    <m/>
    <m/>
    <m/>
    <m/>
    <s v="&lt;"/>
    <n v="1"/>
    <s v="MG/L"/>
    <s v="&lt;="/>
    <n v="10"/>
    <s v="MG/L"/>
    <s v="max"/>
    <m/>
    <m/>
    <m/>
    <m/>
    <m/>
    <x v="0"/>
    <m/>
    <m/>
    <m/>
    <m/>
    <m/>
    <m/>
    <m/>
    <m/>
    <m/>
    <m/>
    <m/>
    <m/>
    <m/>
    <m/>
    <m/>
    <m/>
    <m/>
    <m/>
    <m/>
    <m/>
    <m/>
    <m/>
    <m/>
    <m/>
  </r>
  <r>
    <s v="MT0024210"/>
    <s v="ICIS-NPDES"/>
    <x v="1"/>
    <x v="5"/>
    <n v="552"/>
    <s v="Oil and grease, hexane extr method"/>
    <x v="9"/>
    <n v="1"/>
    <s v="Effluent gross"/>
    <n v="1"/>
    <x v="15"/>
    <x v="15"/>
    <n v="40147"/>
    <x v="3"/>
    <m/>
    <m/>
    <m/>
    <m/>
    <m/>
    <m/>
    <m/>
    <m/>
    <m/>
    <m/>
    <m/>
    <m/>
    <m/>
    <m/>
    <m/>
    <m/>
    <m/>
    <m/>
    <m/>
    <m/>
    <m/>
    <m/>
    <s v="&lt;"/>
    <n v="1"/>
    <s v="MG/L"/>
    <s v="&lt;="/>
    <n v="10"/>
    <s v="MG/L"/>
    <s v="max"/>
    <m/>
    <m/>
    <m/>
    <m/>
    <m/>
    <x v="0"/>
    <m/>
    <m/>
    <m/>
    <m/>
    <m/>
    <m/>
    <m/>
    <m/>
    <m/>
    <m/>
    <m/>
    <m/>
    <m/>
    <m/>
    <m/>
    <m/>
    <m/>
    <m/>
    <m/>
    <m/>
    <m/>
    <m/>
    <m/>
    <m/>
  </r>
  <r>
    <s v="MT0024210"/>
    <s v="ICIS-NPDES"/>
    <x v="1"/>
    <x v="5"/>
    <n v="552"/>
    <s v="Oil and grease, hexane extr method"/>
    <x v="9"/>
    <n v="1"/>
    <s v="Effluent gross"/>
    <n v="1"/>
    <x v="16"/>
    <x v="16"/>
    <n v="40178"/>
    <x v="3"/>
    <m/>
    <m/>
    <m/>
    <m/>
    <m/>
    <m/>
    <m/>
    <m/>
    <m/>
    <m/>
    <m/>
    <m/>
    <m/>
    <m/>
    <m/>
    <m/>
    <m/>
    <m/>
    <m/>
    <m/>
    <m/>
    <m/>
    <s v="&lt;"/>
    <n v="1"/>
    <s v="MG/L"/>
    <s v="&lt;="/>
    <n v="10"/>
    <s v="MG/L"/>
    <s v="max"/>
    <m/>
    <m/>
    <m/>
    <m/>
    <m/>
    <x v="0"/>
    <m/>
    <m/>
    <m/>
    <m/>
    <m/>
    <m/>
    <m/>
    <m/>
    <m/>
    <m/>
    <m/>
    <m/>
    <m/>
    <m/>
    <m/>
    <m/>
    <m/>
    <m/>
    <m/>
    <m/>
    <m/>
    <m/>
    <m/>
    <m/>
  </r>
  <r>
    <s v="MT0024210"/>
    <s v="ICIS-NPDES"/>
    <x v="1"/>
    <x v="5"/>
    <n v="552"/>
    <s v="Oil and grease, hexane extr method"/>
    <x v="9"/>
    <n v="1"/>
    <s v="Effluent gross"/>
    <n v="1"/>
    <x v="17"/>
    <x v="17"/>
    <n v="40209"/>
    <x v="0"/>
    <m/>
    <m/>
    <m/>
    <m/>
    <m/>
    <m/>
    <m/>
    <m/>
    <m/>
    <m/>
    <m/>
    <m/>
    <m/>
    <m/>
    <m/>
    <m/>
    <m/>
    <m/>
    <m/>
    <m/>
    <m/>
    <m/>
    <s v="&lt;"/>
    <n v="1"/>
    <s v="MG/L"/>
    <s v="&lt;="/>
    <n v="10"/>
    <s v="MG/L"/>
    <s v="max"/>
    <m/>
    <m/>
    <m/>
    <m/>
    <m/>
    <x v="0"/>
    <m/>
    <m/>
    <m/>
    <m/>
    <m/>
    <m/>
    <m/>
    <m/>
    <m/>
    <m/>
    <m/>
    <m/>
    <m/>
    <m/>
    <m/>
    <m/>
    <m/>
    <m/>
    <m/>
    <m/>
    <m/>
    <m/>
    <m/>
    <m/>
  </r>
  <r>
    <s v="MT0024210"/>
    <s v="ICIS-NPDES"/>
    <x v="1"/>
    <x v="5"/>
    <n v="552"/>
    <s v="Oil and grease, hexane extr method"/>
    <x v="9"/>
    <n v="1"/>
    <s v="Effluent gross"/>
    <n v="1"/>
    <x v="18"/>
    <x v="18"/>
    <n v="40237"/>
    <x v="0"/>
    <m/>
    <m/>
    <m/>
    <m/>
    <m/>
    <m/>
    <m/>
    <m/>
    <m/>
    <m/>
    <m/>
    <m/>
    <m/>
    <m/>
    <m/>
    <m/>
    <m/>
    <m/>
    <m/>
    <m/>
    <m/>
    <m/>
    <s v="&lt;"/>
    <n v="1"/>
    <s v="MG/L"/>
    <s v="&lt;="/>
    <n v="10"/>
    <s v="MG/L"/>
    <s v="max"/>
    <m/>
    <m/>
    <m/>
    <m/>
    <m/>
    <x v="0"/>
    <m/>
    <m/>
    <m/>
    <m/>
    <m/>
    <m/>
    <m/>
    <m/>
    <m/>
    <m/>
    <m/>
    <m/>
    <m/>
    <m/>
    <m/>
    <m/>
    <m/>
    <m/>
    <m/>
    <m/>
    <m/>
    <m/>
    <m/>
    <m/>
  </r>
  <r>
    <s v="MT0024210"/>
    <s v="ICIS-NPDES"/>
    <x v="1"/>
    <x v="5"/>
    <n v="552"/>
    <s v="Oil and grease, hexane extr method"/>
    <x v="9"/>
    <n v="1"/>
    <s v="Effluent gross"/>
    <n v="1"/>
    <x v="19"/>
    <x v="19"/>
    <n v="40268"/>
    <x v="0"/>
    <m/>
    <m/>
    <m/>
    <m/>
    <m/>
    <m/>
    <m/>
    <m/>
    <m/>
    <m/>
    <m/>
    <m/>
    <m/>
    <m/>
    <m/>
    <m/>
    <m/>
    <m/>
    <m/>
    <m/>
    <m/>
    <m/>
    <s v="&lt;"/>
    <n v="1"/>
    <s v="MG/L"/>
    <s v="&lt;="/>
    <n v="10"/>
    <s v="MG/L"/>
    <s v="max"/>
    <m/>
    <m/>
    <m/>
    <m/>
    <m/>
    <x v="0"/>
    <m/>
    <m/>
    <m/>
    <m/>
    <m/>
    <m/>
    <m/>
    <m/>
    <m/>
    <m/>
    <m/>
    <m/>
    <m/>
    <m/>
    <m/>
    <m/>
    <m/>
    <m/>
    <m/>
    <m/>
    <m/>
    <m/>
    <m/>
    <m/>
  </r>
  <r>
    <s v="MT0024210"/>
    <s v="ICIS-NPDES"/>
    <x v="1"/>
    <x v="5"/>
    <n v="552"/>
    <s v="Oil and grease, hexane extr method"/>
    <x v="9"/>
    <n v="1"/>
    <s v="Effluent gross"/>
    <n v="1"/>
    <x v="20"/>
    <x v="20"/>
    <n v="40298"/>
    <x v="0"/>
    <m/>
    <m/>
    <m/>
    <m/>
    <m/>
    <m/>
    <m/>
    <m/>
    <m/>
    <m/>
    <m/>
    <m/>
    <m/>
    <m/>
    <m/>
    <m/>
    <m/>
    <m/>
    <m/>
    <m/>
    <m/>
    <m/>
    <s v="&lt;"/>
    <n v="1"/>
    <s v="MG/L"/>
    <s v="&lt;="/>
    <n v="10"/>
    <s v="MG/L"/>
    <s v="max"/>
    <m/>
    <m/>
    <m/>
    <m/>
    <m/>
    <x v="0"/>
    <m/>
    <m/>
    <m/>
    <m/>
    <m/>
    <m/>
    <m/>
    <m/>
    <m/>
    <m/>
    <m/>
    <m/>
    <m/>
    <m/>
    <m/>
    <m/>
    <m/>
    <m/>
    <m/>
    <m/>
    <m/>
    <m/>
    <m/>
    <m/>
  </r>
  <r>
    <s v="MT0024210"/>
    <s v="ICIS-NPDES"/>
    <x v="1"/>
    <x v="5"/>
    <n v="552"/>
    <s v="Oil and grease, hexane extr method"/>
    <x v="9"/>
    <n v="1"/>
    <s v="Effluent gross"/>
    <n v="1"/>
    <x v="21"/>
    <x v="21"/>
    <n v="40329"/>
    <x v="0"/>
    <m/>
    <m/>
    <m/>
    <m/>
    <m/>
    <m/>
    <m/>
    <m/>
    <m/>
    <m/>
    <m/>
    <m/>
    <m/>
    <m/>
    <m/>
    <m/>
    <m/>
    <m/>
    <m/>
    <m/>
    <m/>
    <m/>
    <s v="&lt;"/>
    <n v="1"/>
    <s v="MG/L"/>
    <s v="&lt;="/>
    <n v="10"/>
    <s v="MG/L"/>
    <s v="max"/>
    <m/>
    <m/>
    <m/>
    <m/>
    <m/>
    <x v="0"/>
    <m/>
    <m/>
    <m/>
    <m/>
    <m/>
    <m/>
    <m/>
    <m/>
    <m/>
    <m/>
    <m/>
    <m/>
    <m/>
    <m/>
    <m/>
    <m/>
    <m/>
    <m/>
    <m/>
    <m/>
    <m/>
    <m/>
    <m/>
    <m/>
  </r>
  <r>
    <s v="MT0024210"/>
    <s v="ICIS-NPDES"/>
    <x v="1"/>
    <x v="5"/>
    <n v="552"/>
    <s v="Oil and grease, hexane extr method"/>
    <x v="9"/>
    <n v="1"/>
    <s v="Effluent gross"/>
    <n v="1"/>
    <x v="22"/>
    <x v="22"/>
    <n v="40359"/>
    <x v="0"/>
    <m/>
    <m/>
    <m/>
    <m/>
    <m/>
    <m/>
    <m/>
    <m/>
    <m/>
    <m/>
    <m/>
    <m/>
    <m/>
    <m/>
    <m/>
    <m/>
    <m/>
    <m/>
    <m/>
    <m/>
    <m/>
    <m/>
    <s v="&lt;"/>
    <n v="1"/>
    <s v="MG/L"/>
    <s v="&lt;="/>
    <n v="10"/>
    <s v="MG/L"/>
    <s v="max"/>
    <m/>
    <m/>
    <m/>
    <m/>
    <m/>
    <x v="0"/>
    <m/>
    <m/>
    <m/>
    <m/>
    <m/>
    <m/>
    <m/>
    <m/>
    <m/>
    <m/>
    <m/>
    <m/>
    <m/>
    <m/>
    <m/>
    <m/>
    <m/>
    <m/>
    <m/>
    <m/>
    <m/>
    <m/>
    <m/>
    <m/>
  </r>
  <r>
    <s v="MT0024210"/>
    <s v="ICIS-NPDES"/>
    <x v="1"/>
    <x v="5"/>
    <n v="552"/>
    <s v="Oil and grease, hexane extr method"/>
    <x v="9"/>
    <n v="1"/>
    <s v="Effluent gross"/>
    <n v="1"/>
    <x v="23"/>
    <x v="23"/>
    <n v="40390"/>
    <x v="0"/>
    <m/>
    <m/>
    <m/>
    <m/>
    <m/>
    <m/>
    <m/>
    <m/>
    <m/>
    <m/>
    <m/>
    <m/>
    <m/>
    <m/>
    <m/>
    <m/>
    <m/>
    <m/>
    <m/>
    <m/>
    <m/>
    <m/>
    <s v="&lt;"/>
    <n v="1"/>
    <s v="MG/L"/>
    <s v="&lt;="/>
    <n v="10"/>
    <s v="MG/L"/>
    <s v="max"/>
    <m/>
    <m/>
    <m/>
    <m/>
    <m/>
    <x v="0"/>
    <m/>
    <m/>
    <m/>
    <m/>
    <m/>
    <m/>
    <m/>
    <m/>
    <m/>
    <m/>
    <m/>
    <m/>
    <m/>
    <m/>
    <m/>
    <m/>
    <m/>
    <m/>
    <m/>
    <m/>
    <m/>
    <m/>
    <m/>
    <m/>
  </r>
  <r>
    <s v="MT0024210"/>
    <s v="ICIS-NPDES"/>
    <x v="1"/>
    <x v="5"/>
    <n v="552"/>
    <s v="Oil and grease, hexane extr method"/>
    <x v="9"/>
    <n v="1"/>
    <s v="Effluent gross"/>
    <n v="1"/>
    <x v="0"/>
    <x v="0"/>
    <n v="40421"/>
    <x v="0"/>
    <m/>
    <m/>
    <m/>
    <m/>
    <m/>
    <m/>
    <m/>
    <m/>
    <m/>
    <m/>
    <m/>
    <m/>
    <m/>
    <m/>
    <m/>
    <m/>
    <m/>
    <m/>
    <m/>
    <m/>
    <m/>
    <m/>
    <s v="&lt;"/>
    <n v="1"/>
    <s v="MG/L"/>
    <s v="&lt;="/>
    <n v="10"/>
    <s v="MG/L"/>
    <s v="max"/>
    <m/>
    <m/>
    <m/>
    <m/>
    <m/>
    <x v="0"/>
    <m/>
    <m/>
    <m/>
    <m/>
    <m/>
    <m/>
    <m/>
    <m/>
    <m/>
    <m/>
    <m/>
    <m/>
    <m/>
    <m/>
    <m/>
    <m/>
    <m/>
    <m/>
    <m/>
    <m/>
    <m/>
    <m/>
    <m/>
    <m/>
  </r>
  <r>
    <s v="MT0024210"/>
    <s v="ICIS-NPDES"/>
    <x v="1"/>
    <x v="5"/>
    <n v="552"/>
    <s v="Oil and grease, hexane extr method"/>
    <x v="9"/>
    <n v="1"/>
    <s v="Effluent gross"/>
    <n v="1"/>
    <x v="1"/>
    <x v="1"/>
    <n v="40451"/>
    <x v="0"/>
    <m/>
    <m/>
    <m/>
    <m/>
    <m/>
    <m/>
    <m/>
    <m/>
    <m/>
    <m/>
    <m/>
    <m/>
    <m/>
    <m/>
    <m/>
    <m/>
    <m/>
    <m/>
    <m/>
    <m/>
    <m/>
    <m/>
    <s v="&lt;"/>
    <n v="1"/>
    <s v="MG/L"/>
    <s v="&lt;="/>
    <n v="10"/>
    <s v="MG/L"/>
    <s v="max"/>
    <m/>
    <m/>
    <m/>
    <m/>
    <m/>
    <x v="0"/>
    <m/>
    <m/>
    <m/>
    <m/>
    <m/>
    <m/>
    <m/>
    <m/>
    <m/>
    <m/>
    <m/>
    <m/>
    <m/>
    <m/>
    <m/>
    <m/>
    <m/>
    <m/>
    <m/>
    <m/>
    <m/>
    <m/>
    <m/>
    <m/>
  </r>
  <r>
    <s v="MT0024210"/>
    <s v="ICIS-NPDES"/>
    <x v="1"/>
    <x v="5"/>
    <n v="552"/>
    <s v="Oil and grease, hexane extr method"/>
    <x v="9"/>
    <n v="1"/>
    <s v="Effluent gross"/>
    <n v="1"/>
    <x v="24"/>
    <x v="24"/>
    <n v="40482"/>
    <x v="0"/>
    <m/>
    <m/>
    <m/>
    <m/>
    <m/>
    <m/>
    <m/>
    <m/>
    <m/>
    <m/>
    <m/>
    <m/>
    <m/>
    <m/>
    <m/>
    <m/>
    <m/>
    <m/>
    <m/>
    <m/>
    <m/>
    <m/>
    <m/>
    <n v="1"/>
    <s v="MG/L"/>
    <s v="&lt;="/>
    <n v="10"/>
    <s v="MG/L"/>
    <s v="max"/>
    <m/>
    <m/>
    <m/>
    <m/>
    <m/>
    <x v="0"/>
    <m/>
    <m/>
    <m/>
    <m/>
    <m/>
    <m/>
    <m/>
    <m/>
    <m/>
    <m/>
    <m/>
    <m/>
    <m/>
    <m/>
    <m/>
    <m/>
    <m/>
    <m/>
    <m/>
    <m/>
    <m/>
    <m/>
    <m/>
    <m/>
  </r>
  <r>
    <s v="MT0024210"/>
    <s v="ICIS-NPDES"/>
    <x v="1"/>
    <x v="5"/>
    <n v="552"/>
    <s v="Oil and grease, hexane extr method"/>
    <x v="9"/>
    <n v="1"/>
    <s v="Effluent gross"/>
    <n v="1"/>
    <x v="2"/>
    <x v="2"/>
    <n v="40512"/>
    <x v="0"/>
    <m/>
    <m/>
    <m/>
    <m/>
    <m/>
    <m/>
    <m/>
    <m/>
    <m/>
    <m/>
    <m/>
    <m/>
    <m/>
    <m/>
    <m/>
    <m/>
    <m/>
    <m/>
    <m/>
    <m/>
    <m/>
    <m/>
    <m/>
    <n v="3"/>
    <s v="MG/L"/>
    <s v="&lt;="/>
    <n v="10"/>
    <s v="MG/L"/>
    <s v="max"/>
    <m/>
    <m/>
    <m/>
    <m/>
    <m/>
    <x v="0"/>
    <m/>
    <m/>
    <m/>
    <m/>
    <m/>
    <m/>
    <m/>
    <m/>
    <m/>
    <m/>
    <m/>
    <m/>
    <m/>
    <m/>
    <m/>
    <m/>
    <m/>
    <m/>
    <m/>
    <m/>
    <m/>
    <m/>
    <m/>
    <m/>
  </r>
  <r>
    <s v="MT0024210"/>
    <s v="ICIS-NPDES"/>
    <x v="1"/>
    <x v="5"/>
    <n v="552"/>
    <s v="Oil and grease, hexane extr method"/>
    <x v="9"/>
    <n v="1"/>
    <s v="Effluent gross"/>
    <n v="1"/>
    <x v="3"/>
    <x v="3"/>
    <n v="40543"/>
    <x v="0"/>
    <m/>
    <m/>
    <m/>
    <m/>
    <m/>
    <m/>
    <m/>
    <m/>
    <m/>
    <m/>
    <m/>
    <m/>
    <m/>
    <m/>
    <m/>
    <m/>
    <m/>
    <m/>
    <m/>
    <m/>
    <m/>
    <m/>
    <m/>
    <n v="1"/>
    <s v="MG/L"/>
    <s v="&lt;="/>
    <n v="10"/>
    <s v="MG/L"/>
    <s v="max"/>
    <m/>
    <m/>
    <m/>
    <m/>
    <m/>
    <x v="0"/>
    <m/>
    <m/>
    <m/>
    <m/>
    <m/>
    <m/>
    <m/>
    <m/>
    <m/>
    <m/>
    <m/>
    <m/>
    <m/>
    <m/>
    <m/>
    <m/>
    <m/>
    <m/>
    <m/>
    <m/>
    <m/>
    <m/>
    <m/>
    <m/>
  </r>
  <r>
    <s v="MT0024210"/>
    <s v="ICIS-NPDES"/>
    <x v="1"/>
    <x v="5"/>
    <n v="552"/>
    <s v="Oil and grease, hexane extr method"/>
    <x v="9"/>
    <n v="1"/>
    <s v="Effluent gross"/>
    <n v="1"/>
    <x v="25"/>
    <x v="25"/>
    <n v="40574"/>
    <x v="1"/>
    <m/>
    <m/>
    <m/>
    <m/>
    <m/>
    <m/>
    <m/>
    <m/>
    <m/>
    <m/>
    <m/>
    <m/>
    <m/>
    <m/>
    <m/>
    <m/>
    <m/>
    <m/>
    <m/>
    <m/>
    <m/>
    <m/>
    <s v="&lt;"/>
    <n v="1"/>
    <s v="MG/L"/>
    <s v="&lt;="/>
    <n v="10"/>
    <s v="MG/L"/>
    <s v="max"/>
    <m/>
    <m/>
    <m/>
    <m/>
    <m/>
    <x v="0"/>
    <m/>
    <m/>
    <m/>
    <m/>
    <m/>
    <m/>
    <m/>
    <m/>
    <m/>
    <m/>
    <m/>
    <m/>
    <m/>
    <m/>
    <m/>
    <m/>
    <m/>
    <m/>
    <m/>
    <m/>
    <m/>
    <m/>
    <m/>
    <m/>
  </r>
  <r>
    <s v="MT0024210"/>
    <s v="ICIS-NPDES"/>
    <x v="1"/>
    <x v="5"/>
    <n v="552"/>
    <s v="Oil and grease, hexane extr method"/>
    <x v="9"/>
    <n v="1"/>
    <s v="Effluent gross"/>
    <n v="1"/>
    <x v="26"/>
    <x v="26"/>
    <n v="40602"/>
    <x v="1"/>
    <m/>
    <m/>
    <m/>
    <m/>
    <m/>
    <m/>
    <m/>
    <m/>
    <m/>
    <m/>
    <m/>
    <m/>
    <m/>
    <m/>
    <m/>
    <m/>
    <m/>
    <m/>
    <m/>
    <m/>
    <m/>
    <m/>
    <s v="&lt;"/>
    <n v="1"/>
    <s v="MG/L"/>
    <s v="&lt;="/>
    <n v="10"/>
    <s v="MG/L"/>
    <s v="max"/>
    <m/>
    <m/>
    <m/>
    <m/>
    <m/>
    <x v="0"/>
    <m/>
    <m/>
    <m/>
    <m/>
    <m/>
    <m/>
    <m/>
    <m/>
    <m/>
    <m/>
    <m/>
    <m/>
    <m/>
    <m/>
    <m/>
    <m/>
    <m/>
    <m/>
    <m/>
    <m/>
    <m/>
    <m/>
    <m/>
    <m/>
  </r>
  <r>
    <s v="MT0024210"/>
    <s v="ICIS-NPDES"/>
    <x v="1"/>
    <x v="5"/>
    <n v="552"/>
    <s v="Oil and grease, hexane extr method"/>
    <x v="9"/>
    <n v="1"/>
    <s v="Effluent gross"/>
    <n v="1"/>
    <x v="27"/>
    <x v="27"/>
    <n v="40633"/>
    <x v="1"/>
    <m/>
    <m/>
    <m/>
    <m/>
    <m/>
    <m/>
    <m/>
    <m/>
    <m/>
    <m/>
    <m/>
    <m/>
    <m/>
    <m/>
    <m/>
    <m/>
    <m/>
    <m/>
    <m/>
    <m/>
    <m/>
    <m/>
    <s v="&lt;"/>
    <n v="1"/>
    <s v="MG/L"/>
    <s v="&lt;="/>
    <n v="10"/>
    <s v="MG/L"/>
    <s v="max"/>
    <m/>
    <m/>
    <m/>
    <m/>
    <m/>
    <x v="0"/>
    <m/>
    <m/>
    <m/>
    <m/>
    <m/>
    <m/>
    <m/>
    <m/>
    <m/>
    <m/>
    <m/>
    <m/>
    <m/>
    <m/>
    <m/>
    <m/>
    <m/>
    <m/>
    <m/>
    <m/>
    <m/>
    <m/>
    <m/>
    <m/>
  </r>
  <r>
    <s v="MT0024210"/>
    <s v="ICIS-NPDES"/>
    <x v="1"/>
    <x v="5"/>
    <n v="552"/>
    <s v="Oil and grease, hexane extr method"/>
    <x v="9"/>
    <n v="1"/>
    <s v="Effluent gross"/>
    <n v="1"/>
    <x v="28"/>
    <x v="28"/>
    <n v="40663"/>
    <x v="1"/>
    <m/>
    <m/>
    <m/>
    <m/>
    <m/>
    <m/>
    <m/>
    <m/>
    <m/>
    <m/>
    <m/>
    <m/>
    <m/>
    <m/>
    <m/>
    <m/>
    <m/>
    <m/>
    <m/>
    <m/>
    <m/>
    <m/>
    <s v="&lt;"/>
    <n v="1"/>
    <s v="MG/L"/>
    <s v="&lt;="/>
    <n v="10"/>
    <s v="MG/L"/>
    <s v="max"/>
    <m/>
    <m/>
    <m/>
    <m/>
    <m/>
    <x v="0"/>
    <m/>
    <m/>
    <m/>
    <m/>
    <m/>
    <m/>
    <m/>
    <m/>
    <m/>
    <m/>
    <m/>
    <m/>
    <m/>
    <m/>
    <m/>
    <m/>
    <m/>
    <m/>
    <m/>
    <m/>
    <m/>
    <m/>
    <m/>
    <m/>
  </r>
  <r>
    <s v="MT0024210"/>
    <s v="ICIS-NPDES"/>
    <x v="1"/>
    <x v="5"/>
    <n v="552"/>
    <s v="Oil and grease, hexane extr method"/>
    <x v="9"/>
    <n v="1"/>
    <s v="Effluent gross"/>
    <n v="1"/>
    <x v="4"/>
    <x v="4"/>
    <n v="40694"/>
    <x v="1"/>
    <m/>
    <m/>
    <m/>
    <m/>
    <m/>
    <m/>
    <m/>
    <m/>
    <m/>
    <m/>
    <m/>
    <m/>
    <m/>
    <m/>
    <m/>
    <m/>
    <m/>
    <m/>
    <m/>
    <m/>
    <m/>
    <m/>
    <s v="&lt;"/>
    <n v="1"/>
    <s v="MG/L"/>
    <s v="&lt;="/>
    <n v="10"/>
    <s v="MG/L"/>
    <s v="max"/>
    <m/>
    <m/>
    <m/>
    <m/>
    <m/>
    <x v="0"/>
    <m/>
    <m/>
    <m/>
    <m/>
    <m/>
    <m/>
    <m/>
    <m/>
    <m/>
    <m/>
    <m/>
    <m/>
    <m/>
    <m/>
    <m/>
    <m/>
    <m/>
    <m/>
    <m/>
    <m/>
    <m/>
    <m/>
    <m/>
    <m/>
  </r>
  <r>
    <s v="MT0024210"/>
    <s v="ICIS-NPDES"/>
    <x v="1"/>
    <x v="5"/>
    <n v="552"/>
    <s v="Oil and grease, hexane extr method"/>
    <x v="9"/>
    <n v="1"/>
    <s v="Effluent gross"/>
    <n v="1"/>
    <x v="5"/>
    <x v="5"/>
    <n v="40724"/>
    <x v="1"/>
    <m/>
    <m/>
    <m/>
    <m/>
    <m/>
    <m/>
    <m/>
    <m/>
    <m/>
    <m/>
    <m/>
    <m/>
    <m/>
    <m/>
    <m/>
    <m/>
    <m/>
    <m/>
    <m/>
    <m/>
    <m/>
    <m/>
    <m/>
    <n v="1"/>
    <s v="MG/L"/>
    <s v="&lt;="/>
    <n v="10"/>
    <s v="MG/L"/>
    <s v="max"/>
    <m/>
    <m/>
    <m/>
    <m/>
    <m/>
    <x v="0"/>
    <m/>
    <m/>
    <m/>
    <m/>
    <m/>
    <m/>
    <m/>
    <m/>
    <m/>
    <m/>
    <m/>
    <m/>
    <m/>
    <m/>
    <m/>
    <m/>
    <m/>
    <m/>
    <m/>
    <m/>
    <m/>
    <m/>
    <m/>
    <m/>
  </r>
  <r>
    <s v="MT0024210"/>
    <s v="ICIS-NPDES"/>
    <x v="1"/>
    <x v="5"/>
    <n v="552"/>
    <s v="Oil and grease, hexane extr method"/>
    <x v="9"/>
    <n v="1"/>
    <s v="Effluent gross"/>
    <n v="1"/>
    <x v="6"/>
    <x v="6"/>
    <n v="40755"/>
    <x v="1"/>
    <m/>
    <m/>
    <m/>
    <m/>
    <m/>
    <m/>
    <m/>
    <m/>
    <m/>
    <m/>
    <m/>
    <m/>
    <m/>
    <m/>
    <m/>
    <m/>
    <m/>
    <m/>
    <m/>
    <m/>
    <m/>
    <m/>
    <s v="&lt;"/>
    <n v="1"/>
    <s v="MG/L"/>
    <s v="&lt;="/>
    <n v="10"/>
    <s v="MG/L"/>
    <s v="max"/>
    <m/>
    <m/>
    <m/>
    <m/>
    <m/>
    <x v="0"/>
    <m/>
    <m/>
    <m/>
    <m/>
    <m/>
    <m/>
    <m/>
    <m/>
    <m/>
    <m/>
    <m/>
    <m/>
    <m/>
    <m/>
    <m/>
    <m/>
    <m/>
    <m/>
    <m/>
    <m/>
    <m/>
    <m/>
    <m/>
    <m/>
  </r>
  <r>
    <s v="MT0024210"/>
    <s v="ICIS-NPDES"/>
    <x v="1"/>
    <x v="5"/>
    <n v="552"/>
    <s v="Oil and grease, hexane extr method"/>
    <x v="9"/>
    <n v="1"/>
    <s v="Effluent gross"/>
    <n v="1"/>
    <x v="7"/>
    <x v="7"/>
    <n v="40786"/>
    <x v="1"/>
    <m/>
    <m/>
    <m/>
    <m/>
    <m/>
    <m/>
    <m/>
    <m/>
    <m/>
    <m/>
    <m/>
    <m/>
    <m/>
    <m/>
    <m/>
    <m/>
    <m/>
    <m/>
    <m/>
    <m/>
    <m/>
    <m/>
    <s v="&lt;"/>
    <n v="1"/>
    <s v="MG/L"/>
    <s v="&lt;="/>
    <n v="10"/>
    <s v="MG/L"/>
    <s v="max"/>
    <m/>
    <m/>
    <m/>
    <m/>
    <m/>
    <x v="0"/>
    <m/>
    <m/>
    <m/>
    <m/>
    <m/>
    <m/>
    <m/>
    <m/>
    <m/>
    <m/>
    <m/>
    <m/>
    <m/>
    <m/>
    <m/>
    <m/>
    <m/>
    <m/>
    <m/>
    <m/>
    <m/>
    <m/>
    <m/>
    <m/>
  </r>
  <r>
    <s v="MT0024210"/>
    <s v="ICIS-NPDES"/>
    <x v="1"/>
    <x v="5"/>
    <n v="552"/>
    <s v="Oil and grease, hexane extr method"/>
    <x v="9"/>
    <n v="1"/>
    <s v="Effluent gross"/>
    <n v="1"/>
    <x v="29"/>
    <x v="29"/>
    <n v="40816"/>
    <x v="1"/>
    <m/>
    <m/>
    <m/>
    <m/>
    <m/>
    <m/>
    <m/>
    <m/>
    <m/>
    <m/>
    <m/>
    <m/>
    <m/>
    <m/>
    <m/>
    <m/>
    <m/>
    <m/>
    <m/>
    <m/>
    <m/>
    <m/>
    <s v="&lt;"/>
    <n v="1"/>
    <s v="MG/L"/>
    <s v="&lt;="/>
    <n v="10"/>
    <s v="MG/L"/>
    <s v="max"/>
    <m/>
    <m/>
    <m/>
    <m/>
    <m/>
    <x v="0"/>
    <m/>
    <m/>
    <m/>
    <m/>
    <m/>
    <m/>
    <m/>
    <m/>
    <m/>
    <m/>
    <m/>
    <m/>
    <m/>
    <m/>
    <m/>
    <m/>
    <m/>
    <m/>
    <m/>
    <m/>
    <m/>
    <m/>
    <m/>
    <m/>
  </r>
  <r>
    <s v="MT0024210"/>
    <s v="ICIS-NPDES"/>
    <x v="1"/>
    <x v="5"/>
    <n v="552"/>
    <s v="Oil and grease, hexane extr method"/>
    <x v="9"/>
    <n v="1"/>
    <s v="Effluent gross"/>
    <n v="1"/>
    <x v="30"/>
    <x v="30"/>
    <n v="40847"/>
    <x v="1"/>
    <m/>
    <m/>
    <m/>
    <m/>
    <m/>
    <m/>
    <m/>
    <m/>
    <m/>
    <m/>
    <m/>
    <m/>
    <m/>
    <m/>
    <m/>
    <m/>
    <m/>
    <m/>
    <m/>
    <m/>
    <m/>
    <m/>
    <m/>
    <n v="1"/>
    <s v="MG/L"/>
    <s v="&lt;="/>
    <n v="10"/>
    <s v="MG/L"/>
    <s v="max"/>
    <m/>
    <m/>
    <m/>
    <m/>
    <m/>
    <x v="0"/>
    <m/>
    <m/>
    <m/>
    <m/>
    <m/>
    <m/>
    <m/>
    <m/>
    <m/>
    <m/>
    <m/>
    <m/>
    <m/>
    <m/>
    <m/>
    <m/>
    <m/>
    <m/>
    <m/>
    <m/>
    <m/>
    <m/>
    <m/>
    <m/>
  </r>
  <r>
    <s v="MT0024210"/>
    <s v="ICIS-NPDES"/>
    <x v="1"/>
    <x v="5"/>
    <n v="552"/>
    <s v="Oil and grease, hexane extr method"/>
    <x v="9"/>
    <n v="1"/>
    <s v="Effluent gross"/>
    <n v="1"/>
    <x v="31"/>
    <x v="31"/>
    <n v="40877"/>
    <x v="1"/>
    <m/>
    <m/>
    <m/>
    <m/>
    <m/>
    <m/>
    <m/>
    <m/>
    <m/>
    <m/>
    <m/>
    <m/>
    <m/>
    <m/>
    <m/>
    <m/>
    <m/>
    <m/>
    <m/>
    <m/>
    <m/>
    <m/>
    <m/>
    <n v="1"/>
    <s v="MG/L"/>
    <s v="&lt;="/>
    <n v="10"/>
    <s v="MG/L"/>
    <s v="max"/>
    <m/>
    <m/>
    <m/>
    <m/>
    <m/>
    <x v="0"/>
    <m/>
    <m/>
    <m/>
    <m/>
    <m/>
    <m/>
    <m/>
    <m/>
    <m/>
    <m/>
    <m/>
    <m/>
    <m/>
    <m/>
    <m/>
    <m/>
    <m/>
    <m/>
    <m/>
    <m/>
    <m/>
    <m/>
    <m/>
    <m/>
  </r>
  <r>
    <s v="MT0024210"/>
    <s v="ICIS-NPDES"/>
    <x v="1"/>
    <x v="5"/>
    <n v="552"/>
    <s v="Oil and grease, hexane extr method"/>
    <x v="9"/>
    <n v="1"/>
    <s v="Effluent gross"/>
    <n v="1"/>
    <x v="32"/>
    <x v="32"/>
    <n v="40908"/>
    <x v="1"/>
    <m/>
    <m/>
    <m/>
    <m/>
    <m/>
    <m/>
    <m/>
    <m/>
    <m/>
    <m/>
    <m/>
    <m/>
    <m/>
    <m/>
    <m/>
    <m/>
    <m/>
    <m/>
    <m/>
    <m/>
    <m/>
    <m/>
    <m/>
    <n v="2"/>
    <s v="MG/L"/>
    <s v="&lt;="/>
    <n v="10"/>
    <s v="MG/L"/>
    <s v="max"/>
    <m/>
    <m/>
    <m/>
    <m/>
    <m/>
    <x v="0"/>
    <m/>
    <m/>
    <m/>
    <m/>
    <m/>
    <m/>
    <m/>
    <m/>
    <m/>
    <m/>
    <m/>
    <m/>
    <m/>
    <m/>
    <m/>
    <m/>
    <m/>
    <m/>
    <m/>
    <m/>
    <m/>
    <m/>
    <m/>
    <m/>
  </r>
  <r>
    <s v="MT0024210"/>
    <s v="ICIS-NPDES"/>
    <x v="1"/>
    <x v="5"/>
    <n v="552"/>
    <s v="Oil and grease, hexane extr method"/>
    <x v="9"/>
    <n v="1"/>
    <s v="Effluent gross"/>
    <n v="1"/>
    <x v="33"/>
    <x v="33"/>
    <n v="40939"/>
    <x v="2"/>
    <m/>
    <m/>
    <m/>
    <m/>
    <m/>
    <m/>
    <m/>
    <m/>
    <m/>
    <m/>
    <m/>
    <m/>
    <m/>
    <m/>
    <m/>
    <m/>
    <m/>
    <m/>
    <m/>
    <m/>
    <m/>
    <m/>
    <s v="&lt;"/>
    <n v="1"/>
    <s v="MG/L"/>
    <s v="&lt;="/>
    <n v="10"/>
    <s v="MG/L"/>
    <s v="max"/>
    <m/>
    <m/>
    <m/>
    <m/>
    <m/>
    <x v="0"/>
    <m/>
    <m/>
    <m/>
    <m/>
    <m/>
    <m/>
    <m/>
    <m/>
    <m/>
    <m/>
    <m/>
    <m/>
    <m/>
    <m/>
    <m/>
    <m/>
    <m/>
    <m/>
    <m/>
    <m/>
    <m/>
    <m/>
    <m/>
    <m/>
  </r>
  <r>
    <s v="MT0024210"/>
    <s v="ICIS-NPDES"/>
    <x v="1"/>
    <x v="5"/>
    <n v="552"/>
    <s v="Oil and grease, hexane extr method"/>
    <x v="9"/>
    <n v="1"/>
    <s v="Effluent gross"/>
    <n v="1"/>
    <x v="34"/>
    <x v="34"/>
    <n v="40968"/>
    <x v="2"/>
    <m/>
    <m/>
    <m/>
    <m/>
    <m/>
    <m/>
    <m/>
    <m/>
    <m/>
    <m/>
    <m/>
    <m/>
    <m/>
    <m/>
    <m/>
    <m/>
    <m/>
    <m/>
    <m/>
    <m/>
    <m/>
    <m/>
    <m/>
    <n v="1"/>
    <s v="MG/L"/>
    <s v="&lt;="/>
    <n v="10"/>
    <s v="MG/L"/>
    <s v="max"/>
    <m/>
    <m/>
    <m/>
    <m/>
    <m/>
    <x v="0"/>
    <m/>
    <m/>
    <m/>
    <m/>
    <m/>
    <m/>
    <m/>
    <m/>
    <m/>
    <m/>
    <m/>
    <m/>
    <m/>
    <m/>
    <m/>
    <m/>
    <m/>
    <m/>
    <m/>
    <m/>
    <m/>
    <m/>
    <m/>
    <m/>
  </r>
  <r>
    <s v="MT0024210"/>
    <s v="ICIS-NPDES"/>
    <x v="1"/>
    <x v="5"/>
    <n v="552"/>
    <s v="Oil and grease, hexane extr method"/>
    <x v="9"/>
    <n v="1"/>
    <s v="Effluent gross"/>
    <n v="1"/>
    <x v="8"/>
    <x v="8"/>
    <n v="40999"/>
    <x v="2"/>
    <m/>
    <m/>
    <m/>
    <m/>
    <m/>
    <m/>
    <m/>
    <m/>
    <m/>
    <m/>
    <m/>
    <m/>
    <m/>
    <m/>
    <m/>
    <m/>
    <m/>
    <m/>
    <m/>
    <m/>
    <m/>
    <m/>
    <s v="&lt;"/>
    <n v="1"/>
    <s v="MG/L"/>
    <s v="&lt;="/>
    <n v="10"/>
    <s v="MG/L"/>
    <s v="max"/>
    <m/>
    <m/>
    <m/>
    <m/>
    <m/>
    <x v="0"/>
    <m/>
    <m/>
    <m/>
    <m/>
    <m/>
    <m/>
    <m/>
    <m/>
    <m/>
    <m/>
    <m/>
    <m/>
    <m/>
    <m/>
    <m/>
    <m/>
    <m/>
    <m/>
    <m/>
    <m/>
    <m/>
    <m/>
    <m/>
    <m/>
  </r>
  <r>
    <s v="MT0024210"/>
    <s v="ICIS-NPDES"/>
    <x v="1"/>
    <x v="5"/>
    <n v="552"/>
    <s v="Oil and grease, hexane extr method"/>
    <x v="9"/>
    <n v="1"/>
    <s v="Effluent gross"/>
    <n v="1"/>
    <x v="9"/>
    <x v="9"/>
    <n v="41029"/>
    <x v="2"/>
    <m/>
    <m/>
    <m/>
    <m/>
    <m/>
    <m/>
    <m/>
    <m/>
    <m/>
    <m/>
    <m/>
    <m/>
    <m/>
    <m/>
    <m/>
    <m/>
    <m/>
    <m/>
    <m/>
    <m/>
    <m/>
    <m/>
    <s v="&lt;"/>
    <n v="1"/>
    <s v="MG/L"/>
    <s v="&lt;="/>
    <n v="10"/>
    <s v="MG/L"/>
    <s v="max"/>
    <m/>
    <m/>
    <m/>
    <m/>
    <m/>
    <x v="0"/>
    <m/>
    <m/>
    <m/>
    <m/>
    <m/>
    <m/>
    <m/>
    <m/>
    <m/>
    <m/>
    <m/>
    <m/>
    <m/>
    <m/>
    <m/>
    <m/>
    <m/>
    <m/>
    <m/>
    <m/>
    <m/>
    <m/>
    <m/>
    <m/>
  </r>
  <r>
    <s v="MT0024210"/>
    <s v="ICIS-NPDES"/>
    <x v="1"/>
    <x v="5"/>
    <n v="552"/>
    <s v="Oil and grease, hexane extr method"/>
    <x v="9"/>
    <n v="1"/>
    <s v="Effluent gross"/>
    <n v="1"/>
    <x v="35"/>
    <x v="35"/>
    <n v="41060"/>
    <x v="2"/>
    <m/>
    <m/>
    <m/>
    <m/>
    <m/>
    <m/>
    <m/>
    <m/>
    <m/>
    <m/>
    <m/>
    <m/>
    <m/>
    <m/>
    <m/>
    <m/>
    <m/>
    <m/>
    <m/>
    <m/>
    <m/>
    <m/>
    <m/>
    <m/>
    <s v="MG/L"/>
    <s v="&lt;="/>
    <n v="10"/>
    <s v="MG/L"/>
    <s v="max"/>
    <m/>
    <m/>
    <m/>
    <m/>
    <m/>
    <x v="0"/>
    <m/>
    <m/>
    <m/>
    <m/>
    <m/>
    <m/>
    <m/>
    <m/>
    <m/>
    <m/>
    <m/>
    <m/>
    <m/>
    <m/>
    <m/>
    <m/>
    <m/>
    <m/>
    <m/>
    <m/>
    <m/>
    <m/>
    <m/>
    <m/>
  </r>
  <r>
    <s v="MT0024210"/>
    <s v="ICIS-NPDES"/>
    <x v="1"/>
    <x v="5"/>
    <n v="552"/>
    <s v="Oil and grease, hexane extr method"/>
    <x v="9"/>
    <n v="1"/>
    <s v="Effluent gross"/>
    <n v="1"/>
    <x v="10"/>
    <x v="10"/>
    <n v="41090"/>
    <x v="2"/>
    <m/>
    <m/>
    <m/>
    <m/>
    <m/>
    <m/>
    <m/>
    <m/>
    <m/>
    <m/>
    <m/>
    <m/>
    <m/>
    <m/>
    <m/>
    <m/>
    <m/>
    <m/>
    <m/>
    <m/>
    <m/>
    <m/>
    <m/>
    <m/>
    <s v="MG/L"/>
    <s v="&lt;="/>
    <n v="10"/>
    <s v="MG/L"/>
    <s v="max"/>
    <m/>
    <m/>
    <m/>
    <m/>
    <m/>
    <x v="0"/>
    <m/>
    <m/>
    <m/>
    <m/>
    <m/>
    <m/>
    <m/>
    <m/>
    <m/>
    <m/>
    <m/>
    <m/>
    <m/>
    <m/>
    <m/>
    <m/>
    <m/>
    <m/>
    <m/>
    <m/>
    <m/>
    <m/>
    <m/>
    <m/>
  </r>
  <r>
    <s v="MT0024210"/>
    <s v="ICIS-NPDES"/>
    <x v="1"/>
    <x v="5"/>
    <n v="552"/>
    <s v="Oil and grease, hexane extr method"/>
    <x v="9"/>
    <n v="1"/>
    <s v="Effluent gross"/>
    <n v="1"/>
    <x v="36"/>
    <x v="36"/>
    <n v="41121"/>
    <x v="2"/>
    <m/>
    <m/>
    <m/>
    <m/>
    <m/>
    <m/>
    <m/>
    <m/>
    <m/>
    <m/>
    <m/>
    <m/>
    <m/>
    <m/>
    <m/>
    <m/>
    <m/>
    <m/>
    <m/>
    <m/>
    <m/>
    <m/>
    <m/>
    <m/>
    <s v="MG/L"/>
    <s v="&lt;="/>
    <n v="10"/>
    <s v="MG/L"/>
    <s v="max"/>
    <m/>
    <m/>
    <m/>
    <m/>
    <m/>
    <x v="0"/>
    <m/>
    <m/>
    <m/>
    <m/>
    <m/>
    <m/>
    <m/>
    <m/>
    <m/>
    <m/>
    <m/>
    <m/>
    <m/>
    <m/>
    <m/>
    <m/>
    <m/>
    <m/>
    <m/>
    <m/>
    <m/>
    <m/>
    <m/>
    <m/>
  </r>
  <r>
    <s v="MT0024210"/>
    <s v="ICIS-NPDES"/>
    <x v="1"/>
    <x v="5"/>
    <n v="552"/>
    <s v="Oil and grease, hexane extr method"/>
    <x v="9"/>
    <n v="1"/>
    <s v="Effluent gross"/>
    <n v="1"/>
    <x v="37"/>
    <x v="37"/>
    <n v="41152"/>
    <x v="2"/>
    <m/>
    <m/>
    <m/>
    <m/>
    <m/>
    <m/>
    <m/>
    <m/>
    <m/>
    <m/>
    <m/>
    <m/>
    <m/>
    <m/>
    <m/>
    <m/>
    <m/>
    <m/>
    <m/>
    <m/>
    <m/>
    <m/>
    <m/>
    <m/>
    <s v="MG/L"/>
    <s v="&lt;="/>
    <n v="10"/>
    <s v="MG/L"/>
    <s v="max"/>
    <m/>
    <m/>
    <m/>
    <m/>
    <m/>
    <x v="0"/>
    <m/>
    <m/>
    <m/>
    <m/>
    <m/>
    <m/>
    <m/>
    <m/>
    <m/>
    <m/>
    <m/>
    <m/>
    <m/>
    <m/>
    <m/>
    <m/>
    <m/>
    <m/>
    <m/>
    <m/>
    <m/>
    <m/>
    <m/>
    <m/>
  </r>
  <r>
    <s v="MT0024210"/>
    <s v="ICIS-NPDES"/>
    <x v="1"/>
    <x v="5"/>
    <n v="552"/>
    <s v="Oil and grease, hexane extr method"/>
    <x v="9"/>
    <n v="1"/>
    <s v="Effluent gross"/>
    <n v="1"/>
    <x v="38"/>
    <x v="38"/>
    <n v="41182"/>
    <x v="2"/>
    <m/>
    <m/>
    <m/>
    <m/>
    <m/>
    <m/>
    <m/>
    <m/>
    <m/>
    <m/>
    <m/>
    <m/>
    <m/>
    <m/>
    <m/>
    <m/>
    <m/>
    <m/>
    <m/>
    <m/>
    <m/>
    <m/>
    <m/>
    <m/>
    <s v="MG/L"/>
    <s v="&lt;="/>
    <n v="10"/>
    <s v="MG/L"/>
    <s v="max"/>
    <m/>
    <m/>
    <m/>
    <m/>
    <m/>
    <x v="0"/>
    <m/>
    <m/>
    <m/>
    <m/>
    <m/>
    <m/>
    <m/>
    <m/>
    <m/>
    <m/>
    <m/>
    <m/>
    <m/>
    <m/>
    <m/>
    <m/>
    <m/>
    <m/>
    <m/>
    <m/>
    <m/>
    <m/>
    <m/>
    <m/>
  </r>
  <r>
    <s v="MT0024210"/>
    <s v="ICIS-NPDES"/>
    <x v="1"/>
    <x v="5"/>
    <n v="600"/>
    <s v="Nitrogen, total"/>
    <x v="11"/>
    <n v="1"/>
    <s v="Effluent gross"/>
    <n v="1"/>
    <x v="11"/>
    <x v="11"/>
    <n v="40025"/>
    <x v="3"/>
    <m/>
    <m/>
    <m/>
    <m/>
    <m/>
    <m/>
    <m/>
    <m/>
    <m/>
    <m/>
    <m/>
    <m/>
    <n v="2.1"/>
    <s v="MG/L"/>
    <m/>
    <m/>
    <s v="MG/L"/>
    <s v="avg"/>
    <m/>
    <m/>
    <m/>
    <m/>
    <m/>
    <m/>
    <m/>
    <m/>
    <m/>
    <m/>
    <m/>
    <m/>
    <m/>
    <m/>
    <m/>
    <m/>
    <x v="0"/>
    <m/>
    <m/>
    <m/>
    <m/>
    <m/>
    <m/>
    <m/>
    <m/>
    <m/>
    <m/>
    <m/>
    <m/>
    <m/>
    <m/>
    <m/>
    <m/>
    <m/>
    <m/>
    <m/>
    <m/>
    <m/>
    <m/>
    <m/>
    <m/>
  </r>
  <r>
    <s v="MT0024210"/>
    <s v="ICIS-NPDES"/>
    <x v="1"/>
    <x v="5"/>
    <n v="600"/>
    <s v="Nitrogen, total"/>
    <x v="11"/>
    <n v="1"/>
    <s v="Effluent gross"/>
    <n v="1"/>
    <x v="12"/>
    <x v="12"/>
    <n v="40056"/>
    <x v="3"/>
    <m/>
    <m/>
    <m/>
    <m/>
    <m/>
    <m/>
    <m/>
    <m/>
    <m/>
    <m/>
    <m/>
    <m/>
    <n v="1.9"/>
    <s v="MG/L"/>
    <m/>
    <m/>
    <s v="MG/L"/>
    <s v="avg"/>
    <m/>
    <m/>
    <m/>
    <m/>
    <m/>
    <m/>
    <m/>
    <m/>
    <m/>
    <m/>
    <m/>
    <m/>
    <m/>
    <m/>
    <m/>
    <m/>
    <x v="0"/>
    <m/>
    <m/>
    <m/>
    <m/>
    <m/>
    <m/>
    <m/>
    <m/>
    <m/>
    <m/>
    <m/>
    <m/>
    <m/>
    <m/>
    <m/>
    <m/>
    <m/>
    <m/>
    <m/>
    <m/>
    <m/>
    <m/>
    <m/>
    <m/>
  </r>
  <r>
    <s v="MT0024210"/>
    <s v="ICIS-NPDES"/>
    <x v="1"/>
    <x v="5"/>
    <n v="600"/>
    <s v="Nitrogen, total"/>
    <x v="11"/>
    <n v="1"/>
    <s v="Effluent gross"/>
    <n v="1"/>
    <x v="13"/>
    <x v="13"/>
    <n v="40086"/>
    <x v="3"/>
    <m/>
    <m/>
    <m/>
    <m/>
    <m/>
    <m/>
    <m/>
    <m/>
    <m/>
    <m/>
    <m/>
    <m/>
    <n v="1.2"/>
    <s v="MG/L"/>
    <m/>
    <m/>
    <s v="MG/L"/>
    <s v="avg"/>
    <m/>
    <m/>
    <m/>
    <m/>
    <m/>
    <m/>
    <m/>
    <m/>
    <m/>
    <m/>
    <m/>
    <m/>
    <m/>
    <m/>
    <m/>
    <m/>
    <x v="0"/>
    <m/>
    <m/>
    <m/>
    <m/>
    <m/>
    <m/>
    <m/>
    <m/>
    <m/>
    <m/>
    <m/>
    <m/>
    <m/>
    <m/>
    <m/>
    <m/>
    <m/>
    <m/>
    <m/>
    <m/>
    <m/>
    <m/>
    <m/>
    <m/>
  </r>
  <r>
    <s v="MT0024210"/>
    <s v="ICIS-NPDES"/>
    <x v="1"/>
    <x v="5"/>
    <n v="600"/>
    <s v="Nitrogen, total"/>
    <x v="11"/>
    <n v="1"/>
    <s v="Effluent gross"/>
    <n v="1"/>
    <x v="14"/>
    <x v="14"/>
    <n v="40117"/>
    <x v="3"/>
    <m/>
    <m/>
    <m/>
    <m/>
    <m/>
    <m/>
    <m/>
    <m/>
    <m/>
    <m/>
    <m/>
    <m/>
    <n v="1.7"/>
    <s v="MG/L"/>
    <m/>
    <m/>
    <s v="MG/L"/>
    <s v="avg"/>
    <m/>
    <m/>
    <m/>
    <m/>
    <m/>
    <m/>
    <m/>
    <m/>
    <m/>
    <m/>
    <m/>
    <m/>
    <m/>
    <m/>
    <m/>
    <m/>
    <x v="0"/>
    <m/>
    <m/>
    <m/>
    <m/>
    <m/>
    <m/>
    <m/>
    <m/>
    <m/>
    <m/>
    <m/>
    <m/>
    <m/>
    <m/>
    <m/>
    <m/>
    <m/>
    <m/>
    <m/>
    <m/>
    <m/>
    <m/>
    <m/>
    <m/>
  </r>
  <r>
    <s v="MT0024210"/>
    <s v="ICIS-NPDES"/>
    <x v="1"/>
    <x v="5"/>
    <n v="600"/>
    <s v="Nitrogen, total"/>
    <x v="11"/>
    <n v="1"/>
    <s v="Effluent gross"/>
    <n v="1"/>
    <x v="15"/>
    <x v="15"/>
    <n v="40147"/>
    <x v="3"/>
    <m/>
    <m/>
    <m/>
    <m/>
    <m/>
    <m/>
    <m/>
    <m/>
    <m/>
    <m/>
    <m/>
    <m/>
    <n v="1.1000000000000001"/>
    <s v="MG/L"/>
    <m/>
    <m/>
    <s v="MG/L"/>
    <s v="avg"/>
    <m/>
    <m/>
    <m/>
    <m/>
    <m/>
    <m/>
    <m/>
    <m/>
    <m/>
    <m/>
    <m/>
    <m/>
    <m/>
    <m/>
    <m/>
    <m/>
    <x v="0"/>
    <m/>
    <m/>
    <m/>
    <m/>
    <m/>
    <m/>
    <m/>
    <m/>
    <m/>
    <m/>
    <m/>
    <m/>
    <m/>
    <m/>
    <m/>
    <m/>
    <m/>
    <m/>
    <m/>
    <m/>
    <m/>
    <m/>
    <m/>
    <m/>
  </r>
  <r>
    <s v="MT0024210"/>
    <s v="ICIS-NPDES"/>
    <x v="1"/>
    <x v="5"/>
    <n v="600"/>
    <s v="Nitrogen, total"/>
    <x v="11"/>
    <n v="1"/>
    <s v="Effluent gross"/>
    <n v="1"/>
    <x v="16"/>
    <x v="16"/>
    <n v="40178"/>
    <x v="3"/>
    <m/>
    <m/>
    <m/>
    <m/>
    <m/>
    <m/>
    <m/>
    <m/>
    <m/>
    <m/>
    <m/>
    <m/>
    <n v="1.9"/>
    <s v="MG/L"/>
    <m/>
    <m/>
    <s v="MG/L"/>
    <s v="avg"/>
    <m/>
    <m/>
    <m/>
    <m/>
    <m/>
    <m/>
    <m/>
    <m/>
    <m/>
    <m/>
    <m/>
    <m/>
    <m/>
    <m/>
    <m/>
    <m/>
    <x v="0"/>
    <m/>
    <m/>
    <m/>
    <m/>
    <m/>
    <m/>
    <m/>
    <m/>
    <m/>
    <m/>
    <m/>
    <m/>
    <m/>
    <m/>
    <m/>
    <m/>
    <m/>
    <m/>
    <m/>
    <m/>
    <m/>
    <m/>
    <m/>
    <m/>
  </r>
  <r>
    <s v="MT0024210"/>
    <s v="ICIS-NPDES"/>
    <x v="1"/>
    <x v="5"/>
    <n v="600"/>
    <s v="Nitrogen, total"/>
    <x v="11"/>
    <n v="1"/>
    <s v="Effluent gross"/>
    <n v="1"/>
    <x v="17"/>
    <x v="17"/>
    <n v="40209"/>
    <x v="0"/>
    <m/>
    <m/>
    <m/>
    <m/>
    <m/>
    <m/>
    <m/>
    <m/>
    <m/>
    <m/>
    <m/>
    <m/>
    <n v="1.8"/>
    <s v="MG/L"/>
    <m/>
    <m/>
    <s v="MG/L"/>
    <s v="avg"/>
    <m/>
    <m/>
    <m/>
    <m/>
    <m/>
    <m/>
    <m/>
    <m/>
    <m/>
    <m/>
    <m/>
    <m/>
    <m/>
    <m/>
    <m/>
    <m/>
    <x v="0"/>
    <m/>
    <m/>
    <m/>
    <m/>
    <m/>
    <m/>
    <m/>
    <m/>
    <m/>
    <m/>
    <m/>
    <m/>
    <m/>
    <m/>
    <m/>
    <m/>
    <m/>
    <m/>
    <m/>
    <m/>
    <m/>
    <m/>
    <m/>
    <m/>
  </r>
  <r>
    <s v="MT0024210"/>
    <s v="ICIS-NPDES"/>
    <x v="1"/>
    <x v="5"/>
    <n v="600"/>
    <s v="Nitrogen, total"/>
    <x v="11"/>
    <n v="1"/>
    <s v="Effluent gross"/>
    <n v="1"/>
    <x v="18"/>
    <x v="18"/>
    <n v="40237"/>
    <x v="0"/>
    <m/>
    <m/>
    <m/>
    <m/>
    <m/>
    <m/>
    <m/>
    <m/>
    <m/>
    <m/>
    <m/>
    <m/>
    <n v="2.2999999999999998"/>
    <s v="MG/L"/>
    <m/>
    <m/>
    <s v="MG/L"/>
    <s v="avg"/>
    <m/>
    <m/>
    <m/>
    <m/>
    <m/>
    <m/>
    <m/>
    <m/>
    <m/>
    <m/>
    <m/>
    <m/>
    <m/>
    <m/>
    <m/>
    <m/>
    <x v="0"/>
    <m/>
    <m/>
    <m/>
    <m/>
    <m/>
    <m/>
    <m/>
    <m/>
    <m/>
    <m/>
    <m/>
    <m/>
    <m/>
    <m/>
    <m/>
    <m/>
    <m/>
    <m/>
    <m/>
    <m/>
    <m/>
    <m/>
    <m/>
    <m/>
  </r>
  <r>
    <s v="MT0024210"/>
    <s v="ICIS-NPDES"/>
    <x v="1"/>
    <x v="5"/>
    <n v="600"/>
    <s v="Nitrogen, total"/>
    <x v="11"/>
    <n v="1"/>
    <s v="Effluent gross"/>
    <n v="1"/>
    <x v="19"/>
    <x v="19"/>
    <n v="40268"/>
    <x v="0"/>
    <m/>
    <m/>
    <m/>
    <m/>
    <m/>
    <m/>
    <m/>
    <m/>
    <m/>
    <m/>
    <m/>
    <m/>
    <n v="1.3"/>
    <s v="MG/L"/>
    <m/>
    <m/>
    <s v="MG/L"/>
    <s v="avg"/>
    <m/>
    <m/>
    <m/>
    <m/>
    <m/>
    <m/>
    <m/>
    <m/>
    <m/>
    <m/>
    <m/>
    <m/>
    <m/>
    <m/>
    <m/>
    <m/>
    <x v="0"/>
    <m/>
    <m/>
    <m/>
    <m/>
    <m/>
    <m/>
    <m/>
    <m/>
    <m/>
    <m/>
    <m/>
    <m/>
    <m/>
    <m/>
    <m/>
    <m/>
    <m/>
    <m/>
    <m/>
    <m/>
    <m/>
    <m/>
    <m/>
    <m/>
  </r>
  <r>
    <s v="MT0024210"/>
    <s v="ICIS-NPDES"/>
    <x v="1"/>
    <x v="5"/>
    <n v="600"/>
    <s v="Nitrogen, total"/>
    <x v="11"/>
    <n v="1"/>
    <s v="Effluent gross"/>
    <n v="1"/>
    <x v="20"/>
    <x v="20"/>
    <n v="40298"/>
    <x v="0"/>
    <m/>
    <m/>
    <m/>
    <m/>
    <m/>
    <m/>
    <m/>
    <m/>
    <m/>
    <m/>
    <m/>
    <m/>
    <n v="5.6"/>
    <s v="MG/L"/>
    <m/>
    <m/>
    <s v="MG/L"/>
    <s v="avg"/>
    <m/>
    <m/>
    <m/>
    <m/>
    <m/>
    <m/>
    <m/>
    <m/>
    <m/>
    <m/>
    <m/>
    <m/>
    <m/>
    <m/>
    <m/>
    <m/>
    <x v="0"/>
    <m/>
    <m/>
    <m/>
    <m/>
    <m/>
    <m/>
    <m/>
    <m/>
    <m/>
    <m/>
    <m/>
    <m/>
    <m/>
    <m/>
    <m/>
    <m/>
    <m/>
    <m/>
    <m/>
    <m/>
    <m/>
    <m/>
    <m/>
    <m/>
  </r>
  <r>
    <s v="MT0024210"/>
    <s v="ICIS-NPDES"/>
    <x v="1"/>
    <x v="5"/>
    <n v="600"/>
    <s v="Nitrogen, total"/>
    <x v="11"/>
    <n v="1"/>
    <s v="Effluent gross"/>
    <n v="1"/>
    <x v="21"/>
    <x v="21"/>
    <n v="40329"/>
    <x v="0"/>
    <m/>
    <m/>
    <m/>
    <m/>
    <m/>
    <m/>
    <m/>
    <m/>
    <m/>
    <m/>
    <m/>
    <m/>
    <n v="2.7"/>
    <s v="MG/L"/>
    <m/>
    <m/>
    <s v="MG/L"/>
    <s v="avg"/>
    <m/>
    <m/>
    <m/>
    <m/>
    <m/>
    <m/>
    <m/>
    <m/>
    <m/>
    <m/>
    <m/>
    <m/>
    <m/>
    <m/>
    <m/>
    <m/>
    <x v="0"/>
    <m/>
    <m/>
    <m/>
    <m/>
    <m/>
    <m/>
    <m/>
    <m/>
    <m/>
    <m/>
    <m/>
    <m/>
    <m/>
    <m/>
    <m/>
    <m/>
    <m/>
    <m/>
    <m/>
    <m/>
    <m/>
    <m/>
    <m/>
    <m/>
  </r>
  <r>
    <s v="MT0024210"/>
    <s v="ICIS-NPDES"/>
    <x v="1"/>
    <x v="5"/>
    <n v="600"/>
    <s v="Nitrogen, total"/>
    <x v="11"/>
    <n v="1"/>
    <s v="Effluent gross"/>
    <n v="1"/>
    <x v="22"/>
    <x v="22"/>
    <n v="40359"/>
    <x v="0"/>
    <m/>
    <m/>
    <m/>
    <m/>
    <m/>
    <m/>
    <m/>
    <m/>
    <m/>
    <m/>
    <m/>
    <m/>
    <n v="2.2000000000000002"/>
    <s v="MG/L"/>
    <m/>
    <m/>
    <s v="MG/L"/>
    <s v="avg"/>
    <m/>
    <m/>
    <m/>
    <m/>
    <m/>
    <m/>
    <m/>
    <m/>
    <m/>
    <m/>
    <m/>
    <m/>
    <m/>
    <m/>
    <m/>
    <m/>
    <x v="0"/>
    <m/>
    <m/>
    <m/>
    <m/>
    <m/>
    <m/>
    <m/>
    <m/>
    <m/>
    <m/>
    <m/>
    <m/>
    <m/>
    <m/>
    <m/>
    <m/>
    <m/>
    <m/>
    <m/>
    <m/>
    <m/>
    <m/>
    <m/>
    <m/>
  </r>
  <r>
    <s v="MT0024210"/>
    <s v="ICIS-NPDES"/>
    <x v="1"/>
    <x v="5"/>
    <n v="600"/>
    <s v="Nitrogen, total"/>
    <x v="11"/>
    <n v="1"/>
    <s v="Effluent gross"/>
    <n v="1"/>
    <x v="23"/>
    <x v="23"/>
    <n v="40390"/>
    <x v="0"/>
    <m/>
    <m/>
    <m/>
    <m/>
    <m/>
    <m/>
    <m/>
    <m/>
    <m/>
    <m/>
    <m/>
    <m/>
    <n v="1.9"/>
    <s v="MG/L"/>
    <m/>
    <m/>
    <s v="MG/L"/>
    <s v="avg"/>
    <m/>
    <m/>
    <m/>
    <m/>
    <m/>
    <m/>
    <m/>
    <m/>
    <m/>
    <m/>
    <m/>
    <m/>
    <m/>
    <m/>
    <m/>
    <m/>
    <x v="0"/>
    <m/>
    <m/>
    <m/>
    <m/>
    <m/>
    <m/>
    <m/>
    <m/>
    <m/>
    <m/>
    <m/>
    <m/>
    <m/>
    <m/>
    <m/>
    <m/>
    <m/>
    <m/>
    <m/>
    <m/>
    <m/>
    <m/>
    <m/>
    <m/>
  </r>
  <r>
    <s v="MT0024210"/>
    <s v="ICIS-NPDES"/>
    <x v="1"/>
    <x v="5"/>
    <n v="600"/>
    <s v="Nitrogen, total"/>
    <x v="11"/>
    <n v="1"/>
    <s v="Effluent gross"/>
    <n v="1"/>
    <x v="0"/>
    <x v="0"/>
    <n v="40421"/>
    <x v="0"/>
    <m/>
    <m/>
    <m/>
    <m/>
    <m/>
    <m/>
    <m/>
    <m/>
    <m/>
    <m/>
    <m/>
    <m/>
    <n v="2.2000000000000002"/>
    <s v="MG/L"/>
    <m/>
    <m/>
    <s v="MG/L"/>
    <s v="avg"/>
    <m/>
    <m/>
    <m/>
    <m/>
    <m/>
    <m/>
    <m/>
    <m/>
    <m/>
    <m/>
    <m/>
    <m/>
    <m/>
    <m/>
    <m/>
    <m/>
    <x v="0"/>
    <m/>
    <m/>
    <m/>
    <m/>
    <m/>
    <m/>
    <m/>
    <m/>
    <m/>
    <m/>
    <m/>
    <m/>
    <m/>
    <m/>
    <m/>
    <m/>
    <m/>
    <m/>
    <m/>
    <m/>
    <m/>
    <m/>
    <m/>
    <m/>
  </r>
  <r>
    <s v="MT0024210"/>
    <s v="ICIS-NPDES"/>
    <x v="1"/>
    <x v="5"/>
    <n v="600"/>
    <s v="Nitrogen, total"/>
    <x v="11"/>
    <n v="1"/>
    <s v="Effluent gross"/>
    <n v="1"/>
    <x v="1"/>
    <x v="1"/>
    <n v="40451"/>
    <x v="0"/>
    <m/>
    <m/>
    <m/>
    <m/>
    <m/>
    <m/>
    <m/>
    <m/>
    <m/>
    <m/>
    <m/>
    <m/>
    <n v="1.3"/>
    <s v="MG/L"/>
    <m/>
    <m/>
    <s v="MG/L"/>
    <s v="avg"/>
    <m/>
    <m/>
    <m/>
    <m/>
    <m/>
    <m/>
    <m/>
    <m/>
    <m/>
    <m/>
    <m/>
    <m/>
    <m/>
    <m/>
    <m/>
    <m/>
    <x v="0"/>
    <m/>
    <m/>
    <m/>
    <m/>
    <m/>
    <m/>
    <m/>
    <m/>
    <m/>
    <m/>
    <m/>
    <m/>
    <m/>
    <m/>
    <m/>
    <m/>
    <m/>
    <m/>
    <m/>
    <m/>
    <m/>
    <m/>
    <m/>
    <m/>
  </r>
  <r>
    <s v="MT0024210"/>
    <s v="ICIS-NPDES"/>
    <x v="1"/>
    <x v="5"/>
    <n v="600"/>
    <s v="Nitrogen, total"/>
    <x v="11"/>
    <n v="1"/>
    <s v="Effluent gross"/>
    <n v="1"/>
    <x v="24"/>
    <x v="24"/>
    <n v="40482"/>
    <x v="0"/>
    <m/>
    <m/>
    <m/>
    <m/>
    <m/>
    <m/>
    <m/>
    <m/>
    <m/>
    <m/>
    <m/>
    <m/>
    <n v="1.7"/>
    <s v="MG/L"/>
    <m/>
    <m/>
    <s v="MG/L"/>
    <s v="avg"/>
    <m/>
    <m/>
    <m/>
    <m/>
    <m/>
    <m/>
    <m/>
    <m/>
    <m/>
    <m/>
    <m/>
    <m/>
    <m/>
    <m/>
    <m/>
    <m/>
    <x v="0"/>
    <m/>
    <m/>
    <m/>
    <m/>
    <m/>
    <m/>
    <m/>
    <m/>
    <m/>
    <m/>
    <m/>
    <m/>
    <m/>
    <m/>
    <m/>
    <m/>
    <m/>
    <m/>
    <m/>
    <m/>
    <m/>
    <m/>
    <m/>
    <m/>
  </r>
  <r>
    <s v="MT0024210"/>
    <s v="ICIS-NPDES"/>
    <x v="1"/>
    <x v="5"/>
    <n v="600"/>
    <s v="Nitrogen, total"/>
    <x v="11"/>
    <n v="1"/>
    <s v="Effluent gross"/>
    <n v="1"/>
    <x v="2"/>
    <x v="2"/>
    <n v="40512"/>
    <x v="0"/>
    <m/>
    <m/>
    <m/>
    <m/>
    <m/>
    <m/>
    <m/>
    <m/>
    <m/>
    <m/>
    <m/>
    <m/>
    <n v="2.4"/>
    <s v="MG/L"/>
    <m/>
    <m/>
    <s v="MG/L"/>
    <s v="avg"/>
    <m/>
    <m/>
    <m/>
    <m/>
    <m/>
    <m/>
    <m/>
    <m/>
    <m/>
    <m/>
    <m/>
    <m/>
    <m/>
    <m/>
    <m/>
    <m/>
    <x v="0"/>
    <m/>
    <m/>
    <m/>
    <m/>
    <m/>
    <m/>
    <m/>
    <m/>
    <m/>
    <m/>
    <m/>
    <m/>
    <m/>
    <m/>
    <m/>
    <m/>
    <m/>
    <m/>
    <m/>
    <m/>
    <m/>
    <m/>
    <m/>
    <m/>
  </r>
  <r>
    <s v="MT0024210"/>
    <s v="ICIS-NPDES"/>
    <x v="1"/>
    <x v="5"/>
    <n v="600"/>
    <s v="Nitrogen, total"/>
    <x v="11"/>
    <n v="1"/>
    <s v="Effluent gross"/>
    <n v="1"/>
    <x v="3"/>
    <x v="3"/>
    <n v="40543"/>
    <x v="0"/>
    <m/>
    <m/>
    <m/>
    <m/>
    <m/>
    <m/>
    <m/>
    <m/>
    <m/>
    <m/>
    <m/>
    <m/>
    <n v="1.6"/>
    <s v="MG/L"/>
    <m/>
    <m/>
    <s v="MG/L"/>
    <s v="avg"/>
    <m/>
    <m/>
    <m/>
    <m/>
    <m/>
    <m/>
    <m/>
    <m/>
    <m/>
    <m/>
    <m/>
    <m/>
    <m/>
    <m/>
    <m/>
    <m/>
    <x v="0"/>
    <m/>
    <m/>
    <m/>
    <m/>
    <m/>
    <m/>
    <m/>
    <m/>
    <m/>
    <m/>
    <m/>
    <m/>
    <m/>
    <m/>
    <m/>
    <m/>
    <m/>
    <m/>
    <m/>
    <m/>
    <m/>
    <m/>
    <m/>
    <m/>
  </r>
  <r>
    <s v="MT0024210"/>
    <s v="ICIS-NPDES"/>
    <x v="1"/>
    <x v="5"/>
    <n v="600"/>
    <s v="Nitrogen, total"/>
    <x v="11"/>
    <n v="1"/>
    <s v="Effluent gross"/>
    <n v="1"/>
    <x v="25"/>
    <x v="25"/>
    <n v="40574"/>
    <x v="1"/>
    <m/>
    <m/>
    <m/>
    <m/>
    <m/>
    <m/>
    <m/>
    <m/>
    <m/>
    <m/>
    <m/>
    <m/>
    <n v="1.5"/>
    <s v="MG/L"/>
    <m/>
    <m/>
    <s v="MG/L"/>
    <s v="avg"/>
    <m/>
    <m/>
    <m/>
    <m/>
    <m/>
    <m/>
    <m/>
    <m/>
    <m/>
    <m/>
    <m/>
    <m/>
    <m/>
    <m/>
    <m/>
    <m/>
    <x v="0"/>
    <m/>
    <m/>
    <m/>
    <m/>
    <m/>
    <m/>
    <m/>
    <m/>
    <m/>
    <m/>
    <m/>
    <m/>
    <m/>
    <m/>
    <m/>
    <m/>
    <m/>
    <m/>
    <m/>
    <m/>
    <m/>
    <m/>
    <m/>
    <m/>
  </r>
  <r>
    <s v="MT0024210"/>
    <s v="ICIS-NPDES"/>
    <x v="1"/>
    <x v="5"/>
    <n v="600"/>
    <s v="Nitrogen, total"/>
    <x v="11"/>
    <n v="1"/>
    <s v="Effluent gross"/>
    <n v="1"/>
    <x v="26"/>
    <x v="26"/>
    <n v="40602"/>
    <x v="1"/>
    <m/>
    <m/>
    <m/>
    <m/>
    <m/>
    <m/>
    <m/>
    <m/>
    <m/>
    <m/>
    <m/>
    <m/>
    <n v="1.5"/>
    <s v="MG/L"/>
    <m/>
    <m/>
    <s v="MG/L"/>
    <s v="avg"/>
    <m/>
    <m/>
    <m/>
    <m/>
    <m/>
    <m/>
    <m/>
    <m/>
    <m/>
    <m/>
    <m/>
    <m/>
    <m/>
    <m/>
    <m/>
    <m/>
    <x v="0"/>
    <m/>
    <m/>
    <m/>
    <m/>
    <m/>
    <m/>
    <m/>
    <m/>
    <m/>
    <m/>
    <m/>
    <m/>
    <m/>
    <m/>
    <m/>
    <m/>
    <m/>
    <m/>
    <m/>
    <m/>
    <m/>
    <m/>
    <m/>
    <m/>
  </r>
  <r>
    <s v="MT0024210"/>
    <s v="ICIS-NPDES"/>
    <x v="1"/>
    <x v="5"/>
    <n v="600"/>
    <s v="Nitrogen, total"/>
    <x v="11"/>
    <n v="1"/>
    <s v="Effluent gross"/>
    <n v="1"/>
    <x v="27"/>
    <x v="27"/>
    <n v="40633"/>
    <x v="1"/>
    <m/>
    <m/>
    <m/>
    <m/>
    <m/>
    <m/>
    <m/>
    <m/>
    <m/>
    <m/>
    <m/>
    <m/>
    <n v="2.1"/>
    <s v="MG/L"/>
    <m/>
    <m/>
    <s v="MG/L"/>
    <s v="avg"/>
    <m/>
    <m/>
    <m/>
    <m/>
    <m/>
    <m/>
    <m/>
    <m/>
    <m/>
    <m/>
    <m/>
    <m/>
    <m/>
    <m/>
    <m/>
    <m/>
    <x v="0"/>
    <m/>
    <m/>
    <m/>
    <m/>
    <m/>
    <m/>
    <m/>
    <m/>
    <m/>
    <m/>
    <m/>
    <m/>
    <m/>
    <m/>
    <m/>
    <m/>
    <m/>
    <m/>
    <m/>
    <m/>
    <m/>
    <m/>
    <m/>
    <m/>
  </r>
  <r>
    <s v="MT0024210"/>
    <s v="ICIS-NPDES"/>
    <x v="1"/>
    <x v="5"/>
    <n v="600"/>
    <s v="Nitrogen, total"/>
    <x v="11"/>
    <n v="1"/>
    <s v="Effluent gross"/>
    <n v="1"/>
    <x v="28"/>
    <x v="28"/>
    <n v="40663"/>
    <x v="1"/>
    <m/>
    <m/>
    <m/>
    <m/>
    <m/>
    <m/>
    <m/>
    <m/>
    <m/>
    <m/>
    <m/>
    <m/>
    <n v="3.3"/>
    <s v="MG/L"/>
    <m/>
    <m/>
    <s v="MG/L"/>
    <s v="avg"/>
    <m/>
    <m/>
    <m/>
    <m/>
    <m/>
    <m/>
    <m/>
    <m/>
    <m/>
    <m/>
    <m/>
    <m/>
    <m/>
    <m/>
    <m/>
    <m/>
    <x v="0"/>
    <m/>
    <m/>
    <m/>
    <m/>
    <m/>
    <m/>
    <m/>
    <m/>
    <m/>
    <m/>
    <m/>
    <m/>
    <m/>
    <m/>
    <m/>
    <m/>
    <m/>
    <m/>
    <m/>
    <m/>
    <m/>
    <m/>
    <m/>
    <m/>
  </r>
  <r>
    <s v="MT0024210"/>
    <s v="ICIS-NPDES"/>
    <x v="1"/>
    <x v="5"/>
    <n v="600"/>
    <s v="Nitrogen, total"/>
    <x v="11"/>
    <n v="1"/>
    <s v="Effluent gross"/>
    <n v="1"/>
    <x v="4"/>
    <x v="4"/>
    <n v="40694"/>
    <x v="1"/>
    <m/>
    <m/>
    <m/>
    <m/>
    <m/>
    <m/>
    <m/>
    <m/>
    <m/>
    <m/>
    <m/>
    <m/>
    <n v="2.5"/>
    <s v="MG/L"/>
    <m/>
    <m/>
    <s v="MG/L"/>
    <s v="avg"/>
    <m/>
    <m/>
    <m/>
    <m/>
    <m/>
    <m/>
    <m/>
    <m/>
    <m/>
    <m/>
    <m/>
    <m/>
    <m/>
    <m/>
    <m/>
    <m/>
    <x v="0"/>
    <m/>
    <m/>
    <m/>
    <m/>
    <m/>
    <m/>
    <m/>
    <m/>
    <m/>
    <m/>
    <m/>
    <m/>
    <m/>
    <m/>
    <m/>
    <m/>
    <m/>
    <m/>
    <m/>
    <m/>
    <m/>
    <m/>
    <m/>
    <m/>
  </r>
  <r>
    <s v="MT0024210"/>
    <s v="ICIS-NPDES"/>
    <x v="1"/>
    <x v="5"/>
    <n v="600"/>
    <s v="Nitrogen, total"/>
    <x v="11"/>
    <n v="1"/>
    <s v="Effluent gross"/>
    <n v="1"/>
    <x v="5"/>
    <x v="5"/>
    <n v="40724"/>
    <x v="1"/>
    <m/>
    <m/>
    <m/>
    <m/>
    <m/>
    <m/>
    <m/>
    <m/>
    <m/>
    <m/>
    <m/>
    <m/>
    <n v="5.2"/>
    <s v="MG/L"/>
    <m/>
    <m/>
    <s v="MG/L"/>
    <s v="avg"/>
    <m/>
    <m/>
    <m/>
    <m/>
    <m/>
    <m/>
    <m/>
    <m/>
    <m/>
    <m/>
    <m/>
    <m/>
    <m/>
    <m/>
    <m/>
    <m/>
    <x v="0"/>
    <m/>
    <m/>
    <m/>
    <m/>
    <m/>
    <m/>
    <m/>
    <m/>
    <m/>
    <m/>
    <m/>
    <m/>
    <m/>
    <m/>
    <m/>
    <m/>
    <m/>
    <m/>
    <m/>
    <m/>
    <m/>
    <m/>
    <m/>
    <m/>
  </r>
  <r>
    <s v="MT0024210"/>
    <s v="ICIS-NPDES"/>
    <x v="1"/>
    <x v="5"/>
    <n v="600"/>
    <s v="Nitrogen, total"/>
    <x v="11"/>
    <n v="1"/>
    <s v="Effluent gross"/>
    <n v="1"/>
    <x v="6"/>
    <x v="6"/>
    <n v="40755"/>
    <x v="1"/>
    <m/>
    <m/>
    <m/>
    <m/>
    <m/>
    <m/>
    <m/>
    <m/>
    <m/>
    <m/>
    <m/>
    <m/>
    <n v="3"/>
    <s v="MG/L"/>
    <m/>
    <m/>
    <s v="MG/L"/>
    <s v="avg"/>
    <m/>
    <m/>
    <m/>
    <m/>
    <m/>
    <m/>
    <m/>
    <m/>
    <m/>
    <m/>
    <m/>
    <m/>
    <m/>
    <m/>
    <m/>
    <m/>
    <x v="0"/>
    <m/>
    <m/>
    <m/>
    <m/>
    <m/>
    <m/>
    <m/>
    <m/>
    <m/>
    <m/>
    <m/>
    <m/>
    <m/>
    <m/>
    <m/>
    <m/>
    <m/>
    <m/>
    <m/>
    <m/>
    <m/>
    <m/>
    <m/>
    <m/>
  </r>
  <r>
    <s v="MT0024210"/>
    <s v="ICIS-NPDES"/>
    <x v="1"/>
    <x v="5"/>
    <n v="600"/>
    <s v="Nitrogen, total"/>
    <x v="11"/>
    <n v="1"/>
    <s v="Effluent gross"/>
    <n v="1"/>
    <x v="7"/>
    <x v="7"/>
    <n v="40786"/>
    <x v="1"/>
    <m/>
    <m/>
    <m/>
    <m/>
    <m/>
    <m/>
    <m/>
    <m/>
    <m/>
    <m/>
    <m/>
    <m/>
    <n v="2.6"/>
    <s v="MG/L"/>
    <m/>
    <m/>
    <s v="MG/L"/>
    <s v="avg"/>
    <m/>
    <m/>
    <m/>
    <m/>
    <m/>
    <m/>
    <m/>
    <m/>
    <m/>
    <m/>
    <m/>
    <m/>
    <m/>
    <m/>
    <m/>
    <m/>
    <x v="0"/>
    <m/>
    <m/>
    <m/>
    <m/>
    <m/>
    <m/>
    <m/>
    <m/>
    <m/>
    <m/>
    <m/>
    <m/>
    <m/>
    <m/>
    <m/>
    <m/>
    <m/>
    <m/>
    <m/>
    <m/>
    <m/>
    <m/>
    <m/>
    <m/>
  </r>
  <r>
    <s v="MT0024210"/>
    <s v="ICIS-NPDES"/>
    <x v="1"/>
    <x v="5"/>
    <n v="600"/>
    <s v="Nitrogen, total"/>
    <x v="11"/>
    <n v="1"/>
    <s v="Effluent gross"/>
    <n v="1"/>
    <x v="29"/>
    <x v="29"/>
    <n v="40816"/>
    <x v="1"/>
    <m/>
    <m/>
    <m/>
    <m/>
    <m/>
    <m/>
    <m/>
    <m/>
    <m/>
    <m/>
    <m/>
    <m/>
    <n v="5.3"/>
    <s v="MG/L"/>
    <m/>
    <m/>
    <s v="MG/L"/>
    <s v="avg"/>
    <m/>
    <m/>
    <m/>
    <m/>
    <m/>
    <m/>
    <m/>
    <m/>
    <m/>
    <m/>
    <m/>
    <m/>
    <m/>
    <m/>
    <m/>
    <m/>
    <x v="0"/>
    <m/>
    <m/>
    <m/>
    <m/>
    <m/>
    <m/>
    <m/>
    <m/>
    <m/>
    <m/>
    <m/>
    <m/>
    <m/>
    <m/>
    <m/>
    <m/>
    <m/>
    <m/>
    <m/>
    <m/>
    <m/>
    <m/>
    <m/>
    <m/>
  </r>
  <r>
    <s v="MT0024210"/>
    <s v="ICIS-NPDES"/>
    <x v="1"/>
    <x v="5"/>
    <n v="600"/>
    <s v="Nitrogen, total"/>
    <x v="11"/>
    <n v="1"/>
    <s v="Effluent gross"/>
    <n v="1"/>
    <x v="30"/>
    <x v="30"/>
    <n v="40847"/>
    <x v="1"/>
    <m/>
    <m/>
    <m/>
    <m/>
    <m/>
    <m/>
    <m/>
    <m/>
    <m/>
    <m/>
    <m/>
    <m/>
    <n v="2.5"/>
    <s v="MG/L"/>
    <m/>
    <m/>
    <s v="MG/L"/>
    <s v="avg"/>
    <m/>
    <m/>
    <m/>
    <m/>
    <m/>
    <m/>
    <m/>
    <m/>
    <m/>
    <m/>
    <m/>
    <m/>
    <m/>
    <m/>
    <m/>
    <m/>
    <x v="0"/>
    <m/>
    <m/>
    <m/>
    <m/>
    <m/>
    <m/>
    <m/>
    <m/>
    <m/>
    <m/>
    <m/>
    <m/>
    <m/>
    <m/>
    <m/>
    <m/>
    <m/>
    <m/>
    <m/>
    <m/>
    <m/>
    <m/>
    <m/>
    <m/>
  </r>
  <r>
    <s v="MT0024210"/>
    <s v="ICIS-NPDES"/>
    <x v="1"/>
    <x v="5"/>
    <n v="600"/>
    <s v="Nitrogen, total"/>
    <x v="11"/>
    <n v="1"/>
    <s v="Effluent gross"/>
    <n v="1"/>
    <x v="31"/>
    <x v="31"/>
    <n v="40877"/>
    <x v="1"/>
    <m/>
    <m/>
    <m/>
    <m/>
    <m/>
    <m/>
    <m/>
    <m/>
    <m/>
    <m/>
    <m/>
    <m/>
    <n v="2.1"/>
    <s v="MG/L"/>
    <m/>
    <m/>
    <s v="MG/L"/>
    <s v="avg"/>
    <m/>
    <m/>
    <m/>
    <m/>
    <m/>
    <m/>
    <m/>
    <m/>
    <m/>
    <m/>
    <m/>
    <m/>
    <m/>
    <m/>
    <m/>
    <m/>
    <x v="0"/>
    <m/>
    <m/>
    <m/>
    <m/>
    <m/>
    <m/>
    <m/>
    <m/>
    <m/>
    <m/>
    <m/>
    <m/>
    <m/>
    <m/>
    <m/>
    <m/>
    <m/>
    <m/>
    <m/>
    <m/>
    <m/>
    <m/>
    <m/>
    <m/>
  </r>
  <r>
    <s v="MT0024210"/>
    <s v="ICIS-NPDES"/>
    <x v="1"/>
    <x v="5"/>
    <n v="600"/>
    <s v="Nitrogen, total"/>
    <x v="11"/>
    <n v="1"/>
    <s v="Effluent gross"/>
    <n v="1"/>
    <x v="32"/>
    <x v="32"/>
    <n v="40908"/>
    <x v="1"/>
    <m/>
    <m/>
    <m/>
    <m/>
    <m/>
    <m/>
    <m/>
    <m/>
    <m/>
    <m/>
    <m/>
    <m/>
    <n v="1.8"/>
    <s v="MG/L"/>
    <m/>
    <m/>
    <s v="MG/L"/>
    <s v="avg"/>
    <m/>
    <m/>
    <m/>
    <m/>
    <m/>
    <m/>
    <m/>
    <m/>
    <m/>
    <m/>
    <m/>
    <m/>
    <m/>
    <m/>
    <m/>
    <m/>
    <x v="0"/>
    <m/>
    <m/>
    <m/>
    <m/>
    <m/>
    <m/>
    <m/>
    <m/>
    <m/>
    <m/>
    <m/>
    <m/>
    <m/>
    <m/>
    <m/>
    <m/>
    <m/>
    <m/>
    <m/>
    <m/>
    <m/>
    <m/>
    <m/>
    <m/>
  </r>
  <r>
    <s v="MT0024210"/>
    <s v="ICIS-NPDES"/>
    <x v="1"/>
    <x v="5"/>
    <n v="600"/>
    <s v="Nitrogen, total"/>
    <x v="11"/>
    <n v="1"/>
    <s v="Effluent gross"/>
    <n v="1"/>
    <x v="33"/>
    <x v="33"/>
    <n v="40939"/>
    <x v="2"/>
    <m/>
    <m/>
    <m/>
    <m/>
    <m/>
    <m/>
    <m/>
    <m/>
    <m/>
    <m/>
    <m/>
    <m/>
    <n v="2.1"/>
    <s v="MG/L"/>
    <m/>
    <m/>
    <s v="MG/L"/>
    <s v="avg"/>
    <m/>
    <m/>
    <m/>
    <m/>
    <m/>
    <m/>
    <m/>
    <m/>
    <m/>
    <m/>
    <m/>
    <m/>
    <m/>
    <m/>
    <m/>
    <m/>
    <x v="0"/>
    <m/>
    <m/>
    <m/>
    <m/>
    <m/>
    <m/>
    <m/>
    <m/>
    <m/>
    <m/>
    <m/>
    <m/>
    <m/>
    <m/>
    <m/>
    <m/>
    <m/>
    <m/>
    <m/>
    <m/>
    <m/>
    <m/>
    <m/>
    <m/>
  </r>
  <r>
    <s v="MT0024210"/>
    <s v="ICIS-NPDES"/>
    <x v="1"/>
    <x v="5"/>
    <n v="600"/>
    <s v="Nitrogen, total"/>
    <x v="11"/>
    <n v="1"/>
    <s v="Effluent gross"/>
    <n v="1"/>
    <x v="34"/>
    <x v="34"/>
    <n v="40968"/>
    <x v="2"/>
    <m/>
    <m/>
    <m/>
    <m/>
    <m/>
    <m/>
    <m/>
    <m/>
    <m/>
    <m/>
    <m/>
    <m/>
    <n v="1.4"/>
    <s v="MG/L"/>
    <m/>
    <m/>
    <s v="MG/L"/>
    <s v="avg"/>
    <m/>
    <m/>
    <m/>
    <m/>
    <m/>
    <m/>
    <m/>
    <m/>
    <m/>
    <m/>
    <m/>
    <m/>
    <m/>
    <m/>
    <m/>
    <m/>
    <x v="0"/>
    <m/>
    <m/>
    <m/>
    <m/>
    <m/>
    <m/>
    <m/>
    <m/>
    <m/>
    <m/>
    <m/>
    <m/>
    <m/>
    <m/>
    <m/>
    <m/>
    <m/>
    <m/>
    <m/>
    <m/>
    <m/>
    <m/>
    <m/>
    <m/>
  </r>
  <r>
    <s v="MT0024210"/>
    <s v="ICIS-NPDES"/>
    <x v="1"/>
    <x v="5"/>
    <n v="600"/>
    <s v="Nitrogen, total"/>
    <x v="11"/>
    <n v="1"/>
    <s v="Effluent gross"/>
    <n v="1"/>
    <x v="8"/>
    <x v="8"/>
    <n v="40999"/>
    <x v="2"/>
    <m/>
    <m/>
    <m/>
    <m/>
    <m/>
    <m/>
    <m/>
    <m/>
    <m/>
    <m/>
    <m/>
    <m/>
    <n v="1.8"/>
    <s v="MG/L"/>
    <m/>
    <m/>
    <s v="MG/L"/>
    <s v="avg"/>
    <m/>
    <m/>
    <m/>
    <m/>
    <m/>
    <m/>
    <m/>
    <m/>
    <m/>
    <m/>
    <m/>
    <m/>
    <m/>
    <m/>
    <m/>
    <m/>
    <x v="0"/>
    <m/>
    <m/>
    <m/>
    <m/>
    <m/>
    <m/>
    <m/>
    <m/>
    <m/>
    <m/>
    <m/>
    <m/>
    <m/>
    <m/>
    <m/>
    <m/>
    <m/>
    <m/>
    <m/>
    <m/>
    <m/>
    <m/>
    <m/>
    <m/>
  </r>
  <r>
    <s v="MT0024210"/>
    <s v="ICIS-NPDES"/>
    <x v="1"/>
    <x v="5"/>
    <n v="600"/>
    <s v="Nitrogen, total"/>
    <x v="11"/>
    <n v="1"/>
    <s v="Effluent gross"/>
    <n v="1"/>
    <x v="9"/>
    <x v="9"/>
    <n v="41029"/>
    <x v="2"/>
    <m/>
    <m/>
    <m/>
    <m/>
    <m/>
    <m/>
    <m/>
    <m/>
    <m/>
    <m/>
    <m/>
    <m/>
    <n v="2.1"/>
    <s v="MG/L"/>
    <m/>
    <m/>
    <s v="MG/L"/>
    <s v="avg"/>
    <m/>
    <m/>
    <m/>
    <m/>
    <m/>
    <m/>
    <m/>
    <m/>
    <m/>
    <m/>
    <m/>
    <m/>
    <m/>
    <m/>
    <m/>
    <m/>
    <x v="0"/>
    <m/>
    <m/>
    <m/>
    <m/>
    <m/>
    <m/>
    <m/>
    <m/>
    <m/>
    <m/>
    <m/>
    <m/>
    <m/>
    <m/>
    <m/>
    <m/>
    <m/>
    <m/>
    <m/>
    <m/>
    <m/>
    <m/>
    <m/>
    <m/>
  </r>
  <r>
    <s v="MT0024210"/>
    <s v="ICIS-NPDES"/>
    <x v="1"/>
    <x v="5"/>
    <n v="600"/>
    <s v="Nitrogen, total"/>
    <x v="11"/>
    <n v="1"/>
    <s v="Effluent gross"/>
    <n v="1"/>
    <x v="35"/>
    <x v="35"/>
    <n v="41060"/>
    <x v="2"/>
    <m/>
    <m/>
    <m/>
    <m/>
    <m/>
    <m/>
    <m/>
    <m/>
    <m/>
    <m/>
    <m/>
    <m/>
    <n v="2.52"/>
    <s v="MG/L"/>
    <m/>
    <m/>
    <s v="MG/L"/>
    <s v="avg"/>
    <m/>
    <m/>
    <m/>
    <m/>
    <m/>
    <n v="2.52"/>
    <s v="MG/L"/>
    <m/>
    <m/>
    <s v="MG/L"/>
    <s v="max"/>
    <m/>
    <m/>
    <m/>
    <m/>
    <m/>
    <x v="83"/>
    <s v="LBS/DAY"/>
    <s v="&lt;="/>
    <n v="44.54"/>
    <s v="LBS/DAY"/>
    <s v="avg"/>
    <m/>
    <m/>
    <m/>
    <m/>
    <m/>
    <m/>
    <s v="LBS/DAY"/>
    <s v="&lt;="/>
    <n v="72.91"/>
    <s v="LBS/DAY"/>
    <s v="max"/>
    <m/>
    <m/>
    <m/>
    <m/>
    <m/>
    <m/>
    <m/>
    <m/>
  </r>
  <r>
    <s v="MT0024210"/>
    <s v="ICIS-NPDES"/>
    <x v="1"/>
    <x v="5"/>
    <n v="600"/>
    <s v="Nitrogen, total"/>
    <x v="11"/>
    <n v="1"/>
    <s v="Effluent gross"/>
    <n v="1"/>
    <x v="10"/>
    <x v="10"/>
    <n v="41090"/>
    <x v="2"/>
    <m/>
    <m/>
    <m/>
    <m/>
    <m/>
    <m/>
    <m/>
    <m/>
    <m/>
    <m/>
    <m/>
    <m/>
    <n v="2.83"/>
    <s v="MG/L"/>
    <m/>
    <m/>
    <s v="MG/L"/>
    <s v="avg"/>
    <m/>
    <m/>
    <m/>
    <m/>
    <m/>
    <n v="2.83"/>
    <s v="MG/L"/>
    <m/>
    <m/>
    <s v="MG/L"/>
    <s v="max"/>
    <m/>
    <m/>
    <m/>
    <m/>
    <m/>
    <x v="84"/>
    <s v="LBS/DAY"/>
    <s v="&lt;="/>
    <n v="44.54"/>
    <s v="LBS/DAY"/>
    <s v="avg"/>
    <m/>
    <m/>
    <m/>
    <m/>
    <m/>
    <m/>
    <s v="LBS/DAY"/>
    <s v="&lt;="/>
    <n v="72.91"/>
    <s v="LBS/DAY"/>
    <s v="max"/>
    <m/>
    <m/>
    <m/>
    <m/>
    <m/>
    <m/>
    <m/>
    <m/>
  </r>
  <r>
    <s v="MT0024210"/>
    <s v="ICIS-NPDES"/>
    <x v="1"/>
    <x v="5"/>
    <n v="600"/>
    <s v="Nitrogen, total"/>
    <x v="11"/>
    <n v="1"/>
    <s v="Effluent gross"/>
    <n v="1"/>
    <x v="36"/>
    <x v="36"/>
    <n v="41121"/>
    <x v="2"/>
    <m/>
    <m/>
    <m/>
    <m/>
    <m/>
    <m/>
    <m/>
    <m/>
    <m/>
    <m/>
    <m/>
    <m/>
    <n v="1.9"/>
    <s v="MG/L"/>
    <m/>
    <m/>
    <s v="MG/L"/>
    <s v="avg"/>
    <m/>
    <m/>
    <m/>
    <m/>
    <m/>
    <n v="1.9"/>
    <s v="MG/L"/>
    <m/>
    <m/>
    <s v="MG/L"/>
    <s v="max"/>
    <m/>
    <m/>
    <m/>
    <m/>
    <m/>
    <x v="85"/>
    <s v="LBS/DAY"/>
    <s v="&lt;="/>
    <n v="44.54"/>
    <s v="LBS/DAY"/>
    <s v="avg"/>
    <m/>
    <m/>
    <m/>
    <m/>
    <m/>
    <m/>
    <s v="LBS/DAY"/>
    <s v="&lt;="/>
    <n v="72.91"/>
    <s v="LBS/DAY"/>
    <s v="max"/>
    <m/>
    <m/>
    <m/>
    <m/>
    <m/>
    <m/>
    <m/>
    <m/>
  </r>
  <r>
    <s v="MT0024210"/>
    <s v="ICIS-NPDES"/>
    <x v="1"/>
    <x v="5"/>
    <n v="600"/>
    <s v="Nitrogen, total"/>
    <x v="11"/>
    <n v="1"/>
    <s v="Effluent gross"/>
    <n v="1"/>
    <x v="37"/>
    <x v="37"/>
    <n v="41152"/>
    <x v="2"/>
    <m/>
    <m/>
    <m/>
    <m/>
    <m/>
    <m/>
    <m/>
    <m/>
    <m/>
    <m/>
    <m/>
    <m/>
    <n v="2.5"/>
    <s v="MG/L"/>
    <m/>
    <m/>
    <s v="MG/L"/>
    <s v="avg"/>
    <m/>
    <m/>
    <m/>
    <m/>
    <m/>
    <n v="2.5"/>
    <s v="MG/L"/>
    <m/>
    <m/>
    <s v="MG/L"/>
    <s v="max"/>
    <m/>
    <m/>
    <m/>
    <m/>
    <m/>
    <x v="86"/>
    <s v="LBS/DAY"/>
    <s v="&lt;="/>
    <n v="44.54"/>
    <s v="LBS/DAY"/>
    <s v="avg"/>
    <m/>
    <m/>
    <m/>
    <m/>
    <m/>
    <m/>
    <s v="LBS/DAY"/>
    <s v="&lt;="/>
    <n v="72.91"/>
    <s v="LBS/DAY"/>
    <s v="max"/>
    <m/>
    <m/>
    <m/>
    <m/>
    <m/>
    <m/>
    <m/>
    <m/>
  </r>
  <r>
    <s v="MT0024210"/>
    <s v="ICIS-NPDES"/>
    <x v="1"/>
    <x v="5"/>
    <n v="600"/>
    <s v="Nitrogen, total"/>
    <x v="11"/>
    <n v="1"/>
    <s v="Effluent gross"/>
    <n v="1"/>
    <x v="38"/>
    <x v="38"/>
    <n v="41182"/>
    <x v="2"/>
    <m/>
    <m/>
    <m/>
    <m/>
    <m/>
    <m/>
    <m/>
    <m/>
    <m/>
    <m/>
    <m/>
    <m/>
    <n v="2.37"/>
    <s v="MG/L"/>
    <m/>
    <m/>
    <s v="MG/L"/>
    <s v="avg"/>
    <m/>
    <m/>
    <m/>
    <m/>
    <m/>
    <n v="2.37"/>
    <s v="MG/L"/>
    <m/>
    <m/>
    <s v="MG/L"/>
    <s v="max"/>
    <m/>
    <m/>
    <m/>
    <m/>
    <m/>
    <x v="87"/>
    <s v="LBS/DAY"/>
    <s v="&lt;="/>
    <n v="44.54"/>
    <s v="LBS/DAY"/>
    <s v="avg"/>
    <m/>
    <m/>
    <m/>
    <m/>
    <m/>
    <m/>
    <s v="LBS/DAY"/>
    <s v="&lt;="/>
    <n v="72.91"/>
    <s v="LBS/DAY"/>
    <s v="max"/>
    <m/>
    <m/>
    <m/>
    <m/>
    <m/>
    <m/>
    <m/>
    <m/>
  </r>
  <r>
    <s v="MT0024210"/>
    <s v="ICIS-NPDES"/>
    <x v="1"/>
    <x v="5"/>
    <n v="610"/>
    <s v="Nitrogen, ammonia total (as N)"/>
    <x v="13"/>
    <n v="1"/>
    <s v="Effluent gross"/>
    <n v="1"/>
    <x v="11"/>
    <x v="11"/>
    <n v="40025"/>
    <x v="3"/>
    <m/>
    <m/>
    <m/>
    <m/>
    <m/>
    <m/>
    <m/>
    <m/>
    <m/>
    <m/>
    <m/>
    <m/>
    <n v="0.33"/>
    <s v="MG/L"/>
    <m/>
    <m/>
    <s v="MG/L"/>
    <s v="avg"/>
    <m/>
    <m/>
    <m/>
    <m/>
    <m/>
    <m/>
    <m/>
    <m/>
    <m/>
    <m/>
    <m/>
    <m/>
    <m/>
    <m/>
    <m/>
    <m/>
    <x v="0"/>
    <m/>
    <m/>
    <m/>
    <m/>
    <m/>
    <m/>
    <m/>
    <m/>
    <m/>
    <m/>
    <m/>
    <m/>
    <m/>
    <m/>
    <m/>
    <m/>
    <m/>
    <m/>
    <m/>
    <m/>
    <m/>
    <m/>
    <m/>
    <m/>
  </r>
  <r>
    <s v="MT0024210"/>
    <s v="ICIS-NPDES"/>
    <x v="1"/>
    <x v="5"/>
    <n v="610"/>
    <s v="Nitrogen, ammonia total (as N)"/>
    <x v="13"/>
    <n v="1"/>
    <s v="Effluent gross"/>
    <n v="1"/>
    <x v="12"/>
    <x v="12"/>
    <n v="40056"/>
    <x v="3"/>
    <m/>
    <m/>
    <m/>
    <m/>
    <m/>
    <m/>
    <m/>
    <m/>
    <m/>
    <m/>
    <m/>
    <m/>
    <n v="0.42"/>
    <s v="MG/L"/>
    <m/>
    <m/>
    <s v="MG/L"/>
    <s v="avg"/>
    <m/>
    <m/>
    <m/>
    <m/>
    <m/>
    <m/>
    <m/>
    <m/>
    <m/>
    <m/>
    <m/>
    <m/>
    <m/>
    <m/>
    <m/>
    <m/>
    <x v="0"/>
    <m/>
    <m/>
    <m/>
    <m/>
    <m/>
    <m/>
    <m/>
    <m/>
    <m/>
    <m/>
    <m/>
    <m/>
    <m/>
    <m/>
    <m/>
    <m/>
    <m/>
    <m/>
    <m/>
    <m/>
    <m/>
    <m/>
    <m/>
    <m/>
  </r>
  <r>
    <s v="MT0024210"/>
    <s v="ICIS-NPDES"/>
    <x v="1"/>
    <x v="5"/>
    <n v="610"/>
    <s v="Nitrogen, ammonia total (as N)"/>
    <x v="13"/>
    <n v="1"/>
    <s v="Effluent gross"/>
    <n v="1"/>
    <x v="13"/>
    <x v="13"/>
    <n v="40086"/>
    <x v="3"/>
    <m/>
    <m/>
    <m/>
    <m/>
    <m/>
    <m/>
    <m/>
    <m/>
    <m/>
    <m/>
    <m/>
    <m/>
    <n v="0.49"/>
    <s v="MG/L"/>
    <m/>
    <m/>
    <s v="MG/L"/>
    <s v="avg"/>
    <m/>
    <m/>
    <m/>
    <m/>
    <m/>
    <m/>
    <m/>
    <m/>
    <m/>
    <m/>
    <m/>
    <m/>
    <m/>
    <m/>
    <m/>
    <m/>
    <x v="0"/>
    <m/>
    <m/>
    <m/>
    <m/>
    <m/>
    <m/>
    <m/>
    <m/>
    <m/>
    <m/>
    <m/>
    <m/>
    <m/>
    <m/>
    <m/>
    <m/>
    <m/>
    <m/>
    <m/>
    <m/>
    <m/>
    <m/>
    <m/>
    <m/>
  </r>
  <r>
    <s v="MT0024210"/>
    <s v="ICIS-NPDES"/>
    <x v="1"/>
    <x v="5"/>
    <n v="610"/>
    <s v="Nitrogen, ammonia total (as N)"/>
    <x v="13"/>
    <n v="1"/>
    <s v="Effluent gross"/>
    <n v="1"/>
    <x v="14"/>
    <x v="14"/>
    <n v="40117"/>
    <x v="3"/>
    <m/>
    <m/>
    <m/>
    <m/>
    <m/>
    <m/>
    <m/>
    <m/>
    <m/>
    <m/>
    <m/>
    <m/>
    <n v="0.77"/>
    <s v="MG/L"/>
    <m/>
    <m/>
    <s v="MG/L"/>
    <s v="avg"/>
    <m/>
    <m/>
    <m/>
    <m/>
    <m/>
    <m/>
    <m/>
    <m/>
    <m/>
    <m/>
    <m/>
    <m/>
    <m/>
    <m/>
    <m/>
    <m/>
    <x v="0"/>
    <m/>
    <m/>
    <m/>
    <m/>
    <m/>
    <m/>
    <m/>
    <m/>
    <m/>
    <m/>
    <m/>
    <m/>
    <m/>
    <m/>
    <m/>
    <m/>
    <m/>
    <m/>
    <m/>
    <m/>
    <m/>
    <m/>
    <m/>
    <m/>
  </r>
  <r>
    <s v="MT0024210"/>
    <s v="ICIS-NPDES"/>
    <x v="1"/>
    <x v="5"/>
    <n v="610"/>
    <s v="Nitrogen, ammonia total (as N)"/>
    <x v="13"/>
    <n v="1"/>
    <s v="Effluent gross"/>
    <n v="1"/>
    <x v="15"/>
    <x v="15"/>
    <n v="40147"/>
    <x v="3"/>
    <m/>
    <m/>
    <m/>
    <m/>
    <m/>
    <m/>
    <m/>
    <m/>
    <m/>
    <m/>
    <m/>
    <m/>
    <n v="0.53"/>
    <s v="MG/L"/>
    <m/>
    <m/>
    <s v="MG/L"/>
    <s v="avg"/>
    <m/>
    <m/>
    <m/>
    <m/>
    <m/>
    <m/>
    <m/>
    <m/>
    <m/>
    <m/>
    <m/>
    <m/>
    <m/>
    <m/>
    <m/>
    <m/>
    <x v="0"/>
    <m/>
    <m/>
    <m/>
    <m/>
    <m/>
    <m/>
    <m/>
    <m/>
    <m/>
    <m/>
    <m/>
    <m/>
    <m/>
    <m/>
    <m/>
    <m/>
    <m/>
    <m/>
    <m/>
    <m/>
    <m/>
    <m/>
    <m/>
    <m/>
  </r>
  <r>
    <s v="MT0024210"/>
    <s v="ICIS-NPDES"/>
    <x v="1"/>
    <x v="5"/>
    <n v="610"/>
    <s v="Nitrogen, ammonia total (as N)"/>
    <x v="13"/>
    <n v="1"/>
    <s v="Effluent gross"/>
    <n v="1"/>
    <x v="16"/>
    <x v="16"/>
    <n v="40178"/>
    <x v="3"/>
    <m/>
    <m/>
    <m/>
    <m/>
    <m/>
    <m/>
    <m/>
    <m/>
    <m/>
    <m/>
    <m/>
    <m/>
    <n v="0.87"/>
    <s v="MG/L"/>
    <m/>
    <m/>
    <s v="MG/L"/>
    <s v="avg"/>
    <m/>
    <m/>
    <m/>
    <m/>
    <m/>
    <m/>
    <m/>
    <m/>
    <m/>
    <m/>
    <m/>
    <m/>
    <m/>
    <m/>
    <m/>
    <m/>
    <x v="0"/>
    <m/>
    <m/>
    <m/>
    <m/>
    <m/>
    <m/>
    <m/>
    <m/>
    <m/>
    <m/>
    <m/>
    <m/>
    <m/>
    <m/>
    <m/>
    <m/>
    <m/>
    <m/>
    <m/>
    <m/>
    <m/>
    <m/>
    <m/>
    <m/>
  </r>
  <r>
    <s v="MT0024210"/>
    <s v="ICIS-NPDES"/>
    <x v="1"/>
    <x v="5"/>
    <n v="610"/>
    <s v="Nitrogen, ammonia total (as N)"/>
    <x v="13"/>
    <n v="1"/>
    <s v="Effluent gross"/>
    <n v="1"/>
    <x v="17"/>
    <x v="17"/>
    <n v="40209"/>
    <x v="0"/>
    <m/>
    <m/>
    <m/>
    <m/>
    <m/>
    <m/>
    <m/>
    <m/>
    <m/>
    <m/>
    <m/>
    <m/>
    <n v="0.98"/>
    <s v="MG/L"/>
    <m/>
    <m/>
    <s v="MG/L"/>
    <s v="avg"/>
    <m/>
    <m/>
    <m/>
    <m/>
    <m/>
    <m/>
    <m/>
    <m/>
    <m/>
    <m/>
    <m/>
    <m/>
    <m/>
    <m/>
    <m/>
    <m/>
    <x v="0"/>
    <m/>
    <m/>
    <m/>
    <m/>
    <m/>
    <m/>
    <m/>
    <m/>
    <m/>
    <m/>
    <m/>
    <m/>
    <m/>
    <m/>
    <m/>
    <m/>
    <m/>
    <m/>
    <m/>
    <m/>
    <m/>
    <m/>
    <m/>
    <m/>
  </r>
  <r>
    <s v="MT0024210"/>
    <s v="ICIS-NPDES"/>
    <x v="1"/>
    <x v="5"/>
    <n v="610"/>
    <s v="Nitrogen, ammonia total (as N)"/>
    <x v="13"/>
    <n v="1"/>
    <s v="Effluent gross"/>
    <n v="1"/>
    <x v="18"/>
    <x v="18"/>
    <n v="40237"/>
    <x v="0"/>
    <m/>
    <m/>
    <m/>
    <m/>
    <m/>
    <m/>
    <m/>
    <m/>
    <m/>
    <m/>
    <m/>
    <m/>
    <n v="0.72"/>
    <s v="MG/L"/>
    <m/>
    <m/>
    <s v="MG/L"/>
    <s v="avg"/>
    <m/>
    <m/>
    <m/>
    <m/>
    <m/>
    <m/>
    <m/>
    <m/>
    <m/>
    <m/>
    <m/>
    <m/>
    <m/>
    <m/>
    <m/>
    <m/>
    <x v="0"/>
    <m/>
    <m/>
    <m/>
    <m/>
    <m/>
    <m/>
    <m/>
    <m/>
    <m/>
    <m/>
    <m/>
    <m/>
    <m/>
    <m/>
    <m/>
    <m/>
    <m/>
    <m/>
    <m/>
    <m/>
    <m/>
    <m/>
    <m/>
    <m/>
  </r>
  <r>
    <s v="MT0024210"/>
    <s v="ICIS-NPDES"/>
    <x v="1"/>
    <x v="5"/>
    <n v="610"/>
    <s v="Nitrogen, ammonia total (as N)"/>
    <x v="13"/>
    <n v="1"/>
    <s v="Effluent gross"/>
    <n v="1"/>
    <x v="19"/>
    <x v="19"/>
    <n v="40268"/>
    <x v="0"/>
    <m/>
    <m/>
    <m/>
    <m/>
    <m/>
    <m/>
    <m/>
    <m/>
    <m/>
    <m/>
    <m/>
    <m/>
    <n v="0.76"/>
    <s v="MG/L"/>
    <m/>
    <m/>
    <s v="MG/L"/>
    <s v="avg"/>
    <m/>
    <m/>
    <m/>
    <m/>
    <m/>
    <m/>
    <m/>
    <m/>
    <m/>
    <m/>
    <m/>
    <m/>
    <m/>
    <m/>
    <m/>
    <m/>
    <x v="0"/>
    <m/>
    <m/>
    <m/>
    <m/>
    <m/>
    <m/>
    <m/>
    <m/>
    <m/>
    <m/>
    <m/>
    <m/>
    <m/>
    <m/>
    <m/>
    <m/>
    <m/>
    <m/>
    <m/>
    <m/>
    <m/>
    <m/>
    <m/>
    <m/>
  </r>
  <r>
    <s v="MT0024210"/>
    <s v="ICIS-NPDES"/>
    <x v="1"/>
    <x v="5"/>
    <n v="610"/>
    <s v="Nitrogen, ammonia total (as N)"/>
    <x v="13"/>
    <n v="1"/>
    <s v="Effluent gross"/>
    <n v="1"/>
    <x v="20"/>
    <x v="20"/>
    <n v="40298"/>
    <x v="0"/>
    <m/>
    <m/>
    <m/>
    <m/>
    <m/>
    <m/>
    <m/>
    <m/>
    <m/>
    <m/>
    <m/>
    <m/>
    <n v="1.51"/>
    <s v="MG/L"/>
    <m/>
    <m/>
    <s v="MG/L"/>
    <s v="avg"/>
    <m/>
    <m/>
    <m/>
    <m/>
    <m/>
    <m/>
    <m/>
    <m/>
    <m/>
    <m/>
    <m/>
    <m/>
    <m/>
    <m/>
    <m/>
    <m/>
    <x v="0"/>
    <m/>
    <m/>
    <m/>
    <m/>
    <m/>
    <m/>
    <m/>
    <m/>
    <m/>
    <m/>
    <m/>
    <m/>
    <m/>
    <m/>
    <m/>
    <m/>
    <m/>
    <m/>
    <m/>
    <m/>
    <m/>
    <m/>
    <m/>
    <m/>
  </r>
  <r>
    <s v="MT0024210"/>
    <s v="ICIS-NPDES"/>
    <x v="1"/>
    <x v="5"/>
    <n v="610"/>
    <s v="Nitrogen, ammonia total (as N)"/>
    <x v="13"/>
    <n v="1"/>
    <s v="Effluent gross"/>
    <n v="1"/>
    <x v="21"/>
    <x v="21"/>
    <n v="40329"/>
    <x v="0"/>
    <m/>
    <m/>
    <m/>
    <m/>
    <m/>
    <m/>
    <m/>
    <m/>
    <m/>
    <m/>
    <m/>
    <m/>
    <n v="1.24"/>
    <s v="MG/L"/>
    <m/>
    <m/>
    <s v="MG/L"/>
    <s v="avg"/>
    <m/>
    <m/>
    <m/>
    <m/>
    <m/>
    <m/>
    <m/>
    <m/>
    <m/>
    <m/>
    <m/>
    <m/>
    <m/>
    <m/>
    <m/>
    <m/>
    <x v="0"/>
    <m/>
    <m/>
    <m/>
    <m/>
    <m/>
    <m/>
    <m/>
    <m/>
    <m/>
    <m/>
    <m/>
    <m/>
    <m/>
    <m/>
    <m/>
    <m/>
    <m/>
    <m/>
    <m/>
    <m/>
    <m/>
    <m/>
    <m/>
    <m/>
  </r>
  <r>
    <s v="MT0024210"/>
    <s v="ICIS-NPDES"/>
    <x v="1"/>
    <x v="5"/>
    <n v="610"/>
    <s v="Nitrogen, ammonia total (as N)"/>
    <x v="13"/>
    <n v="1"/>
    <s v="Effluent gross"/>
    <n v="1"/>
    <x v="22"/>
    <x v="22"/>
    <n v="40359"/>
    <x v="0"/>
    <m/>
    <m/>
    <m/>
    <m/>
    <m/>
    <m/>
    <m/>
    <m/>
    <m/>
    <m/>
    <m/>
    <m/>
    <n v="0.65"/>
    <s v="MG/L"/>
    <m/>
    <m/>
    <s v="MG/L"/>
    <s v="avg"/>
    <m/>
    <m/>
    <m/>
    <m/>
    <m/>
    <m/>
    <m/>
    <m/>
    <m/>
    <m/>
    <m/>
    <m/>
    <m/>
    <m/>
    <m/>
    <m/>
    <x v="0"/>
    <m/>
    <m/>
    <m/>
    <m/>
    <m/>
    <m/>
    <m/>
    <m/>
    <m/>
    <m/>
    <m/>
    <m/>
    <m/>
    <m/>
    <m/>
    <m/>
    <m/>
    <m/>
    <m/>
    <m/>
    <m/>
    <m/>
    <m/>
    <m/>
  </r>
  <r>
    <s v="MT0024210"/>
    <s v="ICIS-NPDES"/>
    <x v="1"/>
    <x v="5"/>
    <n v="610"/>
    <s v="Nitrogen, ammonia total (as N)"/>
    <x v="13"/>
    <n v="1"/>
    <s v="Effluent gross"/>
    <n v="1"/>
    <x v="23"/>
    <x v="23"/>
    <n v="40390"/>
    <x v="0"/>
    <m/>
    <m/>
    <m/>
    <m/>
    <m/>
    <m/>
    <m/>
    <m/>
    <m/>
    <m/>
    <m/>
    <m/>
    <n v="0.75"/>
    <s v="MG/L"/>
    <m/>
    <m/>
    <s v="MG/L"/>
    <s v="avg"/>
    <m/>
    <m/>
    <m/>
    <m/>
    <m/>
    <m/>
    <m/>
    <m/>
    <m/>
    <m/>
    <m/>
    <m/>
    <m/>
    <m/>
    <m/>
    <m/>
    <x v="0"/>
    <m/>
    <m/>
    <m/>
    <m/>
    <m/>
    <m/>
    <m/>
    <m/>
    <m/>
    <m/>
    <m/>
    <m/>
    <m/>
    <m/>
    <m/>
    <m/>
    <m/>
    <m/>
    <m/>
    <m/>
    <m/>
    <m/>
    <m/>
    <m/>
  </r>
  <r>
    <s v="MT0024210"/>
    <s v="ICIS-NPDES"/>
    <x v="1"/>
    <x v="5"/>
    <n v="610"/>
    <s v="Nitrogen, ammonia total (as N)"/>
    <x v="13"/>
    <n v="1"/>
    <s v="Effluent gross"/>
    <n v="1"/>
    <x v="0"/>
    <x v="0"/>
    <n v="40421"/>
    <x v="0"/>
    <m/>
    <m/>
    <m/>
    <m/>
    <m/>
    <m/>
    <m/>
    <m/>
    <m/>
    <m/>
    <m/>
    <m/>
    <n v="0.46"/>
    <s v="MG/L"/>
    <m/>
    <m/>
    <s v="MG/L"/>
    <s v="avg"/>
    <m/>
    <m/>
    <m/>
    <m/>
    <m/>
    <m/>
    <m/>
    <m/>
    <m/>
    <m/>
    <m/>
    <m/>
    <m/>
    <m/>
    <m/>
    <m/>
    <x v="0"/>
    <m/>
    <m/>
    <m/>
    <m/>
    <m/>
    <m/>
    <m/>
    <m/>
    <m/>
    <m/>
    <m/>
    <m/>
    <m/>
    <m/>
    <m/>
    <m/>
    <m/>
    <m/>
    <m/>
    <m/>
    <m/>
    <m/>
    <m/>
    <m/>
  </r>
  <r>
    <s v="MT0024210"/>
    <s v="ICIS-NPDES"/>
    <x v="1"/>
    <x v="5"/>
    <n v="610"/>
    <s v="Nitrogen, ammonia total (as N)"/>
    <x v="13"/>
    <n v="1"/>
    <s v="Effluent gross"/>
    <n v="1"/>
    <x v="1"/>
    <x v="1"/>
    <n v="40451"/>
    <x v="0"/>
    <m/>
    <m/>
    <m/>
    <m/>
    <m/>
    <m/>
    <m/>
    <m/>
    <m/>
    <m/>
    <m/>
    <m/>
    <n v="0.51"/>
    <s v="MG/L"/>
    <m/>
    <m/>
    <s v="MG/L"/>
    <s v="avg"/>
    <m/>
    <m/>
    <m/>
    <m/>
    <m/>
    <m/>
    <m/>
    <m/>
    <m/>
    <m/>
    <m/>
    <m/>
    <m/>
    <m/>
    <m/>
    <m/>
    <x v="0"/>
    <m/>
    <m/>
    <m/>
    <m/>
    <m/>
    <m/>
    <m/>
    <m/>
    <m/>
    <m/>
    <m/>
    <m/>
    <m/>
    <m/>
    <m/>
    <m/>
    <m/>
    <m/>
    <m/>
    <m/>
    <m/>
    <m/>
    <m/>
    <m/>
  </r>
  <r>
    <s v="MT0024210"/>
    <s v="ICIS-NPDES"/>
    <x v="1"/>
    <x v="5"/>
    <n v="610"/>
    <s v="Nitrogen, ammonia total (as N)"/>
    <x v="13"/>
    <n v="1"/>
    <s v="Effluent gross"/>
    <n v="1"/>
    <x v="24"/>
    <x v="24"/>
    <n v="40482"/>
    <x v="0"/>
    <m/>
    <m/>
    <m/>
    <m/>
    <m/>
    <m/>
    <m/>
    <m/>
    <m/>
    <m/>
    <m/>
    <m/>
    <n v="0.68"/>
    <s v="MG/L"/>
    <m/>
    <m/>
    <s v="MG/L"/>
    <s v="avg"/>
    <m/>
    <m/>
    <m/>
    <m/>
    <m/>
    <m/>
    <m/>
    <m/>
    <m/>
    <m/>
    <m/>
    <m/>
    <m/>
    <m/>
    <m/>
    <m/>
    <x v="0"/>
    <m/>
    <m/>
    <m/>
    <m/>
    <m/>
    <m/>
    <m/>
    <m/>
    <m/>
    <m/>
    <m/>
    <m/>
    <m/>
    <m/>
    <m/>
    <m/>
    <m/>
    <m/>
    <m/>
    <m/>
    <m/>
    <m/>
    <m/>
    <m/>
  </r>
  <r>
    <s v="MT0024210"/>
    <s v="ICIS-NPDES"/>
    <x v="1"/>
    <x v="5"/>
    <n v="610"/>
    <s v="Nitrogen, ammonia total (as N)"/>
    <x v="13"/>
    <n v="1"/>
    <s v="Effluent gross"/>
    <n v="1"/>
    <x v="2"/>
    <x v="2"/>
    <n v="40512"/>
    <x v="0"/>
    <m/>
    <m/>
    <m/>
    <m/>
    <m/>
    <m/>
    <m/>
    <m/>
    <m/>
    <m/>
    <m/>
    <m/>
    <n v="0.86"/>
    <s v="MG/L"/>
    <m/>
    <m/>
    <s v="MG/L"/>
    <s v="avg"/>
    <m/>
    <m/>
    <m/>
    <m/>
    <m/>
    <m/>
    <m/>
    <m/>
    <m/>
    <m/>
    <m/>
    <m/>
    <m/>
    <m/>
    <m/>
    <m/>
    <x v="0"/>
    <m/>
    <m/>
    <m/>
    <m/>
    <m/>
    <m/>
    <m/>
    <m/>
    <m/>
    <m/>
    <m/>
    <m/>
    <m/>
    <m/>
    <m/>
    <m/>
    <m/>
    <m/>
    <m/>
    <m/>
    <m/>
    <m/>
    <m/>
    <m/>
  </r>
  <r>
    <s v="MT0024210"/>
    <s v="ICIS-NPDES"/>
    <x v="1"/>
    <x v="5"/>
    <n v="610"/>
    <s v="Nitrogen, ammonia total (as N)"/>
    <x v="13"/>
    <n v="1"/>
    <s v="Effluent gross"/>
    <n v="1"/>
    <x v="3"/>
    <x v="3"/>
    <n v="40543"/>
    <x v="0"/>
    <m/>
    <m/>
    <m/>
    <m/>
    <m/>
    <m/>
    <m/>
    <m/>
    <m/>
    <m/>
    <m/>
    <m/>
    <n v="0.79"/>
    <s v="MG/L"/>
    <m/>
    <m/>
    <s v="MG/L"/>
    <s v="avg"/>
    <m/>
    <m/>
    <m/>
    <m/>
    <m/>
    <m/>
    <m/>
    <m/>
    <m/>
    <m/>
    <m/>
    <m/>
    <m/>
    <m/>
    <m/>
    <m/>
    <x v="0"/>
    <m/>
    <m/>
    <m/>
    <m/>
    <m/>
    <m/>
    <m/>
    <m/>
    <m/>
    <m/>
    <m/>
    <m/>
    <m/>
    <m/>
    <m/>
    <m/>
    <m/>
    <m/>
    <m/>
    <m/>
    <m/>
    <m/>
    <m/>
    <m/>
  </r>
  <r>
    <s v="MT0024210"/>
    <s v="ICIS-NPDES"/>
    <x v="1"/>
    <x v="5"/>
    <n v="610"/>
    <s v="Nitrogen, ammonia total (as N)"/>
    <x v="13"/>
    <n v="1"/>
    <s v="Effluent gross"/>
    <n v="1"/>
    <x v="25"/>
    <x v="25"/>
    <n v="40574"/>
    <x v="1"/>
    <m/>
    <m/>
    <m/>
    <m/>
    <m/>
    <m/>
    <m/>
    <m/>
    <m/>
    <m/>
    <m/>
    <m/>
    <n v="0.87"/>
    <s v="MG/L"/>
    <m/>
    <m/>
    <s v="MG/L"/>
    <s v="avg"/>
    <m/>
    <m/>
    <m/>
    <m/>
    <m/>
    <m/>
    <m/>
    <m/>
    <m/>
    <m/>
    <m/>
    <m/>
    <m/>
    <m/>
    <m/>
    <m/>
    <x v="0"/>
    <m/>
    <m/>
    <m/>
    <m/>
    <m/>
    <m/>
    <m/>
    <m/>
    <m/>
    <m/>
    <m/>
    <m/>
    <m/>
    <m/>
    <m/>
    <m/>
    <m/>
    <m/>
    <m/>
    <m/>
    <m/>
    <m/>
    <m/>
    <m/>
  </r>
  <r>
    <s v="MT0024210"/>
    <s v="ICIS-NPDES"/>
    <x v="1"/>
    <x v="5"/>
    <n v="610"/>
    <s v="Nitrogen, ammonia total (as N)"/>
    <x v="13"/>
    <n v="1"/>
    <s v="Effluent gross"/>
    <n v="1"/>
    <x v="26"/>
    <x v="26"/>
    <n v="40602"/>
    <x v="1"/>
    <m/>
    <m/>
    <m/>
    <m/>
    <m/>
    <m/>
    <m/>
    <m/>
    <m/>
    <m/>
    <m/>
    <m/>
    <n v="0.92"/>
    <s v="MG/L"/>
    <m/>
    <m/>
    <s v="MG/L"/>
    <s v="avg"/>
    <m/>
    <m/>
    <m/>
    <m/>
    <m/>
    <m/>
    <m/>
    <m/>
    <m/>
    <m/>
    <m/>
    <m/>
    <m/>
    <m/>
    <m/>
    <m/>
    <x v="0"/>
    <m/>
    <m/>
    <m/>
    <m/>
    <m/>
    <m/>
    <m/>
    <m/>
    <m/>
    <m/>
    <m/>
    <m/>
    <m/>
    <m/>
    <m/>
    <m/>
    <m/>
    <m/>
    <m/>
    <m/>
    <m/>
    <m/>
    <m/>
    <m/>
  </r>
  <r>
    <s v="MT0024210"/>
    <s v="ICIS-NPDES"/>
    <x v="1"/>
    <x v="5"/>
    <n v="610"/>
    <s v="Nitrogen, ammonia total (as N)"/>
    <x v="13"/>
    <n v="1"/>
    <s v="Effluent gross"/>
    <n v="1"/>
    <x v="27"/>
    <x v="27"/>
    <n v="40633"/>
    <x v="1"/>
    <m/>
    <m/>
    <m/>
    <m/>
    <m/>
    <m/>
    <m/>
    <m/>
    <m/>
    <m/>
    <m/>
    <m/>
    <n v="0.66"/>
    <s v="MG/L"/>
    <m/>
    <m/>
    <s v="MG/L"/>
    <s v="avg"/>
    <m/>
    <m/>
    <m/>
    <m/>
    <m/>
    <m/>
    <m/>
    <m/>
    <m/>
    <m/>
    <m/>
    <m/>
    <m/>
    <m/>
    <m/>
    <m/>
    <x v="0"/>
    <m/>
    <m/>
    <m/>
    <m/>
    <m/>
    <m/>
    <m/>
    <m/>
    <m/>
    <m/>
    <m/>
    <m/>
    <m/>
    <m/>
    <m/>
    <m/>
    <m/>
    <m/>
    <m/>
    <m/>
    <m/>
    <m/>
    <m/>
    <m/>
  </r>
  <r>
    <s v="MT0024210"/>
    <s v="ICIS-NPDES"/>
    <x v="1"/>
    <x v="5"/>
    <n v="610"/>
    <s v="Nitrogen, ammonia total (as N)"/>
    <x v="13"/>
    <n v="1"/>
    <s v="Effluent gross"/>
    <n v="1"/>
    <x v="28"/>
    <x v="28"/>
    <n v="40663"/>
    <x v="1"/>
    <m/>
    <m/>
    <m/>
    <m/>
    <m/>
    <m/>
    <m/>
    <m/>
    <m/>
    <m/>
    <m/>
    <m/>
    <n v="1.1299999999999999"/>
    <s v="MG/L"/>
    <m/>
    <m/>
    <s v="MG/L"/>
    <s v="avg"/>
    <m/>
    <m/>
    <m/>
    <m/>
    <m/>
    <m/>
    <m/>
    <m/>
    <m/>
    <m/>
    <m/>
    <m/>
    <m/>
    <m/>
    <m/>
    <m/>
    <x v="0"/>
    <m/>
    <m/>
    <m/>
    <m/>
    <m/>
    <m/>
    <m/>
    <m/>
    <m/>
    <m/>
    <m/>
    <m/>
    <m/>
    <m/>
    <m/>
    <m/>
    <m/>
    <m/>
    <m/>
    <m/>
    <m/>
    <m/>
    <m/>
    <m/>
  </r>
  <r>
    <s v="MT0024210"/>
    <s v="ICIS-NPDES"/>
    <x v="1"/>
    <x v="5"/>
    <n v="610"/>
    <s v="Nitrogen, ammonia total (as N)"/>
    <x v="13"/>
    <n v="1"/>
    <s v="Effluent gross"/>
    <n v="1"/>
    <x v="4"/>
    <x v="4"/>
    <n v="40694"/>
    <x v="1"/>
    <m/>
    <m/>
    <m/>
    <m/>
    <m/>
    <m/>
    <m/>
    <m/>
    <m/>
    <m/>
    <m/>
    <m/>
    <n v="0.83"/>
    <s v="MG/L"/>
    <m/>
    <m/>
    <s v="MG/L"/>
    <s v="avg"/>
    <m/>
    <m/>
    <m/>
    <m/>
    <m/>
    <m/>
    <m/>
    <m/>
    <m/>
    <m/>
    <m/>
    <m/>
    <m/>
    <m/>
    <m/>
    <m/>
    <x v="0"/>
    <m/>
    <m/>
    <m/>
    <m/>
    <m/>
    <m/>
    <m/>
    <m/>
    <m/>
    <m/>
    <m/>
    <m/>
    <m/>
    <m/>
    <m/>
    <m/>
    <m/>
    <m/>
    <m/>
    <m/>
    <m/>
    <m/>
    <m/>
    <m/>
  </r>
  <r>
    <s v="MT0024210"/>
    <s v="ICIS-NPDES"/>
    <x v="1"/>
    <x v="5"/>
    <n v="610"/>
    <s v="Nitrogen, ammonia total (as N)"/>
    <x v="13"/>
    <n v="1"/>
    <s v="Effluent gross"/>
    <n v="1"/>
    <x v="5"/>
    <x v="5"/>
    <n v="40724"/>
    <x v="1"/>
    <m/>
    <m/>
    <m/>
    <m/>
    <m/>
    <m/>
    <m/>
    <m/>
    <m/>
    <m/>
    <m/>
    <m/>
    <n v="0.37"/>
    <s v="MG/L"/>
    <m/>
    <m/>
    <s v="MG/L"/>
    <s v="avg"/>
    <m/>
    <m/>
    <m/>
    <m/>
    <m/>
    <m/>
    <m/>
    <m/>
    <m/>
    <m/>
    <m/>
    <m/>
    <m/>
    <m/>
    <m/>
    <m/>
    <x v="0"/>
    <m/>
    <m/>
    <m/>
    <m/>
    <m/>
    <m/>
    <m/>
    <m/>
    <m/>
    <m/>
    <m/>
    <m/>
    <m/>
    <m/>
    <m/>
    <m/>
    <m/>
    <m/>
    <m/>
    <m/>
    <m/>
    <m/>
    <m/>
    <m/>
  </r>
  <r>
    <s v="MT0024210"/>
    <s v="ICIS-NPDES"/>
    <x v="1"/>
    <x v="5"/>
    <n v="610"/>
    <s v="Nitrogen, ammonia total (as N)"/>
    <x v="13"/>
    <n v="1"/>
    <s v="Effluent gross"/>
    <n v="1"/>
    <x v="6"/>
    <x v="6"/>
    <n v="40755"/>
    <x v="1"/>
    <m/>
    <m/>
    <m/>
    <m/>
    <m/>
    <m/>
    <m/>
    <m/>
    <m/>
    <m/>
    <m/>
    <s v="&lt;"/>
    <n v="0.05"/>
    <s v="MG/L"/>
    <m/>
    <m/>
    <s v="MG/L"/>
    <s v="avg"/>
    <m/>
    <m/>
    <m/>
    <m/>
    <m/>
    <m/>
    <m/>
    <m/>
    <m/>
    <m/>
    <m/>
    <m/>
    <m/>
    <m/>
    <m/>
    <m/>
    <x v="0"/>
    <m/>
    <m/>
    <m/>
    <m/>
    <m/>
    <m/>
    <m/>
    <m/>
    <m/>
    <m/>
    <m/>
    <m/>
    <m/>
    <m/>
    <m/>
    <m/>
    <m/>
    <m/>
    <m/>
    <m/>
    <m/>
    <m/>
    <m/>
    <m/>
  </r>
  <r>
    <s v="MT0024210"/>
    <s v="ICIS-NPDES"/>
    <x v="1"/>
    <x v="5"/>
    <n v="610"/>
    <s v="Nitrogen, ammonia total (as N)"/>
    <x v="13"/>
    <n v="1"/>
    <s v="Effluent gross"/>
    <n v="1"/>
    <x v="7"/>
    <x v="7"/>
    <n v="40786"/>
    <x v="1"/>
    <m/>
    <m/>
    <m/>
    <m/>
    <m/>
    <m/>
    <m/>
    <m/>
    <m/>
    <m/>
    <m/>
    <m/>
    <n v="0.28999999999999998"/>
    <s v="MG/L"/>
    <m/>
    <m/>
    <s v="MG/L"/>
    <s v="avg"/>
    <m/>
    <m/>
    <m/>
    <m/>
    <m/>
    <m/>
    <m/>
    <m/>
    <m/>
    <m/>
    <m/>
    <m/>
    <m/>
    <m/>
    <m/>
    <m/>
    <x v="0"/>
    <m/>
    <m/>
    <m/>
    <m/>
    <m/>
    <m/>
    <m/>
    <m/>
    <m/>
    <m/>
    <m/>
    <m/>
    <m/>
    <m/>
    <m/>
    <m/>
    <m/>
    <m/>
    <m/>
    <m/>
    <m/>
    <m/>
    <m/>
    <m/>
  </r>
  <r>
    <s v="MT0024210"/>
    <s v="ICIS-NPDES"/>
    <x v="1"/>
    <x v="5"/>
    <n v="610"/>
    <s v="Nitrogen, ammonia total (as N)"/>
    <x v="13"/>
    <n v="1"/>
    <s v="Effluent gross"/>
    <n v="1"/>
    <x v="29"/>
    <x v="29"/>
    <n v="40816"/>
    <x v="1"/>
    <m/>
    <m/>
    <m/>
    <m/>
    <m/>
    <m/>
    <m/>
    <m/>
    <m/>
    <m/>
    <m/>
    <s v="&lt;"/>
    <n v="0.05"/>
    <s v="MG/L"/>
    <m/>
    <m/>
    <s v="MG/L"/>
    <s v="avg"/>
    <m/>
    <m/>
    <m/>
    <m/>
    <m/>
    <m/>
    <m/>
    <m/>
    <m/>
    <m/>
    <m/>
    <m/>
    <m/>
    <m/>
    <m/>
    <m/>
    <x v="0"/>
    <m/>
    <m/>
    <m/>
    <m/>
    <m/>
    <m/>
    <m/>
    <m/>
    <m/>
    <m/>
    <m/>
    <m/>
    <m/>
    <m/>
    <m/>
    <m/>
    <m/>
    <m/>
    <m/>
    <m/>
    <m/>
    <m/>
    <m/>
    <m/>
  </r>
  <r>
    <s v="MT0024210"/>
    <s v="ICIS-NPDES"/>
    <x v="1"/>
    <x v="5"/>
    <n v="610"/>
    <s v="Nitrogen, ammonia total (as N)"/>
    <x v="13"/>
    <n v="1"/>
    <s v="Effluent gross"/>
    <n v="1"/>
    <x v="30"/>
    <x v="30"/>
    <n v="40847"/>
    <x v="1"/>
    <m/>
    <m/>
    <m/>
    <m/>
    <m/>
    <m/>
    <m/>
    <m/>
    <m/>
    <m/>
    <m/>
    <m/>
    <n v="0.38"/>
    <s v="MG/L"/>
    <m/>
    <m/>
    <s v="MG/L"/>
    <s v="avg"/>
    <m/>
    <m/>
    <m/>
    <m/>
    <m/>
    <m/>
    <m/>
    <m/>
    <m/>
    <m/>
    <m/>
    <m/>
    <m/>
    <m/>
    <m/>
    <m/>
    <x v="0"/>
    <m/>
    <m/>
    <m/>
    <m/>
    <m/>
    <m/>
    <m/>
    <m/>
    <m/>
    <m/>
    <m/>
    <m/>
    <m/>
    <m/>
    <m/>
    <m/>
    <m/>
    <m/>
    <m/>
    <m/>
    <m/>
    <m/>
    <m/>
    <m/>
  </r>
  <r>
    <s v="MT0024210"/>
    <s v="ICIS-NPDES"/>
    <x v="1"/>
    <x v="5"/>
    <n v="610"/>
    <s v="Nitrogen, ammonia total (as N)"/>
    <x v="13"/>
    <n v="1"/>
    <s v="Effluent gross"/>
    <n v="1"/>
    <x v="31"/>
    <x v="31"/>
    <n v="40877"/>
    <x v="1"/>
    <m/>
    <m/>
    <m/>
    <m/>
    <m/>
    <m/>
    <m/>
    <m/>
    <m/>
    <m/>
    <m/>
    <m/>
    <n v="0.47"/>
    <s v="MG/L"/>
    <m/>
    <m/>
    <s v="MG/L"/>
    <s v="avg"/>
    <m/>
    <m/>
    <m/>
    <m/>
    <m/>
    <m/>
    <m/>
    <m/>
    <m/>
    <m/>
    <m/>
    <m/>
    <m/>
    <m/>
    <m/>
    <m/>
    <x v="0"/>
    <m/>
    <m/>
    <m/>
    <m/>
    <m/>
    <m/>
    <m/>
    <m/>
    <m/>
    <m/>
    <m/>
    <m/>
    <m/>
    <m/>
    <m/>
    <m/>
    <m/>
    <m/>
    <m/>
    <m/>
    <m/>
    <m/>
    <m/>
    <m/>
  </r>
  <r>
    <s v="MT0024210"/>
    <s v="ICIS-NPDES"/>
    <x v="1"/>
    <x v="5"/>
    <n v="610"/>
    <s v="Nitrogen, ammonia total (as N)"/>
    <x v="13"/>
    <n v="1"/>
    <s v="Effluent gross"/>
    <n v="1"/>
    <x v="32"/>
    <x v="32"/>
    <n v="40908"/>
    <x v="1"/>
    <m/>
    <m/>
    <m/>
    <m/>
    <m/>
    <m/>
    <m/>
    <m/>
    <m/>
    <m/>
    <m/>
    <m/>
    <n v="0.54"/>
    <s v="MG/L"/>
    <m/>
    <m/>
    <s v="MG/L"/>
    <s v="avg"/>
    <m/>
    <m/>
    <m/>
    <m/>
    <m/>
    <m/>
    <m/>
    <m/>
    <m/>
    <m/>
    <m/>
    <m/>
    <m/>
    <m/>
    <m/>
    <m/>
    <x v="0"/>
    <m/>
    <m/>
    <m/>
    <m/>
    <m/>
    <m/>
    <m/>
    <m/>
    <m/>
    <m/>
    <m/>
    <m/>
    <m/>
    <m/>
    <m/>
    <m/>
    <m/>
    <m/>
    <m/>
    <m/>
    <m/>
    <m/>
    <m/>
    <m/>
  </r>
  <r>
    <s v="MT0024210"/>
    <s v="ICIS-NPDES"/>
    <x v="1"/>
    <x v="5"/>
    <n v="610"/>
    <s v="Nitrogen, ammonia total (as N)"/>
    <x v="13"/>
    <n v="1"/>
    <s v="Effluent gross"/>
    <n v="1"/>
    <x v="33"/>
    <x v="33"/>
    <n v="40939"/>
    <x v="2"/>
    <m/>
    <m/>
    <m/>
    <m/>
    <m/>
    <m/>
    <m/>
    <m/>
    <m/>
    <m/>
    <m/>
    <m/>
    <n v="0.15"/>
    <s v="MG/L"/>
    <m/>
    <m/>
    <s v="MG/L"/>
    <s v="avg"/>
    <m/>
    <m/>
    <m/>
    <m/>
    <m/>
    <m/>
    <m/>
    <m/>
    <m/>
    <m/>
    <m/>
    <m/>
    <m/>
    <m/>
    <m/>
    <m/>
    <x v="0"/>
    <m/>
    <m/>
    <m/>
    <m/>
    <m/>
    <m/>
    <m/>
    <m/>
    <m/>
    <m/>
    <m/>
    <m/>
    <m/>
    <m/>
    <m/>
    <m/>
    <m/>
    <m/>
    <m/>
    <m/>
    <m/>
    <m/>
    <m/>
    <m/>
  </r>
  <r>
    <s v="MT0024210"/>
    <s v="ICIS-NPDES"/>
    <x v="1"/>
    <x v="5"/>
    <n v="610"/>
    <s v="Nitrogen, ammonia total (as N)"/>
    <x v="13"/>
    <n v="1"/>
    <s v="Effluent gross"/>
    <n v="1"/>
    <x v="34"/>
    <x v="34"/>
    <n v="40968"/>
    <x v="2"/>
    <m/>
    <m/>
    <m/>
    <m/>
    <m/>
    <m/>
    <m/>
    <m/>
    <m/>
    <m/>
    <m/>
    <m/>
    <n v="0.53"/>
    <s v="MG/L"/>
    <m/>
    <m/>
    <s v="MG/L"/>
    <s v="avg"/>
    <m/>
    <m/>
    <m/>
    <m/>
    <m/>
    <m/>
    <m/>
    <m/>
    <m/>
    <m/>
    <m/>
    <m/>
    <m/>
    <m/>
    <m/>
    <m/>
    <x v="0"/>
    <m/>
    <m/>
    <m/>
    <m/>
    <m/>
    <m/>
    <m/>
    <m/>
    <m/>
    <m/>
    <m/>
    <m/>
    <m/>
    <m/>
    <m/>
    <m/>
    <m/>
    <m/>
    <m/>
    <m/>
    <m/>
    <m/>
    <m/>
    <m/>
  </r>
  <r>
    <s v="MT0024210"/>
    <s v="ICIS-NPDES"/>
    <x v="1"/>
    <x v="5"/>
    <n v="610"/>
    <s v="Nitrogen, ammonia total (as N)"/>
    <x v="13"/>
    <n v="1"/>
    <s v="Effluent gross"/>
    <n v="1"/>
    <x v="8"/>
    <x v="8"/>
    <n v="40999"/>
    <x v="2"/>
    <m/>
    <m/>
    <m/>
    <m/>
    <m/>
    <m/>
    <m/>
    <m/>
    <m/>
    <m/>
    <m/>
    <m/>
    <n v="0.57999999999999996"/>
    <s v="MG/L"/>
    <m/>
    <m/>
    <s v="MG/L"/>
    <s v="avg"/>
    <m/>
    <m/>
    <m/>
    <m/>
    <m/>
    <m/>
    <m/>
    <m/>
    <m/>
    <m/>
    <m/>
    <m/>
    <m/>
    <m/>
    <m/>
    <m/>
    <x v="0"/>
    <m/>
    <m/>
    <m/>
    <m/>
    <m/>
    <m/>
    <m/>
    <m/>
    <m/>
    <m/>
    <m/>
    <m/>
    <m/>
    <m/>
    <m/>
    <m/>
    <m/>
    <m/>
    <m/>
    <m/>
    <m/>
    <m/>
    <m/>
    <m/>
  </r>
  <r>
    <s v="MT0024210"/>
    <s v="ICIS-NPDES"/>
    <x v="1"/>
    <x v="5"/>
    <n v="610"/>
    <s v="Nitrogen, ammonia total (as N)"/>
    <x v="13"/>
    <n v="1"/>
    <s v="Effluent gross"/>
    <n v="1"/>
    <x v="9"/>
    <x v="9"/>
    <n v="41029"/>
    <x v="2"/>
    <m/>
    <m/>
    <m/>
    <m/>
    <m/>
    <m/>
    <m/>
    <m/>
    <m/>
    <m/>
    <m/>
    <m/>
    <n v="0.51"/>
    <s v="MG/L"/>
    <m/>
    <m/>
    <s v="MG/L"/>
    <s v="avg"/>
    <m/>
    <m/>
    <m/>
    <m/>
    <m/>
    <m/>
    <m/>
    <m/>
    <m/>
    <m/>
    <m/>
    <m/>
    <m/>
    <m/>
    <m/>
    <m/>
    <x v="0"/>
    <m/>
    <m/>
    <m/>
    <m/>
    <m/>
    <m/>
    <m/>
    <m/>
    <m/>
    <m/>
    <m/>
    <m/>
    <m/>
    <m/>
    <m/>
    <m/>
    <m/>
    <m/>
    <m/>
    <m/>
    <m/>
    <m/>
    <m/>
    <m/>
  </r>
  <r>
    <s v="MT0024210"/>
    <s v="ICIS-NPDES"/>
    <x v="1"/>
    <x v="5"/>
    <n v="610"/>
    <s v="Nitrogen, ammonia total (as N)"/>
    <x v="13"/>
    <n v="1"/>
    <s v="Effluent gross"/>
    <n v="1"/>
    <x v="35"/>
    <x v="35"/>
    <n v="41060"/>
    <x v="2"/>
    <m/>
    <m/>
    <m/>
    <m/>
    <m/>
    <m/>
    <m/>
    <m/>
    <m/>
    <m/>
    <m/>
    <m/>
    <n v="0.78"/>
    <s v="MG/L"/>
    <m/>
    <m/>
    <s v="MG/L"/>
    <s v="avg"/>
    <m/>
    <m/>
    <m/>
    <m/>
    <m/>
    <n v="0.78"/>
    <s v="MG/L"/>
    <m/>
    <m/>
    <s v="MG/L"/>
    <s v="max"/>
    <m/>
    <m/>
    <m/>
    <m/>
    <m/>
    <x v="0"/>
    <m/>
    <m/>
    <m/>
    <m/>
    <m/>
    <m/>
    <m/>
    <m/>
    <m/>
    <m/>
    <m/>
    <m/>
    <m/>
    <m/>
    <m/>
    <m/>
    <m/>
    <m/>
    <m/>
    <m/>
    <m/>
    <m/>
    <m/>
    <m/>
  </r>
  <r>
    <s v="MT0024210"/>
    <s v="ICIS-NPDES"/>
    <x v="1"/>
    <x v="5"/>
    <n v="610"/>
    <s v="Nitrogen, ammonia total (as N)"/>
    <x v="13"/>
    <n v="1"/>
    <s v="Effluent gross"/>
    <n v="1"/>
    <x v="10"/>
    <x v="10"/>
    <n v="41090"/>
    <x v="2"/>
    <m/>
    <m/>
    <m/>
    <m/>
    <m/>
    <m/>
    <m/>
    <m/>
    <m/>
    <m/>
    <m/>
    <m/>
    <n v="0.63"/>
    <s v="MG/L"/>
    <m/>
    <m/>
    <s v="MG/L"/>
    <s v="avg"/>
    <m/>
    <m/>
    <m/>
    <m/>
    <m/>
    <n v="0.63"/>
    <s v="MG/L"/>
    <m/>
    <m/>
    <s v="MG/L"/>
    <s v="max"/>
    <m/>
    <m/>
    <m/>
    <m/>
    <m/>
    <x v="0"/>
    <m/>
    <m/>
    <m/>
    <m/>
    <m/>
    <m/>
    <m/>
    <m/>
    <m/>
    <m/>
    <m/>
    <m/>
    <m/>
    <m/>
    <m/>
    <m/>
    <m/>
    <m/>
    <m/>
    <m/>
    <m/>
    <m/>
    <m/>
    <m/>
  </r>
  <r>
    <s v="MT0024210"/>
    <s v="ICIS-NPDES"/>
    <x v="1"/>
    <x v="5"/>
    <n v="610"/>
    <s v="Nitrogen, ammonia total (as N)"/>
    <x v="13"/>
    <n v="1"/>
    <s v="Effluent gross"/>
    <n v="1"/>
    <x v="36"/>
    <x v="36"/>
    <n v="41121"/>
    <x v="2"/>
    <m/>
    <m/>
    <m/>
    <m/>
    <m/>
    <m/>
    <m/>
    <m/>
    <m/>
    <m/>
    <m/>
    <m/>
    <n v="0.72"/>
    <s v="MG/L"/>
    <m/>
    <m/>
    <s v="MG/L"/>
    <s v="avg"/>
    <m/>
    <m/>
    <m/>
    <m/>
    <m/>
    <n v="0.72"/>
    <s v="MG/L"/>
    <m/>
    <m/>
    <s v="MG/L"/>
    <s v="max"/>
    <m/>
    <m/>
    <m/>
    <m/>
    <m/>
    <x v="0"/>
    <m/>
    <m/>
    <m/>
    <m/>
    <m/>
    <m/>
    <m/>
    <m/>
    <m/>
    <m/>
    <m/>
    <m/>
    <m/>
    <m/>
    <m/>
    <m/>
    <m/>
    <m/>
    <m/>
    <m/>
    <m/>
    <m/>
    <m/>
    <m/>
  </r>
  <r>
    <s v="MT0024210"/>
    <s v="ICIS-NPDES"/>
    <x v="1"/>
    <x v="5"/>
    <n v="610"/>
    <s v="Nitrogen, ammonia total (as N)"/>
    <x v="13"/>
    <n v="1"/>
    <s v="Effluent gross"/>
    <n v="1"/>
    <x v="37"/>
    <x v="37"/>
    <n v="41152"/>
    <x v="2"/>
    <m/>
    <m/>
    <m/>
    <m/>
    <m/>
    <m/>
    <m/>
    <m/>
    <m/>
    <m/>
    <m/>
    <m/>
    <n v="0.72"/>
    <s v="MG/L"/>
    <m/>
    <m/>
    <s v="MG/L"/>
    <s v="avg"/>
    <m/>
    <m/>
    <m/>
    <m/>
    <m/>
    <n v="0.72"/>
    <s v="MG/L"/>
    <m/>
    <m/>
    <s v="MG/L"/>
    <s v="max"/>
    <m/>
    <m/>
    <m/>
    <m/>
    <m/>
    <x v="0"/>
    <m/>
    <m/>
    <m/>
    <m/>
    <m/>
    <m/>
    <m/>
    <m/>
    <m/>
    <m/>
    <m/>
    <m/>
    <m/>
    <m/>
    <m/>
    <m/>
    <m/>
    <m/>
    <m/>
    <m/>
    <m/>
    <m/>
    <m/>
    <m/>
  </r>
  <r>
    <s v="MT0024210"/>
    <s v="ICIS-NPDES"/>
    <x v="1"/>
    <x v="5"/>
    <n v="610"/>
    <s v="Nitrogen, ammonia total (as N)"/>
    <x v="13"/>
    <n v="1"/>
    <s v="Effluent gross"/>
    <n v="1"/>
    <x v="38"/>
    <x v="38"/>
    <n v="41182"/>
    <x v="2"/>
    <m/>
    <m/>
    <m/>
    <m/>
    <m/>
    <m/>
    <m/>
    <m/>
    <m/>
    <m/>
    <m/>
    <m/>
    <n v="0.77"/>
    <s v="MG/L"/>
    <m/>
    <m/>
    <s v="MG/L"/>
    <s v="avg"/>
    <m/>
    <m/>
    <m/>
    <m/>
    <m/>
    <n v="0.77"/>
    <s v="MG/L"/>
    <m/>
    <m/>
    <s v="MG/L"/>
    <s v="max"/>
    <m/>
    <m/>
    <m/>
    <m/>
    <m/>
    <x v="0"/>
    <m/>
    <m/>
    <m/>
    <m/>
    <m/>
    <m/>
    <m/>
    <m/>
    <m/>
    <m/>
    <m/>
    <m/>
    <m/>
    <m/>
    <m/>
    <m/>
    <m/>
    <m/>
    <m/>
    <m/>
    <m/>
    <m/>
    <m/>
    <m/>
  </r>
  <r>
    <s v="MT0024210"/>
    <s v="ICIS-NPDES"/>
    <x v="1"/>
    <x v="5"/>
    <n v="625"/>
    <s v="Nitrogen, Kjeldahl, total (as N)"/>
    <x v="14"/>
    <n v="1"/>
    <s v="Effluent gross"/>
    <n v="1"/>
    <x v="11"/>
    <x v="11"/>
    <n v="40025"/>
    <x v="3"/>
    <m/>
    <m/>
    <m/>
    <m/>
    <m/>
    <m/>
    <m/>
    <m/>
    <m/>
    <m/>
    <m/>
    <m/>
    <n v="1.1000000000000001"/>
    <s v="MG/L"/>
    <m/>
    <m/>
    <s v="MG/L"/>
    <s v="avg"/>
    <m/>
    <m/>
    <m/>
    <m/>
    <m/>
    <m/>
    <m/>
    <m/>
    <m/>
    <m/>
    <m/>
    <m/>
    <m/>
    <m/>
    <m/>
    <m/>
    <x v="0"/>
    <m/>
    <m/>
    <m/>
    <m/>
    <m/>
    <m/>
    <m/>
    <m/>
    <m/>
    <m/>
    <m/>
    <m/>
    <m/>
    <m/>
    <m/>
    <m/>
    <m/>
    <m/>
    <m/>
    <m/>
    <m/>
    <m/>
    <m/>
    <m/>
  </r>
  <r>
    <s v="MT0024210"/>
    <s v="ICIS-NPDES"/>
    <x v="1"/>
    <x v="5"/>
    <n v="625"/>
    <s v="Nitrogen, Kjeldahl, total (as N)"/>
    <x v="14"/>
    <n v="1"/>
    <s v="Effluent gross"/>
    <n v="1"/>
    <x v="12"/>
    <x v="12"/>
    <n v="40056"/>
    <x v="3"/>
    <m/>
    <m/>
    <m/>
    <m/>
    <m/>
    <m/>
    <m/>
    <m/>
    <m/>
    <m/>
    <m/>
    <m/>
    <n v="1.3"/>
    <s v="MG/L"/>
    <m/>
    <m/>
    <s v="MG/L"/>
    <s v="avg"/>
    <m/>
    <m/>
    <m/>
    <m/>
    <m/>
    <m/>
    <m/>
    <m/>
    <m/>
    <m/>
    <m/>
    <m/>
    <m/>
    <m/>
    <m/>
    <m/>
    <x v="0"/>
    <m/>
    <m/>
    <m/>
    <m/>
    <m/>
    <m/>
    <m/>
    <m/>
    <m/>
    <m/>
    <m/>
    <m/>
    <m/>
    <m/>
    <m/>
    <m/>
    <m/>
    <m/>
    <m/>
    <m/>
    <m/>
    <m/>
    <m/>
    <m/>
  </r>
  <r>
    <s v="MT0024210"/>
    <s v="ICIS-NPDES"/>
    <x v="1"/>
    <x v="5"/>
    <n v="625"/>
    <s v="Nitrogen, Kjeldahl, total (as N)"/>
    <x v="14"/>
    <n v="1"/>
    <s v="Effluent gross"/>
    <n v="1"/>
    <x v="13"/>
    <x v="13"/>
    <n v="40086"/>
    <x v="3"/>
    <m/>
    <m/>
    <m/>
    <m/>
    <m/>
    <m/>
    <m/>
    <m/>
    <m/>
    <m/>
    <m/>
    <m/>
    <n v="0.8"/>
    <s v="MG/L"/>
    <m/>
    <m/>
    <s v="MG/L"/>
    <s v="avg"/>
    <m/>
    <m/>
    <m/>
    <m/>
    <m/>
    <m/>
    <m/>
    <m/>
    <m/>
    <m/>
    <m/>
    <m/>
    <m/>
    <m/>
    <m/>
    <m/>
    <x v="0"/>
    <m/>
    <m/>
    <m/>
    <m/>
    <m/>
    <m/>
    <m/>
    <m/>
    <m/>
    <m/>
    <m/>
    <m/>
    <m/>
    <m/>
    <m/>
    <m/>
    <m/>
    <m/>
    <m/>
    <m/>
    <m/>
    <m/>
    <m/>
    <m/>
  </r>
  <r>
    <s v="MT0024210"/>
    <s v="ICIS-NPDES"/>
    <x v="1"/>
    <x v="5"/>
    <n v="625"/>
    <s v="Nitrogen, Kjeldahl, total (as N)"/>
    <x v="14"/>
    <n v="1"/>
    <s v="Effluent gross"/>
    <n v="1"/>
    <x v="14"/>
    <x v="14"/>
    <n v="40117"/>
    <x v="3"/>
    <m/>
    <m/>
    <m/>
    <m/>
    <m/>
    <m/>
    <m/>
    <m/>
    <m/>
    <m/>
    <m/>
    <m/>
    <n v="1.4"/>
    <s v="MG/L"/>
    <m/>
    <m/>
    <s v="MG/L"/>
    <s v="avg"/>
    <m/>
    <m/>
    <m/>
    <m/>
    <m/>
    <m/>
    <m/>
    <m/>
    <m/>
    <m/>
    <m/>
    <m/>
    <m/>
    <m/>
    <m/>
    <m/>
    <x v="0"/>
    <m/>
    <m/>
    <m/>
    <m/>
    <m/>
    <m/>
    <m/>
    <m/>
    <m/>
    <m/>
    <m/>
    <m/>
    <m/>
    <m/>
    <m/>
    <m/>
    <m/>
    <m/>
    <m/>
    <m/>
    <m/>
    <m/>
    <m/>
    <m/>
  </r>
  <r>
    <s v="MT0024210"/>
    <s v="ICIS-NPDES"/>
    <x v="1"/>
    <x v="5"/>
    <n v="625"/>
    <s v="Nitrogen, Kjeldahl, total (as N)"/>
    <x v="14"/>
    <n v="1"/>
    <s v="Effluent gross"/>
    <n v="1"/>
    <x v="15"/>
    <x v="15"/>
    <n v="40147"/>
    <x v="3"/>
    <m/>
    <m/>
    <m/>
    <m/>
    <m/>
    <m/>
    <m/>
    <m/>
    <m/>
    <m/>
    <m/>
    <m/>
    <n v="0.9"/>
    <s v="MG/L"/>
    <m/>
    <m/>
    <s v="MG/L"/>
    <s v="avg"/>
    <m/>
    <m/>
    <m/>
    <m/>
    <m/>
    <m/>
    <m/>
    <m/>
    <m/>
    <m/>
    <m/>
    <m/>
    <m/>
    <m/>
    <m/>
    <m/>
    <x v="0"/>
    <m/>
    <m/>
    <m/>
    <m/>
    <m/>
    <m/>
    <m/>
    <m/>
    <m/>
    <m/>
    <m/>
    <m/>
    <m/>
    <m/>
    <m/>
    <m/>
    <m/>
    <m/>
    <m/>
    <m/>
    <m/>
    <m/>
    <m/>
    <m/>
  </r>
  <r>
    <s v="MT0024210"/>
    <s v="ICIS-NPDES"/>
    <x v="1"/>
    <x v="5"/>
    <n v="625"/>
    <s v="Nitrogen, Kjeldahl, total (as N)"/>
    <x v="14"/>
    <n v="1"/>
    <s v="Effluent gross"/>
    <n v="1"/>
    <x v="16"/>
    <x v="16"/>
    <n v="40178"/>
    <x v="3"/>
    <m/>
    <m/>
    <m/>
    <m/>
    <m/>
    <m/>
    <m/>
    <m/>
    <m/>
    <m/>
    <m/>
    <m/>
    <n v="1.6"/>
    <s v="MG/L"/>
    <m/>
    <m/>
    <s v="MG/L"/>
    <s v="avg"/>
    <m/>
    <m/>
    <m/>
    <m/>
    <m/>
    <m/>
    <m/>
    <m/>
    <m/>
    <m/>
    <m/>
    <m/>
    <m/>
    <m/>
    <m/>
    <m/>
    <x v="0"/>
    <m/>
    <m/>
    <m/>
    <m/>
    <m/>
    <m/>
    <m/>
    <m/>
    <m/>
    <m/>
    <m/>
    <m/>
    <m/>
    <m/>
    <m/>
    <m/>
    <m/>
    <m/>
    <m/>
    <m/>
    <m/>
    <m/>
    <m/>
    <m/>
  </r>
  <r>
    <s v="MT0024210"/>
    <s v="ICIS-NPDES"/>
    <x v="1"/>
    <x v="5"/>
    <n v="625"/>
    <s v="Nitrogen, Kjeldahl, total (as N)"/>
    <x v="14"/>
    <n v="1"/>
    <s v="Effluent gross"/>
    <n v="1"/>
    <x v="17"/>
    <x v="17"/>
    <n v="40209"/>
    <x v="0"/>
    <m/>
    <m/>
    <m/>
    <m/>
    <m/>
    <m/>
    <m/>
    <m/>
    <m/>
    <m/>
    <m/>
    <m/>
    <n v="1.5"/>
    <s v="MG/L"/>
    <m/>
    <m/>
    <s v="MG/L"/>
    <s v="avg"/>
    <m/>
    <m/>
    <m/>
    <m/>
    <m/>
    <m/>
    <m/>
    <m/>
    <m/>
    <m/>
    <m/>
    <m/>
    <m/>
    <m/>
    <m/>
    <m/>
    <x v="0"/>
    <m/>
    <m/>
    <m/>
    <m/>
    <m/>
    <m/>
    <m/>
    <m/>
    <m/>
    <m/>
    <m/>
    <m/>
    <m/>
    <m/>
    <m/>
    <m/>
    <m/>
    <m/>
    <m/>
    <m/>
    <m/>
    <m/>
    <m/>
    <m/>
  </r>
  <r>
    <s v="MT0024210"/>
    <s v="ICIS-NPDES"/>
    <x v="1"/>
    <x v="5"/>
    <n v="625"/>
    <s v="Nitrogen, Kjeldahl, total (as N)"/>
    <x v="14"/>
    <n v="1"/>
    <s v="Effluent gross"/>
    <n v="1"/>
    <x v="18"/>
    <x v="18"/>
    <n v="40237"/>
    <x v="0"/>
    <m/>
    <m/>
    <m/>
    <m/>
    <m/>
    <m/>
    <m/>
    <m/>
    <m/>
    <m/>
    <m/>
    <m/>
    <n v="2.1"/>
    <s v="MG/L"/>
    <m/>
    <m/>
    <s v="MG/L"/>
    <s v="avg"/>
    <m/>
    <m/>
    <m/>
    <m/>
    <m/>
    <m/>
    <m/>
    <m/>
    <m/>
    <m/>
    <m/>
    <m/>
    <m/>
    <m/>
    <m/>
    <m/>
    <x v="0"/>
    <m/>
    <m/>
    <m/>
    <m/>
    <m/>
    <m/>
    <m/>
    <m/>
    <m/>
    <m/>
    <m/>
    <m/>
    <m/>
    <m/>
    <m/>
    <m/>
    <m/>
    <m/>
    <m/>
    <m/>
    <m/>
    <m/>
    <m/>
    <m/>
  </r>
  <r>
    <s v="MT0024210"/>
    <s v="ICIS-NPDES"/>
    <x v="1"/>
    <x v="5"/>
    <n v="625"/>
    <s v="Nitrogen, Kjeldahl, total (as N)"/>
    <x v="14"/>
    <n v="1"/>
    <s v="Effluent gross"/>
    <n v="1"/>
    <x v="19"/>
    <x v="19"/>
    <n v="40268"/>
    <x v="0"/>
    <m/>
    <m/>
    <m/>
    <m/>
    <m/>
    <m/>
    <m/>
    <m/>
    <m/>
    <m/>
    <m/>
    <m/>
    <n v="0.9"/>
    <s v="MG/L"/>
    <m/>
    <m/>
    <s v="MG/L"/>
    <s v="avg"/>
    <m/>
    <m/>
    <m/>
    <m/>
    <m/>
    <m/>
    <m/>
    <m/>
    <m/>
    <m/>
    <m/>
    <m/>
    <m/>
    <m/>
    <m/>
    <m/>
    <x v="0"/>
    <m/>
    <m/>
    <m/>
    <m/>
    <m/>
    <m/>
    <m/>
    <m/>
    <m/>
    <m/>
    <m/>
    <m/>
    <m/>
    <m/>
    <m/>
    <m/>
    <m/>
    <m/>
    <m/>
    <m/>
    <m/>
    <m/>
    <m/>
    <m/>
  </r>
  <r>
    <s v="MT0024210"/>
    <s v="ICIS-NPDES"/>
    <x v="1"/>
    <x v="5"/>
    <n v="625"/>
    <s v="Nitrogen, Kjeldahl, total (as N)"/>
    <x v="14"/>
    <n v="1"/>
    <s v="Effluent gross"/>
    <n v="1"/>
    <x v="20"/>
    <x v="20"/>
    <n v="40298"/>
    <x v="0"/>
    <m/>
    <m/>
    <m/>
    <m/>
    <m/>
    <m/>
    <m/>
    <m/>
    <m/>
    <m/>
    <m/>
    <m/>
    <n v="3.2"/>
    <s v="MG/L"/>
    <m/>
    <m/>
    <s v="MG/L"/>
    <s v="avg"/>
    <m/>
    <m/>
    <m/>
    <m/>
    <m/>
    <m/>
    <m/>
    <m/>
    <m/>
    <m/>
    <m/>
    <m/>
    <m/>
    <m/>
    <m/>
    <m/>
    <x v="0"/>
    <m/>
    <m/>
    <m/>
    <m/>
    <m/>
    <m/>
    <m/>
    <m/>
    <m/>
    <m/>
    <m/>
    <m/>
    <m/>
    <m/>
    <m/>
    <m/>
    <m/>
    <m/>
    <m/>
    <m/>
    <m/>
    <m/>
    <m/>
    <m/>
  </r>
  <r>
    <s v="MT0024210"/>
    <s v="ICIS-NPDES"/>
    <x v="1"/>
    <x v="5"/>
    <n v="625"/>
    <s v="Nitrogen, Kjeldahl, total (as N)"/>
    <x v="14"/>
    <n v="1"/>
    <s v="Effluent gross"/>
    <n v="1"/>
    <x v="21"/>
    <x v="21"/>
    <n v="40329"/>
    <x v="0"/>
    <m/>
    <m/>
    <m/>
    <m/>
    <m/>
    <m/>
    <m/>
    <m/>
    <m/>
    <m/>
    <m/>
    <m/>
    <n v="1.7"/>
    <s v="MG/L"/>
    <m/>
    <m/>
    <s v="MG/L"/>
    <s v="avg"/>
    <m/>
    <m/>
    <m/>
    <m/>
    <m/>
    <m/>
    <m/>
    <m/>
    <m/>
    <m/>
    <m/>
    <m/>
    <m/>
    <m/>
    <m/>
    <m/>
    <x v="0"/>
    <m/>
    <m/>
    <m/>
    <m/>
    <m/>
    <m/>
    <m/>
    <m/>
    <m/>
    <m/>
    <m/>
    <m/>
    <m/>
    <m/>
    <m/>
    <m/>
    <m/>
    <m/>
    <m/>
    <m/>
    <m/>
    <m/>
    <m/>
    <m/>
  </r>
  <r>
    <s v="MT0024210"/>
    <s v="ICIS-NPDES"/>
    <x v="1"/>
    <x v="5"/>
    <n v="625"/>
    <s v="Nitrogen, Kjeldahl, total (as N)"/>
    <x v="14"/>
    <n v="1"/>
    <s v="Effluent gross"/>
    <n v="1"/>
    <x v="22"/>
    <x v="22"/>
    <n v="40359"/>
    <x v="0"/>
    <m/>
    <m/>
    <m/>
    <m/>
    <m/>
    <m/>
    <m/>
    <m/>
    <m/>
    <m/>
    <m/>
    <m/>
    <n v="1.3"/>
    <s v="MG/L"/>
    <m/>
    <m/>
    <s v="MG/L"/>
    <s v="avg"/>
    <m/>
    <m/>
    <m/>
    <m/>
    <m/>
    <m/>
    <m/>
    <m/>
    <m/>
    <m/>
    <m/>
    <m/>
    <m/>
    <m/>
    <m/>
    <m/>
    <x v="0"/>
    <m/>
    <m/>
    <m/>
    <m/>
    <m/>
    <m/>
    <m/>
    <m/>
    <m/>
    <m/>
    <m/>
    <m/>
    <m/>
    <m/>
    <m/>
    <m/>
    <m/>
    <m/>
    <m/>
    <m/>
    <m/>
    <m/>
    <m/>
    <m/>
  </r>
  <r>
    <s v="MT0024210"/>
    <s v="ICIS-NPDES"/>
    <x v="1"/>
    <x v="5"/>
    <n v="625"/>
    <s v="Nitrogen, Kjeldahl, total (as N)"/>
    <x v="14"/>
    <n v="1"/>
    <s v="Effluent gross"/>
    <n v="1"/>
    <x v="23"/>
    <x v="23"/>
    <n v="40390"/>
    <x v="0"/>
    <m/>
    <m/>
    <m/>
    <m/>
    <m/>
    <m/>
    <m/>
    <m/>
    <m/>
    <m/>
    <m/>
    <m/>
    <n v="0.9"/>
    <s v="MG/L"/>
    <m/>
    <m/>
    <s v="MG/L"/>
    <s v="avg"/>
    <m/>
    <m/>
    <m/>
    <m/>
    <m/>
    <m/>
    <m/>
    <m/>
    <m/>
    <m/>
    <m/>
    <m/>
    <m/>
    <m/>
    <m/>
    <m/>
    <x v="0"/>
    <m/>
    <m/>
    <m/>
    <m/>
    <m/>
    <m/>
    <m/>
    <m/>
    <m/>
    <m/>
    <m/>
    <m/>
    <m/>
    <m/>
    <m/>
    <m/>
    <m/>
    <m/>
    <m/>
    <m/>
    <m/>
    <m/>
    <m/>
    <m/>
  </r>
  <r>
    <s v="MT0024210"/>
    <s v="ICIS-NPDES"/>
    <x v="1"/>
    <x v="5"/>
    <n v="625"/>
    <s v="Nitrogen, Kjeldahl, total (as N)"/>
    <x v="14"/>
    <n v="1"/>
    <s v="Effluent gross"/>
    <n v="1"/>
    <x v="0"/>
    <x v="0"/>
    <n v="40421"/>
    <x v="0"/>
    <m/>
    <m/>
    <m/>
    <m/>
    <m/>
    <m/>
    <m/>
    <m/>
    <m/>
    <m/>
    <m/>
    <m/>
    <n v="1.1000000000000001"/>
    <s v="MG/L"/>
    <m/>
    <m/>
    <s v="MG/L"/>
    <s v="avg"/>
    <m/>
    <m/>
    <m/>
    <m/>
    <m/>
    <m/>
    <m/>
    <m/>
    <m/>
    <m/>
    <m/>
    <m/>
    <m/>
    <m/>
    <m/>
    <m/>
    <x v="0"/>
    <m/>
    <m/>
    <m/>
    <m/>
    <m/>
    <m/>
    <m/>
    <m/>
    <m/>
    <m/>
    <m/>
    <m/>
    <m/>
    <m/>
    <m/>
    <m/>
    <m/>
    <m/>
    <m/>
    <m/>
    <m/>
    <m/>
    <m/>
    <m/>
  </r>
  <r>
    <s v="MT0024210"/>
    <s v="ICIS-NPDES"/>
    <x v="1"/>
    <x v="5"/>
    <n v="625"/>
    <s v="Nitrogen, Kjeldahl, total (as N)"/>
    <x v="14"/>
    <n v="1"/>
    <s v="Effluent gross"/>
    <n v="1"/>
    <x v="1"/>
    <x v="1"/>
    <n v="40451"/>
    <x v="0"/>
    <m/>
    <m/>
    <m/>
    <m/>
    <m/>
    <m/>
    <m/>
    <m/>
    <m/>
    <m/>
    <m/>
    <m/>
    <n v="0.6"/>
    <s v="MG/L"/>
    <m/>
    <m/>
    <s v="MG/L"/>
    <s v="avg"/>
    <m/>
    <m/>
    <m/>
    <m/>
    <m/>
    <m/>
    <m/>
    <m/>
    <m/>
    <m/>
    <m/>
    <m/>
    <m/>
    <m/>
    <m/>
    <m/>
    <x v="0"/>
    <m/>
    <m/>
    <m/>
    <m/>
    <m/>
    <m/>
    <m/>
    <m/>
    <m/>
    <m/>
    <m/>
    <m/>
    <m/>
    <m/>
    <m/>
    <m/>
    <m/>
    <m/>
    <m/>
    <m/>
    <m/>
    <m/>
    <m/>
    <m/>
  </r>
  <r>
    <s v="MT0024210"/>
    <s v="ICIS-NPDES"/>
    <x v="1"/>
    <x v="5"/>
    <n v="625"/>
    <s v="Nitrogen, Kjeldahl, total (as N)"/>
    <x v="14"/>
    <n v="1"/>
    <s v="Effluent gross"/>
    <n v="1"/>
    <x v="24"/>
    <x v="24"/>
    <n v="40482"/>
    <x v="0"/>
    <m/>
    <m/>
    <m/>
    <m/>
    <m/>
    <m/>
    <m/>
    <m/>
    <m/>
    <m/>
    <m/>
    <m/>
    <n v="1.3"/>
    <s v="MG/L"/>
    <m/>
    <m/>
    <s v="MG/L"/>
    <s v="avg"/>
    <m/>
    <m/>
    <m/>
    <m/>
    <m/>
    <m/>
    <m/>
    <m/>
    <m/>
    <m/>
    <m/>
    <m/>
    <m/>
    <m/>
    <m/>
    <m/>
    <x v="0"/>
    <m/>
    <m/>
    <m/>
    <m/>
    <m/>
    <m/>
    <m/>
    <m/>
    <m/>
    <m/>
    <m/>
    <m/>
    <m/>
    <m/>
    <m/>
    <m/>
    <m/>
    <m/>
    <m/>
    <m/>
    <m/>
    <m/>
    <m/>
    <m/>
  </r>
  <r>
    <s v="MT0024210"/>
    <s v="ICIS-NPDES"/>
    <x v="1"/>
    <x v="5"/>
    <n v="625"/>
    <s v="Nitrogen, Kjeldahl, total (as N)"/>
    <x v="14"/>
    <n v="1"/>
    <s v="Effluent gross"/>
    <n v="1"/>
    <x v="2"/>
    <x v="2"/>
    <n v="40512"/>
    <x v="0"/>
    <m/>
    <m/>
    <m/>
    <m/>
    <m/>
    <m/>
    <m/>
    <m/>
    <m/>
    <m/>
    <m/>
    <m/>
    <n v="1.9"/>
    <s v="MG/L"/>
    <m/>
    <m/>
    <s v="MG/L"/>
    <s v="avg"/>
    <m/>
    <m/>
    <m/>
    <m/>
    <m/>
    <m/>
    <m/>
    <m/>
    <m/>
    <m/>
    <m/>
    <m/>
    <m/>
    <m/>
    <m/>
    <m/>
    <x v="0"/>
    <m/>
    <m/>
    <m/>
    <m/>
    <m/>
    <m/>
    <m/>
    <m/>
    <m/>
    <m/>
    <m/>
    <m/>
    <m/>
    <m/>
    <m/>
    <m/>
    <m/>
    <m/>
    <m/>
    <m/>
    <m/>
    <m/>
    <m/>
    <m/>
  </r>
  <r>
    <s v="MT0024210"/>
    <s v="ICIS-NPDES"/>
    <x v="1"/>
    <x v="5"/>
    <n v="625"/>
    <s v="Nitrogen, Kjeldahl, total (as N)"/>
    <x v="14"/>
    <n v="1"/>
    <s v="Effluent gross"/>
    <n v="1"/>
    <x v="3"/>
    <x v="3"/>
    <n v="40543"/>
    <x v="0"/>
    <m/>
    <m/>
    <m/>
    <m/>
    <m/>
    <m/>
    <m/>
    <m/>
    <m/>
    <m/>
    <m/>
    <m/>
    <n v="1.2"/>
    <s v="MG/L"/>
    <m/>
    <m/>
    <s v="MG/L"/>
    <s v="avg"/>
    <m/>
    <m/>
    <m/>
    <m/>
    <m/>
    <m/>
    <m/>
    <m/>
    <m/>
    <m/>
    <m/>
    <m/>
    <m/>
    <m/>
    <m/>
    <m/>
    <x v="0"/>
    <m/>
    <m/>
    <m/>
    <m/>
    <m/>
    <m/>
    <m/>
    <m/>
    <m/>
    <m/>
    <m/>
    <m/>
    <m/>
    <m/>
    <m/>
    <m/>
    <m/>
    <m/>
    <m/>
    <m/>
    <m/>
    <m/>
    <m/>
    <m/>
  </r>
  <r>
    <s v="MT0024210"/>
    <s v="ICIS-NPDES"/>
    <x v="1"/>
    <x v="5"/>
    <n v="625"/>
    <s v="Nitrogen, Kjeldahl, total (as N)"/>
    <x v="14"/>
    <n v="1"/>
    <s v="Effluent gross"/>
    <n v="1"/>
    <x v="25"/>
    <x v="25"/>
    <n v="40574"/>
    <x v="1"/>
    <m/>
    <m/>
    <m/>
    <m/>
    <m/>
    <m/>
    <m/>
    <m/>
    <m/>
    <m/>
    <m/>
    <m/>
    <n v="1.1000000000000001"/>
    <s v="MG/L"/>
    <m/>
    <m/>
    <s v="MG/L"/>
    <s v="avg"/>
    <m/>
    <m/>
    <m/>
    <m/>
    <m/>
    <m/>
    <m/>
    <m/>
    <m/>
    <m/>
    <m/>
    <m/>
    <m/>
    <m/>
    <m/>
    <m/>
    <x v="0"/>
    <m/>
    <m/>
    <m/>
    <m/>
    <m/>
    <m/>
    <m/>
    <m/>
    <m/>
    <m/>
    <m/>
    <m/>
    <m/>
    <m/>
    <m/>
    <m/>
    <m/>
    <m/>
    <m/>
    <m/>
    <m/>
    <m/>
    <m/>
    <m/>
  </r>
  <r>
    <s v="MT0024210"/>
    <s v="ICIS-NPDES"/>
    <x v="1"/>
    <x v="5"/>
    <n v="625"/>
    <s v="Nitrogen, Kjeldahl, total (as N)"/>
    <x v="14"/>
    <n v="1"/>
    <s v="Effluent gross"/>
    <n v="1"/>
    <x v="26"/>
    <x v="26"/>
    <n v="40602"/>
    <x v="1"/>
    <m/>
    <m/>
    <m/>
    <m/>
    <m/>
    <m/>
    <m/>
    <m/>
    <m/>
    <m/>
    <m/>
    <m/>
    <n v="1"/>
    <s v="MG/L"/>
    <m/>
    <m/>
    <s v="MG/L"/>
    <s v="avg"/>
    <m/>
    <m/>
    <m/>
    <m/>
    <m/>
    <m/>
    <m/>
    <m/>
    <m/>
    <m/>
    <m/>
    <m/>
    <m/>
    <m/>
    <m/>
    <m/>
    <x v="0"/>
    <m/>
    <m/>
    <m/>
    <m/>
    <m/>
    <m/>
    <m/>
    <m/>
    <m/>
    <m/>
    <m/>
    <m/>
    <m/>
    <m/>
    <m/>
    <m/>
    <m/>
    <m/>
    <m/>
    <m/>
    <m/>
    <m/>
    <m/>
    <m/>
  </r>
  <r>
    <s v="MT0024210"/>
    <s v="ICIS-NPDES"/>
    <x v="1"/>
    <x v="5"/>
    <n v="625"/>
    <s v="Nitrogen, Kjeldahl, total (as N)"/>
    <x v="14"/>
    <n v="1"/>
    <s v="Effluent gross"/>
    <n v="1"/>
    <x v="27"/>
    <x v="27"/>
    <n v="40633"/>
    <x v="1"/>
    <m/>
    <m/>
    <m/>
    <m/>
    <m/>
    <m/>
    <m/>
    <m/>
    <m/>
    <m/>
    <m/>
    <m/>
    <n v="0.8"/>
    <s v="MG/L"/>
    <m/>
    <m/>
    <s v="MG/L"/>
    <s v="avg"/>
    <m/>
    <m/>
    <m/>
    <m/>
    <m/>
    <m/>
    <m/>
    <m/>
    <m/>
    <m/>
    <m/>
    <m/>
    <m/>
    <m/>
    <m/>
    <m/>
    <x v="0"/>
    <m/>
    <m/>
    <m/>
    <m/>
    <m/>
    <m/>
    <m/>
    <m/>
    <m/>
    <m/>
    <m/>
    <m/>
    <m/>
    <m/>
    <m/>
    <m/>
    <m/>
    <m/>
    <m/>
    <m/>
    <m/>
    <m/>
    <m/>
    <m/>
  </r>
  <r>
    <s v="MT0024210"/>
    <s v="ICIS-NPDES"/>
    <x v="1"/>
    <x v="5"/>
    <n v="625"/>
    <s v="Nitrogen, Kjeldahl, total (as N)"/>
    <x v="14"/>
    <n v="1"/>
    <s v="Effluent gross"/>
    <n v="1"/>
    <x v="28"/>
    <x v="28"/>
    <n v="40663"/>
    <x v="1"/>
    <m/>
    <m/>
    <m/>
    <m/>
    <m/>
    <m/>
    <m/>
    <m/>
    <m/>
    <m/>
    <m/>
    <m/>
    <n v="1.4"/>
    <s v="MG/L"/>
    <m/>
    <m/>
    <s v="MG/L"/>
    <s v="avg"/>
    <m/>
    <m/>
    <m/>
    <m/>
    <m/>
    <m/>
    <m/>
    <m/>
    <m/>
    <m/>
    <m/>
    <m/>
    <m/>
    <m/>
    <m/>
    <m/>
    <x v="0"/>
    <m/>
    <m/>
    <m/>
    <m/>
    <m/>
    <m/>
    <m/>
    <m/>
    <m/>
    <m/>
    <m/>
    <m/>
    <m/>
    <m/>
    <m/>
    <m/>
    <m/>
    <m/>
    <m/>
    <m/>
    <m/>
    <m/>
    <m/>
    <m/>
  </r>
  <r>
    <s v="MT0024210"/>
    <s v="ICIS-NPDES"/>
    <x v="1"/>
    <x v="5"/>
    <n v="625"/>
    <s v="Nitrogen, Kjeldahl, total (as N)"/>
    <x v="14"/>
    <n v="1"/>
    <s v="Effluent gross"/>
    <n v="1"/>
    <x v="4"/>
    <x v="4"/>
    <n v="40694"/>
    <x v="1"/>
    <m/>
    <m/>
    <m/>
    <m/>
    <m/>
    <m/>
    <m/>
    <m/>
    <m/>
    <m/>
    <m/>
    <m/>
    <n v="2"/>
    <s v="MG/L"/>
    <m/>
    <m/>
    <s v="MG/L"/>
    <s v="avg"/>
    <m/>
    <m/>
    <m/>
    <m/>
    <m/>
    <m/>
    <m/>
    <m/>
    <m/>
    <m/>
    <m/>
    <m/>
    <m/>
    <m/>
    <m/>
    <m/>
    <x v="0"/>
    <m/>
    <m/>
    <m/>
    <m/>
    <m/>
    <m/>
    <m/>
    <m/>
    <m/>
    <m/>
    <m/>
    <m/>
    <m/>
    <m/>
    <m/>
    <m/>
    <m/>
    <m/>
    <m/>
    <m/>
    <m/>
    <m/>
    <m/>
    <m/>
  </r>
  <r>
    <s v="MT0024210"/>
    <s v="ICIS-NPDES"/>
    <x v="1"/>
    <x v="5"/>
    <n v="625"/>
    <s v="Nitrogen, Kjeldahl, total (as N)"/>
    <x v="14"/>
    <n v="1"/>
    <s v="Effluent gross"/>
    <n v="1"/>
    <x v="5"/>
    <x v="5"/>
    <n v="40724"/>
    <x v="1"/>
    <m/>
    <m/>
    <m/>
    <m/>
    <m/>
    <m/>
    <m/>
    <m/>
    <m/>
    <m/>
    <m/>
    <m/>
    <n v="1.6"/>
    <s v="MG/L"/>
    <m/>
    <m/>
    <s v="MG/L"/>
    <s v="avg"/>
    <m/>
    <m/>
    <m/>
    <m/>
    <m/>
    <m/>
    <m/>
    <m/>
    <m/>
    <m/>
    <m/>
    <m/>
    <m/>
    <m/>
    <m/>
    <m/>
    <x v="0"/>
    <m/>
    <m/>
    <m/>
    <m/>
    <m/>
    <m/>
    <m/>
    <m/>
    <m/>
    <m/>
    <m/>
    <m/>
    <m/>
    <m/>
    <m/>
    <m/>
    <m/>
    <m/>
    <m/>
    <m/>
    <m/>
    <m/>
    <m/>
    <m/>
  </r>
  <r>
    <s v="MT0024210"/>
    <s v="ICIS-NPDES"/>
    <x v="1"/>
    <x v="5"/>
    <n v="625"/>
    <s v="Nitrogen, Kjeldahl, total (as N)"/>
    <x v="14"/>
    <n v="1"/>
    <s v="Effluent gross"/>
    <n v="1"/>
    <x v="6"/>
    <x v="6"/>
    <n v="40755"/>
    <x v="1"/>
    <m/>
    <m/>
    <m/>
    <m/>
    <m/>
    <m/>
    <m/>
    <m/>
    <m/>
    <m/>
    <m/>
    <m/>
    <n v="1.4"/>
    <s v="MG/L"/>
    <m/>
    <m/>
    <s v="MG/L"/>
    <s v="avg"/>
    <m/>
    <m/>
    <m/>
    <m/>
    <m/>
    <m/>
    <m/>
    <m/>
    <m/>
    <m/>
    <m/>
    <m/>
    <m/>
    <m/>
    <m/>
    <m/>
    <x v="0"/>
    <m/>
    <m/>
    <m/>
    <m/>
    <m/>
    <m/>
    <m/>
    <m/>
    <m/>
    <m/>
    <m/>
    <m/>
    <m/>
    <m/>
    <m/>
    <m/>
    <m/>
    <m/>
    <m/>
    <m/>
    <m/>
    <m/>
    <m/>
    <m/>
  </r>
  <r>
    <s v="MT0024210"/>
    <s v="ICIS-NPDES"/>
    <x v="1"/>
    <x v="5"/>
    <n v="625"/>
    <s v="Nitrogen, Kjeldahl, total (as N)"/>
    <x v="14"/>
    <n v="1"/>
    <s v="Effluent gross"/>
    <n v="1"/>
    <x v="7"/>
    <x v="7"/>
    <n v="40786"/>
    <x v="1"/>
    <m/>
    <m/>
    <m/>
    <m/>
    <m/>
    <m/>
    <m/>
    <m/>
    <m/>
    <m/>
    <m/>
    <m/>
    <n v="0.7"/>
    <s v="MG/L"/>
    <m/>
    <m/>
    <s v="MG/L"/>
    <s v="avg"/>
    <m/>
    <m/>
    <m/>
    <m/>
    <m/>
    <m/>
    <m/>
    <m/>
    <m/>
    <m/>
    <m/>
    <m/>
    <m/>
    <m/>
    <m/>
    <m/>
    <x v="0"/>
    <m/>
    <m/>
    <m/>
    <m/>
    <m/>
    <m/>
    <m/>
    <m/>
    <m/>
    <m/>
    <m/>
    <m/>
    <m/>
    <m/>
    <m/>
    <m/>
    <m/>
    <m/>
    <m/>
    <m/>
    <m/>
    <m/>
    <m/>
    <m/>
  </r>
  <r>
    <s v="MT0024210"/>
    <s v="ICIS-NPDES"/>
    <x v="1"/>
    <x v="5"/>
    <n v="625"/>
    <s v="Nitrogen, Kjeldahl, total (as N)"/>
    <x v="14"/>
    <n v="1"/>
    <s v="Effluent gross"/>
    <n v="1"/>
    <x v="29"/>
    <x v="29"/>
    <n v="40816"/>
    <x v="1"/>
    <m/>
    <m/>
    <m/>
    <m/>
    <m/>
    <m/>
    <m/>
    <m/>
    <m/>
    <m/>
    <m/>
    <s v="&lt;"/>
    <n v="0.1"/>
    <s v="MG/L"/>
    <m/>
    <m/>
    <s v="MG/L"/>
    <s v="avg"/>
    <m/>
    <m/>
    <m/>
    <m/>
    <m/>
    <m/>
    <m/>
    <m/>
    <m/>
    <m/>
    <m/>
    <m/>
    <m/>
    <m/>
    <m/>
    <m/>
    <x v="0"/>
    <m/>
    <m/>
    <m/>
    <m/>
    <m/>
    <m/>
    <m/>
    <m/>
    <m/>
    <m/>
    <m/>
    <m/>
    <m/>
    <m/>
    <m/>
    <m/>
    <m/>
    <m/>
    <m/>
    <m/>
    <m/>
    <m/>
    <m/>
    <m/>
  </r>
  <r>
    <s v="MT0024210"/>
    <s v="ICIS-NPDES"/>
    <x v="1"/>
    <x v="5"/>
    <n v="625"/>
    <s v="Nitrogen, Kjeldahl, total (as N)"/>
    <x v="14"/>
    <n v="1"/>
    <s v="Effluent gross"/>
    <n v="1"/>
    <x v="30"/>
    <x v="30"/>
    <n v="40847"/>
    <x v="1"/>
    <m/>
    <m/>
    <m/>
    <m/>
    <m/>
    <m/>
    <m/>
    <m/>
    <m/>
    <m/>
    <m/>
    <m/>
    <n v="1.3"/>
    <s v="MG/L"/>
    <m/>
    <m/>
    <s v="MG/L"/>
    <s v="avg"/>
    <m/>
    <m/>
    <m/>
    <m/>
    <m/>
    <m/>
    <m/>
    <m/>
    <m/>
    <m/>
    <m/>
    <m/>
    <m/>
    <m/>
    <m/>
    <m/>
    <x v="0"/>
    <m/>
    <m/>
    <m/>
    <m/>
    <m/>
    <m/>
    <m/>
    <m/>
    <m/>
    <m/>
    <m/>
    <m/>
    <m/>
    <m/>
    <m/>
    <m/>
    <m/>
    <m/>
    <m/>
    <m/>
    <m/>
    <m/>
    <m/>
    <m/>
  </r>
  <r>
    <s v="MT0024210"/>
    <s v="ICIS-NPDES"/>
    <x v="1"/>
    <x v="5"/>
    <n v="625"/>
    <s v="Nitrogen, Kjeldahl, total (as N)"/>
    <x v="14"/>
    <n v="1"/>
    <s v="Effluent gross"/>
    <n v="1"/>
    <x v="31"/>
    <x v="31"/>
    <n v="40877"/>
    <x v="1"/>
    <m/>
    <m/>
    <m/>
    <m/>
    <m/>
    <m/>
    <m/>
    <m/>
    <m/>
    <m/>
    <m/>
    <m/>
    <n v="1.2"/>
    <s v="MG/L"/>
    <m/>
    <m/>
    <s v="MG/L"/>
    <s v="avg"/>
    <m/>
    <m/>
    <m/>
    <m/>
    <m/>
    <m/>
    <m/>
    <m/>
    <m/>
    <m/>
    <m/>
    <m/>
    <m/>
    <m/>
    <m/>
    <m/>
    <x v="0"/>
    <m/>
    <m/>
    <m/>
    <m/>
    <m/>
    <m/>
    <m/>
    <m/>
    <m/>
    <m/>
    <m/>
    <m/>
    <m/>
    <m/>
    <m/>
    <m/>
    <m/>
    <m/>
    <m/>
    <m/>
    <m/>
    <m/>
    <m/>
    <m/>
  </r>
  <r>
    <s v="MT0024210"/>
    <s v="ICIS-NPDES"/>
    <x v="1"/>
    <x v="5"/>
    <n v="625"/>
    <s v="Nitrogen, Kjeldahl, total (as N)"/>
    <x v="14"/>
    <n v="1"/>
    <s v="Effluent gross"/>
    <n v="1"/>
    <x v="32"/>
    <x v="32"/>
    <n v="40908"/>
    <x v="1"/>
    <m/>
    <m/>
    <m/>
    <m/>
    <m/>
    <m/>
    <m/>
    <m/>
    <m/>
    <m/>
    <m/>
    <m/>
    <n v="1.4"/>
    <s v="MG/L"/>
    <m/>
    <m/>
    <s v="MG/L"/>
    <s v="avg"/>
    <m/>
    <m/>
    <m/>
    <m/>
    <m/>
    <m/>
    <m/>
    <m/>
    <m/>
    <m/>
    <m/>
    <m/>
    <m/>
    <m/>
    <m/>
    <m/>
    <x v="0"/>
    <m/>
    <m/>
    <m/>
    <m/>
    <m/>
    <m/>
    <m/>
    <m/>
    <m/>
    <m/>
    <m/>
    <m/>
    <m/>
    <m/>
    <m/>
    <m/>
    <m/>
    <m/>
    <m/>
    <m/>
    <m/>
    <m/>
    <m/>
    <m/>
  </r>
  <r>
    <s v="MT0024210"/>
    <s v="ICIS-NPDES"/>
    <x v="1"/>
    <x v="5"/>
    <n v="625"/>
    <s v="Nitrogen, Kjeldahl, total (as N)"/>
    <x v="14"/>
    <n v="1"/>
    <s v="Effluent gross"/>
    <n v="1"/>
    <x v="33"/>
    <x v="33"/>
    <n v="40939"/>
    <x v="2"/>
    <m/>
    <m/>
    <m/>
    <m/>
    <m/>
    <m/>
    <m/>
    <m/>
    <m/>
    <m/>
    <m/>
    <m/>
    <n v="1.6"/>
    <s v="MG/L"/>
    <m/>
    <m/>
    <s v="MG/L"/>
    <s v="avg"/>
    <m/>
    <m/>
    <m/>
    <m/>
    <m/>
    <m/>
    <m/>
    <m/>
    <m/>
    <m/>
    <m/>
    <m/>
    <m/>
    <m/>
    <m/>
    <m/>
    <x v="0"/>
    <m/>
    <m/>
    <m/>
    <m/>
    <m/>
    <m/>
    <m/>
    <m/>
    <m/>
    <m/>
    <m/>
    <m/>
    <m/>
    <m/>
    <m/>
    <m/>
    <m/>
    <m/>
    <m/>
    <m/>
    <m/>
    <m/>
    <m/>
    <m/>
  </r>
  <r>
    <s v="MT0024210"/>
    <s v="ICIS-NPDES"/>
    <x v="1"/>
    <x v="5"/>
    <n v="625"/>
    <s v="Nitrogen, Kjeldahl, total (as N)"/>
    <x v="14"/>
    <n v="1"/>
    <s v="Effluent gross"/>
    <n v="1"/>
    <x v="34"/>
    <x v="34"/>
    <n v="40968"/>
    <x v="2"/>
    <m/>
    <m/>
    <m/>
    <m/>
    <m/>
    <m/>
    <m/>
    <m/>
    <m/>
    <m/>
    <m/>
    <m/>
    <n v="0.9"/>
    <s v="MG/L"/>
    <m/>
    <m/>
    <s v="MG/L"/>
    <s v="avg"/>
    <m/>
    <m/>
    <m/>
    <m/>
    <m/>
    <m/>
    <m/>
    <m/>
    <m/>
    <m/>
    <m/>
    <m/>
    <m/>
    <m/>
    <m/>
    <m/>
    <x v="0"/>
    <m/>
    <m/>
    <m/>
    <m/>
    <m/>
    <m/>
    <m/>
    <m/>
    <m/>
    <m/>
    <m/>
    <m/>
    <m/>
    <m/>
    <m/>
    <m/>
    <m/>
    <m/>
    <m/>
    <m/>
    <m/>
    <m/>
    <m/>
    <m/>
  </r>
  <r>
    <s v="MT0024210"/>
    <s v="ICIS-NPDES"/>
    <x v="1"/>
    <x v="5"/>
    <n v="625"/>
    <s v="Nitrogen, Kjeldahl, total (as N)"/>
    <x v="14"/>
    <n v="1"/>
    <s v="Effluent gross"/>
    <n v="1"/>
    <x v="8"/>
    <x v="8"/>
    <n v="40999"/>
    <x v="2"/>
    <m/>
    <m/>
    <m/>
    <m/>
    <m/>
    <m/>
    <m/>
    <m/>
    <m/>
    <m/>
    <m/>
    <m/>
    <n v="1.3"/>
    <s v="MG/L"/>
    <m/>
    <m/>
    <s v="MG/L"/>
    <s v="avg"/>
    <m/>
    <m/>
    <m/>
    <m/>
    <m/>
    <m/>
    <m/>
    <m/>
    <m/>
    <m/>
    <m/>
    <m/>
    <m/>
    <m/>
    <m/>
    <m/>
    <x v="0"/>
    <m/>
    <m/>
    <m/>
    <m/>
    <m/>
    <m/>
    <m/>
    <m/>
    <m/>
    <m/>
    <m/>
    <m/>
    <m/>
    <m/>
    <m/>
    <m/>
    <m/>
    <m/>
    <m/>
    <m/>
    <m/>
    <m/>
    <m/>
    <m/>
  </r>
  <r>
    <s v="MT0024210"/>
    <s v="ICIS-NPDES"/>
    <x v="1"/>
    <x v="5"/>
    <n v="625"/>
    <s v="Nitrogen, Kjeldahl, total (as N)"/>
    <x v="14"/>
    <n v="1"/>
    <s v="Effluent gross"/>
    <n v="1"/>
    <x v="9"/>
    <x v="9"/>
    <n v="41029"/>
    <x v="2"/>
    <m/>
    <m/>
    <m/>
    <m/>
    <m/>
    <m/>
    <m/>
    <m/>
    <m/>
    <m/>
    <m/>
    <m/>
    <n v="1.2"/>
    <s v="MG/L"/>
    <m/>
    <m/>
    <s v="MG/L"/>
    <s v="avg"/>
    <m/>
    <m/>
    <m/>
    <m/>
    <m/>
    <m/>
    <m/>
    <m/>
    <m/>
    <m/>
    <m/>
    <m/>
    <m/>
    <m/>
    <m/>
    <m/>
    <x v="0"/>
    <m/>
    <m/>
    <m/>
    <m/>
    <m/>
    <m/>
    <m/>
    <m/>
    <m/>
    <m/>
    <m/>
    <m/>
    <m/>
    <m/>
    <m/>
    <m/>
    <m/>
    <m/>
    <m/>
    <m/>
    <m/>
    <m/>
    <m/>
    <m/>
  </r>
  <r>
    <s v="MT0024210"/>
    <s v="ICIS-NPDES"/>
    <x v="1"/>
    <x v="5"/>
    <n v="625"/>
    <s v="Nitrogen, Kjeldahl, total (as N)"/>
    <x v="14"/>
    <n v="1"/>
    <s v="Effluent gross"/>
    <n v="1"/>
    <x v="35"/>
    <x v="35"/>
    <n v="41060"/>
    <x v="2"/>
    <m/>
    <m/>
    <m/>
    <m/>
    <m/>
    <m/>
    <m/>
    <m/>
    <m/>
    <m/>
    <m/>
    <m/>
    <n v="0.96"/>
    <s v="MG/L"/>
    <m/>
    <m/>
    <s v="MG/L"/>
    <s v="avg"/>
    <m/>
    <m/>
    <m/>
    <m/>
    <m/>
    <n v="0.96"/>
    <s v="MG/L"/>
    <m/>
    <m/>
    <s v="MG/L"/>
    <s v="max"/>
    <m/>
    <m/>
    <m/>
    <m/>
    <m/>
    <x v="0"/>
    <m/>
    <m/>
    <m/>
    <m/>
    <m/>
    <m/>
    <m/>
    <m/>
    <m/>
    <m/>
    <m/>
    <m/>
    <m/>
    <m/>
    <m/>
    <m/>
    <m/>
    <m/>
    <m/>
    <m/>
    <m/>
    <m/>
    <m/>
    <m/>
  </r>
  <r>
    <s v="MT0024210"/>
    <s v="ICIS-NPDES"/>
    <x v="1"/>
    <x v="5"/>
    <n v="625"/>
    <s v="Nitrogen, Kjeldahl, total (as N)"/>
    <x v="14"/>
    <n v="1"/>
    <s v="Effluent gross"/>
    <n v="1"/>
    <x v="10"/>
    <x v="10"/>
    <n v="41090"/>
    <x v="2"/>
    <m/>
    <m/>
    <m/>
    <m/>
    <m/>
    <m/>
    <m/>
    <m/>
    <m/>
    <m/>
    <m/>
    <m/>
    <n v="1.44"/>
    <s v="MG/L"/>
    <m/>
    <m/>
    <s v="MG/L"/>
    <s v="avg"/>
    <m/>
    <m/>
    <m/>
    <m/>
    <m/>
    <n v="1.44"/>
    <s v="MG/L"/>
    <m/>
    <m/>
    <s v="MG/L"/>
    <s v="max"/>
    <m/>
    <m/>
    <m/>
    <m/>
    <m/>
    <x v="0"/>
    <m/>
    <m/>
    <m/>
    <m/>
    <m/>
    <m/>
    <m/>
    <m/>
    <m/>
    <m/>
    <m/>
    <m/>
    <m/>
    <m/>
    <m/>
    <m/>
    <m/>
    <m/>
    <m/>
    <m/>
    <m/>
    <m/>
    <m/>
    <m/>
  </r>
  <r>
    <s v="MT0024210"/>
    <s v="ICIS-NPDES"/>
    <x v="1"/>
    <x v="5"/>
    <n v="625"/>
    <s v="Nitrogen, Kjeldahl, total (as N)"/>
    <x v="14"/>
    <n v="1"/>
    <s v="Effluent gross"/>
    <n v="1"/>
    <x v="36"/>
    <x v="36"/>
    <n v="41121"/>
    <x v="2"/>
    <m/>
    <m/>
    <m/>
    <m/>
    <m/>
    <m/>
    <m/>
    <m/>
    <m/>
    <m/>
    <m/>
    <m/>
    <n v="1.07"/>
    <s v="MG/L"/>
    <m/>
    <m/>
    <s v="MG/L"/>
    <s v="avg"/>
    <m/>
    <m/>
    <m/>
    <m/>
    <m/>
    <n v="1.07"/>
    <s v="MG/L"/>
    <m/>
    <m/>
    <s v="MG/L"/>
    <s v="max"/>
    <m/>
    <m/>
    <m/>
    <m/>
    <m/>
    <x v="0"/>
    <m/>
    <m/>
    <m/>
    <m/>
    <m/>
    <m/>
    <m/>
    <m/>
    <m/>
    <m/>
    <m/>
    <m/>
    <m/>
    <m/>
    <m/>
    <m/>
    <m/>
    <m/>
    <m/>
    <m/>
    <m/>
    <m/>
    <m/>
    <m/>
  </r>
  <r>
    <s v="MT0024210"/>
    <s v="ICIS-NPDES"/>
    <x v="1"/>
    <x v="5"/>
    <n v="625"/>
    <s v="Nitrogen, Kjeldahl, total (as N)"/>
    <x v="14"/>
    <n v="1"/>
    <s v="Effluent gross"/>
    <n v="1"/>
    <x v="37"/>
    <x v="37"/>
    <n v="41152"/>
    <x v="2"/>
    <m/>
    <m/>
    <m/>
    <m/>
    <m/>
    <m/>
    <m/>
    <m/>
    <m/>
    <m/>
    <m/>
    <m/>
    <n v="1.6"/>
    <s v="MG/L"/>
    <m/>
    <m/>
    <s v="MG/L"/>
    <s v="avg"/>
    <m/>
    <m/>
    <m/>
    <m/>
    <m/>
    <n v="1.6"/>
    <s v="MG/L"/>
    <m/>
    <m/>
    <s v="MG/L"/>
    <s v="max"/>
    <m/>
    <m/>
    <m/>
    <m/>
    <m/>
    <x v="0"/>
    <m/>
    <m/>
    <m/>
    <m/>
    <m/>
    <m/>
    <m/>
    <m/>
    <m/>
    <m/>
    <m/>
    <m/>
    <m/>
    <m/>
    <m/>
    <m/>
    <m/>
    <m/>
    <m/>
    <m/>
    <m/>
    <m/>
    <m/>
    <m/>
  </r>
  <r>
    <s v="MT0024210"/>
    <s v="ICIS-NPDES"/>
    <x v="1"/>
    <x v="5"/>
    <n v="625"/>
    <s v="Nitrogen, Kjeldahl, total (as N)"/>
    <x v="14"/>
    <n v="1"/>
    <s v="Effluent gross"/>
    <n v="1"/>
    <x v="38"/>
    <x v="38"/>
    <n v="41182"/>
    <x v="2"/>
    <m/>
    <m/>
    <m/>
    <m/>
    <m/>
    <m/>
    <m/>
    <m/>
    <m/>
    <m/>
    <m/>
    <m/>
    <n v="1.53"/>
    <s v="MG/L"/>
    <m/>
    <m/>
    <s v="MG/L"/>
    <s v="avg"/>
    <m/>
    <m/>
    <m/>
    <m/>
    <m/>
    <n v="1.53"/>
    <s v="MG/L"/>
    <m/>
    <m/>
    <s v="MG/L"/>
    <s v="max"/>
    <m/>
    <m/>
    <m/>
    <m/>
    <m/>
    <x v="0"/>
    <m/>
    <m/>
    <m/>
    <m/>
    <m/>
    <m/>
    <m/>
    <m/>
    <m/>
    <m/>
    <m/>
    <m/>
    <m/>
    <m/>
    <m/>
    <m/>
    <m/>
    <m/>
    <m/>
    <m/>
    <m/>
    <m/>
    <m/>
    <m/>
  </r>
  <r>
    <s v="MT0024210"/>
    <s v="ICIS-NPDES"/>
    <x v="1"/>
    <x v="5"/>
    <n v="630"/>
    <s v="Nitrite plus nitrate total 1 det. (as N)"/>
    <x v="15"/>
    <n v="1"/>
    <s v="Effluent gross"/>
    <n v="1"/>
    <x v="11"/>
    <x v="11"/>
    <n v="40025"/>
    <x v="3"/>
    <m/>
    <m/>
    <m/>
    <m/>
    <m/>
    <m/>
    <m/>
    <m/>
    <m/>
    <m/>
    <m/>
    <m/>
    <n v="1.01"/>
    <s v="MG/L"/>
    <m/>
    <m/>
    <s v="MG/L"/>
    <s v="avg"/>
    <m/>
    <m/>
    <m/>
    <m/>
    <m/>
    <m/>
    <m/>
    <m/>
    <m/>
    <m/>
    <m/>
    <m/>
    <m/>
    <m/>
    <m/>
    <m/>
    <x v="0"/>
    <m/>
    <m/>
    <m/>
    <m/>
    <m/>
    <m/>
    <m/>
    <m/>
    <m/>
    <m/>
    <m/>
    <m/>
    <m/>
    <m/>
    <m/>
    <m/>
    <m/>
    <m/>
    <m/>
    <m/>
    <m/>
    <m/>
    <m/>
    <m/>
  </r>
  <r>
    <s v="MT0024210"/>
    <s v="ICIS-NPDES"/>
    <x v="1"/>
    <x v="5"/>
    <n v="630"/>
    <s v="Nitrite plus nitrate total 1 det. (as N)"/>
    <x v="15"/>
    <n v="1"/>
    <s v="Effluent gross"/>
    <n v="1"/>
    <x v="12"/>
    <x v="12"/>
    <n v="40056"/>
    <x v="3"/>
    <m/>
    <m/>
    <m/>
    <m/>
    <m/>
    <m/>
    <m/>
    <m/>
    <m/>
    <m/>
    <m/>
    <m/>
    <n v="0.62"/>
    <s v="MG/L"/>
    <m/>
    <m/>
    <s v="MG/L"/>
    <s v="avg"/>
    <m/>
    <m/>
    <m/>
    <m/>
    <m/>
    <m/>
    <m/>
    <m/>
    <m/>
    <m/>
    <m/>
    <m/>
    <m/>
    <m/>
    <m/>
    <m/>
    <x v="0"/>
    <m/>
    <m/>
    <m/>
    <m/>
    <m/>
    <m/>
    <m/>
    <m/>
    <m/>
    <m/>
    <m/>
    <m/>
    <m/>
    <m/>
    <m/>
    <m/>
    <m/>
    <m/>
    <m/>
    <m/>
    <m/>
    <m/>
    <m/>
    <m/>
  </r>
  <r>
    <s v="MT0024210"/>
    <s v="ICIS-NPDES"/>
    <x v="1"/>
    <x v="5"/>
    <n v="630"/>
    <s v="Nitrite plus nitrate total 1 det. (as N)"/>
    <x v="15"/>
    <n v="1"/>
    <s v="Effluent gross"/>
    <n v="1"/>
    <x v="13"/>
    <x v="13"/>
    <n v="40086"/>
    <x v="3"/>
    <m/>
    <m/>
    <m/>
    <m/>
    <m/>
    <m/>
    <m/>
    <m/>
    <m/>
    <m/>
    <m/>
    <m/>
    <n v="0.34"/>
    <s v="MG/L"/>
    <m/>
    <m/>
    <s v="MG/L"/>
    <s v="avg"/>
    <m/>
    <m/>
    <m/>
    <m/>
    <m/>
    <m/>
    <m/>
    <m/>
    <m/>
    <m/>
    <m/>
    <m/>
    <m/>
    <m/>
    <m/>
    <m/>
    <x v="0"/>
    <m/>
    <m/>
    <m/>
    <m/>
    <m/>
    <m/>
    <m/>
    <m/>
    <m/>
    <m/>
    <m/>
    <m/>
    <m/>
    <m/>
    <m/>
    <m/>
    <m/>
    <m/>
    <m/>
    <m/>
    <m/>
    <m/>
    <m/>
    <m/>
  </r>
  <r>
    <s v="MT0024210"/>
    <s v="ICIS-NPDES"/>
    <x v="1"/>
    <x v="5"/>
    <n v="630"/>
    <s v="Nitrite plus nitrate total 1 det. (as N)"/>
    <x v="15"/>
    <n v="1"/>
    <s v="Effluent gross"/>
    <n v="1"/>
    <x v="14"/>
    <x v="14"/>
    <n v="40117"/>
    <x v="3"/>
    <m/>
    <m/>
    <m/>
    <m/>
    <m/>
    <m/>
    <m/>
    <m/>
    <m/>
    <m/>
    <m/>
    <m/>
    <n v="0.31"/>
    <s v="MG/L"/>
    <m/>
    <m/>
    <s v="MG/L"/>
    <s v="avg"/>
    <m/>
    <m/>
    <m/>
    <m/>
    <m/>
    <m/>
    <m/>
    <m/>
    <m/>
    <m/>
    <m/>
    <m/>
    <m/>
    <m/>
    <m/>
    <m/>
    <x v="0"/>
    <m/>
    <m/>
    <m/>
    <m/>
    <m/>
    <m/>
    <m/>
    <m/>
    <m/>
    <m/>
    <m/>
    <m/>
    <m/>
    <m/>
    <m/>
    <m/>
    <m/>
    <m/>
    <m/>
    <m/>
    <m/>
    <m/>
    <m/>
    <m/>
  </r>
  <r>
    <s v="MT0024210"/>
    <s v="ICIS-NPDES"/>
    <x v="1"/>
    <x v="5"/>
    <n v="630"/>
    <s v="Nitrite plus nitrate total 1 det. (as N)"/>
    <x v="15"/>
    <n v="1"/>
    <s v="Effluent gross"/>
    <n v="1"/>
    <x v="15"/>
    <x v="15"/>
    <n v="40147"/>
    <x v="3"/>
    <m/>
    <m/>
    <m/>
    <m/>
    <m/>
    <m/>
    <m/>
    <m/>
    <m/>
    <m/>
    <m/>
    <m/>
    <n v="0.2"/>
    <s v="MG/L"/>
    <m/>
    <m/>
    <s v="MG/L"/>
    <s v="avg"/>
    <m/>
    <m/>
    <m/>
    <m/>
    <m/>
    <m/>
    <m/>
    <m/>
    <m/>
    <m/>
    <m/>
    <m/>
    <m/>
    <m/>
    <m/>
    <m/>
    <x v="0"/>
    <m/>
    <m/>
    <m/>
    <m/>
    <m/>
    <m/>
    <m/>
    <m/>
    <m/>
    <m/>
    <m/>
    <m/>
    <m/>
    <m/>
    <m/>
    <m/>
    <m/>
    <m/>
    <m/>
    <m/>
    <m/>
    <m/>
    <m/>
    <m/>
  </r>
  <r>
    <s v="MT0024210"/>
    <s v="ICIS-NPDES"/>
    <x v="1"/>
    <x v="5"/>
    <n v="630"/>
    <s v="Nitrite plus nitrate total 1 det. (as N)"/>
    <x v="15"/>
    <n v="1"/>
    <s v="Effluent gross"/>
    <n v="1"/>
    <x v="16"/>
    <x v="16"/>
    <n v="40178"/>
    <x v="3"/>
    <m/>
    <m/>
    <m/>
    <m/>
    <m/>
    <m/>
    <m/>
    <m/>
    <m/>
    <m/>
    <m/>
    <m/>
    <n v="0.3"/>
    <s v="MG/L"/>
    <m/>
    <m/>
    <s v="MG/L"/>
    <s v="avg"/>
    <m/>
    <m/>
    <m/>
    <m/>
    <m/>
    <m/>
    <m/>
    <m/>
    <m/>
    <m/>
    <m/>
    <m/>
    <m/>
    <m/>
    <m/>
    <m/>
    <x v="0"/>
    <m/>
    <m/>
    <m/>
    <m/>
    <m/>
    <m/>
    <m/>
    <m/>
    <m/>
    <m/>
    <m/>
    <m/>
    <m/>
    <m/>
    <m/>
    <m/>
    <m/>
    <m/>
    <m/>
    <m/>
    <m/>
    <m/>
    <m/>
    <m/>
  </r>
  <r>
    <s v="MT0024210"/>
    <s v="ICIS-NPDES"/>
    <x v="1"/>
    <x v="5"/>
    <n v="630"/>
    <s v="Nitrite plus nitrate total 1 det. (as N)"/>
    <x v="15"/>
    <n v="1"/>
    <s v="Effluent gross"/>
    <n v="1"/>
    <x v="17"/>
    <x v="17"/>
    <n v="40209"/>
    <x v="0"/>
    <m/>
    <m/>
    <m/>
    <m/>
    <m/>
    <m/>
    <m/>
    <m/>
    <m/>
    <m/>
    <m/>
    <m/>
    <n v="0.28000000000000003"/>
    <s v="MG/L"/>
    <m/>
    <m/>
    <s v="MG/L"/>
    <s v="avg"/>
    <m/>
    <m/>
    <m/>
    <m/>
    <m/>
    <m/>
    <m/>
    <m/>
    <m/>
    <m/>
    <m/>
    <m/>
    <m/>
    <m/>
    <m/>
    <m/>
    <x v="0"/>
    <m/>
    <m/>
    <m/>
    <m/>
    <m/>
    <m/>
    <m/>
    <m/>
    <m/>
    <m/>
    <m/>
    <m/>
    <m/>
    <m/>
    <m/>
    <m/>
    <m/>
    <m/>
    <m/>
    <m/>
    <m/>
    <m/>
    <m/>
    <m/>
  </r>
  <r>
    <s v="MT0024210"/>
    <s v="ICIS-NPDES"/>
    <x v="1"/>
    <x v="5"/>
    <n v="630"/>
    <s v="Nitrite plus nitrate total 1 det. (as N)"/>
    <x v="15"/>
    <n v="1"/>
    <s v="Effluent gross"/>
    <n v="1"/>
    <x v="18"/>
    <x v="18"/>
    <n v="40237"/>
    <x v="0"/>
    <m/>
    <m/>
    <m/>
    <m/>
    <m/>
    <m/>
    <m/>
    <m/>
    <m/>
    <m/>
    <m/>
    <m/>
    <n v="0.19"/>
    <s v="MG/L"/>
    <m/>
    <m/>
    <s v="MG/L"/>
    <s v="avg"/>
    <m/>
    <m/>
    <m/>
    <m/>
    <m/>
    <m/>
    <m/>
    <m/>
    <m/>
    <m/>
    <m/>
    <m/>
    <m/>
    <m/>
    <m/>
    <m/>
    <x v="0"/>
    <m/>
    <m/>
    <m/>
    <m/>
    <m/>
    <m/>
    <m/>
    <m/>
    <m/>
    <m/>
    <m/>
    <m/>
    <m/>
    <m/>
    <m/>
    <m/>
    <m/>
    <m/>
    <m/>
    <m/>
    <m/>
    <m/>
    <m/>
    <m/>
  </r>
  <r>
    <s v="MT0024210"/>
    <s v="ICIS-NPDES"/>
    <x v="1"/>
    <x v="5"/>
    <n v="630"/>
    <s v="Nitrite plus nitrate total 1 det. (as N)"/>
    <x v="15"/>
    <n v="1"/>
    <s v="Effluent gross"/>
    <n v="1"/>
    <x v="19"/>
    <x v="19"/>
    <n v="40268"/>
    <x v="0"/>
    <m/>
    <m/>
    <m/>
    <m/>
    <m/>
    <m/>
    <m/>
    <m/>
    <m/>
    <m/>
    <m/>
    <m/>
    <n v="0.37"/>
    <s v="MG/L"/>
    <m/>
    <m/>
    <s v="MG/L"/>
    <s v="avg"/>
    <m/>
    <m/>
    <m/>
    <m/>
    <m/>
    <m/>
    <m/>
    <m/>
    <m/>
    <m/>
    <m/>
    <m/>
    <m/>
    <m/>
    <m/>
    <m/>
    <x v="0"/>
    <m/>
    <m/>
    <m/>
    <m/>
    <m/>
    <m/>
    <m/>
    <m/>
    <m/>
    <m/>
    <m/>
    <m/>
    <m/>
    <m/>
    <m/>
    <m/>
    <m/>
    <m/>
    <m/>
    <m/>
    <m/>
    <m/>
    <m/>
    <m/>
  </r>
  <r>
    <s v="MT0024210"/>
    <s v="ICIS-NPDES"/>
    <x v="1"/>
    <x v="5"/>
    <n v="630"/>
    <s v="Nitrite plus nitrate total 1 det. (as N)"/>
    <x v="15"/>
    <n v="1"/>
    <s v="Effluent gross"/>
    <n v="1"/>
    <x v="20"/>
    <x v="20"/>
    <n v="40298"/>
    <x v="0"/>
    <m/>
    <m/>
    <m/>
    <m/>
    <m/>
    <m/>
    <m/>
    <m/>
    <m/>
    <m/>
    <m/>
    <m/>
    <n v="2.41"/>
    <s v="MG/L"/>
    <m/>
    <m/>
    <s v="MG/L"/>
    <s v="avg"/>
    <m/>
    <m/>
    <m/>
    <m/>
    <m/>
    <m/>
    <m/>
    <m/>
    <m/>
    <m/>
    <m/>
    <m/>
    <m/>
    <m/>
    <m/>
    <m/>
    <x v="0"/>
    <m/>
    <m/>
    <m/>
    <m/>
    <m/>
    <m/>
    <m/>
    <m/>
    <m/>
    <m/>
    <m/>
    <m/>
    <m/>
    <m/>
    <m/>
    <m/>
    <m/>
    <m/>
    <m/>
    <m/>
    <m/>
    <m/>
    <m/>
    <m/>
  </r>
  <r>
    <s v="MT0024210"/>
    <s v="ICIS-NPDES"/>
    <x v="1"/>
    <x v="5"/>
    <n v="630"/>
    <s v="Nitrite plus nitrate total 1 det. (as N)"/>
    <x v="15"/>
    <n v="1"/>
    <s v="Effluent gross"/>
    <n v="1"/>
    <x v="21"/>
    <x v="21"/>
    <n v="40329"/>
    <x v="0"/>
    <m/>
    <m/>
    <m/>
    <m/>
    <m/>
    <m/>
    <m/>
    <m/>
    <m/>
    <m/>
    <m/>
    <m/>
    <n v="0.95"/>
    <s v="MG/L"/>
    <m/>
    <m/>
    <s v="MG/L"/>
    <s v="avg"/>
    <m/>
    <m/>
    <m/>
    <m/>
    <m/>
    <m/>
    <m/>
    <m/>
    <m/>
    <m/>
    <m/>
    <m/>
    <m/>
    <m/>
    <m/>
    <m/>
    <x v="0"/>
    <m/>
    <m/>
    <m/>
    <m/>
    <m/>
    <m/>
    <m/>
    <m/>
    <m/>
    <m/>
    <m/>
    <m/>
    <m/>
    <m/>
    <m/>
    <m/>
    <m/>
    <m/>
    <m/>
    <m/>
    <m/>
    <m/>
    <m/>
    <m/>
  </r>
  <r>
    <s v="MT0024210"/>
    <s v="ICIS-NPDES"/>
    <x v="1"/>
    <x v="5"/>
    <n v="630"/>
    <s v="Nitrite plus nitrate total 1 det. (as N)"/>
    <x v="15"/>
    <n v="1"/>
    <s v="Effluent gross"/>
    <n v="1"/>
    <x v="22"/>
    <x v="22"/>
    <n v="40359"/>
    <x v="0"/>
    <m/>
    <m/>
    <m/>
    <m/>
    <m/>
    <m/>
    <m/>
    <m/>
    <m/>
    <m/>
    <m/>
    <m/>
    <n v="0.89"/>
    <s v="MG/L"/>
    <m/>
    <m/>
    <s v="MG/L"/>
    <s v="avg"/>
    <m/>
    <m/>
    <m/>
    <m/>
    <m/>
    <m/>
    <m/>
    <m/>
    <m/>
    <m/>
    <m/>
    <m/>
    <m/>
    <m/>
    <m/>
    <m/>
    <x v="0"/>
    <m/>
    <m/>
    <m/>
    <m/>
    <m/>
    <m/>
    <m/>
    <m/>
    <m/>
    <m/>
    <m/>
    <m/>
    <m/>
    <m/>
    <m/>
    <m/>
    <m/>
    <m/>
    <m/>
    <m/>
    <m/>
    <m/>
    <m/>
    <m/>
  </r>
  <r>
    <s v="MT0024210"/>
    <s v="ICIS-NPDES"/>
    <x v="1"/>
    <x v="5"/>
    <n v="630"/>
    <s v="Nitrite plus nitrate total 1 det. (as N)"/>
    <x v="15"/>
    <n v="1"/>
    <s v="Effluent gross"/>
    <n v="1"/>
    <x v="23"/>
    <x v="23"/>
    <n v="40390"/>
    <x v="0"/>
    <m/>
    <m/>
    <m/>
    <m/>
    <m/>
    <m/>
    <m/>
    <m/>
    <m/>
    <m/>
    <m/>
    <m/>
    <n v="0.98"/>
    <s v="MG/L"/>
    <m/>
    <m/>
    <s v="MG/L"/>
    <s v="avg"/>
    <m/>
    <m/>
    <m/>
    <m/>
    <m/>
    <m/>
    <m/>
    <m/>
    <m/>
    <m/>
    <m/>
    <m/>
    <m/>
    <m/>
    <m/>
    <m/>
    <x v="0"/>
    <m/>
    <m/>
    <m/>
    <m/>
    <m/>
    <m/>
    <m/>
    <m/>
    <m/>
    <m/>
    <m/>
    <m/>
    <m/>
    <m/>
    <m/>
    <m/>
    <m/>
    <m/>
    <m/>
    <m/>
    <m/>
    <m/>
    <m/>
    <m/>
  </r>
  <r>
    <s v="MT0024210"/>
    <s v="ICIS-NPDES"/>
    <x v="1"/>
    <x v="5"/>
    <n v="630"/>
    <s v="Nitrite plus nitrate total 1 det. (as N)"/>
    <x v="15"/>
    <n v="1"/>
    <s v="Effluent gross"/>
    <n v="1"/>
    <x v="0"/>
    <x v="0"/>
    <n v="40421"/>
    <x v="0"/>
    <m/>
    <m/>
    <m/>
    <m/>
    <m/>
    <m/>
    <m/>
    <m/>
    <m/>
    <m/>
    <m/>
    <m/>
    <n v="1.0900000000000001"/>
    <s v="MG/L"/>
    <m/>
    <m/>
    <s v="MG/L"/>
    <s v="avg"/>
    <m/>
    <m/>
    <m/>
    <m/>
    <m/>
    <m/>
    <m/>
    <m/>
    <m/>
    <m/>
    <m/>
    <m/>
    <m/>
    <m/>
    <m/>
    <m/>
    <x v="0"/>
    <m/>
    <m/>
    <m/>
    <m/>
    <m/>
    <m/>
    <m/>
    <m/>
    <m/>
    <m/>
    <m/>
    <m/>
    <m/>
    <m/>
    <m/>
    <m/>
    <m/>
    <m/>
    <m/>
    <m/>
    <m/>
    <m/>
    <m/>
    <m/>
  </r>
  <r>
    <s v="MT0024210"/>
    <s v="ICIS-NPDES"/>
    <x v="1"/>
    <x v="5"/>
    <n v="630"/>
    <s v="Nitrite plus nitrate total 1 det. (as N)"/>
    <x v="15"/>
    <n v="1"/>
    <s v="Effluent gross"/>
    <n v="1"/>
    <x v="1"/>
    <x v="1"/>
    <n v="40451"/>
    <x v="0"/>
    <m/>
    <m/>
    <m/>
    <m/>
    <m/>
    <m/>
    <m/>
    <m/>
    <m/>
    <m/>
    <m/>
    <m/>
    <n v="0.7"/>
    <s v="MG/L"/>
    <m/>
    <m/>
    <s v="MG/L"/>
    <s v="avg"/>
    <m/>
    <m/>
    <m/>
    <m/>
    <m/>
    <m/>
    <m/>
    <m/>
    <m/>
    <m/>
    <m/>
    <m/>
    <m/>
    <m/>
    <m/>
    <m/>
    <x v="0"/>
    <m/>
    <m/>
    <m/>
    <m/>
    <m/>
    <m/>
    <m/>
    <m/>
    <m/>
    <m/>
    <m/>
    <m/>
    <m/>
    <m/>
    <m/>
    <m/>
    <m/>
    <m/>
    <m/>
    <m/>
    <m/>
    <m/>
    <m/>
    <m/>
  </r>
  <r>
    <s v="MT0024210"/>
    <s v="ICIS-NPDES"/>
    <x v="1"/>
    <x v="5"/>
    <n v="630"/>
    <s v="Nitrite plus nitrate total 1 det. (as N)"/>
    <x v="15"/>
    <n v="1"/>
    <s v="Effluent gross"/>
    <n v="1"/>
    <x v="24"/>
    <x v="24"/>
    <n v="40482"/>
    <x v="0"/>
    <m/>
    <m/>
    <m/>
    <m/>
    <m/>
    <m/>
    <m/>
    <m/>
    <m/>
    <m/>
    <m/>
    <m/>
    <n v="0.44"/>
    <s v="MG/L"/>
    <m/>
    <m/>
    <s v="MG/L"/>
    <s v="avg"/>
    <m/>
    <m/>
    <m/>
    <m/>
    <m/>
    <m/>
    <m/>
    <m/>
    <m/>
    <m/>
    <m/>
    <m/>
    <m/>
    <m/>
    <m/>
    <m/>
    <x v="0"/>
    <m/>
    <m/>
    <m/>
    <m/>
    <m/>
    <m/>
    <m/>
    <m/>
    <m/>
    <m/>
    <m/>
    <m/>
    <m/>
    <m/>
    <m/>
    <m/>
    <m/>
    <m/>
    <m/>
    <m/>
    <m/>
    <m/>
    <m/>
    <m/>
  </r>
  <r>
    <s v="MT0024210"/>
    <s v="ICIS-NPDES"/>
    <x v="1"/>
    <x v="5"/>
    <n v="630"/>
    <s v="Nitrite plus nitrate total 1 det. (as N)"/>
    <x v="15"/>
    <n v="1"/>
    <s v="Effluent gross"/>
    <n v="1"/>
    <x v="2"/>
    <x v="2"/>
    <n v="40512"/>
    <x v="0"/>
    <m/>
    <m/>
    <m/>
    <m/>
    <m/>
    <m/>
    <m/>
    <m/>
    <m/>
    <m/>
    <m/>
    <m/>
    <n v="0.5"/>
    <s v="MG/L"/>
    <m/>
    <m/>
    <s v="MG/L"/>
    <s v="avg"/>
    <m/>
    <m/>
    <m/>
    <m/>
    <m/>
    <m/>
    <m/>
    <m/>
    <m/>
    <m/>
    <m/>
    <m/>
    <m/>
    <m/>
    <m/>
    <m/>
    <x v="0"/>
    <m/>
    <m/>
    <m/>
    <m/>
    <m/>
    <m/>
    <m/>
    <m/>
    <m/>
    <m/>
    <m/>
    <m/>
    <m/>
    <m/>
    <m/>
    <m/>
    <m/>
    <m/>
    <m/>
    <m/>
    <m/>
    <m/>
    <m/>
    <m/>
  </r>
  <r>
    <s v="MT0024210"/>
    <s v="ICIS-NPDES"/>
    <x v="1"/>
    <x v="5"/>
    <n v="630"/>
    <s v="Nitrite plus nitrate total 1 det. (as N)"/>
    <x v="15"/>
    <n v="1"/>
    <s v="Effluent gross"/>
    <n v="1"/>
    <x v="3"/>
    <x v="3"/>
    <n v="40543"/>
    <x v="0"/>
    <m/>
    <m/>
    <m/>
    <m/>
    <m/>
    <m/>
    <m/>
    <m/>
    <m/>
    <m/>
    <m/>
    <m/>
    <n v="0.37"/>
    <s v="MG/L"/>
    <m/>
    <m/>
    <s v="MG/L"/>
    <s v="avg"/>
    <m/>
    <m/>
    <m/>
    <m/>
    <m/>
    <m/>
    <m/>
    <m/>
    <m/>
    <m/>
    <m/>
    <m/>
    <m/>
    <m/>
    <m/>
    <m/>
    <x v="0"/>
    <m/>
    <m/>
    <m/>
    <m/>
    <m/>
    <m/>
    <m/>
    <m/>
    <m/>
    <m/>
    <m/>
    <m/>
    <m/>
    <m/>
    <m/>
    <m/>
    <m/>
    <m/>
    <m/>
    <m/>
    <m/>
    <m/>
    <m/>
    <m/>
  </r>
  <r>
    <s v="MT0024210"/>
    <s v="ICIS-NPDES"/>
    <x v="1"/>
    <x v="5"/>
    <n v="630"/>
    <s v="Nitrite plus nitrate total 1 det. (as N)"/>
    <x v="15"/>
    <n v="1"/>
    <s v="Effluent gross"/>
    <n v="1"/>
    <x v="25"/>
    <x v="25"/>
    <n v="40574"/>
    <x v="1"/>
    <m/>
    <m/>
    <m/>
    <m/>
    <m/>
    <m/>
    <m/>
    <m/>
    <m/>
    <m/>
    <m/>
    <m/>
    <n v="0.39"/>
    <s v="MG/L"/>
    <m/>
    <m/>
    <s v="MG/L"/>
    <s v="avg"/>
    <m/>
    <m/>
    <m/>
    <m/>
    <m/>
    <m/>
    <m/>
    <m/>
    <m/>
    <m/>
    <m/>
    <m/>
    <m/>
    <m/>
    <m/>
    <m/>
    <x v="0"/>
    <m/>
    <m/>
    <m/>
    <m/>
    <m/>
    <m/>
    <m/>
    <m/>
    <m/>
    <m/>
    <m/>
    <m/>
    <m/>
    <m/>
    <m/>
    <m/>
    <m/>
    <m/>
    <m/>
    <m/>
    <m/>
    <m/>
    <m/>
    <m/>
  </r>
  <r>
    <s v="MT0024210"/>
    <s v="ICIS-NPDES"/>
    <x v="1"/>
    <x v="5"/>
    <n v="630"/>
    <s v="Nitrite plus nitrate total 1 det. (as N)"/>
    <x v="15"/>
    <n v="1"/>
    <s v="Effluent gross"/>
    <n v="1"/>
    <x v="26"/>
    <x v="26"/>
    <n v="40602"/>
    <x v="1"/>
    <m/>
    <m/>
    <m/>
    <m/>
    <m/>
    <m/>
    <m/>
    <m/>
    <m/>
    <m/>
    <m/>
    <m/>
    <n v="0.46"/>
    <s v="MG/L"/>
    <m/>
    <m/>
    <s v="MG/L"/>
    <s v="avg"/>
    <m/>
    <m/>
    <m/>
    <m/>
    <m/>
    <m/>
    <m/>
    <m/>
    <m/>
    <m/>
    <m/>
    <m/>
    <m/>
    <m/>
    <m/>
    <m/>
    <x v="0"/>
    <m/>
    <m/>
    <m/>
    <m/>
    <m/>
    <m/>
    <m/>
    <m/>
    <m/>
    <m/>
    <m/>
    <m/>
    <m/>
    <m/>
    <m/>
    <m/>
    <m/>
    <m/>
    <m/>
    <m/>
    <m/>
    <m/>
    <m/>
    <m/>
  </r>
  <r>
    <s v="MT0024210"/>
    <s v="ICIS-NPDES"/>
    <x v="1"/>
    <x v="5"/>
    <n v="630"/>
    <s v="Nitrite plus nitrate total 1 det. (as N)"/>
    <x v="15"/>
    <n v="1"/>
    <s v="Effluent gross"/>
    <n v="1"/>
    <x v="27"/>
    <x v="27"/>
    <n v="40633"/>
    <x v="1"/>
    <m/>
    <m/>
    <m/>
    <m/>
    <m/>
    <m/>
    <m/>
    <m/>
    <m/>
    <m/>
    <m/>
    <m/>
    <n v="1.32"/>
    <s v="MG/L"/>
    <m/>
    <m/>
    <s v="MG/L"/>
    <s v="avg"/>
    <m/>
    <m/>
    <m/>
    <m/>
    <m/>
    <m/>
    <m/>
    <m/>
    <m/>
    <m/>
    <m/>
    <m/>
    <m/>
    <m/>
    <m/>
    <m/>
    <x v="0"/>
    <m/>
    <m/>
    <m/>
    <m/>
    <m/>
    <m/>
    <m/>
    <m/>
    <m/>
    <m/>
    <m/>
    <m/>
    <m/>
    <m/>
    <m/>
    <m/>
    <m/>
    <m/>
    <m/>
    <m/>
    <m/>
    <m/>
    <m/>
    <m/>
  </r>
  <r>
    <s v="MT0024210"/>
    <s v="ICIS-NPDES"/>
    <x v="1"/>
    <x v="5"/>
    <n v="630"/>
    <s v="Nitrite plus nitrate total 1 det. (as N)"/>
    <x v="15"/>
    <n v="1"/>
    <s v="Effluent gross"/>
    <n v="1"/>
    <x v="28"/>
    <x v="28"/>
    <n v="40663"/>
    <x v="1"/>
    <m/>
    <m/>
    <m/>
    <m/>
    <m/>
    <m/>
    <m/>
    <m/>
    <m/>
    <m/>
    <m/>
    <m/>
    <n v="1.93"/>
    <s v="MG/L"/>
    <m/>
    <m/>
    <s v="MG/L"/>
    <s v="avg"/>
    <m/>
    <m/>
    <m/>
    <m/>
    <m/>
    <m/>
    <m/>
    <m/>
    <m/>
    <m/>
    <m/>
    <m/>
    <m/>
    <m/>
    <m/>
    <m/>
    <x v="0"/>
    <m/>
    <m/>
    <m/>
    <m/>
    <m/>
    <m/>
    <m/>
    <m/>
    <m/>
    <m/>
    <m/>
    <m/>
    <m/>
    <m/>
    <m/>
    <m/>
    <m/>
    <m/>
    <m/>
    <m/>
    <m/>
    <m/>
    <m/>
    <m/>
  </r>
  <r>
    <s v="MT0024210"/>
    <s v="ICIS-NPDES"/>
    <x v="1"/>
    <x v="5"/>
    <n v="630"/>
    <s v="Nitrite plus nitrate total 1 det. (as N)"/>
    <x v="15"/>
    <n v="1"/>
    <s v="Effluent gross"/>
    <n v="1"/>
    <x v="4"/>
    <x v="4"/>
    <n v="40694"/>
    <x v="1"/>
    <m/>
    <m/>
    <m/>
    <m/>
    <m/>
    <m/>
    <m/>
    <m/>
    <m/>
    <m/>
    <m/>
    <m/>
    <n v="1.77"/>
    <s v="MG/L"/>
    <m/>
    <m/>
    <s v="MG/L"/>
    <s v="avg"/>
    <m/>
    <m/>
    <m/>
    <m/>
    <m/>
    <m/>
    <m/>
    <m/>
    <m/>
    <m/>
    <m/>
    <m/>
    <m/>
    <m/>
    <m/>
    <m/>
    <x v="0"/>
    <m/>
    <m/>
    <m/>
    <m/>
    <m/>
    <m/>
    <m/>
    <m/>
    <m/>
    <m/>
    <m/>
    <m/>
    <m/>
    <m/>
    <m/>
    <m/>
    <m/>
    <m/>
    <m/>
    <m/>
    <m/>
    <m/>
    <m/>
    <m/>
  </r>
  <r>
    <s v="MT0024210"/>
    <s v="ICIS-NPDES"/>
    <x v="1"/>
    <x v="5"/>
    <n v="630"/>
    <s v="Nitrite plus nitrate total 1 det. (as N)"/>
    <x v="15"/>
    <n v="1"/>
    <s v="Effluent gross"/>
    <n v="1"/>
    <x v="5"/>
    <x v="5"/>
    <n v="40724"/>
    <x v="1"/>
    <m/>
    <m/>
    <m/>
    <m/>
    <m/>
    <m/>
    <m/>
    <m/>
    <m/>
    <m/>
    <m/>
    <m/>
    <n v="3.6"/>
    <s v="MG/L"/>
    <m/>
    <m/>
    <s v="MG/L"/>
    <s v="avg"/>
    <m/>
    <m/>
    <m/>
    <m/>
    <m/>
    <m/>
    <m/>
    <m/>
    <m/>
    <m/>
    <m/>
    <m/>
    <m/>
    <m/>
    <m/>
    <m/>
    <x v="0"/>
    <m/>
    <m/>
    <m/>
    <m/>
    <m/>
    <m/>
    <m/>
    <m/>
    <m/>
    <m/>
    <m/>
    <m/>
    <m/>
    <m/>
    <m/>
    <m/>
    <m/>
    <m/>
    <m/>
    <m/>
    <m/>
    <m/>
    <m/>
    <m/>
  </r>
  <r>
    <s v="MT0024210"/>
    <s v="ICIS-NPDES"/>
    <x v="1"/>
    <x v="5"/>
    <n v="630"/>
    <s v="Nitrite plus nitrate total 1 det. (as N)"/>
    <x v="15"/>
    <n v="1"/>
    <s v="Effluent gross"/>
    <n v="1"/>
    <x v="6"/>
    <x v="6"/>
    <n v="40755"/>
    <x v="1"/>
    <m/>
    <m/>
    <m/>
    <m/>
    <m/>
    <m/>
    <m/>
    <m/>
    <m/>
    <m/>
    <m/>
    <m/>
    <n v="1.56"/>
    <s v="MG/L"/>
    <m/>
    <m/>
    <s v="MG/L"/>
    <s v="avg"/>
    <m/>
    <m/>
    <m/>
    <m/>
    <m/>
    <m/>
    <m/>
    <m/>
    <m/>
    <m/>
    <m/>
    <m/>
    <m/>
    <m/>
    <m/>
    <m/>
    <x v="0"/>
    <m/>
    <m/>
    <m/>
    <m/>
    <m/>
    <m/>
    <m/>
    <m/>
    <m/>
    <m/>
    <m/>
    <m/>
    <m/>
    <m/>
    <m/>
    <m/>
    <m/>
    <m/>
    <m/>
    <m/>
    <m/>
    <m/>
    <m/>
    <m/>
  </r>
  <r>
    <s v="MT0024210"/>
    <s v="ICIS-NPDES"/>
    <x v="1"/>
    <x v="5"/>
    <n v="630"/>
    <s v="Nitrite plus nitrate total 1 det. (as N)"/>
    <x v="15"/>
    <n v="1"/>
    <s v="Effluent gross"/>
    <n v="1"/>
    <x v="7"/>
    <x v="7"/>
    <n v="40786"/>
    <x v="1"/>
    <m/>
    <m/>
    <m/>
    <m/>
    <m/>
    <m/>
    <m/>
    <m/>
    <m/>
    <m/>
    <m/>
    <m/>
    <n v="1.89"/>
    <s v="MG/L"/>
    <m/>
    <m/>
    <s v="MG/L"/>
    <s v="avg"/>
    <m/>
    <m/>
    <m/>
    <m/>
    <m/>
    <m/>
    <m/>
    <m/>
    <m/>
    <m/>
    <m/>
    <m/>
    <m/>
    <m/>
    <m/>
    <m/>
    <x v="0"/>
    <m/>
    <m/>
    <m/>
    <m/>
    <m/>
    <m/>
    <m/>
    <m/>
    <m/>
    <m/>
    <m/>
    <m/>
    <m/>
    <m/>
    <m/>
    <m/>
    <m/>
    <m/>
    <m/>
    <m/>
    <m/>
    <m/>
    <m/>
    <m/>
  </r>
  <r>
    <s v="MT0024210"/>
    <s v="ICIS-NPDES"/>
    <x v="1"/>
    <x v="5"/>
    <n v="630"/>
    <s v="Nitrite plus nitrate total 1 det. (as N)"/>
    <x v="15"/>
    <n v="1"/>
    <s v="Effluent gross"/>
    <n v="1"/>
    <x v="29"/>
    <x v="29"/>
    <n v="40816"/>
    <x v="1"/>
    <m/>
    <m/>
    <m/>
    <m/>
    <m/>
    <m/>
    <m/>
    <m/>
    <m/>
    <m/>
    <m/>
    <m/>
    <n v="5.26"/>
    <s v="MG/L"/>
    <m/>
    <m/>
    <s v="MG/L"/>
    <s v="avg"/>
    <m/>
    <m/>
    <m/>
    <m/>
    <m/>
    <m/>
    <m/>
    <m/>
    <m/>
    <m/>
    <m/>
    <m/>
    <m/>
    <m/>
    <m/>
    <m/>
    <x v="0"/>
    <m/>
    <m/>
    <m/>
    <m/>
    <m/>
    <m/>
    <m/>
    <m/>
    <m/>
    <m/>
    <m/>
    <m/>
    <m/>
    <m/>
    <m/>
    <m/>
    <m/>
    <m/>
    <m/>
    <m/>
    <m/>
    <m/>
    <m/>
    <m/>
  </r>
  <r>
    <s v="MT0024210"/>
    <s v="ICIS-NPDES"/>
    <x v="1"/>
    <x v="5"/>
    <n v="630"/>
    <s v="Nitrite plus nitrate total 1 det. (as N)"/>
    <x v="15"/>
    <n v="1"/>
    <s v="Effluent gross"/>
    <n v="1"/>
    <x v="30"/>
    <x v="30"/>
    <n v="40847"/>
    <x v="1"/>
    <m/>
    <m/>
    <m/>
    <m/>
    <m/>
    <m/>
    <m/>
    <m/>
    <m/>
    <m/>
    <m/>
    <m/>
    <n v="1.19"/>
    <s v="MG/L"/>
    <m/>
    <m/>
    <s v="MG/L"/>
    <s v="avg"/>
    <m/>
    <m/>
    <m/>
    <m/>
    <m/>
    <m/>
    <m/>
    <m/>
    <m/>
    <m/>
    <m/>
    <m/>
    <m/>
    <m/>
    <m/>
    <m/>
    <x v="0"/>
    <m/>
    <m/>
    <m/>
    <m/>
    <m/>
    <m/>
    <m/>
    <m/>
    <m/>
    <m/>
    <m/>
    <m/>
    <m/>
    <m/>
    <m/>
    <m/>
    <m/>
    <m/>
    <m/>
    <m/>
    <m/>
    <m/>
    <m/>
    <m/>
  </r>
  <r>
    <s v="MT0024210"/>
    <s v="ICIS-NPDES"/>
    <x v="1"/>
    <x v="5"/>
    <n v="630"/>
    <s v="Nitrite plus nitrate total 1 det. (as N)"/>
    <x v="15"/>
    <n v="1"/>
    <s v="Effluent gross"/>
    <n v="1"/>
    <x v="31"/>
    <x v="31"/>
    <n v="40877"/>
    <x v="1"/>
    <m/>
    <m/>
    <m/>
    <m/>
    <m/>
    <m/>
    <m/>
    <m/>
    <m/>
    <m/>
    <m/>
    <m/>
    <n v="0.94"/>
    <s v="MG/L"/>
    <m/>
    <m/>
    <s v="MG/L"/>
    <s v="avg"/>
    <m/>
    <m/>
    <m/>
    <m/>
    <m/>
    <m/>
    <m/>
    <m/>
    <m/>
    <m/>
    <m/>
    <m/>
    <m/>
    <m/>
    <m/>
    <m/>
    <x v="0"/>
    <m/>
    <m/>
    <m/>
    <m/>
    <m/>
    <m/>
    <m/>
    <m/>
    <m/>
    <m/>
    <m/>
    <m/>
    <m/>
    <m/>
    <m/>
    <m/>
    <m/>
    <m/>
    <m/>
    <m/>
    <m/>
    <m/>
    <m/>
    <m/>
  </r>
  <r>
    <s v="MT0024210"/>
    <s v="ICIS-NPDES"/>
    <x v="1"/>
    <x v="5"/>
    <n v="630"/>
    <s v="Nitrite plus nitrate total 1 det. (as N)"/>
    <x v="15"/>
    <n v="1"/>
    <s v="Effluent gross"/>
    <n v="1"/>
    <x v="32"/>
    <x v="32"/>
    <n v="40908"/>
    <x v="1"/>
    <m/>
    <m/>
    <m/>
    <m/>
    <m/>
    <m/>
    <m/>
    <m/>
    <m/>
    <m/>
    <m/>
    <m/>
    <n v="0.4"/>
    <s v="MG/L"/>
    <m/>
    <m/>
    <s v="MG/L"/>
    <s v="avg"/>
    <m/>
    <m/>
    <m/>
    <m/>
    <m/>
    <m/>
    <m/>
    <m/>
    <m/>
    <m/>
    <m/>
    <m/>
    <m/>
    <m/>
    <m/>
    <m/>
    <x v="0"/>
    <m/>
    <m/>
    <m/>
    <m/>
    <m/>
    <m/>
    <m/>
    <m/>
    <m/>
    <m/>
    <m/>
    <m/>
    <m/>
    <m/>
    <m/>
    <m/>
    <m/>
    <m/>
    <m/>
    <m/>
    <m/>
    <m/>
    <m/>
    <m/>
  </r>
  <r>
    <s v="MT0024210"/>
    <s v="ICIS-NPDES"/>
    <x v="1"/>
    <x v="5"/>
    <n v="630"/>
    <s v="Nitrite plus nitrate total 1 det. (as N)"/>
    <x v="15"/>
    <n v="1"/>
    <s v="Effluent gross"/>
    <n v="1"/>
    <x v="33"/>
    <x v="33"/>
    <n v="40939"/>
    <x v="2"/>
    <m/>
    <m/>
    <m/>
    <m/>
    <m/>
    <m/>
    <m/>
    <m/>
    <m/>
    <m/>
    <m/>
    <m/>
    <n v="0.48"/>
    <s v="MG/L"/>
    <m/>
    <m/>
    <s v="MG/L"/>
    <s v="avg"/>
    <m/>
    <m/>
    <m/>
    <m/>
    <m/>
    <m/>
    <m/>
    <m/>
    <m/>
    <m/>
    <m/>
    <m/>
    <m/>
    <m/>
    <m/>
    <m/>
    <x v="0"/>
    <m/>
    <m/>
    <m/>
    <m/>
    <m/>
    <m/>
    <m/>
    <m/>
    <m/>
    <m/>
    <m/>
    <m/>
    <m/>
    <m/>
    <m/>
    <m/>
    <m/>
    <m/>
    <m/>
    <m/>
    <m/>
    <m/>
    <m/>
    <m/>
  </r>
  <r>
    <s v="MT0024210"/>
    <s v="ICIS-NPDES"/>
    <x v="1"/>
    <x v="5"/>
    <n v="630"/>
    <s v="Nitrite plus nitrate total 1 det. (as N)"/>
    <x v="15"/>
    <n v="1"/>
    <s v="Effluent gross"/>
    <n v="1"/>
    <x v="34"/>
    <x v="34"/>
    <n v="40968"/>
    <x v="2"/>
    <m/>
    <m/>
    <m/>
    <m/>
    <m/>
    <m/>
    <m/>
    <m/>
    <m/>
    <m/>
    <m/>
    <m/>
    <n v="0.46"/>
    <s v="MG/L"/>
    <m/>
    <m/>
    <s v="MG/L"/>
    <s v="avg"/>
    <m/>
    <m/>
    <m/>
    <m/>
    <m/>
    <m/>
    <m/>
    <m/>
    <m/>
    <m/>
    <m/>
    <m/>
    <m/>
    <m/>
    <m/>
    <m/>
    <x v="0"/>
    <m/>
    <m/>
    <m/>
    <m/>
    <m/>
    <m/>
    <m/>
    <m/>
    <m/>
    <m/>
    <m/>
    <m/>
    <m/>
    <m/>
    <m/>
    <m/>
    <m/>
    <m/>
    <m/>
    <m/>
    <m/>
    <m/>
    <m/>
    <m/>
  </r>
  <r>
    <s v="MT0024210"/>
    <s v="ICIS-NPDES"/>
    <x v="1"/>
    <x v="5"/>
    <n v="630"/>
    <s v="Nitrite plus nitrate total 1 det. (as N)"/>
    <x v="15"/>
    <n v="1"/>
    <s v="Effluent gross"/>
    <n v="1"/>
    <x v="8"/>
    <x v="8"/>
    <n v="40999"/>
    <x v="2"/>
    <m/>
    <m/>
    <m/>
    <m/>
    <m/>
    <m/>
    <m/>
    <m/>
    <m/>
    <m/>
    <m/>
    <m/>
    <n v="0.5"/>
    <s v="MG/L"/>
    <m/>
    <m/>
    <s v="MG/L"/>
    <s v="avg"/>
    <m/>
    <m/>
    <m/>
    <m/>
    <m/>
    <m/>
    <m/>
    <m/>
    <m/>
    <m/>
    <m/>
    <m/>
    <m/>
    <m/>
    <m/>
    <m/>
    <x v="0"/>
    <m/>
    <m/>
    <m/>
    <m/>
    <m/>
    <m/>
    <m/>
    <m/>
    <m/>
    <m/>
    <m/>
    <m/>
    <m/>
    <m/>
    <m/>
    <m/>
    <m/>
    <m/>
    <m/>
    <m/>
    <m/>
    <m/>
    <m/>
    <m/>
  </r>
  <r>
    <s v="MT0024210"/>
    <s v="ICIS-NPDES"/>
    <x v="1"/>
    <x v="5"/>
    <n v="630"/>
    <s v="Nitrite plus nitrate total 1 det. (as N)"/>
    <x v="15"/>
    <n v="1"/>
    <s v="Effluent gross"/>
    <n v="1"/>
    <x v="9"/>
    <x v="9"/>
    <n v="41029"/>
    <x v="2"/>
    <m/>
    <m/>
    <m/>
    <m/>
    <m/>
    <m/>
    <m/>
    <m/>
    <m/>
    <m/>
    <m/>
    <m/>
    <n v="0.85"/>
    <s v="MG/L"/>
    <m/>
    <m/>
    <s v="MG/L"/>
    <s v="avg"/>
    <m/>
    <m/>
    <m/>
    <m/>
    <m/>
    <m/>
    <m/>
    <m/>
    <m/>
    <m/>
    <m/>
    <m/>
    <m/>
    <m/>
    <m/>
    <m/>
    <x v="0"/>
    <m/>
    <m/>
    <m/>
    <m/>
    <m/>
    <m/>
    <m/>
    <m/>
    <m/>
    <m/>
    <m/>
    <m/>
    <m/>
    <m/>
    <m/>
    <m/>
    <m/>
    <m/>
    <m/>
    <m/>
    <m/>
    <m/>
    <m/>
    <m/>
  </r>
  <r>
    <s v="MT0024210"/>
    <s v="ICIS-NPDES"/>
    <x v="1"/>
    <x v="5"/>
    <n v="630"/>
    <s v="Nitrite plus nitrate total 1 det. (as N)"/>
    <x v="15"/>
    <n v="1"/>
    <s v="Effluent gross"/>
    <n v="1"/>
    <x v="35"/>
    <x v="35"/>
    <n v="41060"/>
    <x v="2"/>
    <m/>
    <m/>
    <m/>
    <m/>
    <m/>
    <m/>
    <m/>
    <m/>
    <m/>
    <m/>
    <m/>
    <m/>
    <n v="1.52"/>
    <s v="MG/L"/>
    <m/>
    <m/>
    <s v="MG/L"/>
    <s v="avg"/>
    <m/>
    <m/>
    <m/>
    <m/>
    <m/>
    <n v="1.52"/>
    <s v="MG/L"/>
    <m/>
    <m/>
    <s v="MG/L"/>
    <s v="max"/>
    <m/>
    <m/>
    <m/>
    <m/>
    <m/>
    <x v="0"/>
    <m/>
    <m/>
    <m/>
    <m/>
    <m/>
    <m/>
    <m/>
    <m/>
    <m/>
    <m/>
    <m/>
    <m/>
    <m/>
    <m/>
    <m/>
    <m/>
    <m/>
    <m/>
    <m/>
    <m/>
    <m/>
    <m/>
    <m/>
    <m/>
  </r>
  <r>
    <s v="MT0024210"/>
    <s v="ICIS-NPDES"/>
    <x v="1"/>
    <x v="5"/>
    <n v="630"/>
    <s v="Nitrite plus nitrate total 1 det. (as N)"/>
    <x v="15"/>
    <n v="1"/>
    <s v="Effluent gross"/>
    <n v="1"/>
    <x v="10"/>
    <x v="10"/>
    <n v="41090"/>
    <x v="2"/>
    <m/>
    <m/>
    <m/>
    <m/>
    <m/>
    <m/>
    <m/>
    <m/>
    <m/>
    <m/>
    <m/>
    <m/>
    <n v="1.43"/>
    <s v="MG/L"/>
    <m/>
    <m/>
    <s v="MG/L"/>
    <s v="avg"/>
    <m/>
    <m/>
    <m/>
    <m/>
    <m/>
    <n v="1.43"/>
    <s v="MG/L"/>
    <m/>
    <m/>
    <s v="MG/L"/>
    <s v="max"/>
    <m/>
    <m/>
    <m/>
    <m/>
    <m/>
    <x v="0"/>
    <m/>
    <m/>
    <m/>
    <m/>
    <m/>
    <m/>
    <m/>
    <m/>
    <m/>
    <m/>
    <m/>
    <m/>
    <m/>
    <m/>
    <m/>
    <m/>
    <m/>
    <m/>
    <m/>
    <m/>
    <m/>
    <m/>
    <m/>
    <m/>
  </r>
  <r>
    <s v="MT0024210"/>
    <s v="ICIS-NPDES"/>
    <x v="1"/>
    <x v="5"/>
    <n v="630"/>
    <s v="Nitrite plus nitrate total 1 det. (as N)"/>
    <x v="15"/>
    <n v="1"/>
    <s v="Effluent gross"/>
    <n v="1"/>
    <x v="36"/>
    <x v="36"/>
    <n v="41121"/>
    <x v="2"/>
    <m/>
    <m/>
    <m/>
    <m/>
    <m/>
    <m/>
    <m/>
    <m/>
    <m/>
    <m/>
    <m/>
    <m/>
    <n v="0.8"/>
    <s v="MG/L"/>
    <m/>
    <m/>
    <s v="MG/L"/>
    <s v="avg"/>
    <m/>
    <m/>
    <m/>
    <m/>
    <m/>
    <n v="0.8"/>
    <s v="MG/L"/>
    <m/>
    <m/>
    <s v="MG/L"/>
    <s v="max"/>
    <m/>
    <m/>
    <m/>
    <m/>
    <m/>
    <x v="0"/>
    <m/>
    <m/>
    <m/>
    <m/>
    <m/>
    <m/>
    <m/>
    <m/>
    <m/>
    <m/>
    <m/>
    <m/>
    <m/>
    <m/>
    <m/>
    <m/>
    <m/>
    <m/>
    <m/>
    <m/>
    <m/>
    <m/>
    <m/>
    <m/>
  </r>
  <r>
    <s v="MT0024210"/>
    <s v="ICIS-NPDES"/>
    <x v="1"/>
    <x v="5"/>
    <n v="630"/>
    <s v="Nitrite plus nitrate total 1 det. (as N)"/>
    <x v="15"/>
    <n v="1"/>
    <s v="Effluent gross"/>
    <n v="1"/>
    <x v="37"/>
    <x v="37"/>
    <n v="41152"/>
    <x v="2"/>
    <m/>
    <m/>
    <m/>
    <m/>
    <m/>
    <m/>
    <m/>
    <m/>
    <m/>
    <m/>
    <m/>
    <m/>
    <n v="0.84"/>
    <s v="MG/L"/>
    <m/>
    <m/>
    <s v="MG/L"/>
    <s v="avg"/>
    <m/>
    <m/>
    <m/>
    <m/>
    <m/>
    <n v="0.84"/>
    <s v="MG/L"/>
    <m/>
    <m/>
    <s v="MG/L"/>
    <s v="max"/>
    <m/>
    <m/>
    <m/>
    <m/>
    <m/>
    <x v="0"/>
    <m/>
    <m/>
    <m/>
    <m/>
    <m/>
    <m/>
    <m/>
    <m/>
    <m/>
    <m/>
    <m/>
    <m/>
    <m/>
    <m/>
    <m/>
    <m/>
    <m/>
    <m/>
    <m/>
    <m/>
    <m/>
    <m/>
    <m/>
    <m/>
  </r>
  <r>
    <s v="MT0024210"/>
    <s v="ICIS-NPDES"/>
    <x v="1"/>
    <x v="5"/>
    <n v="630"/>
    <s v="Nitrite plus nitrate total 1 det. (as N)"/>
    <x v="15"/>
    <n v="1"/>
    <s v="Effluent gross"/>
    <n v="1"/>
    <x v="38"/>
    <x v="38"/>
    <n v="41182"/>
    <x v="2"/>
    <m/>
    <m/>
    <m/>
    <m/>
    <m/>
    <m/>
    <m/>
    <m/>
    <m/>
    <m/>
    <m/>
    <m/>
    <n v="0.87"/>
    <s v="MG/L"/>
    <m/>
    <m/>
    <s v="MG/L"/>
    <s v="avg"/>
    <m/>
    <m/>
    <m/>
    <m/>
    <m/>
    <n v="0.87"/>
    <s v="MG/L"/>
    <m/>
    <m/>
    <s v="MG/L"/>
    <s v="max"/>
    <m/>
    <m/>
    <m/>
    <m/>
    <m/>
    <x v="0"/>
    <m/>
    <m/>
    <m/>
    <m/>
    <m/>
    <m/>
    <m/>
    <m/>
    <m/>
    <m/>
    <m/>
    <m/>
    <m/>
    <m/>
    <m/>
    <m/>
    <m/>
    <m/>
    <m/>
    <m/>
    <m/>
    <m/>
    <m/>
    <m/>
  </r>
  <r>
    <s v="MT0024210"/>
    <s v="ICIS-NPDES"/>
    <x v="1"/>
    <x v="5"/>
    <n v="665"/>
    <s v="Phosphorus, total (as P)"/>
    <x v="16"/>
    <n v="1"/>
    <s v="Effluent gross"/>
    <n v="1"/>
    <x v="11"/>
    <x v="11"/>
    <n v="40025"/>
    <x v="3"/>
    <m/>
    <m/>
    <m/>
    <m/>
    <m/>
    <m/>
    <m/>
    <m/>
    <m/>
    <m/>
    <m/>
    <s v="&lt;"/>
    <n v="0.01"/>
    <s v="MG/L"/>
    <m/>
    <m/>
    <s v="MG/L"/>
    <s v="avg"/>
    <m/>
    <m/>
    <m/>
    <m/>
    <m/>
    <m/>
    <m/>
    <m/>
    <m/>
    <m/>
    <m/>
    <m/>
    <m/>
    <m/>
    <m/>
    <m/>
    <x v="0"/>
    <m/>
    <m/>
    <m/>
    <m/>
    <m/>
    <m/>
    <m/>
    <m/>
    <m/>
    <m/>
    <m/>
    <m/>
    <m/>
    <m/>
    <m/>
    <m/>
    <m/>
    <m/>
    <m/>
    <m/>
    <m/>
    <m/>
    <m/>
    <m/>
  </r>
  <r>
    <s v="MT0024210"/>
    <s v="ICIS-NPDES"/>
    <x v="1"/>
    <x v="5"/>
    <n v="665"/>
    <s v="Phosphorus, total (as P)"/>
    <x v="16"/>
    <n v="1"/>
    <s v="Effluent gross"/>
    <n v="1"/>
    <x v="12"/>
    <x v="12"/>
    <n v="40056"/>
    <x v="3"/>
    <m/>
    <m/>
    <m/>
    <m/>
    <m/>
    <m/>
    <m/>
    <m/>
    <m/>
    <m/>
    <m/>
    <m/>
    <n v="0.02"/>
    <s v="MG/L"/>
    <m/>
    <m/>
    <s v="MG/L"/>
    <s v="avg"/>
    <m/>
    <m/>
    <m/>
    <m/>
    <m/>
    <m/>
    <m/>
    <m/>
    <m/>
    <m/>
    <m/>
    <m/>
    <m/>
    <m/>
    <m/>
    <m/>
    <x v="0"/>
    <m/>
    <m/>
    <m/>
    <m/>
    <m/>
    <m/>
    <m/>
    <m/>
    <m/>
    <m/>
    <m/>
    <m/>
    <m/>
    <m/>
    <m/>
    <m/>
    <m/>
    <m/>
    <m/>
    <m/>
    <m/>
    <m/>
    <m/>
    <m/>
  </r>
  <r>
    <s v="MT0024210"/>
    <s v="ICIS-NPDES"/>
    <x v="1"/>
    <x v="5"/>
    <n v="665"/>
    <s v="Phosphorus, total (as P)"/>
    <x v="16"/>
    <n v="1"/>
    <s v="Effluent gross"/>
    <n v="1"/>
    <x v="13"/>
    <x v="13"/>
    <n v="40086"/>
    <x v="3"/>
    <m/>
    <m/>
    <m/>
    <m/>
    <m/>
    <m/>
    <m/>
    <m/>
    <m/>
    <m/>
    <m/>
    <m/>
    <n v="0.02"/>
    <s v="MG/L"/>
    <m/>
    <m/>
    <s v="MG/L"/>
    <s v="avg"/>
    <m/>
    <m/>
    <m/>
    <m/>
    <m/>
    <m/>
    <m/>
    <m/>
    <m/>
    <m/>
    <m/>
    <m/>
    <m/>
    <m/>
    <m/>
    <m/>
    <x v="0"/>
    <m/>
    <m/>
    <m/>
    <m/>
    <m/>
    <m/>
    <m/>
    <m/>
    <m/>
    <m/>
    <m/>
    <m/>
    <m/>
    <m/>
    <m/>
    <m/>
    <m/>
    <m/>
    <m/>
    <m/>
    <m/>
    <m/>
    <m/>
    <m/>
  </r>
  <r>
    <s v="MT0024210"/>
    <s v="ICIS-NPDES"/>
    <x v="1"/>
    <x v="5"/>
    <n v="665"/>
    <s v="Phosphorus, total (as P)"/>
    <x v="16"/>
    <n v="1"/>
    <s v="Effluent gross"/>
    <n v="1"/>
    <x v="14"/>
    <x v="14"/>
    <n v="40117"/>
    <x v="3"/>
    <m/>
    <m/>
    <m/>
    <m/>
    <m/>
    <m/>
    <m/>
    <m/>
    <m/>
    <m/>
    <m/>
    <m/>
    <n v="0.01"/>
    <s v="MG/L"/>
    <m/>
    <m/>
    <s v="MG/L"/>
    <s v="avg"/>
    <m/>
    <m/>
    <m/>
    <m/>
    <m/>
    <m/>
    <m/>
    <m/>
    <m/>
    <m/>
    <m/>
    <m/>
    <m/>
    <m/>
    <m/>
    <m/>
    <x v="0"/>
    <m/>
    <m/>
    <m/>
    <m/>
    <m/>
    <m/>
    <m/>
    <m/>
    <m/>
    <m/>
    <m/>
    <m/>
    <m/>
    <m/>
    <m/>
    <m/>
    <m/>
    <m/>
    <m/>
    <m/>
    <m/>
    <m/>
    <m/>
    <m/>
  </r>
  <r>
    <s v="MT0024210"/>
    <s v="ICIS-NPDES"/>
    <x v="1"/>
    <x v="5"/>
    <n v="665"/>
    <s v="Phosphorus, total (as P)"/>
    <x v="16"/>
    <n v="1"/>
    <s v="Effluent gross"/>
    <n v="1"/>
    <x v="15"/>
    <x v="15"/>
    <n v="40147"/>
    <x v="3"/>
    <m/>
    <m/>
    <m/>
    <m/>
    <m/>
    <m/>
    <m/>
    <m/>
    <m/>
    <m/>
    <m/>
    <s v="&lt;"/>
    <n v="0.01"/>
    <s v="MG/L"/>
    <m/>
    <m/>
    <s v="MG/L"/>
    <s v="avg"/>
    <m/>
    <m/>
    <m/>
    <m/>
    <m/>
    <m/>
    <m/>
    <m/>
    <m/>
    <m/>
    <m/>
    <m/>
    <m/>
    <m/>
    <m/>
    <m/>
    <x v="0"/>
    <m/>
    <m/>
    <m/>
    <m/>
    <m/>
    <m/>
    <m/>
    <m/>
    <m/>
    <m/>
    <m/>
    <m/>
    <m/>
    <m/>
    <m/>
    <m/>
    <m/>
    <m/>
    <m/>
    <m/>
    <m/>
    <m/>
    <m/>
    <m/>
  </r>
  <r>
    <s v="MT0024210"/>
    <s v="ICIS-NPDES"/>
    <x v="1"/>
    <x v="5"/>
    <n v="665"/>
    <s v="Phosphorus, total (as P)"/>
    <x v="16"/>
    <n v="1"/>
    <s v="Effluent gross"/>
    <n v="1"/>
    <x v="16"/>
    <x v="16"/>
    <n v="40178"/>
    <x v="3"/>
    <m/>
    <m/>
    <m/>
    <m/>
    <m/>
    <m/>
    <m/>
    <m/>
    <m/>
    <m/>
    <m/>
    <m/>
    <n v="0.01"/>
    <s v="MG/L"/>
    <m/>
    <m/>
    <s v="MG/L"/>
    <s v="avg"/>
    <m/>
    <m/>
    <m/>
    <m/>
    <m/>
    <m/>
    <m/>
    <m/>
    <m/>
    <m/>
    <m/>
    <m/>
    <m/>
    <m/>
    <m/>
    <m/>
    <x v="0"/>
    <m/>
    <m/>
    <m/>
    <m/>
    <m/>
    <m/>
    <m/>
    <m/>
    <m/>
    <m/>
    <m/>
    <m/>
    <m/>
    <m/>
    <m/>
    <m/>
    <m/>
    <m/>
    <m/>
    <m/>
    <m/>
    <m/>
    <m/>
    <m/>
  </r>
  <r>
    <s v="MT0024210"/>
    <s v="ICIS-NPDES"/>
    <x v="1"/>
    <x v="5"/>
    <n v="665"/>
    <s v="Phosphorus, total (as P)"/>
    <x v="16"/>
    <n v="1"/>
    <s v="Effluent gross"/>
    <n v="1"/>
    <x v="17"/>
    <x v="17"/>
    <n v="40209"/>
    <x v="0"/>
    <m/>
    <m/>
    <m/>
    <m/>
    <m/>
    <m/>
    <m/>
    <m/>
    <m/>
    <m/>
    <m/>
    <s v="&lt;"/>
    <n v="0.01"/>
    <s v="MG/L"/>
    <m/>
    <m/>
    <s v="MG/L"/>
    <s v="avg"/>
    <m/>
    <m/>
    <m/>
    <m/>
    <m/>
    <m/>
    <m/>
    <m/>
    <m/>
    <m/>
    <m/>
    <m/>
    <m/>
    <m/>
    <m/>
    <m/>
    <x v="0"/>
    <m/>
    <m/>
    <m/>
    <m/>
    <m/>
    <m/>
    <m/>
    <m/>
    <m/>
    <m/>
    <m/>
    <m/>
    <m/>
    <m/>
    <m/>
    <m/>
    <m/>
    <m/>
    <m/>
    <m/>
    <m/>
    <m/>
    <m/>
    <m/>
  </r>
  <r>
    <s v="MT0024210"/>
    <s v="ICIS-NPDES"/>
    <x v="1"/>
    <x v="5"/>
    <n v="665"/>
    <s v="Phosphorus, total (as P)"/>
    <x v="16"/>
    <n v="1"/>
    <s v="Effluent gross"/>
    <n v="1"/>
    <x v="18"/>
    <x v="18"/>
    <n v="40237"/>
    <x v="0"/>
    <m/>
    <m/>
    <m/>
    <m/>
    <m/>
    <m/>
    <m/>
    <m/>
    <m/>
    <m/>
    <m/>
    <m/>
    <n v="0.01"/>
    <s v="MG/L"/>
    <m/>
    <m/>
    <s v="MG/L"/>
    <s v="avg"/>
    <m/>
    <m/>
    <m/>
    <m/>
    <m/>
    <m/>
    <m/>
    <m/>
    <m/>
    <m/>
    <m/>
    <m/>
    <m/>
    <m/>
    <m/>
    <m/>
    <x v="0"/>
    <m/>
    <m/>
    <m/>
    <m/>
    <m/>
    <m/>
    <m/>
    <m/>
    <m/>
    <m/>
    <m/>
    <m/>
    <m/>
    <m/>
    <m/>
    <m/>
    <m/>
    <m/>
    <m/>
    <m/>
    <m/>
    <m/>
    <m/>
    <m/>
  </r>
  <r>
    <s v="MT0024210"/>
    <s v="ICIS-NPDES"/>
    <x v="1"/>
    <x v="5"/>
    <n v="665"/>
    <s v="Phosphorus, total (as P)"/>
    <x v="16"/>
    <n v="1"/>
    <s v="Effluent gross"/>
    <n v="1"/>
    <x v="19"/>
    <x v="19"/>
    <n v="40268"/>
    <x v="0"/>
    <m/>
    <m/>
    <m/>
    <m/>
    <m/>
    <m/>
    <m/>
    <m/>
    <m/>
    <m/>
    <m/>
    <s v="&lt;"/>
    <n v="0.01"/>
    <s v="MG/L"/>
    <m/>
    <m/>
    <s v="MG/L"/>
    <s v="avg"/>
    <m/>
    <m/>
    <m/>
    <m/>
    <m/>
    <m/>
    <m/>
    <m/>
    <m/>
    <m/>
    <m/>
    <m/>
    <m/>
    <m/>
    <m/>
    <m/>
    <x v="0"/>
    <m/>
    <m/>
    <m/>
    <m/>
    <m/>
    <m/>
    <m/>
    <m/>
    <m/>
    <m/>
    <m/>
    <m/>
    <m/>
    <m/>
    <m/>
    <m/>
    <m/>
    <m/>
    <m/>
    <m/>
    <m/>
    <m/>
    <m/>
    <m/>
  </r>
  <r>
    <s v="MT0024210"/>
    <s v="ICIS-NPDES"/>
    <x v="1"/>
    <x v="5"/>
    <n v="665"/>
    <s v="Phosphorus, total (as P)"/>
    <x v="16"/>
    <n v="1"/>
    <s v="Effluent gross"/>
    <n v="1"/>
    <x v="20"/>
    <x v="20"/>
    <n v="40298"/>
    <x v="0"/>
    <m/>
    <m/>
    <m/>
    <m/>
    <m/>
    <m/>
    <m/>
    <m/>
    <m/>
    <m/>
    <m/>
    <m/>
    <n v="0.01"/>
    <s v="MG/L"/>
    <m/>
    <m/>
    <s v="MG/L"/>
    <s v="avg"/>
    <m/>
    <m/>
    <m/>
    <m/>
    <m/>
    <m/>
    <m/>
    <m/>
    <m/>
    <m/>
    <m/>
    <m/>
    <m/>
    <m/>
    <m/>
    <m/>
    <x v="0"/>
    <m/>
    <m/>
    <m/>
    <m/>
    <m/>
    <m/>
    <m/>
    <m/>
    <m/>
    <m/>
    <m/>
    <m/>
    <m/>
    <m/>
    <m/>
    <m/>
    <m/>
    <m/>
    <m/>
    <m/>
    <m/>
    <m/>
    <m/>
    <m/>
  </r>
  <r>
    <s v="MT0024210"/>
    <s v="ICIS-NPDES"/>
    <x v="1"/>
    <x v="5"/>
    <n v="665"/>
    <s v="Phosphorus, total (as P)"/>
    <x v="16"/>
    <n v="1"/>
    <s v="Effluent gross"/>
    <n v="1"/>
    <x v="21"/>
    <x v="21"/>
    <n v="40329"/>
    <x v="0"/>
    <m/>
    <m/>
    <m/>
    <m/>
    <m/>
    <m/>
    <m/>
    <m/>
    <m/>
    <m/>
    <m/>
    <m/>
    <n v="0.02"/>
    <s v="MG/L"/>
    <m/>
    <m/>
    <s v="MG/L"/>
    <s v="avg"/>
    <m/>
    <m/>
    <m/>
    <m/>
    <m/>
    <m/>
    <m/>
    <m/>
    <m/>
    <m/>
    <m/>
    <m/>
    <m/>
    <m/>
    <m/>
    <m/>
    <x v="0"/>
    <m/>
    <m/>
    <m/>
    <m/>
    <m/>
    <m/>
    <m/>
    <m/>
    <m/>
    <m/>
    <m/>
    <m/>
    <m/>
    <m/>
    <m/>
    <m/>
    <m/>
    <m/>
    <m/>
    <m/>
    <m/>
    <m/>
    <m/>
    <m/>
  </r>
  <r>
    <s v="MT0024210"/>
    <s v="ICIS-NPDES"/>
    <x v="1"/>
    <x v="5"/>
    <n v="665"/>
    <s v="Phosphorus, total (as P)"/>
    <x v="16"/>
    <n v="1"/>
    <s v="Effluent gross"/>
    <n v="1"/>
    <x v="22"/>
    <x v="22"/>
    <n v="40359"/>
    <x v="0"/>
    <m/>
    <m/>
    <m/>
    <m/>
    <m/>
    <m/>
    <m/>
    <m/>
    <m/>
    <m/>
    <m/>
    <m/>
    <n v="0.02"/>
    <s v="MG/L"/>
    <m/>
    <m/>
    <s v="MG/L"/>
    <s v="avg"/>
    <m/>
    <m/>
    <m/>
    <m/>
    <m/>
    <m/>
    <m/>
    <m/>
    <m/>
    <m/>
    <m/>
    <m/>
    <m/>
    <m/>
    <m/>
    <m/>
    <x v="0"/>
    <m/>
    <m/>
    <m/>
    <m/>
    <m/>
    <m/>
    <m/>
    <m/>
    <m/>
    <m/>
    <m/>
    <m/>
    <m/>
    <m/>
    <m/>
    <m/>
    <m/>
    <m/>
    <m/>
    <m/>
    <m/>
    <m/>
    <m/>
    <m/>
  </r>
  <r>
    <s v="MT0024210"/>
    <s v="ICIS-NPDES"/>
    <x v="1"/>
    <x v="5"/>
    <n v="665"/>
    <s v="Phosphorus, total (as P)"/>
    <x v="16"/>
    <n v="1"/>
    <s v="Effluent gross"/>
    <n v="1"/>
    <x v="23"/>
    <x v="23"/>
    <n v="40390"/>
    <x v="0"/>
    <m/>
    <m/>
    <m/>
    <m/>
    <m/>
    <m/>
    <m/>
    <m/>
    <m/>
    <m/>
    <m/>
    <m/>
    <n v="0.01"/>
    <s v="MG/L"/>
    <m/>
    <m/>
    <s v="MG/L"/>
    <s v="avg"/>
    <m/>
    <m/>
    <m/>
    <m/>
    <m/>
    <m/>
    <m/>
    <m/>
    <m/>
    <m/>
    <m/>
    <m/>
    <m/>
    <m/>
    <m/>
    <m/>
    <x v="0"/>
    <m/>
    <m/>
    <m/>
    <m/>
    <m/>
    <m/>
    <m/>
    <m/>
    <m/>
    <m/>
    <m/>
    <m/>
    <m/>
    <m/>
    <m/>
    <m/>
    <m/>
    <m/>
    <m/>
    <m/>
    <m/>
    <m/>
    <m/>
    <m/>
  </r>
  <r>
    <s v="MT0024210"/>
    <s v="ICIS-NPDES"/>
    <x v="1"/>
    <x v="5"/>
    <n v="665"/>
    <s v="Phosphorus, total (as P)"/>
    <x v="16"/>
    <n v="1"/>
    <s v="Effluent gross"/>
    <n v="1"/>
    <x v="0"/>
    <x v="0"/>
    <n v="40421"/>
    <x v="0"/>
    <m/>
    <m/>
    <m/>
    <m/>
    <m/>
    <m/>
    <m/>
    <m/>
    <m/>
    <m/>
    <m/>
    <m/>
    <n v="0.01"/>
    <s v="MG/L"/>
    <m/>
    <m/>
    <s v="MG/L"/>
    <s v="avg"/>
    <m/>
    <m/>
    <m/>
    <m/>
    <m/>
    <m/>
    <m/>
    <m/>
    <m/>
    <m/>
    <m/>
    <m/>
    <m/>
    <m/>
    <m/>
    <m/>
    <x v="0"/>
    <m/>
    <m/>
    <m/>
    <m/>
    <m/>
    <m/>
    <m/>
    <m/>
    <m/>
    <m/>
    <m/>
    <m/>
    <m/>
    <m/>
    <m/>
    <m/>
    <m/>
    <m/>
    <m/>
    <m/>
    <m/>
    <m/>
    <m/>
    <m/>
  </r>
  <r>
    <s v="MT0024210"/>
    <s v="ICIS-NPDES"/>
    <x v="1"/>
    <x v="5"/>
    <n v="665"/>
    <s v="Phosphorus, total (as P)"/>
    <x v="16"/>
    <n v="1"/>
    <s v="Effluent gross"/>
    <n v="1"/>
    <x v="1"/>
    <x v="1"/>
    <n v="40451"/>
    <x v="0"/>
    <m/>
    <m/>
    <m/>
    <m/>
    <m/>
    <m/>
    <m/>
    <m/>
    <m/>
    <m/>
    <m/>
    <s v="&lt;"/>
    <n v="0.01"/>
    <s v="MG/L"/>
    <m/>
    <m/>
    <s v="MG/L"/>
    <s v="avg"/>
    <m/>
    <m/>
    <m/>
    <m/>
    <m/>
    <m/>
    <m/>
    <m/>
    <m/>
    <m/>
    <m/>
    <m/>
    <m/>
    <m/>
    <m/>
    <m/>
    <x v="0"/>
    <m/>
    <m/>
    <m/>
    <m/>
    <m/>
    <m/>
    <m/>
    <m/>
    <m/>
    <m/>
    <m/>
    <m/>
    <m/>
    <m/>
    <m/>
    <m/>
    <m/>
    <m/>
    <m/>
    <m/>
    <m/>
    <m/>
    <m/>
    <m/>
  </r>
  <r>
    <s v="MT0024210"/>
    <s v="ICIS-NPDES"/>
    <x v="1"/>
    <x v="5"/>
    <n v="665"/>
    <s v="Phosphorus, total (as P)"/>
    <x v="16"/>
    <n v="1"/>
    <s v="Effluent gross"/>
    <n v="1"/>
    <x v="24"/>
    <x v="24"/>
    <n v="40482"/>
    <x v="0"/>
    <m/>
    <m/>
    <m/>
    <m/>
    <m/>
    <m/>
    <m/>
    <m/>
    <m/>
    <m/>
    <m/>
    <s v="&lt;"/>
    <n v="0.01"/>
    <s v="MG/L"/>
    <m/>
    <m/>
    <s v="MG/L"/>
    <s v="avg"/>
    <m/>
    <m/>
    <m/>
    <m/>
    <m/>
    <m/>
    <m/>
    <m/>
    <m/>
    <m/>
    <m/>
    <m/>
    <m/>
    <m/>
    <m/>
    <m/>
    <x v="0"/>
    <m/>
    <m/>
    <m/>
    <m/>
    <m/>
    <m/>
    <m/>
    <m/>
    <m/>
    <m/>
    <m/>
    <m/>
    <m/>
    <m/>
    <m/>
    <m/>
    <m/>
    <m/>
    <m/>
    <m/>
    <m/>
    <m/>
    <m/>
    <m/>
  </r>
  <r>
    <s v="MT0024210"/>
    <s v="ICIS-NPDES"/>
    <x v="1"/>
    <x v="5"/>
    <n v="665"/>
    <s v="Phosphorus, total (as P)"/>
    <x v="16"/>
    <n v="1"/>
    <s v="Effluent gross"/>
    <n v="1"/>
    <x v="2"/>
    <x v="2"/>
    <n v="40512"/>
    <x v="0"/>
    <m/>
    <m/>
    <m/>
    <m/>
    <m/>
    <m/>
    <m/>
    <m/>
    <m/>
    <m/>
    <m/>
    <m/>
    <n v="0.01"/>
    <s v="MG/L"/>
    <m/>
    <m/>
    <s v="MG/L"/>
    <s v="avg"/>
    <m/>
    <m/>
    <m/>
    <m/>
    <m/>
    <m/>
    <m/>
    <m/>
    <m/>
    <m/>
    <m/>
    <m/>
    <m/>
    <m/>
    <m/>
    <m/>
    <x v="0"/>
    <m/>
    <m/>
    <m/>
    <m/>
    <m/>
    <m/>
    <m/>
    <m/>
    <m/>
    <m/>
    <m/>
    <m/>
    <m/>
    <m/>
    <m/>
    <m/>
    <m/>
    <m/>
    <m/>
    <m/>
    <m/>
    <m/>
    <m/>
    <m/>
  </r>
  <r>
    <s v="MT0024210"/>
    <s v="ICIS-NPDES"/>
    <x v="1"/>
    <x v="5"/>
    <n v="665"/>
    <s v="Phosphorus, total (as P)"/>
    <x v="16"/>
    <n v="1"/>
    <s v="Effluent gross"/>
    <n v="1"/>
    <x v="3"/>
    <x v="3"/>
    <n v="40543"/>
    <x v="0"/>
    <m/>
    <m/>
    <m/>
    <m/>
    <m/>
    <m/>
    <m/>
    <m/>
    <m/>
    <m/>
    <m/>
    <s v="&lt;"/>
    <n v="0.01"/>
    <s v="MG/L"/>
    <m/>
    <m/>
    <s v="MG/L"/>
    <s v="avg"/>
    <m/>
    <m/>
    <m/>
    <m/>
    <m/>
    <m/>
    <m/>
    <m/>
    <m/>
    <m/>
    <m/>
    <m/>
    <m/>
    <m/>
    <m/>
    <m/>
    <x v="0"/>
    <m/>
    <m/>
    <m/>
    <m/>
    <m/>
    <m/>
    <m/>
    <m/>
    <m/>
    <m/>
    <m/>
    <m/>
    <m/>
    <m/>
    <m/>
    <m/>
    <m/>
    <m/>
    <m/>
    <m/>
    <m/>
    <m/>
    <m/>
    <m/>
  </r>
  <r>
    <s v="MT0024210"/>
    <s v="ICIS-NPDES"/>
    <x v="1"/>
    <x v="5"/>
    <n v="665"/>
    <s v="Phosphorus, total (as P)"/>
    <x v="16"/>
    <n v="1"/>
    <s v="Effluent gross"/>
    <n v="1"/>
    <x v="25"/>
    <x v="25"/>
    <n v="40574"/>
    <x v="1"/>
    <m/>
    <m/>
    <m/>
    <m/>
    <m/>
    <m/>
    <m/>
    <m/>
    <m/>
    <m/>
    <m/>
    <m/>
    <n v="0.01"/>
    <s v="MG/L"/>
    <m/>
    <m/>
    <s v="MG/L"/>
    <s v="avg"/>
    <m/>
    <m/>
    <m/>
    <m/>
    <m/>
    <m/>
    <m/>
    <m/>
    <m/>
    <m/>
    <m/>
    <m/>
    <m/>
    <m/>
    <m/>
    <m/>
    <x v="0"/>
    <m/>
    <m/>
    <m/>
    <m/>
    <m/>
    <m/>
    <m/>
    <m/>
    <m/>
    <m/>
    <m/>
    <m/>
    <m/>
    <m/>
    <m/>
    <m/>
    <m/>
    <m/>
    <m/>
    <m/>
    <m/>
    <m/>
    <m/>
    <m/>
  </r>
  <r>
    <s v="MT0024210"/>
    <s v="ICIS-NPDES"/>
    <x v="1"/>
    <x v="5"/>
    <n v="665"/>
    <s v="Phosphorus, total (as P)"/>
    <x v="16"/>
    <n v="1"/>
    <s v="Effluent gross"/>
    <n v="1"/>
    <x v="26"/>
    <x v="26"/>
    <n v="40602"/>
    <x v="1"/>
    <m/>
    <m/>
    <m/>
    <m/>
    <m/>
    <m/>
    <m/>
    <m/>
    <m/>
    <m/>
    <m/>
    <s v="&lt;"/>
    <n v="0.01"/>
    <s v="MG/L"/>
    <m/>
    <m/>
    <s v="MG/L"/>
    <s v="avg"/>
    <m/>
    <m/>
    <m/>
    <m/>
    <m/>
    <m/>
    <m/>
    <m/>
    <m/>
    <m/>
    <m/>
    <m/>
    <m/>
    <m/>
    <m/>
    <m/>
    <x v="0"/>
    <m/>
    <m/>
    <m/>
    <m/>
    <m/>
    <m/>
    <m/>
    <m/>
    <m/>
    <m/>
    <m/>
    <m/>
    <m/>
    <m/>
    <m/>
    <m/>
    <m/>
    <m/>
    <m/>
    <m/>
    <m/>
    <m/>
    <m/>
    <m/>
  </r>
  <r>
    <s v="MT0024210"/>
    <s v="ICIS-NPDES"/>
    <x v="1"/>
    <x v="5"/>
    <n v="665"/>
    <s v="Phosphorus, total (as P)"/>
    <x v="16"/>
    <n v="1"/>
    <s v="Effluent gross"/>
    <n v="1"/>
    <x v="27"/>
    <x v="27"/>
    <n v="40633"/>
    <x v="1"/>
    <m/>
    <m/>
    <m/>
    <m/>
    <m/>
    <m/>
    <m/>
    <m/>
    <m/>
    <m/>
    <m/>
    <s v="&lt;"/>
    <n v="0.01"/>
    <s v="MG/L"/>
    <m/>
    <m/>
    <s v="MG/L"/>
    <s v="avg"/>
    <m/>
    <m/>
    <m/>
    <m/>
    <m/>
    <m/>
    <m/>
    <m/>
    <m/>
    <m/>
    <m/>
    <m/>
    <m/>
    <m/>
    <m/>
    <m/>
    <x v="0"/>
    <m/>
    <m/>
    <m/>
    <m/>
    <m/>
    <m/>
    <m/>
    <m/>
    <m/>
    <m/>
    <m/>
    <m/>
    <m/>
    <m/>
    <m/>
    <m/>
    <m/>
    <m/>
    <m/>
    <m/>
    <m/>
    <m/>
    <m/>
    <m/>
  </r>
  <r>
    <s v="MT0024210"/>
    <s v="ICIS-NPDES"/>
    <x v="1"/>
    <x v="5"/>
    <n v="665"/>
    <s v="Phosphorus, total (as P)"/>
    <x v="16"/>
    <n v="1"/>
    <s v="Effluent gross"/>
    <n v="1"/>
    <x v="28"/>
    <x v="28"/>
    <n v="40663"/>
    <x v="1"/>
    <m/>
    <m/>
    <m/>
    <m/>
    <m/>
    <m/>
    <m/>
    <m/>
    <m/>
    <m/>
    <m/>
    <s v="&lt;"/>
    <n v="0.01"/>
    <s v="MG/L"/>
    <m/>
    <m/>
    <s v="MG/L"/>
    <s v="avg"/>
    <m/>
    <m/>
    <m/>
    <m/>
    <m/>
    <m/>
    <m/>
    <m/>
    <m/>
    <m/>
    <m/>
    <m/>
    <m/>
    <m/>
    <m/>
    <m/>
    <x v="0"/>
    <m/>
    <m/>
    <m/>
    <m/>
    <m/>
    <m/>
    <m/>
    <m/>
    <m/>
    <m/>
    <m/>
    <m/>
    <m/>
    <m/>
    <m/>
    <m/>
    <m/>
    <m/>
    <m/>
    <m/>
    <m/>
    <m/>
    <m/>
    <m/>
  </r>
  <r>
    <s v="MT0024210"/>
    <s v="ICIS-NPDES"/>
    <x v="1"/>
    <x v="5"/>
    <n v="665"/>
    <s v="Phosphorus, total (as P)"/>
    <x v="16"/>
    <n v="1"/>
    <s v="Effluent gross"/>
    <n v="1"/>
    <x v="4"/>
    <x v="4"/>
    <n v="40694"/>
    <x v="1"/>
    <m/>
    <m/>
    <m/>
    <m/>
    <m/>
    <m/>
    <m/>
    <m/>
    <m/>
    <m/>
    <m/>
    <m/>
    <n v="0.02"/>
    <s v="MG/L"/>
    <m/>
    <m/>
    <s v="MG/L"/>
    <s v="avg"/>
    <m/>
    <m/>
    <m/>
    <m/>
    <m/>
    <m/>
    <m/>
    <m/>
    <m/>
    <m/>
    <m/>
    <m/>
    <m/>
    <m/>
    <m/>
    <m/>
    <x v="0"/>
    <m/>
    <m/>
    <m/>
    <m/>
    <m/>
    <m/>
    <m/>
    <m/>
    <m/>
    <m/>
    <m/>
    <m/>
    <m/>
    <m/>
    <m/>
    <m/>
    <m/>
    <m/>
    <m/>
    <m/>
    <m/>
    <m/>
    <m/>
    <m/>
  </r>
  <r>
    <s v="MT0024210"/>
    <s v="ICIS-NPDES"/>
    <x v="1"/>
    <x v="5"/>
    <n v="665"/>
    <s v="Phosphorus, total (as P)"/>
    <x v="16"/>
    <n v="1"/>
    <s v="Effluent gross"/>
    <n v="1"/>
    <x v="5"/>
    <x v="5"/>
    <n v="40724"/>
    <x v="1"/>
    <m/>
    <m/>
    <m/>
    <m/>
    <m/>
    <m/>
    <m/>
    <m/>
    <m/>
    <m/>
    <m/>
    <m/>
    <n v="0.01"/>
    <s v="MG/L"/>
    <m/>
    <m/>
    <s v="MG/L"/>
    <s v="avg"/>
    <m/>
    <m/>
    <m/>
    <m/>
    <m/>
    <m/>
    <m/>
    <m/>
    <m/>
    <m/>
    <m/>
    <m/>
    <m/>
    <m/>
    <m/>
    <m/>
    <x v="0"/>
    <m/>
    <m/>
    <m/>
    <m/>
    <m/>
    <m/>
    <m/>
    <m/>
    <m/>
    <m/>
    <m/>
    <m/>
    <m/>
    <m/>
    <m/>
    <m/>
    <m/>
    <m/>
    <m/>
    <m/>
    <m/>
    <m/>
    <m/>
    <m/>
  </r>
  <r>
    <s v="MT0024210"/>
    <s v="ICIS-NPDES"/>
    <x v="1"/>
    <x v="5"/>
    <n v="665"/>
    <s v="Phosphorus, total (as P)"/>
    <x v="16"/>
    <n v="1"/>
    <s v="Effluent gross"/>
    <n v="1"/>
    <x v="6"/>
    <x v="6"/>
    <n v="40755"/>
    <x v="1"/>
    <m/>
    <m/>
    <m/>
    <m/>
    <m/>
    <m/>
    <m/>
    <m/>
    <m/>
    <m/>
    <m/>
    <s v="&lt;"/>
    <n v="0.01"/>
    <s v="MG/L"/>
    <m/>
    <m/>
    <s v="MG/L"/>
    <s v="avg"/>
    <m/>
    <m/>
    <m/>
    <m/>
    <m/>
    <m/>
    <m/>
    <m/>
    <m/>
    <m/>
    <m/>
    <m/>
    <m/>
    <m/>
    <m/>
    <m/>
    <x v="0"/>
    <m/>
    <m/>
    <m/>
    <m/>
    <m/>
    <m/>
    <m/>
    <m/>
    <m/>
    <m/>
    <m/>
    <m/>
    <m/>
    <m/>
    <m/>
    <m/>
    <m/>
    <m/>
    <m/>
    <m/>
    <m/>
    <m/>
    <m/>
    <m/>
  </r>
  <r>
    <s v="MT0024210"/>
    <s v="ICIS-NPDES"/>
    <x v="1"/>
    <x v="5"/>
    <n v="665"/>
    <s v="Phosphorus, total (as P)"/>
    <x v="16"/>
    <n v="1"/>
    <s v="Effluent gross"/>
    <n v="1"/>
    <x v="7"/>
    <x v="7"/>
    <n v="40786"/>
    <x v="1"/>
    <m/>
    <m/>
    <m/>
    <m/>
    <m/>
    <m/>
    <m/>
    <m/>
    <m/>
    <m/>
    <m/>
    <s v="&lt;"/>
    <n v="0.01"/>
    <s v="MG/L"/>
    <m/>
    <m/>
    <s v="MG/L"/>
    <s v="avg"/>
    <m/>
    <m/>
    <m/>
    <m/>
    <m/>
    <m/>
    <m/>
    <m/>
    <m/>
    <m/>
    <m/>
    <m/>
    <m/>
    <m/>
    <m/>
    <m/>
    <x v="0"/>
    <m/>
    <m/>
    <m/>
    <m/>
    <m/>
    <m/>
    <m/>
    <m/>
    <m/>
    <m/>
    <m/>
    <m/>
    <m/>
    <m/>
    <m/>
    <m/>
    <m/>
    <m/>
    <m/>
    <m/>
    <m/>
    <m/>
    <m/>
    <m/>
  </r>
  <r>
    <s v="MT0024210"/>
    <s v="ICIS-NPDES"/>
    <x v="1"/>
    <x v="5"/>
    <n v="665"/>
    <s v="Phosphorus, total (as P)"/>
    <x v="16"/>
    <n v="1"/>
    <s v="Effluent gross"/>
    <n v="1"/>
    <x v="29"/>
    <x v="29"/>
    <n v="40816"/>
    <x v="1"/>
    <m/>
    <m/>
    <m/>
    <m/>
    <m/>
    <m/>
    <m/>
    <m/>
    <m/>
    <m/>
    <m/>
    <s v="&lt;"/>
    <n v="0.01"/>
    <s v="MG/L"/>
    <m/>
    <m/>
    <s v="MG/L"/>
    <s v="avg"/>
    <m/>
    <m/>
    <m/>
    <m/>
    <m/>
    <m/>
    <m/>
    <m/>
    <m/>
    <m/>
    <m/>
    <m/>
    <m/>
    <m/>
    <m/>
    <m/>
    <x v="0"/>
    <m/>
    <m/>
    <m/>
    <m/>
    <m/>
    <m/>
    <m/>
    <m/>
    <m/>
    <m/>
    <m/>
    <m/>
    <m/>
    <m/>
    <m/>
    <m/>
    <m/>
    <m/>
    <m/>
    <m/>
    <m/>
    <m/>
    <m/>
    <m/>
  </r>
  <r>
    <s v="MT0024210"/>
    <s v="ICIS-NPDES"/>
    <x v="1"/>
    <x v="5"/>
    <n v="665"/>
    <s v="Phosphorus, total (as P)"/>
    <x v="16"/>
    <n v="1"/>
    <s v="Effluent gross"/>
    <n v="1"/>
    <x v="30"/>
    <x v="30"/>
    <n v="40847"/>
    <x v="1"/>
    <m/>
    <m/>
    <m/>
    <m/>
    <m/>
    <m/>
    <m/>
    <m/>
    <m/>
    <m/>
    <m/>
    <m/>
    <n v="0.01"/>
    <s v="MG/L"/>
    <m/>
    <m/>
    <s v="MG/L"/>
    <s v="avg"/>
    <m/>
    <m/>
    <m/>
    <m/>
    <m/>
    <m/>
    <m/>
    <m/>
    <m/>
    <m/>
    <m/>
    <m/>
    <m/>
    <m/>
    <m/>
    <m/>
    <x v="0"/>
    <m/>
    <m/>
    <m/>
    <m/>
    <m/>
    <m/>
    <m/>
    <m/>
    <m/>
    <m/>
    <m/>
    <m/>
    <m/>
    <m/>
    <m/>
    <m/>
    <m/>
    <m/>
    <m/>
    <m/>
    <m/>
    <m/>
    <m/>
    <m/>
  </r>
  <r>
    <s v="MT0024210"/>
    <s v="ICIS-NPDES"/>
    <x v="1"/>
    <x v="5"/>
    <n v="665"/>
    <s v="Phosphorus, total (as P)"/>
    <x v="16"/>
    <n v="1"/>
    <s v="Effluent gross"/>
    <n v="1"/>
    <x v="31"/>
    <x v="31"/>
    <n v="40877"/>
    <x v="1"/>
    <m/>
    <m/>
    <m/>
    <m/>
    <m/>
    <m/>
    <m/>
    <m/>
    <m/>
    <m/>
    <m/>
    <m/>
    <n v="0.02"/>
    <s v="MG/L"/>
    <m/>
    <m/>
    <s v="MG/L"/>
    <s v="avg"/>
    <m/>
    <m/>
    <m/>
    <m/>
    <m/>
    <m/>
    <m/>
    <m/>
    <m/>
    <m/>
    <m/>
    <m/>
    <m/>
    <m/>
    <m/>
    <m/>
    <x v="0"/>
    <m/>
    <m/>
    <m/>
    <m/>
    <m/>
    <m/>
    <m/>
    <m/>
    <m/>
    <m/>
    <m/>
    <m/>
    <m/>
    <m/>
    <m/>
    <m/>
    <m/>
    <m/>
    <m/>
    <m/>
    <m/>
    <m/>
    <m/>
    <m/>
  </r>
  <r>
    <s v="MT0024210"/>
    <s v="ICIS-NPDES"/>
    <x v="1"/>
    <x v="5"/>
    <n v="665"/>
    <s v="Phosphorus, total (as P)"/>
    <x v="16"/>
    <n v="1"/>
    <s v="Effluent gross"/>
    <n v="1"/>
    <x v="32"/>
    <x v="32"/>
    <n v="40908"/>
    <x v="1"/>
    <m/>
    <m/>
    <m/>
    <m/>
    <m/>
    <m/>
    <m/>
    <m/>
    <m/>
    <m/>
    <m/>
    <m/>
    <n v="0.01"/>
    <s v="MG/L"/>
    <m/>
    <m/>
    <s v="MG/L"/>
    <s v="avg"/>
    <m/>
    <m/>
    <m/>
    <m/>
    <m/>
    <m/>
    <m/>
    <m/>
    <m/>
    <m/>
    <m/>
    <m/>
    <m/>
    <m/>
    <m/>
    <m/>
    <x v="0"/>
    <m/>
    <m/>
    <m/>
    <m/>
    <m/>
    <m/>
    <m/>
    <m/>
    <m/>
    <m/>
    <m/>
    <m/>
    <m/>
    <m/>
    <m/>
    <m/>
    <m/>
    <m/>
    <m/>
    <m/>
    <m/>
    <m/>
    <m/>
    <m/>
  </r>
  <r>
    <s v="MT0024210"/>
    <s v="ICIS-NPDES"/>
    <x v="1"/>
    <x v="5"/>
    <n v="665"/>
    <s v="Phosphorus, total (as P)"/>
    <x v="16"/>
    <n v="1"/>
    <s v="Effluent gross"/>
    <n v="1"/>
    <x v="33"/>
    <x v="33"/>
    <n v="40939"/>
    <x v="2"/>
    <m/>
    <m/>
    <m/>
    <m/>
    <m/>
    <m/>
    <m/>
    <m/>
    <m/>
    <m/>
    <m/>
    <s v="&lt;"/>
    <n v="0.01"/>
    <s v="MG/L"/>
    <m/>
    <m/>
    <s v="MG/L"/>
    <s v="avg"/>
    <m/>
    <m/>
    <m/>
    <m/>
    <m/>
    <m/>
    <m/>
    <m/>
    <m/>
    <m/>
    <m/>
    <m/>
    <m/>
    <m/>
    <m/>
    <m/>
    <x v="0"/>
    <m/>
    <m/>
    <m/>
    <m/>
    <m/>
    <m/>
    <m/>
    <m/>
    <m/>
    <m/>
    <m/>
    <m/>
    <m/>
    <m/>
    <m/>
    <m/>
    <m/>
    <m/>
    <m/>
    <m/>
    <m/>
    <m/>
    <m/>
    <m/>
  </r>
  <r>
    <s v="MT0024210"/>
    <s v="ICIS-NPDES"/>
    <x v="1"/>
    <x v="5"/>
    <n v="665"/>
    <s v="Phosphorus, total (as P)"/>
    <x v="16"/>
    <n v="1"/>
    <s v="Effluent gross"/>
    <n v="1"/>
    <x v="34"/>
    <x v="34"/>
    <n v="40968"/>
    <x v="2"/>
    <m/>
    <m/>
    <m/>
    <m/>
    <m/>
    <m/>
    <m/>
    <m/>
    <m/>
    <m/>
    <m/>
    <s v="&lt;"/>
    <n v="0.01"/>
    <s v="MG/L"/>
    <m/>
    <m/>
    <s v="MG/L"/>
    <s v="avg"/>
    <m/>
    <m/>
    <m/>
    <m/>
    <m/>
    <m/>
    <m/>
    <m/>
    <m/>
    <m/>
    <m/>
    <m/>
    <m/>
    <m/>
    <m/>
    <m/>
    <x v="0"/>
    <m/>
    <m/>
    <m/>
    <m/>
    <m/>
    <m/>
    <m/>
    <m/>
    <m/>
    <m/>
    <m/>
    <m/>
    <m/>
    <m/>
    <m/>
    <m/>
    <m/>
    <m/>
    <m/>
    <m/>
    <m/>
    <m/>
    <m/>
    <m/>
  </r>
  <r>
    <s v="MT0024210"/>
    <s v="ICIS-NPDES"/>
    <x v="1"/>
    <x v="5"/>
    <n v="665"/>
    <s v="Phosphorus, total (as P)"/>
    <x v="16"/>
    <n v="1"/>
    <s v="Effluent gross"/>
    <n v="1"/>
    <x v="8"/>
    <x v="8"/>
    <n v="40999"/>
    <x v="2"/>
    <m/>
    <m/>
    <m/>
    <m/>
    <m/>
    <m/>
    <m/>
    <m/>
    <m/>
    <m/>
    <m/>
    <s v="&lt;"/>
    <n v="0.01"/>
    <s v="MG/L"/>
    <m/>
    <m/>
    <s v="MG/L"/>
    <s v="avg"/>
    <m/>
    <m/>
    <m/>
    <m/>
    <m/>
    <m/>
    <m/>
    <m/>
    <m/>
    <m/>
    <m/>
    <m/>
    <m/>
    <m/>
    <m/>
    <m/>
    <x v="0"/>
    <m/>
    <m/>
    <m/>
    <m/>
    <m/>
    <m/>
    <m/>
    <m/>
    <m/>
    <m/>
    <m/>
    <m/>
    <m/>
    <m/>
    <m/>
    <m/>
    <m/>
    <m/>
    <m/>
    <m/>
    <m/>
    <m/>
    <m/>
    <m/>
  </r>
  <r>
    <s v="MT0024210"/>
    <s v="ICIS-NPDES"/>
    <x v="1"/>
    <x v="5"/>
    <n v="665"/>
    <s v="Phosphorus, total (as P)"/>
    <x v="16"/>
    <n v="1"/>
    <s v="Effluent gross"/>
    <n v="1"/>
    <x v="9"/>
    <x v="9"/>
    <n v="41029"/>
    <x v="2"/>
    <m/>
    <m/>
    <m/>
    <m/>
    <m/>
    <m/>
    <m/>
    <m/>
    <m/>
    <m/>
    <m/>
    <s v="&lt;"/>
    <n v="0.01"/>
    <s v="MG/L"/>
    <m/>
    <m/>
    <s v="MG/L"/>
    <s v="avg"/>
    <m/>
    <m/>
    <m/>
    <m/>
    <m/>
    <m/>
    <m/>
    <m/>
    <m/>
    <m/>
    <m/>
    <m/>
    <m/>
    <m/>
    <m/>
    <m/>
    <x v="0"/>
    <m/>
    <m/>
    <m/>
    <m/>
    <m/>
    <m/>
    <m/>
    <m/>
    <m/>
    <m/>
    <m/>
    <m/>
    <m/>
    <m/>
    <m/>
    <m/>
    <m/>
    <m/>
    <m/>
    <m/>
    <m/>
    <m/>
    <m/>
    <m/>
  </r>
  <r>
    <s v="MT0024210"/>
    <s v="ICIS-NPDES"/>
    <x v="1"/>
    <x v="5"/>
    <n v="665"/>
    <s v="Phosphorus, total (as P)"/>
    <x v="16"/>
    <n v="1"/>
    <s v="Effluent gross"/>
    <n v="1"/>
    <x v="35"/>
    <x v="35"/>
    <n v="41060"/>
    <x v="2"/>
    <m/>
    <m/>
    <m/>
    <m/>
    <m/>
    <m/>
    <m/>
    <m/>
    <m/>
    <m/>
    <m/>
    <m/>
    <n v="1.2E-2"/>
    <s v="MG/L"/>
    <s v="&lt;="/>
    <n v="0.45"/>
    <s v="MG/L"/>
    <s v="avg"/>
    <m/>
    <m/>
    <m/>
    <m/>
    <m/>
    <m/>
    <s v="MG/L"/>
    <s v="&lt;="/>
    <n v="0.82"/>
    <s v="MG/L"/>
    <s v="max"/>
    <m/>
    <m/>
    <m/>
    <m/>
    <m/>
    <x v="0"/>
    <m/>
    <m/>
    <m/>
    <m/>
    <m/>
    <m/>
    <m/>
    <m/>
    <m/>
    <m/>
    <m/>
    <m/>
    <m/>
    <m/>
    <m/>
    <m/>
    <m/>
    <m/>
    <m/>
    <m/>
    <m/>
    <m/>
    <m/>
    <m/>
  </r>
  <r>
    <s v="MT0024210"/>
    <s v="ICIS-NPDES"/>
    <x v="1"/>
    <x v="5"/>
    <n v="665"/>
    <s v="Phosphorus, total (as P)"/>
    <x v="16"/>
    <n v="1"/>
    <s v="Effluent gross"/>
    <n v="1"/>
    <x v="10"/>
    <x v="10"/>
    <n v="41090"/>
    <x v="2"/>
    <m/>
    <m/>
    <m/>
    <m/>
    <m/>
    <m/>
    <m/>
    <m/>
    <m/>
    <m/>
    <m/>
    <m/>
    <n v="0.01"/>
    <s v="MG/L"/>
    <s v="&lt;="/>
    <n v="0.45"/>
    <s v="MG/L"/>
    <s v="avg"/>
    <m/>
    <m/>
    <m/>
    <m/>
    <m/>
    <m/>
    <s v="MG/L"/>
    <s v="&lt;="/>
    <n v="0.82"/>
    <s v="MG/L"/>
    <s v="max"/>
    <m/>
    <m/>
    <m/>
    <m/>
    <m/>
    <x v="0"/>
    <m/>
    <m/>
    <m/>
    <m/>
    <m/>
    <m/>
    <m/>
    <m/>
    <m/>
    <m/>
    <m/>
    <m/>
    <m/>
    <m/>
    <m/>
    <m/>
    <m/>
    <m/>
    <m/>
    <m/>
    <m/>
    <m/>
    <m/>
    <m/>
  </r>
  <r>
    <s v="MT0024210"/>
    <s v="ICIS-NPDES"/>
    <x v="1"/>
    <x v="5"/>
    <n v="665"/>
    <s v="Phosphorus, total (as P)"/>
    <x v="16"/>
    <n v="1"/>
    <s v="Effluent gross"/>
    <n v="1"/>
    <x v="36"/>
    <x v="36"/>
    <n v="41121"/>
    <x v="2"/>
    <m/>
    <m/>
    <m/>
    <m/>
    <m/>
    <m/>
    <m/>
    <m/>
    <m/>
    <m/>
    <m/>
    <s v="&lt;"/>
    <n v="1E-3"/>
    <s v="MG/L"/>
    <s v="&lt;="/>
    <n v="0.45"/>
    <s v="MG/L"/>
    <s v="avg"/>
    <m/>
    <m/>
    <m/>
    <m/>
    <m/>
    <m/>
    <s v="MG/L"/>
    <s v="&lt;="/>
    <n v="0.82"/>
    <s v="MG/L"/>
    <s v="max"/>
    <m/>
    <m/>
    <m/>
    <m/>
    <m/>
    <x v="0"/>
    <m/>
    <m/>
    <m/>
    <m/>
    <m/>
    <m/>
    <m/>
    <m/>
    <m/>
    <m/>
    <m/>
    <m/>
    <m/>
    <m/>
    <m/>
    <m/>
    <m/>
    <m/>
    <m/>
    <m/>
    <m/>
    <m/>
    <m/>
    <m/>
  </r>
  <r>
    <s v="MT0024210"/>
    <s v="ICIS-NPDES"/>
    <x v="1"/>
    <x v="5"/>
    <n v="665"/>
    <s v="Phosphorus, total (as P)"/>
    <x v="16"/>
    <n v="1"/>
    <s v="Effluent gross"/>
    <n v="1"/>
    <x v="37"/>
    <x v="37"/>
    <n v="41152"/>
    <x v="2"/>
    <m/>
    <m/>
    <m/>
    <m/>
    <m/>
    <m/>
    <m/>
    <m/>
    <m/>
    <m/>
    <m/>
    <m/>
    <n v="1.9E-2"/>
    <s v="MG/L"/>
    <s v="&lt;="/>
    <n v="0.45"/>
    <s v="MG/L"/>
    <s v="avg"/>
    <m/>
    <m/>
    <m/>
    <m/>
    <m/>
    <m/>
    <s v="MG/L"/>
    <s v="&lt;="/>
    <n v="0.82"/>
    <s v="MG/L"/>
    <s v="max"/>
    <m/>
    <m/>
    <m/>
    <m/>
    <m/>
    <x v="0"/>
    <m/>
    <m/>
    <m/>
    <m/>
    <m/>
    <m/>
    <m/>
    <m/>
    <m/>
    <m/>
    <m/>
    <m/>
    <m/>
    <m/>
    <m/>
    <m/>
    <m/>
    <m/>
    <m/>
    <m/>
    <m/>
    <m/>
    <m/>
    <m/>
  </r>
  <r>
    <s v="MT0024210"/>
    <s v="ICIS-NPDES"/>
    <x v="1"/>
    <x v="5"/>
    <n v="665"/>
    <s v="Phosphorus, total (as P)"/>
    <x v="16"/>
    <n v="1"/>
    <s v="Effluent gross"/>
    <n v="1"/>
    <x v="38"/>
    <x v="38"/>
    <n v="41182"/>
    <x v="2"/>
    <m/>
    <m/>
    <m/>
    <m/>
    <m/>
    <m/>
    <m/>
    <m/>
    <m/>
    <m/>
    <m/>
    <m/>
    <n v="0.01"/>
    <s v="MG/L"/>
    <s v="&lt;="/>
    <n v="0.45"/>
    <s v="MG/L"/>
    <s v="avg"/>
    <m/>
    <m/>
    <m/>
    <m/>
    <m/>
    <m/>
    <s v="MG/L"/>
    <s v="&lt;="/>
    <n v="0.82"/>
    <s v="MG/L"/>
    <s v="max"/>
    <m/>
    <m/>
    <m/>
    <m/>
    <m/>
    <x v="0"/>
    <m/>
    <m/>
    <m/>
    <m/>
    <m/>
    <m/>
    <m/>
    <m/>
    <m/>
    <m/>
    <m/>
    <m/>
    <m/>
    <m/>
    <m/>
    <m/>
    <m/>
    <m/>
    <m/>
    <m/>
    <m/>
    <m/>
    <m/>
    <m/>
  </r>
  <r>
    <s v="MT0024210"/>
    <s v="ICIS-NPDES"/>
    <x v="1"/>
    <x v="5"/>
    <n v="680"/>
    <s v="Carbon, tot organic (TOC)"/>
    <x v="40"/>
    <n v="1"/>
    <s v="Effluent gross"/>
    <n v="6"/>
    <x v="13"/>
    <x v="13"/>
    <n v="40086"/>
    <x v="3"/>
    <m/>
    <m/>
    <m/>
    <m/>
    <m/>
    <m/>
    <m/>
    <m/>
    <m/>
    <m/>
    <m/>
    <m/>
    <m/>
    <m/>
    <m/>
    <m/>
    <m/>
    <m/>
    <m/>
    <m/>
    <m/>
    <m/>
    <m/>
    <n v="3.7"/>
    <s v="MG/L"/>
    <m/>
    <m/>
    <s v="MG/L"/>
    <s v="max"/>
    <m/>
    <m/>
    <m/>
    <m/>
    <m/>
    <x v="0"/>
    <m/>
    <m/>
    <m/>
    <m/>
    <m/>
    <m/>
    <m/>
    <m/>
    <m/>
    <m/>
    <m/>
    <m/>
    <m/>
    <m/>
    <m/>
    <m/>
    <m/>
    <m/>
    <m/>
    <m/>
    <m/>
    <m/>
    <m/>
    <m/>
  </r>
  <r>
    <s v="MT0024210"/>
    <s v="ICIS-NPDES"/>
    <x v="1"/>
    <x v="5"/>
    <n v="680"/>
    <s v="Carbon, tot organic (TOC)"/>
    <x v="40"/>
    <n v="1"/>
    <s v="Effluent gross"/>
    <n v="6"/>
    <x v="19"/>
    <x v="19"/>
    <n v="40268"/>
    <x v="0"/>
    <m/>
    <m/>
    <m/>
    <m/>
    <m/>
    <m/>
    <m/>
    <m/>
    <m/>
    <m/>
    <m/>
    <m/>
    <m/>
    <m/>
    <m/>
    <m/>
    <m/>
    <m/>
    <m/>
    <m/>
    <m/>
    <m/>
    <m/>
    <n v="3"/>
    <s v="MG/L"/>
    <m/>
    <m/>
    <s v="MG/L"/>
    <s v="max"/>
    <m/>
    <m/>
    <m/>
    <m/>
    <m/>
    <x v="0"/>
    <m/>
    <m/>
    <m/>
    <m/>
    <m/>
    <m/>
    <m/>
    <m/>
    <m/>
    <m/>
    <m/>
    <m/>
    <m/>
    <m/>
    <m/>
    <m/>
    <m/>
    <m/>
    <m/>
    <m/>
    <m/>
    <m/>
    <m/>
    <m/>
  </r>
  <r>
    <s v="MT0024210"/>
    <s v="ICIS-NPDES"/>
    <x v="1"/>
    <x v="5"/>
    <n v="680"/>
    <s v="Carbon, tot organic (TOC)"/>
    <x v="40"/>
    <n v="1"/>
    <s v="Effluent gross"/>
    <n v="6"/>
    <x v="1"/>
    <x v="1"/>
    <n v="40451"/>
    <x v="0"/>
    <m/>
    <m/>
    <m/>
    <m/>
    <m/>
    <m/>
    <m/>
    <m/>
    <m/>
    <m/>
    <m/>
    <m/>
    <m/>
    <m/>
    <m/>
    <m/>
    <m/>
    <m/>
    <m/>
    <m/>
    <m/>
    <m/>
    <m/>
    <n v="3.9"/>
    <s v="MG/L"/>
    <m/>
    <m/>
    <s v="MG/L"/>
    <s v="max"/>
    <m/>
    <m/>
    <m/>
    <m/>
    <m/>
    <x v="0"/>
    <m/>
    <m/>
    <m/>
    <m/>
    <m/>
    <m/>
    <m/>
    <m/>
    <m/>
    <m/>
    <m/>
    <m/>
    <m/>
    <m/>
    <m/>
    <m/>
    <m/>
    <m/>
    <m/>
    <m/>
    <m/>
    <m/>
    <m/>
    <m/>
  </r>
  <r>
    <s v="MT0024210"/>
    <s v="ICIS-NPDES"/>
    <x v="1"/>
    <x v="5"/>
    <n v="680"/>
    <s v="Carbon, tot organic (TOC)"/>
    <x v="40"/>
    <n v="1"/>
    <s v="Effluent gross"/>
    <n v="6"/>
    <x v="27"/>
    <x v="27"/>
    <n v="40633"/>
    <x v="1"/>
    <m/>
    <m/>
    <m/>
    <m/>
    <m/>
    <m/>
    <m/>
    <m/>
    <m/>
    <m/>
    <m/>
    <m/>
    <m/>
    <m/>
    <m/>
    <m/>
    <m/>
    <m/>
    <m/>
    <m/>
    <m/>
    <m/>
    <m/>
    <n v="2.5"/>
    <s v="MG/L"/>
    <m/>
    <m/>
    <s v="MG/L"/>
    <s v="max"/>
    <m/>
    <m/>
    <m/>
    <m/>
    <m/>
    <x v="0"/>
    <m/>
    <m/>
    <m/>
    <m/>
    <m/>
    <m/>
    <m/>
    <m/>
    <m/>
    <m/>
    <m/>
    <m/>
    <m/>
    <m/>
    <m/>
    <m/>
    <m/>
    <m/>
    <m/>
    <m/>
    <m/>
    <m/>
    <m/>
    <m/>
  </r>
  <r>
    <s v="MT0024210"/>
    <s v="ICIS-NPDES"/>
    <x v="1"/>
    <x v="5"/>
    <n v="680"/>
    <s v="Carbon, tot organic (TOC)"/>
    <x v="40"/>
    <n v="1"/>
    <s v="Effluent gross"/>
    <n v="6"/>
    <x v="29"/>
    <x v="29"/>
    <n v="40816"/>
    <x v="1"/>
    <m/>
    <m/>
    <m/>
    <m/>
    <m/>
    <m/>
    <m/>
    <m/>
    <m/>
    <m/>
    <m/>
    <m/>
    <m/>
    <m/>
    <m/>
    <m/>
    <m/>
    <m/>
    <m/>
    <m/>
    <m/>
    <m/>
    <m/>
    <n v="4"/>
    <s v="MG/L"/>
    <m/>
    <m/>
    <s v="MG/L"/>
    <s v="max"/>
    <m/>
    <m/>
    <m/>
    <m/>
    <m/>
    <x v="0"/>
    <m/>
    <m/>
    <m/>
    <m/>
    <m/>
    <m/>
    <m/>
    <m/>
    <m/>
    <m/>
    <m/>
    <m/>
    <m/>
    <m/>
    <m/>
    <m/>
    <m/>
    <m/>
    <m/>
    <m/>
    <m/>
    <m/>
    <m/>
    <m/>
  </r>
  <r>
    <s v="MT0024210"/>
    <s v="ICIS-NPDES"/>
    <x v="1"/>
    <x v="5"/>
    <n v="680"/>
    <s v="Carbon, tot organic (TOC)"/>
    <x v="40"/>
    <n v="1"/>
    <s v="Effluent gross"/>
    <n v="6"/>
    <x v="8"/>
    <x v="8"/>
    <n v="40999"/>
    <x v="2"/>
    <m/>
    <m/>
    <m/>
    <m/>
    <m/>
    <m/>
    <m/>
    <m/>
    <m/>
    <m/>
    <m/>
    <m/>
    <m/>
    <m/>
    <m/>
    <m/>
    <m/>
    <m/>
    <m/>
    <m/>
    <m/>
    <m/>
    <m/>
    <n v="2.5"/>
    <s v="MG/L"/>
    <m/>
    <m/>
    <s v="MG/L"/>
    <s v="max"/>
    <m/>
    <m/>
    <m/>
    <m/>
    <m/>
    <x v="0"/>
    <m/>
    <m/>
    <m/>
    <m/>
    <m/>
    <m/>
    <m/>
    <m/>
    <m/>
    <m/>
    <m/>
    <m/>
    <m/>
    <m/>
    <m/>
    <m/>
    <m/>
    <m/>
    <m/>
    <m/>
    <m/>
    <m/>
    <m/>
    <m/>
  </r>
  <r>
    <s v="MT0024210"/>
    <s v="ICIS-NPDES"/>
    <x v="1"/>
    <x v="5"/>
    <n v="720"/>
    <s v="Cyanide, total (as CN)"/>
    <x v="41"/>
    <n v="1"/>
    <s v="Effluent gross"/>
    <n v="6"/>
    <x v="13"/>
    <x v="13"/>
    <n v="40086"/>
    <x v="3"/>
    <m/>
    <m/>
    <m/>
    <m/>
    <m/>
    <m/>
    <m/>
    <m/>
    <m/>
    <m/>
    <m/>
    <m/>
    <m/>
    <m/>
    <m/>
    <m/>
    <m/>
    <m/>
    <m/>
    <m/>
    <m/>
    <m/>
    <s v="&lt;"/>
    <n v="5.0000000000000001E-3"/>
    <s v="MG/L"/>
    <m/>
    <m/>
    <s v="MG/L"/>
    <s v="max"/>
    <m/>
    <m/>
    <m/>
    <m/>
    <m/>
    <x v="0"/>
    <m/>
    <m/>
    <m/>
    <m/>
    <m/>
    <m/>
    <m/>
    <m/>
    <m/>
    <m/>
    <m/>
    <m/>
    <m/>
    <m/>
    <m/>
    <m/>
    <m/>
    <m/>
    <m/>
    <m/>
    <m/>
    <m/>
    <m/>
    <m/>
  </r>
  <r>
    <s v="MT0024210"/>
    <s v="ICIS-NPDES"/>
    <x v="1"/>
    <x v="5"/>
    <n v="720"/>
    <s v="Cyanide, total (as CN)"/>
    <x v="41"/>
    <n v="1"/>
    <s v="Effluent gross"/>
    <n v="6"/>
    <x v="19"/>
    <x v="19"/>
    <n v="40268"/>
    <x v="0"/>
    <m/>
    <m/>
    <m/>
    <m/>
    <m/>
    <m/>
    <m/>
    <m/>
    <m/>
    <m/>
    <m/>
    <m/>
    <m/>
    <m/>
    <m/>
    <m/>
    <m/>
    <m/>
    <m/>
    <m/>
    <m/>
    <m/>
    <s v="&lt;"/>
    <n v="5.0000000000000001E-3"/>
    <s v="MG/L"/>
    <m/>
    <m/>
    <s v="MG/L"/>
    <s v="max"/>
    <m/>
    <m/>
    <m/>
    <m/>
    <m/>
    <x v="0"/>
    <m/>
    <m/>
    <m/>
    <m/>
    <m/>
    <m/>
    <m/>
    <m/>
    <m/>
    <m/>
    <m/>
    <m/>
    <m/>
    <m/>
    <m/>
    <m/>
    <m/>
    <m/>
    <m/>
    <m/>
    <m/>
    <m/>
    <m/>
    <m/>
  </r>
  <r>
    <s v="MT0024210"/>
    <s v="ICIS-NPDES"/>
    <x v="1"/>
    <x v="5"/>
    <n v="720"/>
    <s v="Cyanide, total (as CN)"/>
    <x v="41"/>
    <n v="1"/>
    <s v="Effluent gross"/>
    <n v="6"/>
    <x v="1"/>
    <x v="1"/>
    <n v="40451"/>
    <x v="0"/>
    <m/>
    <m/>
    <m/>
    <m/>
    <m/>
    <m/>
    <m/>
    <m/>
    <m/>
    <m/>
    <m/>
    <m/>
    <m/>
    <m/>
    <m/>
    <m/>
    <m/>
    <m/>
    <m/>
    <m/>
    <m/>
    <m/>
    <s v="&lt;"/>
    <n v="5.0000000000000001E-3"/>
    <s v="MG/L"/>
    <m/>
    <m/>
    <s v="MG/L"/>
    <s v="max"/>
    <m/>
    <m/>
    <m/>
    <m/>
    <m/>
    <x v="0"/>
    <m/>
    <m/>
    <m/>
    <m/>
    <m/>
    <m/>
    <m/>
    <m/>
    <m/>
    <m/>
    <m/>
    <m/>
    <m/>
    <m/>
    <m/>
    <m/>
    <m/>
    <m/>
    <m/>
    <m/>
    <m/>
    <m/>
    <m/>
    <m/>
  </r>
  <r>
    <s v="MT0024210"/>
    <s v="ICIS-NPDES"/>
    <x v="1"/>
    <x v="5"/>
    <n v="720"/>
    <s v="Cyanide, total (as CN)"/>
    <x v="41"/>
    <n v="1"/>
    <s v="Effluent gross"/>
    <n v="6"/>
    <x v="27"/>
    <x v="27"/>
    <n v="40633"/>
    <x v="1"/>
    <m/>
    <m/>
    <m/>
    <m/>
    <m/>
    <m/>
    <m/>
    <m/>
    <m/>
    <m/>
    <m/>
    <m/>
    <m/>
    <m/>
    <m/>
    <m/>
    <m/>
    <m/>
    <m/>
    <m/>
    <m/>
    <m/>
    <s v="&lt;"/>
    <n v="5.0000000000000001E-3"/>
    <s v="MG/L"/>
    <m/>
    <m/>
    <s v="MG/L"/>
    <s v="max"/>
    <m/>
    <m/>
    <m/>
    <m/>
    <m/>
    <x v="0"/>
    <m/>
    <m/>
    <m/>
    <m/>
    <m/>
    <m/>
    <m/>
    <m/>
    <m/>
    <m/>
    <m/>
    <m/>
    <m/>
    <m/>
    <m/>
    <m/>
    <m/>
    <m/>
    <m/>
    <m/>
    <m/>
    <m/>
    <m/>
    <m/>
  </r>
  <r>
    <s v="MT0024210"/>
    <s v="ICIS-NPDES"/>
    <x v="1"/>
    <x v="5"/>
    <n v="720"/>
    <s v="Cyanide, total (as CN)"/>
    <x v="41"/>
    <n v="1"/>
    <s v="Effluent gross"/>
    <n v="6"/>
    <x v="29"/>
    <x v="29"/>
    <n v="40816"/>
    <x v="1"/>
    <m/>
    <m/>
    <m/>
    <m/>
    <m/>
    <m/>
    <m/>
    <m/>
    <m/>
    <m/>
    <m/>
    <m/>
    <m/>
    <m/>
    <m/>
    <m/>
    <m/>
    <m/>
    <m/>
    <m/>
    <m/>
    <m/>
    <s v="&lt;"/>
    <n v="5.0000000000000001E-3"/>
    <s v="MG/L"/>
    <m/>
    <m/>
    <s v="MG/L"/>
    <s v="max"/>
    <m/>
    <m/>
    <m/>
    <m/>
    <m/>
    <x v="0"/>
    <m/>
    <m/>
    <m/>
    <m/>
    <m/>
    <m/>
    <m/>
    <m/>
    <m/>
    <m/>
    <m/>
    <m/>
    <m/>
    <m/>
    <m/>
    <m/>
    <m/>
    <m/>
    <m/>
    <m/>
    <m/>
    <m/>
    <m/>
    <m/>
  </r>
  <r>
    <s v="MT0024210"/>
    <s v="ICIS-NPDES"/>
    <x v="1"/>
    <x v="5"/>
    <n v="720"/>
    <s v="Cyanide, total (as CN)"/>
    <x v="41"/>
    <n v="1"/>
    <s v="Effluent gross"/>
    <n v="6"/>
    <x v="8"/>
    <x v="8"/>
    <n v="40999"/>
    <x v="2"/>
    <m/>
    <m/>
    <m/>
    <m/>
    <m/>
    <m/>
    <m/>
    <m/>
    <m/>
    <m/>
    <m/>
    <m/>
    <m/>
    <m/>
    <m/>
    <m/>
    <m/>
    <m/>
    <m/>
    <m/>
    <m/>
    <m/>
    <m/>
    <n v="2.1000000000000001E-2"/>
    <s v="MG/L"/>
    <m/>
    <m/>
    <s v="MG/L"/>
    <s v="max"/>
    <m/>
    <m/>
    <m/>
    <m/>
    <m/>
    <x v="0"/>
    <m/>
    <m/>
    <m/>
    <m/>
    <m/>
    <m/>
    <m/>
    <m/>
    <m/>
    <m/>
    <m/>
    <m/>
    <m/>
    <m/>
    <m/>
    <m/>
    <m/>
    <m/>
    <m/>
    <m/>
    <m/>
    <m/>
    <m/>
    <m/>
  </r>
  <r>
    <s v="MT0024210"/>
    <s v="ICIS-NPDES"/>
    <x v="1"/>
    <x v="5"/>
    <n v="918"/>
    <s v="Calcium, total recoverable"/>
    <x v="18"/>
    <n v="1"/>
    <s v="Effluent gross"/>
    <n v="1"/>
    <x v="11"/>
    <x v="11"/>
    <n v="40025"/>
    <x v="3"/>
    <m/>
    <m/>
    <m/>
    <m/>
    <m/>
    <m/>
    <m/>
    <m/>
    <m/>
    <m/>
    <m/>
    <m/>
    <n v="99"/>
    <s v="MG/L"/>
    <m/>
    <m/>
    <s v="MG/L"/>
    <s v="avg"/>
    <m/>
    <m/>
    <m/>
    <m/>
    <m/>
    <m/>
    <m/>
    <m/>
    <m/>
    <m/>
    <m/>
    <m/>
    <m/>
    <m/>
    <m/>
    <m/>
    <x v="0"/>
    <m/>
    <m/>
    <m/>
    <m/>
    <m/>
    <m/>
    <m/>
    <m/>
    <m/>
    <m/>
    <m/>
    <m/>
    <m/>
    <m/>
    <m/>
    <m/>
    <m/>
    <m/>
    <m/>
    <m/>
    <m/>
    <m/>
    <m/>
    <m/>
  </r>
  <r>
    <s v="MT0024210"/>
    <s v="ICIS-NPDES"/>
    <x v="1"/>
    <x v="5"/>
    <n v="918"/>
    <s v="Calcium, total recoverable"/>
    <x v="18"/>
    <n v="1"/>
    <s v="Effluent gross"/>
    <n v="1"/>
    <x v="12"/>
    <x v="12"/>
    <n v="40056"/>
    <x v="3"/>
    <m/>
    <m/>
    <m/>
    <m/>
    <m/>
    <m/>
    <m/>
    <m/>
    <m/>
    <m/>
    <m/>
    <m/>
    <n v="93"/>
    <s v="MG/L"/>
    <m/>
    <m/>
    <s v="MG/L"/>
    <s v="avg"/>
    <m/>
    <m/>
    <m/>
    <m/>
    <m/>
    <m/>
    <m/>
    <m/>
    <m/>
    <m/>
    <m/>
    <m/>
    <m/>
    <m/>
    <m/>
    <m/>
    <x v="0"/>
    <m/>
    <m/>
    <m/>
    <m/>
    <m/>
    <m/>
    <m/>
    <m/>
    <m/>
    <m/>
    <m/>
    <m/>
    <m/>
    <m/>
    <m/>
    <m/>
    <m/>
    <m/>
    <m/>
    <m/>
    <m/>
    <m/>
    <m/>
    <m/>
  </r>
  <r>
    <s v="MT0024210"/>
    <s v="ICIS-NPDES"/>
    <x v="1"/>
    <x v="5"/>
    <n v="918"/>
    <s v="Calcium, total recoverable"/>
    <x v="18"/>
    <n v="1"/>
    <s v="Effluent gross"/>
    <n v="1"/>
    <x v="13"/>
    <x v="13"/>
    <n v="40086"/>
    <x v="3"/>
    <m/>
    <m/>
    <m/>
    <m/>
    <m/>
    <m/>
    <m/>
    <m/>
    <m/>
    <m/>
    <m/>
    <m/>
    <n v="89"/>
    <s v="MG/L"/>
    <m/>
    <m/>
    <s v="MG/L"/>
    <s v="avg"/>
    <m/>
    <m/>
    <m/>
    <m/>
    <m/>
    <m/>
    <m/>
    <m/>
    <m/>
    <m/>
    <m/>
    <m/>
    <m/>
    <m/>
    <m/>
    <m/>
    <x v="0"/>
    <m/>
    <m/>
    <m/>
    <m/>
    <m/>
    <m/>
    <m/>
    <m/>
    <m/>
    <m/>
    <m/>
    <m/>
    <m/>
    <m/>
    <m/>
    <m/>
    <m/>
    <m/>
    <m/>
    <m/>
    <m/>
    <m/>
    <m/>
    <m/>
  </r>
  <r>
    <s v="MT0024210"/>
    <s v="ICIS-NPDES"/>
    <x v="1"/>
    <x v="5"/>
    <n v="918"/>
    <s v="Calcium, total recoverable"/>
    <x v="18"/>
    <n v="1"/>
    <s v="Effluent gross"/>
    <n v="1"/>
    <x v="14"/>
    <x v="14"/>
    <n v="40117"/>
    <x v="3"/>
    <m/>
    <m/>
    <m/>
    <m/>
    <m/>
    <m/>
    <m/>
    <m/>
    <m/>
    <m/>
    <m/>
    <m/>
    <n v="93"/>
    <s v="MG/L"/>
    <m/>
    <m/>
    <s v="MG/L"/>
    <s v="avg"/>
    <m/>
    <m/>
    <m/>
    <m/>
    <m/>
    <m/>
    <m/>
    <m/>
    <m/>
    <m/>
    <m/>
    <m/>
    <m/>
    <m/>
    <m/>
    <m/>
    <x v="0"/>
    <m/>
    <m/>
    <m/>
    <m/>
    <m/>
    <m/>
    <m/>
    <m/>
    <m/>
    <m/>
    <m/>
    <m/>
    <m/>
    <m/>
    <m/>
    <m/>
    <m/>
    <m/>
    <m/>
    <m/>
    <m/>
    <m/>
    <m/>
    <m/>
  </r>
  <r>
    <s v="MT0024210"/>
    <s v="ICIS-NPDES"/>
    <x v="1"/>
    <x v="5"/>
    <n v="918"/>
    <s v="Calcium, total recoverable"/>
    <x v="18"/>
    <n v="1"/>
    <s v="Effluent gross"/>
    <n v="1"/>
    <x v="15"/>
    <x v="15"/>
    <n v="40147"/>
    <x v="3"/>
    <m/>
    <m/>
    <m/>
    <m/>
    <m/>
    <m/>
    <m/>
    <m/>
    <m/>
    <m/>
    <m/>
    <m/>
    <n v="88"/>
    <s v="MG/L"/>
    <m/>
    <m/>
    <s v="MG/L"/>
    <s v="avg"/>
    <m/>
    <m/>
    <m/>
    <m/>
    <m/>
    <m/>
    <m/>
    <m/>
    <m/>
    <m/>
    <m/>
    <m/>
    <m/>
    <m/>
    <m/>
    <m/>
    <x v="0"/>
    <m/>
    <m/>
    <m/>
    <m/>
    <m/>
    <m/>
    <m/>
    <m/>
    <m/>
    <m/>
    <m/>
    <m/>
    <m/>
    <m/>
    <m/>
    <m/>
    <m/>
    <m/>
    <m/>
    <m/>
    <m/>
    <m/>
    <m/>
    <m/>
  </r>
  <r>
    <s v="MT0024210"/>
    <s v="ICIS-NPDES"/>
    <x v="1"/>
    <x v="5"/>
    <n v="918"/>
    <s v="Calcium, total recoverable"/>
    <x v="18"/>
    <n v="1"/>
    <s v="Effluent gross"/>
    <n v="1"/>
    <x v="16"/>
    <x v="16"/>
    <n v="40178"/>
    <x v="3"/>
    <m/>
    <m/>
    <m/>
    <m/>
    <m/>
    <m/>
    <m/>
    <m/>
    <m/>
    <m/>
    <m/>
    <m/>
    <n v="91"/>
    <s v="MG/L"/>
    <m/>
    <m/>
    <s v="MG/L"/>
    <s v="avg"/>
    <m/>
    <m/>
    <m/>
    <m/>
    <m/>
    <m/>
    <m/>
    <m/>
    <m/>
    <m/>
    <m/>
    <m/>
    <m/>
    <m/>
    <m/>
    <m/>
    <x v="0"/>
    <m/>
    <m/>
    <m/>
    <m/>
    <m/>
    <m/>
    <m/>
    <m/>
    <m/>
    <m/>
    <m/>
    <m/>
    <m/>
    <m/>
    <m/>
    <m/>
    <m/>
    <m/>
    <m/>
    <m/>
    <m/>
    <m/>
    <m/>
    <m/>
  </r>
  <r>
    <s v="MT0024210"/>
    <s v="ICIS-NPDES"/>
    <x v="1"/>
    <x v="5"/>
    <n v="918"/>
    <s v="Calcium, total recoverable"/>
    <x v="18"/>
    <n v="1"/>
    <s v="Effluent gross"/>
    <n v="1"/>
    <x v="17"/>
    <x v="17"/>
    <n v="40209"/>
    <x v="0"/>
    <m/>
    <m/>
    <m/>
    <m/>
    <m/>
    <m/>
    <m/>
    <m/>
    <m/>
    <m/>
    <m/>
    <m/>
    <n v="94"/>
    <s v="MG/L"/>
    <m/>
    <m/>
    <s v="MG/L"/>
    <s v="avg"/>
    <m/>
    <m/>
    <m/>
    <m/>
    <m/>
    <m/>
    <m/>
    <m/>
    <m/>
    <m/>
    <m/>
    <m/>
    <m/>
    <m/>
    <m/>
    <m/>
    <x v="0"/>
    <m/>
    <m/>
    <m/>
    <m/>
    <m/>
    <m/>
    <m/>
    <m/>
    <m/>
    <m/>
    <m/>
    <m/>
    <m/>
    <m/>
    <m/>
    <m/>
    <m/>
    <m/>
    <m/>
    <m/>
    <m/>
    <m/>
    <m/>
    <m/>
  </r>
  <r>
    <s v="MT0024210"/>
    <s v="ICIS-NPDES"/>
    <x v="1"/>
    <x v="5"/>
    <n v="918"/>
    <s v="Calcium, total recoverable"/>
    <x v="18"/>
    <n v="1"/>
    <s v="Effluent gross"/>
    <n v="1"/>
    <x v="18"/>
    <x v="18"/>
    <n v="40237"/>
    <x v="0"/>
    <m/>
    <m/>
    <m/>
    <m/>
    <m/>
    <m/>
    <m/>
    <m/>
    <m/>
    <m/>
    <m/>
    <m/>
    <n v="88"/>
    <s v="MG/L"/>
    <m/>
    <m/>
    <s v="MG/L"/>
    <s v="avg"/>
    <m/>
    <m/>
    <m/>
    <m/>
    <m/>
    <m/>
    <m/>
    <m/>
    <m/>
    <m/>
    <m/>
    <m/>
    <m/>
    <m/>
    <m/>
    <m/>
    <x v="0"/>
    <m/>
    <m/>
    <m/>
    <m/>
    <m/>
    <m/>
    <m/>
    <m/>
    <m/>
    <m/>
    <m/>
    <m/>
    <m/>
    <m/>
    <m/>
    <m/>
    <m/>
    <m/>
    <m/>
    <m/>
    <m/>
    <m/>
    <m/>
    <m/>
  </r>
  <r>
    <s v="MT0024210"/>
    <s v="ICIS-NPDES"/>
    <x v="1"/>
    <x v="5"/>
    <n v="918"/>
    <s v="Calcium, total recoverable"/>
    <x v="18"/>
    <n v="1"/>
    <s v="Effluent gross"/>
    <n v="1"/>
    <x v="19"/>
    <x v="19"/>
    <n v="40268"/>
    <x v="0"/>
    <m/>
    <m/>
    <m/>
    <m/>
    <m/>
    <m/>
    <m/>
    <m/>
    <m/>
    <m/>
    <m/>
    <m/>
    <n v="87"/>
    <s v="MG/L"/>
    <m/>
    <m/>
    <s v="MG/L"/>
    <s v="avg"/>
    <m/>
    <m/>
    <m/>
    <m/>
    <m/>
    <m/>
    <m/>
    <m/>
    <m/>
    <m/>
    <m/>
    <m/>
    <m/>
    <m/>
    <m/>
    <m/>
    <x v="0"/>
    <m/>
    <m/>
    <m/>
    <m/>
    <m/>
    <m/>
    <m/>
    <m/>
    <m/>
    <m/>
    <m/>
    <m/>
    <m/>
    <m/>
    <m/>
    <m/>
    <m/>
    <m/>
    <m/>
    <m/>
    <m/>
    <m/>
    <m/>
    <m/>
  </r>
  <r>
    <s v="MT0024210"/>
    <s v="ICIS-NPDES"/>
    <x v="1"/>
    <x v="5"/>
    <n v="918"/>
    <s v="Calcium, total recoverable"/>
    <x v="18"/>
    <n v="1"/>
    <s v="Effluent gross"/>
    <n v="1"/>
    <x v="20"/>
    <x v="20"/>
    <n v="40298"/>
    <x v="0"/>
    <m/>
    <m/>
    <m/>
    <m/>
    <m/>
    <m/>
    <m/>
    <m/>
    <m/>
    <m/>
    <m/>
    <m/>
    <n v="102"/>
    <s v="MG/L"/>
    <m/>
    <m/>
    <s v="MG/L"/>
    <s v="avg"/>
    <m/>
    <m/>
    <m/>
    <m/>
    <m/>
    <m/>
    <m/>
    <m/>
    <m/>
    <m/>
    <m/>
    <m/>
    <m/>
    <m/>
    <m/>
    <m/>
    <x v="0"/>
    <m/>
    <m/>
    <m/>
    <m/>
    <m/>
    <m/>
    <m/>
    <m/>
    <m/>
    <m/>
    <m/>
    <m/>
    <m/>
    <m/>
    <m/>
    <m/>
    <m/>
    <m/>
    <m/>
    <m/>
    <m/>
    <m/>
    <m/>
    <m/>
  </r>
  <r>
    <s v="MT0024210"/>
    <s v="ICIS-NPDES"/>
    <x v="1"/>
    <x v="5"/>
    <n v="918"/>
    <s v="Calcium, total recoverable"/>
    <x v="18"/>
    <n v="1"/>
    <s v="Effluent gross"/>
    <n v="1"/>
    <x v="21"/>
    <x v="21"/>
    <n v="40329"/>
    <x v="0"/>
    <m/>
    <m/>
    <m/>
    <m/>
    <m/>
    <m/>
    <m/>
    <m/>
    <m/>
    <m/>
    <m/>
    <m/>
    <n v="90"/>
    <s v="MG/L"/>
    <m/>
    <m/>
    <s v="MG/L"/>
    <s v="avg"/>
    <m/>
    <m/>
    <m/>
    <m/>
    <m/>
    <m/>
    <m/>
    <m/>
    <m/>
    <m/>
    <m/>
    <m/>
    <m/>
    <m/>
    <m/>
    <m/>
    <x v="0"/>
    <m/>
    <m/>
    <m/>
    <m/>
    <m/>
    <m/>
    <m/>
    <m/>
    <m/>
    <m/>
    <m/>
    <m/>
    <m/>
    <m/>
    <m/>
    <m/>
    <m/>
    <m/>
    <m/>
    <m/>
    <m/>
    <m/>
    <m/>
    <m/>
  </r>
  <r>
    <s v="MT0024210"/>
    <s v="ICIS-NPDES"/>
    <x v="1"/>
    <x v="5"/>
    <n v="918"/>
    <s v="Calcium, total recoverable"/>
    <x v="18"/>
    <n v="1"/>
    <s v="Effluent gross"/>
    <n v="1"/>
    <x v="22"/>
    <x v="22"/>
    <n v="40359"/>
    <x v="0"/>
    <m/>
    <m/>
    <m/>
    <m/>
    <m/>
    <m/>
    <m/>
    <m/>
    <m/>
    <m/>
    <m/>
    <m/>
    <n v="90"/>
    <s v="MG/L"/>
    <m/>
    <m/>
    <s v="MG/L"/>
    <s v="avg"/>
    <m/>
    <m/>
    <m/>
    <m/>
    <m/>
    <m/>
    <m/>
    <m/>
    <m/>
    <m/>
    <m/>
    <m/>
    <m/>
    <m/>
    <m/>
    <m/>
    <x v="0"/>
    <m/>
    <m/>
    <m/>
    <m/>
    <m/>
    <m/>
    <m/>
    <m/>
    <m/>
    <m/>
    <m/>
    <m/>
    <m/>
    <m/>
    <m/>
    <m/>
    <m/>
    <m/>
    <m/>
    <m/>
    <m/>
    <m/>
    <m/>
    <m/>
  </r>
  <r>
    <s v="MT0024210"/>
    <s v="ICIS-NPDES"/>
    <x v="1"/>
    <x v="5"/>
    <n v="918"/>
    <s v="Calcium, total recoverable"/>
    <x v="18"/>
    <n v="1"/>
    <s v="Effluent gross"/>
    <n v="1"/>
    <x v="23"/>
    <x v="23"/>
    <n v="40390"/>
    <x v="0"/>
    <m/>
    <m/>
    <m/>
    <m/>
    <m/>
    <m/>
    <m/>
    <m/>
    <m/>
    <m/>
    <m/>
    <m/>
    <n v="89"/>
    <s v="MG/L"/>
    <m/>
    <m/>
    <s v="MG/L"/>
    <s v="avg"/>
    <m/>
    <m/>
    <m/>
    <m/>
    <m/>
    <m/>
    <m/>
    <m/>
    <m/>
    <m/>
    <m/>
    <m/>
    <m/>
    <m/>
    <m/>
    <m/>
    <x v="0"/>
    <m/>
    <m/>
    <m/>
    <m/>
    <m/>
    <m/>
    <m/>
    <m/>
    <m/>
    <m/>
    <m/>
    <m/>
    <m/>
    <m/>
    <m/>
    <m/>
    <m/>
    <m/>
    <m/>
    <m/>
    <m/>
    <m/>
    <m/>
    <m/>
  </r>
  <r>
    <s v="MT0024210"/>
    <s v="ICIS-NPDES"/>
    <x v="1"/>
    <x v="5"/>
    <n v="918"/>
    <s v="Calcium, total recoverable"/>
    <x v="18"/>
    <n v="1"/>
    <s v="Effluent gross"/>
    <n v="1"/>
    <x v="0"/>
    <x v="0"/>
    <n v="40421"/>
    <x v="0"/>
    <m/>
    <m/>
    <m/>
    <m/>
    <m/>
    <m/>
    <m/>
    <m/>
    <m/>
    <m/>
    <m/>
    <m/>
    <n v="87"/>
    <s v="MG/L"/>
    <m/>
    <m/>
    <s v="MG/L"/>
    <s v="avg"/>
    <m/>
    <m/>
    <m/>
    <m/>
    <m/>
    <m/>
    <m/>
    <m/>
    <m/>
    <m/>
    <m/>
    <m/>
    <m/>
    <m/>
    <m/>
    <m/>
    <x v="0"/>
    <m/>
    <m/>
    <m/>
    <m/>
    <m/>
    <m/>
    <m/>
    <m/>
    <m/>
    <m/>
    <m/>
    <m/>
    <m/>
    <m/>
    <m/>
    <m/>
    <m/>
    <m/>
    <m/>
    <m/>
    <m/>
    <m/>
    <m/>
    <m/>
  </r>
  <r>
    <s v="MT0024210"/>
    <s v="ICIS-NPDES"/>
    <x v="1"/>
    <x v="5"/>
    <n v="918"/>
    <s v="Calcium, total recoverable"/>
    <x v="18"/>
    <n v="1"/>
    <s v="Effluent gross"/>
    <n v="1"/>
    <x v="1"/>
    <x v="1"/>
    <n v="40451"/>
    <x v="0"/>
    <m/>
    <m/>
    <m/>
    <m/>
    <m/>
    <m/>
    <m/>
    <m/>
    <m/>
    <m/>
    <m/>
    <m/>
    <n v="91"/>
    <s v="MG/L"/>
    <m/>
    <m/>
    <s v="MG/L"/>
    <s v="avg"/>
    <m/>
    <m/>
    <m/>
    <m/>
    <m/>
    <m/>
    <m/>
    <m/>
    <m/>
    <m/>
    <m/>
    <m/>
    <m/>
    <m/>
    <m/>
    <m/>
    <x v="0"/>
    <m/>
    <m/>
    <m/>
    <m/>
    <m/>
    <m/>
    <m/>
    <m/>
    <m/>
    <m/>
    <m/>
    <m/>
    <m/>
    <m/>
    <m/>
    <m/>
    <m/>
    <m/>
    <m/>
    <m/>
    <m/>
    <m/>
    <m/>
    <m/>
  </r>
  <r>
    <s v="MT0024210"/>
    <s v="ICIS-NPDES"/>
    <x v="1"/>
    <x v="5"/>
    <n v="918"/>
    <s v="Calcium, total recoverable"/>
    <x v="18"/>
    <n v="1"/>
    <s v="Effluent gross"/>
    <n v="1"/>
    <x v="24"/>
    <x v="24"/>
    <n v="40482"/>
    <x v="0"/>
    <m/>
    <m/>
    <m/>
    <m/>
    <m/>
    <m/>
    <m/>
    <m/>
    <m/>
    <m/>
    <m/>
    <m/>
    <n v="93"/>
    <s v="MG/L"/>
    <m/>
    <m/>
    <s v="MG/L"/>
    <s v="avg"/>
    <m/>
    <m/>
    <m/>
    <m/>
    <m/>
    <m/>
    <m/>
    <m/>
    <m/>
    <m/>
    <m/>
    <m/>
    <m/>
    <m/>
    <m/>
    <m/>
    <x v="0"/>
    <m/>
    <m/>
    <m/>
    <m/>
    <m/>
    <m/>
    <m/>
    <m/>
    <m/>
    <m/>
    <m/>
    <m/>
    <m/>
    <m/>
    <m/>
    <m/>
    <m/>
    <m/>
    <m/>
    <m/>
    <m/>
    <m/>
    <m/>
    <m/>
  </r>
  <r>
    <s v="MT0024210"/>
    <s v="ICIS-NPDES"/>
    <x v="1"/>
    <x v="5"/>
    <n v="918"/>
    <s v="Calcium, total recoverable"/>
    <x v="18"/>
    <n v="1"/>
    <s v="Effluent gross"/>
    <n v="1"/>
    <x v="2"/>
    <x v="2"/>
    <n v="40512"/>
    <x v="0"/>
    <m/>
    <m/>
    <m/>
    <m/>
    <m/>
    <m/>
    <m/>
    <m/>
    <m/>
    <m/>
    <m/>
    <m/>
    <n v="90"/>
    <s v="MG/L"/>
    <m/>
    <m/>
    <s v="MG/L"/>
    <s v="avg"/>
    <m/>
    <m/>
    <m/>
    <m/>
    <m/>
    <m/>
    <m/>
    <m/>
    <m/>
    <m/>
    <m/>
    <m/>
    <m/>
    <m/>
    <m/>
    <m/>
    <x v="0"/>
    <m/>
    <m/>
    <m/>
    <m/>
    <m/>
    <m/>
    <m/>
    <m/>
    <m/>
    <m/>
    <m/>
    <m/>
    <m/>
    <m/>
    <m/>
    <m/>
    <m/>
    <m/>
    <m/>
    <m/>
    <m/>
    <m/>
    <m/>
    <m/>
  </r>
  <r>
    <s v="MT0024210"/>
    <s v="ICIS-NPDES"/>
    <x v="1"/>
    <x v="5"/>
    <n v="918"/>
    <s v="Calcium, total recoverable"/>
    <x v="18"/>
    <n v="1"/>
    <s v="Effluent gross"/>
    <n v="1"/>
    <x v="3"/>
    <x v="3"/>
    <n v="40543"/>
    <x v="0"/>
    <m/>
    <m/>
    <m/>
    <m/>
    <m/>
    <m/>
    <m/>
    <m/>
    <m/>
    <m/>
    <m/>
    <m/>
    <n v="87"/>
    <s v="MG/L"/>
    <m/>
    <m/>
    <s v="MG/L"/>
    <s v="avg"/>
    <m/>
    <m/>
    <m/>
    <m/>
    <m/>
    <m/>
    <m/>
    <m/>
    <m/>
    <m/>
    <m/>
    <m/>
    <m/>
    <m/>
    <m/>
    <m/>
    <x v="0"/>
    <m/>
    <m/>
    <m/>
    <m/>
    <m/>
    <m/>
    <m/>
    <m/>
    <m/>
    <m/>
    <m/>
    <m/>
    <m/>
    <m/>
    <m/>
    <m/>
    <m/>
    <m/>
    <m/>
    <m/>
    <m/>
    <m/>
    <m/>
    <m/>
  </r>
  <r>
    <s v="MT0024210"/>
    <s v="ICIS-NPDES"/>
    <x v="1"/>
    <x v="5"/>
    <n v="918"/>
    <s v="Calcium, total recoverable"/>
    <x v="18"/>
    <n v="1"/>
    <s v="Effluent gross"/>
    <n v="1"/>
    <x v="25"/>
    <x v="25"/>
    <n v="40574"/>
    <x v="1"/>
    <m/>
    <m/>
    <m/>
    <m/>
    <m/>
    <m/>
    <m/>
    <m/>
    <m/>
    <m/>
    <m/>
    <m/>
    <n v="89"/>
    <s v="MG/L"/>
    <m/>
    <m/>
    <s v="MG/L"/>
    <s v="avg"/>
    <m/>
    <m/>
    <m/>
    <m/>
    <m/>
    <m/>
    <m/>
    <m/>
    <m/>
    <m/>
    <m/>
    <m/>
    <m/>
    <m/>
    <m/>
    <m/>
    <x v="0"/>
    <m/>
    <m/>
    <m/>
    <m/>
    <m/>
    <m/>
    <m/>
    <m/>
    <m/>
    <m/>
    <m/>
    <m/>
    <m/>
    <m/>
    <m/>
    <m/>
    <m/>
    <m/>
    <m/>
    <m/>
    <m/>
    <m/>
    <m/>
    <m/>
  </r>
  <r>
    <s v="MT0024210"/>
    <s v="ICIS-NPDES"/>
    <x v="1"/>
    <x v="5"/>
    <n v="918"/>
    <s v="Calcium, total recoverable"/>
    <x v="18"/>
    <n v="1"/>
    <s v="Effluent gross"/>
    <n v="1"/>
    <x v="26"/>
    <x v="26"/>
    <n v="40602"/>
    <x v="1"/>
    <m/>
    <m/>
    <m/>
    <m/>
    <m/>
    <m/>
    <m/>
    <m/>
    <m/>
    <m/>
    <m/>
    <m/>
    <n v="92"/>
    <s v="MG/L"/>
    <m/>
    <m/>
    <s v="MG/L"/>
    <s v="avg"/>
    <m/>
    <m/>
    <m/>
    <m/>
    <m/>
    <m/>
    <m/>
    <m/>
    <m/>
    <m/>
    <m/>
    <m/>
    <m/>
    <m/>
    <m/>
    <m/>
    <x v="0"/>
    <m/>
    <m/>
    <m/>
    <m/>
    <m/>
    <m/>
    <m/>
    <m/>
    <m/>
    <m/>
    <m/>
    <m/>
    <m/>
    <m/>
    <m/>
    <m/>
    <m/>
    <m/>
    <m/>
    <m/>
    <m/>
    <m/>
    <m/>
    <m/>
  </r>
  <r>
    <s v="MT0024210"/>
    <s v="ICIS-NPDES"/>
    <x v="1"/>
    <x v="5"/>
    <n v="918"/>
    <s v="Calcium, total recoverable"/>
    <x v="18"/>
    <n v="1"/>
    <s v="Effluent gross"/>
    <n v="1"/>
    <x v="27"/>
    <x v="27"/>
    <n v="40633"/>
    <x v="1"/>
    <m/>
    <m/>
    <m/>
    <m/>
    <m/>
    <m/>
    <m/>
    <m/>
    <m/>
    <m/>
    <m/>
    <m/>
    <n v="87"/>
    <s v="MG/L"/>
    <m/>
    <m/>
    <s v="MG/L"/>
    <s v="avg"/>
    <m/>
    <m/>
    <m/>
    <m/>
    <m/>
    <m/>
    <m/>
    <m/>
    <m/>
    <m/>
    <m/>
    <m/>
    <m/>
    <m/>
    <m/>
    <m/>
    <x v="0"/>
    <m/>
    <m/>
    <m/>
    <m/>
    <m/>
    <m/>
    <m/>
    <m/>
    <m/>
    <m/>
    <m/>
    <m/>
    <m/>
    <m/>
    <m/>
    <m/>
    <m/>
    <m/>
    <m/>
    <m/>
    <m/>
    <m/>
    <m/>
    <m/>
  </r>
  <r>
    <s v="MT0024210"/>
    <s v="ICIS-NPDES"/>
    <x v="1"/>
    <x v="5"/>
    <n v="918"/>
    <s v="Calcium, total recoverable"/>
    <x v="18"/>
    <n v="1"/>
    <s v="Effluent gross"/>
    <n v="1"/>
    <x v="28"/>
    <x v="28"/>
    <n v="40663"/>
    <x v="1"/>
    <m/>
    <m/>
    <m/>
    <m/>
    <m/>
    <m/>
    <m/>
    <m/>
    <m/>
    <m/>
    <m/>
    <m/>
    <n v="85"/>
    <s v="MG/L"/>
    <m/>
    <m/>
    <s v="MG/L"/>
    <s v="avg"/>
    <m/>
    <m/>
    <m/>
    <m/>
    <m/>
    <m/>
    <m/>
    <m/>
    <m/>
    <m/>
    <m/>
    <m/>
    <m/>
    <m/>
    <m/>
    <m/>
    <x v="0"/>
    <m/>
    <m/>
    <m/>
    <m/>
    <m/>
    <m/>
    <m/>
    <m/>
    <m/>
    <m/>
    <m/>
    <m/>
    <m/>
    <m/>
    <m/>
    <m/>
    <m/>
    <m/>
    <m/>
    <m/>
    <m/>
    <m/>
    <m/>
    <m/>
  </r>
  <r>
    <s v="MT0024210"/>
    <s v="ICIS-NPDES"/>
    <x v="1"/>
    <x v="5"/>
    <n v="918"/>
    <s v="Calcium, total recoverable"/>
    <x v="18"/>
    <n v="1"/>
    <s v="Effluent gross"/>
    <n v="1"/>
    <x v="4"/>
    <x v="4"/>
    <n v="40694"/>
    <x v="1"/>
    <m/>
    <m/>
    <m/>
    <m/>
    <m/>
    <m/>
    <m/>
    <m/>
    <m/>
    <m/>
    <m/>
    <m/>
    <n v="75"/>
    <s v="MG/L"/>
    <m/>
    <m/>
    <s v="MG/L"/>
    <s v="avg"/>
    <m/>
    <m/>
    <m/>
    <m/>
    <m/>
    <m/>
    <m/>
    <m/>
    <m/>
    <m/>
    <m/>
    <m/>
    <m/>
    <m/>
    <m/>
    <m/>
    <x v="0"/>
    <m/>
    <m/>
    <m/>
    <m/>
    <m/>
    <m/>
    <m/>
    <m/>
    <m/>
    <m/>
    <m/>
    <m/>
    <m/>
    <m/>
    <m/>
    <m/>
    <m/>
    <m/>
    <m/>
    <m/>
    <m/>
    <m/>
    <m/>
    <m/>
  </r>
  <r>
    <s v="MT0024210"/>
    <s v="ICIS-NPDES"/>
    <x v="1"/>
    <x v="5"/>
    <n v="918"/>
    <s v="Calcium, total recoverable"/>
    <x v="18"/>
    <n v="1"/>
    <s v="Effluent gross"/>
    <n v="1"/>
    <x v="5"/>
    <x v="5"/>
    <n v="40724"/>
    <x v="1"/>
    <m/>
    <m/>
    <m/>
    <m/>
    <m/>
    <m/>
    <m/>
    <m/>
    <m/>
    <m/>
    <m/>
    <m/>
    <n v="86"/>
    <s v="MG/L"/>
    <m/>
    <m/>
    <s v="MG/L"/>
    <s v="avg"/>
    <m/>
    <m/>
    <m/>
    <m/>
    <m/>
    <m/>
    <m/>
    <m/>
    <m/>
    <m/>
    <m/>
    <m/>
    <m/>
    <m/>
    <m/>
    <m/>
    <x v="0"/>
    <m/>
    <m/>
    <m/>
    <m/>
    <m/>
    <m/>
    <m/>
    <m/>
    <m/>
    <m/>
    <m/>
    <m/>
    <m/>
    <m/>
    <m/>
    <m/>
    <m/>
    <m/>
    <m/>
    <m/>
    <m/>
    <m/>
    <m/>
    <m/>
  </r>
  <r>
    <s v="MT0024210"/>
    <s v="ICIS-NPDES"/>
    <x v="1"/>
    <x v="5"/>
    <n v="918"/>
    <s v="Calcium, total recoverable"/>
    <x v="18"/>
    <n v="1"/>
    <s v="Effluent gross"/>
    <n v="1"/>
    <x v="6"/>
    <x v="6"/>
    <n v="40755"/>
    <x v="1"/>
    <m/>
    <m/>
    <m/>
    <m/>
    <m/>
    <m/>
    <m/>
    <m/>
    <m/>
    <m/>
    <m/>
    <m/>
    <n v="104"/>
    <s v="MG/L"/>
    <m/>
    <m/>
    <s v="MG/L"/>
    <s v="avg"/>
    <m/>
    <m/>
    <m/>
    <m/>
    <m/>
    <m/>
    <m/>
    <m/>
    <m/>
    <m/>
    <m/>
    <m/>
    <m/>
    <m/>
    <m/>
    <m/>
    <x v="0"/>
    <m/>
    <m/>
    <m/>
    <m/>
    <m/>
    <m/>
    <m/>
    <m/>
    <m/>
    <m/>
    <m/>
    <m/>
    <m/>
    <m/>
    <m/>
    <m/>
    <m/>
    <m/>
    <m/>
    <m/>
    <m/>
    <m/>
    <m/>
    <m/>
  </r>
  <r>
    <s v="MT0024210"/>
    <s v="ICIS-NPDES"/>
    <x v="1"/>
    <x v="5"/>
    <n v="918"/>
    <s v="Calcium, total recoverable"/>
    <x v="18"/>
    <n v="1"/>
    <s v="Effluent gross"/>
    <n v="1"/>
    <x v="7"/>
    <x v="7"/>
    <n v="40786"/>
    <x v="1"/>
    <m/>
    <m/>
    <m/>
    <m/>
    <m/>
    <m/>
    <m/>
    <m/>
    <m/>
    <m/>
    <m/>
    <m/>
    <n v="88"/>
    <s v="MG/L"/>
    <m/>
    <m/>
    <s v="MG/L"/>
    <s v="avg"/>
    <m/>
    <m/>
    <m/>
    <m/>
    <m/>
    <m/>
    <m/>
    <m/>
    <m/>
    <m/>
    <m/>
    <m/>
    <m/>
    <m/>
    <m/>
    <m/>
    <x v="0"/>
    <m/>
    <m/>
    <m/>
    <m/>
    <m/>
    <m/>
    <m/>
    <m/>
    <m/>
    <m/>
    <m/>
    <m/>
    <m/>
    <m/>
    <m/>
    <m/>
    <m/>
    <m/>
    <m/>
    <m/>
    <m/>
    <m/>
    <m/>
    <m/>
  </r>
  <r>
    <s v="MT0024210"/>
    <s v="ICIS-NPDES"/>
    <x v="1"/>
    <x v="5"/>
    <n v="918"/>
    <s v="Calcium, total recoverable"/>
    <x v="18"/>
    <n v="1"/>
    <s v="Effluent gross"/>
    <n v="1"/>
    <x v="29"/>
    <x v="29"/>
    <n v="40816"/>
    <x v="1"/>
    <m/>
    <m/>
    <m/>
    <m/>
    <m/>
    <m/>
    <m/>
    <m/>
    <m/>
    <m/>
    <m/>
    <m/>
    <n v="90"/>
    <s v="MG/L"/>
    <m/>
    <m/>
    <s v="MG/L"/>
    <s v="avg"/>
    <m/>
    <m/>
    <m/>
    <m/>
    <m/>
    <m/>
    <m/>
    <m/>
    <m/>
    <m/>
    <m/>
    <m/>
    <m/>
    <m/>
    <m/>
    <m/>
    <x v="0"/>
    <m/>
    <m/>
    <m/>
    <m/>
    <m/>
    <m/>
    <m/>
    <m/>
    <m/>
    <m/>
    <m/>
    <m/>
    <m/>
    <m/>
    <m/>
    <m/>
    <m/>
    <m/>
    <m/>
    <m/>
    <m/>
    <m/>
    <m/>
    <m/>
  </r>
  <r>
    <s v="MT0024210"/>
    <s v="ICIS-NPDES"/>
    <x v="1"/>
    <x v="5"/>
    <n v="918"/>
    <s v="Calcium, total recoverable"/>
    <x v="18"/>
    <n v="1"/>
    <s v="Effluent gross"/>
    <n v="1"/>
    <x v="30"/>
    <x v="30"/>
    <n v="40847"/>
    <x v="1"/>
    <m/>
    <m/>
    <m/>
    <m/>
    <m/>
    <m/>
    <m/>
    <m/>
    <m/>
    <m/>
    <m/>
    <m/>
    <n v="90"/>
    <s v="MG/L"/>
    <m/>
    <m/>
    <s v="MG/L"/>
    <s v="avg"/>
    <m/>
    <m/>
    <m/>
    <m/>
    <m/>
    <m/>
    <m/>
    <m/>
    <m/>
    <m/>
    <m/>
    <m/>
    <m/>
    <m/>
    <m/>
    <m/>
    <x v="0"/>
    <m/>
    <m/>
    <m/>
    <m/>
    <m/>
    <m/>
    <m/>
    <m/>
    <m/>
    <m/>
    <m/>
    <m/>
    <m/>
    <m/>
    <m/>
    <m/>
    <m/>
    <m/>
    <m/>
    <m/>
    <m/>
    <m/>
    <m/>
    <m/>
  </r>
  <r>
    <s v="MT0024210"/>
    <s v="ICIS-NPDES"/>
    <x v="1"/>
    <x v="5"/>
    <n v="918"/>
    <s v="Calcium, total recoverable"/>
    <x v="18"/>
    <n v="1"/>
    <s v="Effluent gross"/>
    <n v="1"/>
    <x v="31"/>
    <x v="31"/>
    <n v="40877"/>
    <x v="1"/>
    <m/>
    <m/>
    <m/>
    <m/>
    <m/>
    <m/>
    <m/>
    <m/>
    <m/>
    <m/>
    <m/>
    <m/>
    <n v="93"/>
    <s v="MG/L"/>
    <m/>
    <m/>
    <s v="MG/L"/>
    <s v="avg"/>
    <m/>
    <m/>
    <m/>
    <m/>
    <m/>
    <m/>
    <m/>
    <m/>
    <m/>
    <m/>
    <m/>
    <m/>
    <m/>
    <m/>
    <m/>
    <m/>
    <x v="0"/>
    <m/>
    <m/>
    <m/>
    <m/>
    <m/>
    <m/>
    <m/>
    <m/>
    <m/>
    <m/>
    <m/>
    <m/>
    <m/>
    <m/>
    <m/>
    <m/>
    <m/>
    <m/>
    <m/>
    <m/>
    <m/>
    <m/>
    <m/>
    <m/>
  </r>
  <r>
    <s v="MT0024210"/>
    <s v="ICIS-NPDES"/>
    <x v="1"/>
    <x v="5"/>
    <n v="918"/>
    <s v="Calcium, total recoverable"/>
    <x v="18"/>
    <n v="1"/>
    <s v="Effluent gross"/>
    <n v="1"/>
    <x v="32"/>
    <x v="32"/>
    <n v="40908"/>
    <x v="1"/>
    <m/>
    <m/>
    <m/>
    <m/>
    <m/>
    <m/>
    <m/>
    <m/>
    <m/>
    <m/>
    <m/>
    <m/>
    <n v="88"/>
    <s v="MG/L"/>
    <m/>
    <m/>
    <s v="MG/L"/>
    <s v="avg"/>
    <m/>
    <m/>
    <m/>
    <m/>
    <m/>
    <m/>
    <m/>
    <m/>
    <m/>
    <m/>
    <m/>
    <m/>
    <m/>
    <m/>
    <m/>
    <m/>
    <x v="0"/>
    <m/>
    <m/>
    <m/>
    <m/>
    <m/>
    <m/>
    <m/>
    <m/>
    <m/>
    <m/>
    <m/>
    <m/>
    <m/>
    <m/>
    <m/>
    <m/>
    <m/>
    <m/>
    <m/>
    <m/>
    <m/>
    <m/>
    <m/>
    <m/>
  </r>
  <r>
    <s v="MT0024210"/>
    <s v="ICIS-NPDES"/>
    <x v="1"/>
    <x v="5"/>
    <n v="918"/>
    <s v="Calcium, total recoverable"/>
    <x v="18"/>
    <n v="1"/>
    <s v="Effluent gross"/>
    <n v="1"/>
    <x v="33"/>
    <x v="33"/>
    <n v="40939"/>
    <x v="2"/>
    <m/>
    <m/>
    <m/>
    <m/>
    <m/>
    <m/>
    <m/>
    <m/>
    <m/>
    <m/>
    <m/>
    <m/>
    <n v="85"/>
    <s v="MG/L"/>
    <m/>
    <m/>
    <s v="MG/L"/>
    <s v="avg"/>
    <m/>
    <m/>
    <m/>
    <m/>
    <m/>
    <m/>
    <m/>
    <m/>
    <m/>
    <m/>
    <m/>
    <m/>
    <m/>
    <m/>
    <m/>
    <m/>
    <x v="0"/>
    <m/>
    <m/>
    <m/>
    <m/>
    <m/>
    <m/>
    <m/>
    <m/>
    <m/>
    <m/>
    <m/>
    <m/>
    <m/>
    <m/>
    <m/>
    <m/>
    <m/>
    <m/>
    <m/>
    <m/>
    <m/>
    <m/>
    <m/>
    <m/>
  </r>
  <r>
    <s v="MT0024210"/>
    <s v="ICIS-NPDES"/>
    <x v="1"/>
    <x v="5"/>
    <n v="918"/>
    <s v="Calcium, total recoverable"/>
    <x v="18"/>
    <n v="1"/>
    <s v="Effluent gross"/>
    <n v="1"/>
    <x v="34"/>
    <x v="34"/>
    <n v="40968"/>
    <x v="2"/>
    <m/>
    <m/>
    <m/>
    <m/>
    <m/>
    <m/>
    <m/>
    <m/>
    <m/>
    <m/>
    <m/>
    <m/>
    <n v="86"/>
    <s v="MG/L"/>
    <m/>
    <m/>
    <s v="MG/L"/>
    <s v="avg"/>
    <m/>
    <m/>
    <m/>
    <m/>
    <m/>
    <m/>
    <m/>
    <m/>
    <m/>
    <m/>
    <m/>
    <m/>
    <m/>
    <m/>
    <m/>
    <m/>
    <x v="0"/>
    <m/>
    <m/>
    <m/>
    <m/>
    <m/>
    <m/>
    <m/>
    <m/>
    <m/>
    <m/>
    <m/>
    <m/>
    <m/>
    <m/>
    <m/>
    <m/>
    <m/>
    <m/>
    <m/>
    <m/>
    <m/>
    <m/>
    <m/>
    <m/>
  </r>
  <r>
    <s v="MT0024210"/>
    <s v="ICIS-NPDES"/>
    <x v="1"/>
    <x v="5"/>
    <n v="918"/>
    <s v="Calcium, total recoverable"/>
    <x v="18"/>
    <n v="1"/>
    <s v="Effluent gross"/>
    <n v="1"/>
    <x v="8"/>
    <x v="8"/>
    <n v="40999"/>
    <x v="2"/>
    <m/>
    <m/>
    <m/>
    <m/>
    <m/>
    <m/>
    <m/>
    <m/>
    <m/>
    <m/>
    <m/>
    <m/>
    <n v="100"/>
    <s v="MG/L"/>
    <m/>
    <m/>
    <s v="MG/L"/>
    <s v="avg"/>
    <m/>
    <m/>
    <m/>
    <m/>
    <m/>
    <m/>
    <m/>
    <m/>
    <m/>
    <m/>
    <m/>
    <m/>
    <m/>
    <m/>
    <m/>
    <m/>
    <x v="0"/>
    <m/>
    <m/>
    <m/>
    <m/>
    <m/>
    <m/>
    <m/>
    <m/>
    <m/>
    <m/>
    <m/>
    <m/>
    <m/>
    <m/>
    <m/>
    <m/>
    <m/>
    <m/>
    <m/>
    <m/>
    <m/>
    <m/>
    <m/>
    <m/>
  </r>
  <r>
    <s v="MT0024210"/>
    <s v="ICIS-NPDES"/>
    <x v="1"/>
    <x v="5"/>
    <n v="918"/>
    <s v="Calcium, total recoverable"/>
    <x v="18"/>
    <n v="1"/>
    <s v="Effluent gross"/>
    <n v="1"/>
    <x v="9"/>
    <x v="9"/>
    <n v="41029"/>
    <x v="2"/>
    <m/>
    <m/>
    <m/>
    <m/>
    <m/>
    <m/>
    <m/>
    <m/>
    <m/>
    <m/>
    <m/>
    <m/>
    <n v="89"/>
    <s v="MG/L"/>
    <m/>
    <m/>
    <s v="MG/L"/>
    <s v="avg"/>
    <m/>
    <m/>
    <m/>
    <m/>
    <m/>
    <m/>
    <m/>
    <m/>
    <m/>
    <m/>
    <m/>
    <m/>
    <m/>
    <m/>
    <m/>
    <m/>
    <x v="0"/>
    <m/>
    <m/>
    <m/>
    <m/>
    <m/>
    <m/>
    <m/>
    <m/>
    <m/>
    <m/>
    <m/>
    <m/>
    <m/>
    <m/>
    <m/>
    <m/>
    <m/>
    <m/>
    <m/>
    <m/>
    <m/>
    <m/>
    <m/>
    <m/>
  </r>
  <r>
    <s v="MT0024210"/>
    <s v="ICIS-NPDES"/>
    <x v="1"/>
    <x v="5"/>
    <n v="921"/>
    <s v="Magnesium, total recoverable"/>
    <x v="19"/>
    <n v="1"/>
    <s v="Effluent gross"/>
    <n v="1"/>
    <x v="11"/>
    <x v="11"/>
    <n v="40025"/>
    <x v="3"/>
    <m/>
    <m/>
    <m/>
    <m/>
    <m/>
    <m/>
    <m/>
    <m/>
    <m/>
    <m/>
    <m/>
    <m/>
    <n v="73"/>
    <s v="MG/L"/>
    <m/>
    <m/>
    <s v="MG/L"/>
    <s v="avg"/>
    <m/>
    <m/>
    <m/>
    <m/>
    <m/>
    <m/>
    <m/>
    <m/>
    <m/>
    <m/>
    <m/>
    <m/>
    <m/>
    <m/>
    <m/>
    <m/>
    <x v="0"/>
    <m/>
    <m/>
    <m/>
    <m/>
    <m/>
    <m/>
    <m/>
    <m/>
    <m/>
    <m/>
    <m/>
    <m/>
    <m/>
    <m/>
    <m/>
    <m/>
    <m/>
    <m/>
    <m/>
    <m/>
    <m/>
    <m/>
    <m/>
    <m/>
  </r>
  <r>
    <s v="MT0024210"/>
    <s v="ICIS-NPDES"/>
    <x v="1"/>
    <x v="5"/>
    <n v="921"/>
    <s v="Magnesium, total recoverable"/>
    <x v="19"/>
    <n v="1"/>
    <s v="Effluent gross"/>
    <n v="1"/>
    <x v="12"/>
    <x v="12"/>
    <n v="40056"/>
    <x v="3"/>
    <m/>
    <m/>
    <m/>
    <m/>
    <m/>
    <m/>
    <m/>
    <m/>
    <m/>
    <m/>
    <m/>
    <m/>
    <n v="71"/>
    <s v="MG/L"/>
    <m/>
    <m/>
    <s v="MG/L"/>
    <s v="avg"/>
    <m/>
    <m/>
    <m/>
    <m/>
    <m/>
    <m/>
    <m/>
    <m/>
    <m/>
    <m/>
    <m/>
    <m/>
    <m/>
    <m/>
    <m/>
    <m/>
    <x v="0"/>
    <m/>
    <m/>
    <m/>
    <m/>
    <m/>
    <m/>
    <m/>
    <m/>
    <m/>
    <m/>
    <m/>
    <m/>
    <m/>
    <m/>
    <m/>
    <m/>
    <m/>
    <m/>
    <m/>
    <m/>
    <m/>
    <m/>
    <m/>
    <m/>
  </r>
  <r>
    <s v="MT0024210"/>
    <s v="ICIS-NPDES"/>
    <x v="1"/>
    <x v="5"/>
    <n v="921"/>
    <s v="Magnesium, total recoverable"/>
    <x v="19"/>
    <n v="1"/>
    <s v="Effluent gross"/>
    <n v="1"/>
    <x v="13"/>
    <x v="13"/>
    <n v="40086"/>
    <x v="3"/>
    <m/>
    <m/>
    <m/>
    <m/>
    <m/>
    <m/>
    <m/>
    <m/>
    <m/>
    <m/>
    <m/>
    <m/>
    <n v="64"/>
    <s v="MG/L"/>
    <m/>
    <m/>
    <s v="MG/L"/>
    <s v="avg"/>
    <m/>
    <m/>
    <m/>
    <m/>
    <m/>
    <m/>
    <m/>
    <m/>
    <m/>
    <m/>
    <m/>
    <m/>
    <m/>
    <m/>
    <m/>
    <m/>
    <x v="0"/>
    <m/>
    <m/>
    <m/>
    <m/>
    <m/>
    <m/>
    <m/>
    <m/>
    <m/>
    <m/>
    <m/>
    <m/>
    <m/>
    <m/>
    <m/>
    <m/>
    <m/>
    <m/>
    <m/>
    <m/>
    <m/>
    <m/>
    <m/>
    <m/>
  </r>
  <r>
    <s v="MT0024210"/>
    <s v="ICIS-NPDES"/>
    <x v="1"/>
    <x v="5"/>
    <n v="921"/>
    <s v="Magnesium, total recoverable"/>
    <x v="19"/>
    <n v="1"/>
    <s v="Effluent gross"/>
    <n v="1"/>
    <x v="14"/>
    <x v="14"/>
    <n v="40117"/>
    <x v="3"/>
    <m/>
    <m/>
    <m/>
    <m/>
    <m/>
    <m/>
    <m/>
    <m/>
    <m/>
    <m/>
    <m/>
    <m/>
    <n v="64"/>
    <s v="MG/L"/>
    <m/>
    <m/>
    <s v="MG/L"/>
    <s v="avg"/>
    <m/>
    <m/>
    <m/>
    <m/>
    <m/>
    <m/>
    <m/>
    <m/>
    <m/>
    <m/>
    <m/>
    <m/>
    <m/>
    <m/>
    <m/>
    <m/>
    <x v="0"/>
    <m/>
    <m/>
    <m/>
    <m/>
    <m/>
    <m/>
    <m/>
    <m/>
    <m/>
    <m/>
    <m/>
    <m/>
    <m/>
    <m/>
    <m/>
    <m/>
    <m/>
    <m/>
    <m/>
    <m/>
    <m/>
    <m/>
    <m/>
    <m/>
  </r>
  <r>
    <s v="MT0024210"/>
    <s v="ICIS-NPDES"/>
    <x v="1"/>
    <x v="5"/>
    <n v="921"/>
    <s v="Magnesium, total recoverable"/>
    <x v="19"/>
    <n v="1"/>
    <s v="Effluent gross"/>
    <n v="1"/>
    <x v="15"/>
    <x v="15"/>
    <n v="40147"/>
    <x v="3"/>
    <m/>
    <m/>
    <m/>
    <m/>
    <m/>
    <m/>
    <m/>
    <m/>
    <m/>
    <m/>
    <m/>
    <m/>
    <n v="64"/>
    <s v="MG/L"/>
    <m/>
    <m/>
    <s v="MG/L"/>
    <s v="avg"/>
    <m/>
    <m/>
    <m/>
    <m/>
    <m/>
    <m/>
    <m/>
    <m/>
    <m/>
    <m/>
    <m/>
    <m/>
    <m/>
    <m/>
    <m/>
    <m/>
    <x v="0"/>
    <m/>
    <m/>
    <m/>
    <m/>
    <m/>
    <m/>
    <m/>
    <m/>
    <m/>
    <m/>
    <m/>
    <m/>
    <m/>
    <m/>
    <m/>
    <m/>
    <m/>
    <m/>
    <m/>
    <m/>
    <m/>
    <m/>
    <m/>
    <m/>
  </r>
  <r>
    <s v="MT0024210"/>
    <s v="ICIS-NPDES"/>
    <x v="1"/>
    <x v="5"/>
    <n v="921"/>
    <s v="Magnesium, total recoverable"/>
    <x v="19"/>
    <n v="1"/>
    <s v="Effluent gross"/>
    <n v="1"/>
    <x v="16"/>
    <x v="16"/>
    <n v="40178"/>
    <x v="3"/>
    <m/>
    <m/>
    <m/>
    <m/>
    <m/>
    <m/>
    <m/>
    <m/>
    <m/>
    <m/>
    <m/>
    <m/>
    <n v="59"/>
    <s v="MG/L"/>
    <m/>
    <m/>
    <s v="MG/L"/>
    <s v="avg"/>
    <m/>
    <m/>
    <m/>
    <m/>
    <m/>
    <m/>
    <m/>
    <m/>
    <m/>
    <m/>
    <m/>
    <m/>
    <m/>
    <m/>
    <m/>
    <m/>
    <x v="0"/>
    <m/>
    <m/>
    <m/>
    <m/>
    <m/>
    <m/>
    <m/>
    <m/>
    <m/>
    <m/>
    <m/>
    <m/>
    <m/>
    <m/>
    <m/>
    <m/>
    <m/>
    <m/>
    <m/>
    <m/>
    <m/>
    <m/>
    <m/>
    <m/>
  </r>
  <r>
    <s v="MT0024210"/>
    <s v="ICIS-NPDES"/>
    <x v="1"/>
    <x v="5"/>
    <n v="921"/>
    <s v="Magnesium, total recoverable"/>
    <x v="19"/>
    <n v="1"/>
    <s v="Effluent gross"/>
    <n v="1"/>
    <x v="17"/>
    <x v="17"/>
    <n v="40209"/>
    <x v="0"/>
    <m/>
    <m/>
    <m/>
    <m/>
    <m/>
    <m/>
    <m/>
    <m/>
    <m/>
    <m/>
    <m/>
    <m/>
    <n v="60"/>
    <s v="MG/L"/>
    <m/>
    <m/>
    <s v="MG/L"/>
    <s v="avg"/>
    <m/>
    <m/>
    <m/>
    <m/>
    <m/>
    <m/>
    <m/>
    <m/>
    <m/>
    <m/>
    <m/>
    <m/>
    <m/>
    <m/>
    <m/>
    <m/>
    <x v="0"/>
    <m/>
    <m/>
    <m/>
    <m/>
    <m/>
    <m/>
    <m/>
    <m/>
    <m/>
    <m/>
    <m/>
    <m/>
    <m/>
    <m/>
    <m/>
    <m/>
    <m/>
    <m/>
    <m/>
    <m/>
    <m/>
    <m/>
    <m/>
    <m/>
  </r>
  <r>
    <s v="MT0024210"/>
    <s v="ICIS-NPDES"/>
    <x v="1"/>
    <x v="5"/>
    <n v="921"/>
    <s v="Magnesium, total recoverable"/>
    <x v="19"/>
    <n v="1"/>
    <s v="Effluent gross"/>
    <n v="1"/>
    <x v="18"/>
    <x v="18"/>
    <n v="40237"/>
    <x v="0"/>
    <m/>
    <m/>
    <m/>
    <m/>
    <m/>
    <m/>
    <m/>
    <m/>
    <m/>
    <m/>
    <m/>
    <m/>
    <n v="59"/>
    <s v="MG/L"/>
    <m/>
    <m/>
    <s v="MG/L"/>
    <s v="avg"/>
    <m/>
    <m/>
    <m/>
    <m/>
    <m/>
    <m/>
    <m/>
    <m/>
    <m/>
    <m/>
    <m/>
    <m/>
    <m/>
    <m/>
    <m/>
    <m/>
    <x v="0"/>
    <m/>
    <m/>
    <m/>
    <m/>
    <m/>
    <m/>
    <m/>
    <m/>
    <m/>
    <m/>
    <m/>
    <m/>
    <m/>
    <m/>
    <m/>
    <m/>
    <m/>
    <m/>
    <m/>
    <m/>
    <m/>
    <m/>
    <m/>
    <m/>
  </r>
  <r>
    <s v="MT0024210"/>
    <s v="ICIS-NPDES"/>
    <x v="1"/>
    <x v="5"/>
    <n v="921"/>
    <s v="Magnesium, total recoverable"/>
    <x v="19"/>
    <n v="1"/>
    <s v="Effluent gross"/>
    <n v="1"/>
    <x v="19"/>
    <x v="19"/>
    <n v="40268"/>
    <x v="0"/>
    <m/>
    <m/>
    <m/>
    <m/>
    <m/>
    <m/>
    <m/>
    <m/>
    <m/>
    <m/>
    <m/>
    <m/>
    <n v="56"/>
    <s v="MG/L"/>
    <m/>
    <m/>
    <s v="MG/L"/>
    <s v="avg"/>
    <m/>
    <m/>
    <m/>
    <m/>
    <m/>
    <m/>
    <m/>
    <m/>
    <m/>
    <m/>
    <m/>
    <m/>
    <m/>
    <m/>
    <m/>
    <m/>
    <x v="0"/>
    <m/>
    <m/>
    <m/>
    <m/>
    <m/>
    <m/>
    <m/>
    <m/>
    <m/>
    <m/>
    <m/>
    <m/>
    <m/>
    <m/>
    <m/>
    <m/>
    <m/>
    <m/>
    <m/>
    <m/>
    <m/>
    <m/>
    <m/>
    <m/>
  </r>
  <r>
    <s v="MT0024210"/>
    <s v="ICIS-NPDES"/>
    <x v="1"/>
    <x v="5"/>
    <n v="921"/>
    <s v="Magnesium, total recoverable"/>
    <x v="19"/>
    <n v="1"/>
    <s v="Effluent gross"/>
    <n v="1"/>
    <x v="20"/>
    <x v="20"/>
    <n v="40298"/>
    <x v="0"/>
    <m/>
    <m/>
    <m/>
    <m/>
    <m/>
    <m/>
    <m/>
    <m/>
    <m/>
    <m/>
    <m/>
    <m/>
    <n v="68"/>
    <s v="MG/L"/>
    <m/>
    <m/>
    <s v="MG/L"/>
    <s v="avg"/>
    <m/>
    <m/>
    <m/>
    <m/>
    <m/>
    <m/>
    <m/>
    <m/>
    <m/>
    <m/>
    <m/>
    <m/>
    <m/>
    <m/>
    <m/>
    <m/>
    <x v="0"/>
    <m/>
    <m/>
    <m/>
    <m/>
    <m/>
    <m/>
    <m/>
    <m/>
    <m/>
    <m/>
    <m/>
    <m/>
    <m/>
    <m/>
    <m/>
    <m/>
    <m/>
    <m/>
    <m/>
    <m/>
    <m/>
    <m/>
    <m/>
    <m/>
  </r>
  <r>
    <s v="MT0024210"/>
    <s v="ICIS-NPDES"/>
    <x v="1"/>
    <x v="5"/>
    <n v="921"/>
    <s v="Magnesium, total recoverable"/>
    <x v="19"/>
    <n v="1"/>
    <s v="Effluent gross"/>
    <n v="1"/>
    <x v="21"/>
    <x v="21"/>
    <n v="40329"/>
    <x v="0"/>
    <m/>
    <m/>
    <m/>
    <m/>
    <m/>
    <m/>
    <m/>
    <m/>
    <m/>
    <m/>
    <m/>
    <m/>
    <n v="68"/>
    <s v="MG/L"/>
    <m/>
    <m/>
    <s v="MG/L"/>
    <s v="avg"/>
    <m/>
    <m/>
    <m/>
    <m/>
    <m/>
    <m/>
    <m/>
    <m/>
    <m/>
    <m/>
    <m/>
    <m/>
    <m/>
    <m/>
    <m/>
    <m/>
    <x v="0"/>
    <m/>
    <m/>
    <m/>
    <m/>
    <m/>
    <m/>
    <m/>
    <m/>
    <m/>
    <m/>
    <m/>
    <m/>
    <m/>
    <m/>
    <m/>
    <m/>
    <m/>
    <m/>
    <m/>
    <m/>
    <m/>
    <m/>
    <m/>
    <m/>
  </r>
  <r>
    <s v="MT0024210"/>
    <s v="ICIS-NPDES"/>
    <x v="1"/>
    <x v="5"/>
    <n v="921"/>
    <s v="Magnesium, total recoverable"/>
    <x v="19"/>
    <n v="1"/>
    <s v="Effluent gross"/>
    <n v="1"/>
    <x v="22"/>
    <x v="22"/>
    <n v="40359"/>
    <x v="0"/>
    <m/>
    <m/>
    <m/>
    <m/>
    <m/>
    <m/>
    <m/>
    <m/>
    <m/>
    <m/>
    <m/>
    <m/>
    <n v="63"/>
    <s v="MG/L"/>
    <m/>
    <m/>
    <s v="MG/L"/>
    <s v="avg"/>
    <m/>
    <m/>
    <m/>
    <m/>
    <m/>
    <m/>
    <m/>
    <m/>
    <m/>
    <m/>
    <m/>
    <m/>
    <m/>
    <m/>
    <m/>
    <m/>
    <x v="0"/>
    <m/>
    <m/>
    <m/>
    <m/>
    <m/>
    <m/>
    <m/>
    <m/>
    <m/>
    <m/>
    <m/>
    <m/>
    <m/>
    <m/>
    <m/>
    <m/>
    <m/>
    <m/>
    <m/>
    <m/>
    <m/>
    <m/>
    <m/>
    <m/>
  </r>
  <r>
    <s v="MT0024210"/>
    <s v="ICIS-NPDES"/>
    <x v="1"/>
    <x v="5"/>
    <n v="921"/>
    <s v="Magnesium, total recoverable"/>
    <x v="19"/>
    <n v="1"/>
    <s v="Effluent gross"/>
    <n v="1"/>
    <x v="23"/>
    <x v="23"/>
    <n v="40390"/>
    <x v="0"/>
    <m/>
    <m/>
    <m/>
    <m/>
    <m/>
    <m/>
    <m/>
    <m/>
    <m/>
    <m/>
    <m/>
    <m/>
    <n v="63"/>
    <s v="MG/L"/>
    <m/>
    <m/>
    <s v="MG/L"/>
    <s v="avg"/>
    <m/>
    <m/>
    <m/>
    <m/>
    <m/>
    <m/>
    <m/>
    <m/>
    <m/>
    <m/>
    <m/>
    <m/>
    <m/>
    <m/>
    <m/>
    <m/>
    <x v="0"/>
    <m/>
    <m/>
    <m/>
    <m/>
    <m/>
    <m/>
    <m/>
    <m/>
    <m/>
    <m/>
    <m/>
    <m/>
    <m/>
    <m/>
    <m/>
    <m/>
    <m/>
    <m/>
    <m/>
    <m/>
    <m/>
    <m/>
    <m/>
    <m/>
  </r>
  <r>
    <s v="MT0024210"/>
    <s v="ICIS-NPDES"/>
    <x v="1"/>
    <x v="5"/>
    <n v="921"/>
    <s v="Magnesium, total recoverable"/>
    <x v="19"/>
    <n v="1"/>
    <s v="Effluent gross"/>
    <n v="1"/>
    <x v="0"/>
    <x v="0"/>
    <n v="40421"/>
    <x v="0"/>
    <m/>
    <m/>
    <m/>
    <m/>
    <m/>
    <m/>
    <m/>
    <m/>
    <m/>
    <m/>
    <m/>
    <m/>
    <n v="62"/>
    <s v="MG/L"/>
    <m/>
    <m/>
    <s v="MG/L"/>
    <s v="avg"/>
    <m/>
    <m/>
    <m/>
    <m/>
    <m/>
    <m/>
    <m/>
    <m/>
    <m/>
    <m/>
    <m/>
    <m/>
    <m/>
    <m/>
    <m/>
    <m/>
    <x v="0"/>
    <m/>
    <m/>
    <m/>
    <m/>
    <m/>
    <m/>
    <m/>
    <m/>
    <m/>
    <m/>
    <m/>
    <m/>
    <m/>
    <m/>
    <m/>
    <m/>
    <m/>
    <m/>
    <m/>
    <m/>
    <m/>
    <m/>
    <m/>
    <m/>
  </r>
  <r>
    <s v="MT0024210"/>
    <s v="ICIS-NPDES"/>
    <x v="1"/>
    <x v="5"/>
    <n v="921"/>
    <s v="Magnesium, total recoverable"/>
    <x v="19"/>
    <n v="1"/>
    <s v="Effluent gross"/>
    <n v="1"/>
    <x v="1"/>
    <x v="1"/>
    <n v="40451"/>
    <x v="0"/>
    <m/>
    <m/>
    <m/>
    <m/>
    <m/>
    <m/>
    <m/>
    <m/>
    <m/>
    <m/>
    <m/>
    <m/>
    <n v="73"/>
    <s v="MG/L"/>
    <m/>
    <m/>
    <s v="MG/L"/>
    <s v="avg"/>
    <m/>
    <m/>
    <m/>
    <m/>
    <m/>
    <m/>
    <m/>
    <m/>
    <m/>
    <m/>
    <m/>
    <m/>
    <m/>
    <m/>
    <m/>
    <m/>
    <x v="0"/>
    <m/>
    <m/>
    <m/>
    <m/>
    <m/>
    <m/>
    <m/>
    <m/>
    <m/>
    <m/>
    <m/>
    <m/>
    <m/>
    <m/>
    <m/>
    <m/>
    <m/>
    <m/>
    <m/>
    <m/>
    <m/>
    <m/>
    <m/>
    <m/>
  </r>
  <r>
    <s v="MT0024210"/>
    <s v="ICIS-NPDES"/>
    <x v="1"/>
    <x v="5"/>
    <n v="921"/>
    <s v="Magnesium, total recoverable"/>
    <x v="19"/>
    <n v="1"/>
    <s v="Effluent gross"/>
    <n v="1"/>
    <x v="24"/>
    <x v="24"/>
    <n v="40482"/>
    <x v="0"/>
    <m/>
    <m/>
    <m/>
    <m/>
    <m/>
    <m/>
    <m/>
    <m/>
    <m/>
    <m/>
    <m/>
    <m/>
    <n v="64"/>
    <s v="MG/L"/>
    <m/>
    <m/>
    <s v="MG/L"/>
    <s v="avg"/>
    <m/>
    <m/>
    <m/>
    <m/>
    <m/>
    <m/>
    <m/>
    <m/>
    <m/>
    <m/>
    <m/>
    <m/>
    <m/>
    <m/>
    <m/>
    <m/>
    <x v="0"/>
    <m/>
    <m/>
    <m/>
    <m/>
    <m/>
    <m/>
    <m/>
    <m/>
    <m/>
    <m/>
    <m/>
    <m/>
    <m/>
    <m/>
    <m/>
    <m/>
    <m/>
    <m/>
    <m/>
    <m/>
    <m/>
    <m/>
    <m/>
    <m/>
  </r>
  <r>
    <s v="MT0024210"/>
    <s v="ICIS-NPDES"/>
    <x v="1"/>
    <x v="5"/>
    <n v="921"/>
    <s v="Magnesium, total recoverable"/>
    <x v="19"/>
    <n v="1"/>
    <s v="Effluent gross"/>
    <n v="1"/>
    <x v="2"/>
    <x v="2"/>
    <n v="40512"/>
    <x v="0"/>
    <m/>
    <m/>
    <m/>
    <m/>
    <m/>
    <m/>
    <m/>
    <m/>
    <m/>
    <m/>
    <m/>
    <m/>
    <n v="59"/>
    <s v="MG/L"/>
    <m/>
    <m/>
    <s v="MG/L"/>
    <s v="avg"/>
    <m/>
    <m/>
    <m/>
    <m/>
    <m/>
    <m/>
    <m/>
    <m/>
    <m/>
    <m/>
    <m/>
    <m/>
    <m/>
    <m/>
    <m/>
    <m/>
    <x v="0"/>
    <m/>
    <m/>
    <m/>
    <m/>
    <m/>
    <m/>
    <m/>
    <m/>
    <m/>
    <m/>
    <m/>
    <m/>
    <m/>
    <m/>
    <m/>
    <m/>
    <m/>
    <m/>
    <m/>
    <m/>
    <m/>
    <m/>
    <m/>
    <m/>
  </r>
  <r>
    <s v="MT0024210"/>
    <s v="ICIS-NPDES"/>
    <x v="1"/>
    <x v="5"/>
    <n v="921"/>
    <s v="Magnesium, total recoverable"/>
    <x v="19"/>
    <n v="1"/>
    <s v="Effluent gross"/>
    <n v="1"/>
    <x v="3"/>
    <x v="3"/>
    <n v="40543"/>
    <x v="0"/>
    <m/>
    <m/>
    <m/>
    <m/>
    <m/>
    <m/>
    <m/>
    <m/>
    <m/>
    <m/>
    <m/>
    <m/>
    <n v="57"/>
    <s v="MG/L"/>
    <m/>
    <m/>
    <s v="MG/L"/>
    <s v="avg"/>
    <m/>
    <m/>
    <m/>
    <m/>
    <m/>
    <m/>
    <m/>
    <m/>
    <m/>
    <m/>
    <m/>
    <m/>
    <m/>
    <m/>
    <m/>
    <m/>
    <x v="0"/>
    <m/>
    <m/>
    <m/>
    <m/>
    <m/>
    <m/>
    <m/>
    <m/>
    <m/>
    <m/>
    <m/>
    <m/>
    <m/>
    <m/>
    <m/>
    <m/>
    <m/>
    <m/>
    <m/>
    <m/>
    <m/>
    <m/>
    <m/>
    <m/>
  </r>
  <r>
    <s v="MT0024210"/>
    <s v="ICIS-NPDES"/>
    <x v="1"/>
    <x v="5"/>
    <n v="921"/>
    <s v="Magnesium, total recoverable"/>
    <x v="19"/>
    <n v="1"/>
    <s v="Effluent gross"/>
    <n v="1"/>
    <x v="25"/>
    <x v="25"/>
    <n v="40574"/>
    <x v="1"/>
    <m/>
    <m/>
    <m/>
    <m/>
    <m/>
    <m/>
    <m/>
    <m/>
    <m/>
    <m/>
    <m/>
    <m/>
    <n v="53"/>
    <s v="MG/L"/>
    <m/>
    <m/>
    <s v="MG/L"/>
    <s v="avg"/>
    <m/>
    <m/>
    <m/>
    <m/>
    <m/>
    <m/>
    <m/>
    <m/>
    <m/>
    <m/>
    <m/>
    <m/>
    <m/>
    <m/>
    <m/>
    <m/>
    <x v="0"/>
    <m/>
    <m/>
    <m/>
    <m/>
    <m/>
    <m/>
    <m/>
    <m/>
    <m/>
    <m/>
    <m/>
    <m/>
    <m/>
    <m/>
    <m/>
    <m/>
    <m/>
    <m/>
    <m/>
    <m/>
    <m/>
    <m/>
    <m/>
    <m/>
  </r>
  <r>
    <s v="MT0024210"/>
    <s v="ICIS-NPDES"/>
    <x v="1"/>
    <x v="5"/>
    <n v="921"/>
    <s v="Magnesium, total recoverable"/>
    <x v="19"/>
    <n v="1"/>
    <s v="Effluent gross"/>
    <n v="1"/>
    <x v="26"/>
    <x v="26"/>
    <n v="40602"/>
    <x v="1"/>
    <m/>
    <m/>
    <m/>
    <m/>
    <m/>
    <m/>
    <m/>
    <m/>
    <m/>
    <m/>
    <m/>
    <m/>
    <n v="58"/>
    <s v="MG/L"/>
    <m/>
    <m/>
    <s v="MG/L"/>
    <s v="avg"/>
    <m/>
    <m/>
    <m/>
    <m/>
    <m/>
    <m/>
    <m/>
    <m/>
    <m/>
    <m/>
    <m/>
    <m/>
    <m/>
    <m/>
    <m/>
    <m/>
    <x v="0"/>
    <m/>
    <m/>
    <m/>
    <m/>
    <m/>
    <m/>
    <m/>
    <m/>
    <m/>
    <m/>
    <m/>
    <m/>
    <m/>
    <m/>
    <m/>
    <m/>
    <m/>
    <m/>
    <m/>
    <m/>
    <m/>
    <m/>
    <m/>
    <m/>
  </r>
  <r>
    <s v="MT0024210"/>
    <s v="ICIS-NPDES"/>
    <x v="1"/>
    <x v="5"/>
    <n v="921"/>
    <s v="Magnesium, total recoverable"/>
    <x v="19"/>
    <n v="1"/>
    <s v="Effluent gross"/>
    <n v="1"/>
    <x v="27"/>
    <x v="27"/>
    <n v="40633"/>
    <x v="1"/>
    <m/>
    <m/>
    <m/>
    <m/>
    <m/>
    <m/>
    <m/>
    <m/>
    <m/>
    <m/>
    <m/>
    <m/>
    <n v="57"/>
    <s v="MG/L"/>
    <m/>
    <m/>
    <s v="MG/L"/>
    <s v="avg"/>
    <m/>
    <m/>
    <m/>
    <m/>
    <m/>
    <m/>
    <m/>
    <m/>
    <m/>
    <m/>
    <m/>
    <m/>
    <m/>
    <m/>
    <m/>
    <m/>
    <x v="0"/>
    <m/>
    <m/>
    <m/>
    <m/>
    <m/>
    <m/>
    <m/>
    <m/>
    <m/>
    <m/>
    <m/>
    <m/>
    <m/>
    <m/>
    <m/>
    <m/>
    <m/>
    <m/>
    <m/>
    <m/>
    <m/>
    <m/>
    <m/>
    <m/>
  </r>
  <r>
    <s v="MT0024210"/>
    <s v="ICIS-NPDES"/>
    <x v="1"/>
    <x v="5"/>
    <n v="921"/>
    <s v="Magnesium, total recoverable"/>
    <x v="19"/>
    <n v="1"/>
    <s v="Effluent gross"/>
    <n v="1"/>
    <x v="28"/>
    <x v="28"/>
    <n v="40663"/>
    <x v="1"/>
    <m/>
    <m/>
    <m/>
    <m/>
    <m/>
    <m/>
    <m/>
    <m/>
    <m/>
    <m/>
    <m/>
    <m/>
    <n v="54"/>
    <s v="MG/L"/>
    <m/>
    <m/>
    <s v="MG/L"/>
    <s v="avg"/>
    <m/>
    <m/>
    <m/>
    <m/>
    <m/>
    <m/>
    <m/>
    <m/>
    <m/>
    <m/>
    <m/>
    <m/>
    <m/>
    <m/>
    <m/>
    <m/>
    <x v="0"/>
    <m/>
    <m/>
    <m/>
    <m/>
    <m/>
    <m/>
    <m/>
    <m/>
    <m/>
    <m/>
    <m/>
    <m/>
    <m/>
    <m/>
    <m/>
    <m/>
    <m/>
    <m/>
    <m/>
    <m/>
    <m/>
    <m/>
    <m/>
    <m/>
  </r>
  <r>
    <s v="MT0024210"/>
    <s v="ICIS-NPDES"/>
    <x v="1"/>
    <x v="5"/>
    <n v="921"/>
    <s v="Magnesium, total recoverable"/>
    <x v="19"/>
    <n v="1"/>
    <s v="Effluent gross"/>
    <n v="1"/>
    <x v="4"/>
    <x v="4"/>
    <n v="40694"/>
    <x v="1"/>
    <m/>
    <m/>
    <m/>
    <m/>
    <m/>
    <m/>
    <m/>
    <m/>
    <m/>
    <m/>
    <m/>
    <m/>
    <n v="63"/>
    <s v="MG/L"/>
    <m/>
    <m/>
    <s v="MG/L"/>
    <s v="avg"/>
    <m/>
    <m/>
    <m/>
    <m/>
    <m/>
    <m/>
    <m/>
    <m/>
    <m/>
    <m/>
    <m/>
    <m/>
    <m/>
    <m/>
    <m/>
    <m/>
    <x v="0"/>
    <m/>
    <m/>
    <m/>
    <m/>
    <m/>
    <m/>
    <m/>
    <m/>
    <m/>
    <m/>
    <m/>
    <m/>
    <m/>
    <m/>
    <m/>
    <m/>
    <m/>
    <m/>
    <m/>
    <m/>
    <m/>
    <m/>
    <m/>
    <m/>
  </r>
  <r>
    <s v="MT0024210"/>
    <s v="ICIS-NPDES"/>
    <x v="1"/>
    <x v="5"/>
    <n v="921"/>
    <s v="Magnesium, total recoverable"/>
    <x v="19"/>
    <n v="1"/>
    <s v="Effluent gross"/>
    <n v="1"/>
    <x v="5"/>
    <x v="5"/>
    <n v="40724"/>
    <x v="1"/>
    <m/>
    <m/>
    <m/>
    <m/>
    <m/>
    <m/>
    <m/>
    <m/>
    <m/>
    <m/>
    <m/>
    <m/>
    <n v="72"/>
    <s v="MG/L"/>
    <m/>
    <m/>
    <s v="MG/L"/>
    <s v="avg"/>
    <m/>
    <m/>
    <m/>
    <m/>
    <m/>
    <m/>
    <m/>
    <m/>
    <m/>
    <m/>
    <m/>
    <m/>
    <m/>
    <m/>
    <m/>
    <m/>
    <x v="0"/>
    <m/>
    <m/>
    <m/>
    <m/>
    <m/>
    <m/>
    <m/>
    <m/>
    <m/>
    <m/>
    <m/>
    <m/>
    <m/>
    <m/>
    <m/>
    <m/>
    <m/>
    <m/>
    <m/>
    <m/>
    <m/>
    <m/>
    <m/>
    <m/>
  </r>
  <r>
    <s v="MT0024210"/>
    <s v="ICIS-NPDES"/>
    <x v="1"/>
    <x v="5"/>
    <n v="921"/>
    <s v="Magnesium, total recoverable"/>
    <x v="19"/>
    <n v="1"/>
    <s v="Effluent gross"/>
    <n v="1"/>
    <x v="6"/>
    <x v="6"/>
    <n v="40755"/>
    <x v="1"/>
    <m/>
    <m/>
    <m/>
    <m/>
    <m/>
    <m/>
    <m/>
    <m/>
    <m/>
    <m/>
    <m/>
    <m/>
    <n v="91"/>
    <s v="MG/L"/>
    <m/>
    <m/>
    <s v="MG/L"/>
    <s v="avg"/>
    <m/>
    <m/>
    <m/>
    <m/>
    <m/>
    <m/>
    <m/>
    <m/>
    <m/>
    <m/>
    <m/>
    <m/>
    <m/>
    <m/>
    <m/>
    <m/>
    <x v="0"/>
    <m/>
    <m/>
    <m/>
    <m/>
    <m/>
    <m/>
    <m/>
    <m/>
    <m/>
    <m/>
    <m/>
    <m/>
    <m/>
    <m/>
    <m/>
    <m/>
    <m/>
    <m/>
    <m/>
    <m/>
    <m/>
    <m/>
    <m/>
    <m/>
  </r>
  <r>
    <s v="MT0024210"/>
    <s v="ICIS-NPDES"/>
    <x v="1"/>
    <x v="5"/>
    <n v="921"/>
    <s v="Magnesium, total recoverable"/>
    <x v="19"/>
    <n v="1"/>
    <s v="Effluent gross"/>
    <n v="1"/>
    <x v="7"/>
    <x v="7"/>
    <n v="40786"/>
    <x v="1"/>
    <m/>
    <m/>
    <m/>
    <m/>
    <m/>
    <m/>
    <m/>
    <m/>
    <m/>
    <m/>
    <m/>
    <m/>
    <n v="66"/>
    <s v="MG/L"/>
    <m/>
    <m/>
    <s v="MG/L"/>
    <s v="avg"/>
    <m/>
    <m/>
    <m/>
    <m/>
    <m/>
    <m/>
    <m/>
    <m/>
    <m/>
    <m/>
    <m/>
    <m/>
    <m/>
    <m/>
    <m/>
    <m/>
    <x v="0"/>
    <m/>
    <m/>
    <m/>
    <m/>
    <m/>
    <m/>
    <m/>
    <m/>
    <m/>
    <m/>
    <m/>
    <m/>
    <m/>
    <m/>
    <m/>
    <m/>
    <m/>
    <m/>
    <m/>
    <m/>
    <m/>
    <m/>
    <m/>
    <m/>
  </r>
  <r>
    <s v="MT0024210"/>
    <s v="ICIS-NPDES"/>
    <x v="1"/>
    <x v="5"/>
    <n v="921"/>
    <s v="Magnesium, total recoverable"/>
    <x v="19"/>
    <n v="1"/>
    <s v="Effluent gross"/>
    <n v="1"/>
    <x v="29"/>
    <x v="29"/>
    <n v="40816"/>
    <x v="1"/>
    <m/>
    <m/>
    <m/>
    <m/>
    <m/>
    <m/>
    <m/>
    <m/>
    <m/>
    <m/>
    <m/>
    <m/>
    <n v="68"/>
    <s v="MG/L"/>
    <m/>
    <m/>
    <s v="MG/L"/>
    <s v="avg"/>
    <m/>
    <m/>
    <m/>
    <m/>
    <m/>
    <m/>
    <m/>
    <m/>
    <m/>
    <m/>
    <m/>
    <m/>
    <m/>
    <m/>
    <m/>
    <m/>
    <x v="0"/>
    <m/>
    <m/>
    <m/>
    <m/>
    <m/>
    <m/>
    <m/>
    <m/>
    <m/>
    <m/>
    <m/>
    <m/>
    <m/>
    <m/>
    <m/>
    <m/>
    <m/>
    <m/>
    <m/>
    <m/>
    <m/>
    <m/>
    <m/>
    <m/>
  </r>
  <r>
    <s v="MT0024210"/>
    <s v="ICIS-NPDES"/>
    <x v="1"/>
    <x v="5"/>
    <n v="921"/>
    <s v="Magnesium, total recoverable"/>
    <x v="19"/>
    <n v="1"/>
    <s v="Effluent gross"/>
    <n v="1"/>
    <x v="30"/>
    <x v="30"/>
    <n v="40847"/>
    <x v="1"/>
    <m/>
    <m/>
    <m/>
    <m/>
    <m/>
    <m/>
    <m/>
    <m/>
    <m/>
    <m/>
    <m/>
    <m/>
    <n v="76"/>
    <s v="MG/L"/>
    <m/>
    <m/>
    <s v="MG/L"/>
    <s v="avg"/>
    <m/>
    <m/>
    <m/>
    <m/>
    <m/>
    <m/>
    <m/>
    <m/>
    <m/>
    <m/>
    <m/>
    <m/>
    <m/>
    <m/>
    <m/>
    <m/>
    <x v="0"/>
    <m/>
    <m/>
    <m/>
    <m/>
    <m/>
    <m/>
    <m/>
    <m/>
    <m/>
    <m/>
    <m/>
    <m/>
    <m/>
    <m/>
    <m/>
    <m/>
    <m/>
    <m/>
    <m/>
    <m/>
    <m/>
    <m/>
    <m/>
    <m/>
  </r>
  <r>
    <s v="MT0024210"/>
    <s v="ICIS-NPDES"/>
    <x v="1"/>
    <x v="5"/>
    <n v="921"/>
    <s v="Magnesium, total recoverable"/>
    <x v="19"/>
    <n v="1"/>
    <s v="Effluent gross"/>
    <n v="1"/>
    <x v="31"/>
    <x v="31"/>
    <n v="40877"/>
    <x v="1"/>
    <m/>
    <m/>
    <m/>
    <m/>
    <m/>
    <m/>
    <m/>
    <m/>
    <m/>
    <m/>
    <m/>
    <m/>
    <n v="68"/>
    <s v="MG/L"/>
    <m/>
    <m/>
    <s v="MG/L"/>
    <s v="avg"/>
    <m/>
    <m/>
    <m/>
    <m/>
    <m/>
    <m/>
    <m/>
    <m/>
    <m/>
    <m/>
    <m/>
    <m/>
    <m/>
    <m/>
    <m/>
    <m/>
    <x v="0"/>
    <m/>
    <m/>
    <m/>
    <m/>
    <m/>
    <m/>
    <m/>
    <m/>
    <m/>
    <m/>
    <m/>
    <m/>
    <m/>
    <m/>
    <m/>
    <m/>
    <m/>
    <m/>
    <m/>
    <m/>
    <m/>
    <m/>
    <m/>
    <m/>
  </r>
  <r>
    <s v="MT0024210"/>
    <s v="ICIS-NPDES"/>
    <x v="1"/>
    <x v="5"/>
    <n v="921"/>
    <s v="Magnesium, total recoverable"/>
    <x v="19"/>
    <n v="1"/>
    <s v="Effluent gross"/>
    <n v="1"/>
    <x v="32"/>
    <x v="32"/>
    <n v="40908"/>
    <x v="1"/>
    <m/>
    <m/>
    <m/>
    <m/>
    <m/>
    <m/>
    <m/>
    <m/>
    <m/>
    <m/>
    <m/>
    <m/>
    <n v="57"/>
    <s v="MG/L"/>
    <m/>
    <m/>
    <s v="MG/L"/>
    <s v="avg"/>
    <m/>
    <m/>
    <m/>
    <m/>
    <m/>
    <m/>
    <m/>
    <m/>
    <m/>
    <m/>
    <m/>
    <m/>
    <m/>
    <m/>
    <m/>
    <m/>
    <x v="0"/>
    <m/>
    <m/>
    <m/>
    <m/>
    <m/>
    <m/>
    <m/>
    <m/>
    <m/>
    <m/>
    <m/>
    <m/>
    <m/>
    <m/>
    <m/>
    <m/>
    <m/>
    <m/>
    <m/>
    <m/>
    <m/>
    <m/>
    <m/>
    <m/>
  </r>
  <r>
    <s v="MT0024210"/>
    <s v="ICIS-NPDES"/>
    <x v="1"/>
    <x v="5"/>
    <n v="921"/>
    <s v="Magnesium, total recoverable"/>
    <x v="19"/>
    <n v="1"/>
    <s v="Effluent gross"/>
    <n v="1"/>
    <x v="33"/>
    <x v="33"/>
    <n v="40939"/>
    <x v="2"/>
    <m/>
    <m/>
    <m/>
    <m/>
    <m/>
    <m/>
    <m/>
    <m/>
    <m/>
    <m/>
    <m/>
    <m/>
    <n v="51"/>
    <s v="MG/L"/>
    <m/>
    <m/>
    <s v="MG/L"/>
    <s v="avg"/>
    <m/>
    <m/>
    <m/>
    <m/>
    <m/>
    <m/>
    <m/>
    <m/>
    <m/>
    <m/>
    <m/>
    <m/>
    <m/>
    <m/>
    <m/>
    <m/>
    <x v="0"/>
    <m/>
    <m/>
    <m/>
    <m/>
    <m/>
    <m/>
    <m/>
    <m/>
    <m/>
    <m/>
    <m/>
    <m/>
    <m/>
    <m/>
    <m/>
    <m/>
    <m/>
    <m/>
    <m/>
    <m/>
    <m/>
    <m/>
    <m/>
    <m/>
  </r>
  <r>
    <s v="MT0024210"/>
    <s v="ICIS-NPDES"/>
    <x v="1"/>
    <x v="5"/>
    <n v="921"/>
    <s v="Magnesium, total recoverable"/>
    <x v="19"/>
    <n v="1"/>
    <s v="Effluent gross"/>
    <n v="1"/>
    <x v="34"/>
    <x v="34"/>
    <n v="40968"/>
    <x v="2"/>
    <m/>
    <m/>
    <m/>
    <m/>
    <m/>
    <m/>
    <m/>
    <m/>
    <m/>
    <m/>
    <m/>
    <m/>
    <n v="54"/>
    <s v="MG/L"/>
    <m/>
    <m/>
    <s v="MG/L"/>
    <s v="avg"/>
    <m/>
    <m/>
    <m/>
    <m/>
    <m/>
    <m/>
    <m/>
    <m/>
    <m/>
    <m/>
    <m/>
    <m/>
    <m/>
    <m/>
    <m/>
    <m/>
    <x v="0"/>
    <m/>
    <m/>
    <m/>
    <m/>
    <m/>
    <m/>
    <m/>
    <m/>
    <m/>
    <m/>
    <m/>
    <m/>
    <m/>
    <m/>
    <m/>
    <m/>
    <m/>
    <m/>
    <m/>
    <m/>
    <m/>
    <m/>
    <m/>
    <m/>
  </r>
  <r>
    <s v="MT0024210"/>
    <s v="ICIS-NPDES"/>
    <x v="1"/>
    <x v="5"/>
    <n v="921"/>
    <s v="Magnesium, total recoverable"/>
    <x v="19"/>
    <n v="1"/>
    <s v="Effluent gross"/>
    <n v="1"/>
    <x v="8"/>
    <x v="8"/>
    <n v="40999"/>
    <x v="2"/>
    <m/>
    <m/>
    <m/>
    <m/>
    <m/>
    <m/>
    <m/>
    <m/>
    <m/>
    <m/>
    <m/>
    <m/>
    <n v="66"/>
    <s v="MG/L"/>
    <m/>
    <m/>
    <s v="MG/L"/>
    <s v="avg"/>
    <m/>
    <m/>
    <m/>
    <m/>
    <m/>
    <m/>
    <m/>
    <m/>
    <m/>
    <m/>
    <m/>
    <m/>
    <m/>
    <m/>
    <m/>
    <m/>
    <x v="0"/>
    <m/>
    <m/>
    <m/>
    <m/>
    <m/>
    <m/>
    <m/>
    <m/>
    <m/>
    <m/>
    <m/>
    <m/>
    <m/>
    <m/>
    <m/>
    <m/>
    <m/>
    <m/>
    <m/>
    <m/>
    <m/>
    <m/>
    <m/>
    <m/>
  </r>
  <r>
    <s v="MT0024210"/>
    <s v="ICIS-NPDES"/>
    <x v="1"/>
    <x v="5"/>
    <n v="921"/>
    <s v="Magnesium, total recoverable"/>
    <x v="19"/>
    <n v="1"/>
    <s v="Effluent gross"/>
    <n v="1"/>
    <x v="9"/>
    <x v="9"/>
    <n v="41029"/>
    <x v="2"/>
    <m/>
    <m/>
    <m/>
    <m/>
    <m/>
    <m/>
    <m/>
    <m/>
    <m/>
    <m/>
    <m/>
    <m/>
    <n v="64"/>
    <s v="MG/L"/>
    <m/>
    <m/>
    <s v="MG/L"/>
    <s v="avg"/>
    <m/>
    <m/>
    <m/>
    <m/>
    <m/>
    <m/>
    <m/>
    <m/>
    <m/>
    <m/>
    <m/>
    <m/>
    <m/>
    <m/>
    <m/>
    <m/>
    <x v="0"/>
    <m/>
    <m/>
    <m/>
    <m/>
    <m/>
    <m/>
    <m/>
    <m/>
    <m/>
    <m/>
    <m/>
    <m/>
    <m/>
    <m/>
    <m/>
    <m/>
    <m/>
    <m/>
    <m/>
    <m/>
    <m/>
    <m/>
    <m/>
    <m/>
  </r>
  <r>
    <s v="MT0024210"/>
    <s v="ICIS-NPDES"/>
    <x v="1"/>
    <x v="5"/>
    <n v="923"/>
    <s v="Sodium, total recoverable"/>
    <x v="20"/>
    <n v="1"/>
    <s v="Effluent gross"/>
    <n v="1"/>
    <x v="11"/>
    <x v="11"/>
    <n v="40025"/>
    <x v="3"/>
    <m/>
    <m/>
    <m/>
    <m/>
    <m/>
    <m/>
    <m/>
    <m/>
    <m/>
    <m/>
    <m/>
    <m/>
    <n v="292"/>
    <s v="MG/L"/>
    <m/>
    <m/>
    <s v="MG/L"/>
    <s v="avg"/>
    <m/>
    <m/>
    <m/>
    <m/>
    <m/>
    <m/>
    <m/>
    <m/>
    <m/>
    <m/>
    <m/>
    <m/>
    <m/>
    <m/>
    <m/>
    <m/>
    <x v="0"/>
    <m/>
    <m/>
    <m/>
    <m/>
    <m/>
    <m/>
    <m/>
    <m/>
    <m/>
    <m/>
    <m/>
    <m/>
    <m/>
    <m/>
    <m/>
    <m/>
    <m/>
    <m/>
    <m/>
    <m/>
    <m/>
    <m/>
    <m/>
    <m/>
  </r>
  <r>
    <s v="MT0024210"/>
    <s v="ICIS-NPDES"/>
    <x v="1"/>
    <x v="5"/>
    <n v="923"/>
    <s v="Sodium, total recoverable"/>
    <x v="20"/>
    <n v="1"/>
    <s v="Effluent gross"/>
    <n v="1"/>
    <x v="12"/>
    <x v="12"/>
    <n v="40056"/>
    <x v="3"/>
    <m/>
    <m/>
    <m/>
    <m/>
    <m/>
    <m/>
    <m/>
    <m/>
    <m/>
    <m/>
    <m/>
    <m/>
    <n v="273"/>
    <s v="MG/L"/>
    <m/>
    <m/>
    <s v="MG/L"/>
    <s v="avg"/>
    <m/>
    <m/>
    <m/>
    <m/>
    <m/>
    <m/>
    <m/>
    <m/>
    <m/>
    <m/>
    <m/>
    <m/>
    <m/>
    <m/>
    <m/>
    <m/>
    <x v="0"/>
    <m/>
    <m/>
    <m/>
    <m/>
    <m/>
    <m/>
    <m/>
    <m/>
    <m/>
    <m/>
    <m/>
    <m/>
    <m/>
    <m/>
    <m/>
    <m/>
    <m/>
    <m/>
    <m/>
    <m/>
    <m/>
    <m/>
    <m/>
    <m/>
  </r>
  <r>
    <s v="MT0024210"/>
    <s v="ICIS-NPDES"/>
    <x v="1"/>
    <x v="5"/>
    <n v="923"/>
    <s v="Sodium, total recoverable"/>
    <x v="20"/>
    <n v="1"/>
    <s v="Effluent gross"/>
    <n v="1"/>
    <x v="13"/>
    <x v="13"/>
    <n v="40086"/>
    <x v="3"/>
    <m/>
    <m/>
    <m/>
    <m/>
    <m/>
    <m/>
    <m/>
    <m/>
    <m/>
    <m/>
    <m/>
    <m/>
    <n v="268"/>
    <s v="MG/L"/>
    <m/>
    <m/>
    <s v="MG/L"/>
    <s v="avg"/>
    <m/>
    <m/>
    <m/>
    <m/>
    <m/>
    <m/>
    <m/>
    <m/>
    <m/>
    <m/>
    <m/>
    <m/>
    <m/>
    <m/>
    <m/>
    <m/>
    <x v="0"/>
    <m/>
    <m/>
    <m/>
    <m/>
    <m/>
    <m/>
    <m/>
    <m/>
    <m/>
    <m/>
    <m/>
    <m/>
    <m/>
    <m/>
    <m/>
    <m/>
    <m/>
    <m/>
    <m/>
    <m/>
    <m/>
    <m/>
    <m/>
    <m/>
  </r>
  <r>
    <s v="MT0024210"/>
    <s v="ICIS-NPDES"/>
    <x v="1"/>
    <x v="5"/>
    <n v="923"/>
    <s v="Sodium, total recoverable"/>
    <x v="20"/>
    <n v="1"/>
    <s v="Effluent gross"/>
    <n v="1"/>
    <x v="14"/>
    <x v="14"/>
    <n v="40117"/>
    <x v="3"/>
    <m/>
    <m/>
    <m/>
    <m/>
    <m/>
    <m/>
    <m/>
    <m/>
    <m/>
    <m/>
    <m/>
    <m/>
    <n v="307"/>
    <s v="MG/L"/>
    <m/>
    <m/>
    <s v="MG/L"/>
    <s v="avg"/>
    <m/>
    <m/>
    <m/>
    <m/>
    <m/>
    <m/>
    <m/>
    <m/>
    <m/>
    <m/>
    <m/>
    <m/>
    <m/>
    <m/>
    <m/>
    <m/>
    <x v="0"/>
    <m/>
    <m/>
    <m/>
    <m/>
    <m/>
    <m/>
    <m/>
    <m/>
    <m/>
    <m/>
    <m/>
    <m/>
    <m/>
    <m/>
    <m/>
    <m/>
    <m/>
    <m/>
    <m/>
    <m/>
    <m/>
    <m/>
    <m/>
    <m/>
  </r>
  <r>
    <s v="MT0024210"/>
    <s v="ICIS-NPDES"/>
    <x v="1"/>
    <x v="5"/>
    <n v="923"/>
    <s v="Sodium, total recoverable"/>
    <x v="20"/>
    <n v="1"/>
    <s v="Effluent gross"/>
    <n v="1"/>
    <x v="15"/>
    <x v="15"/>
    <n v="40147"/>
    <x v="3"/>
    <m/>
    <m/>
    <m/>
    <m/>
    <m/>
    <m/>
    <m/>
    <m/>
    <m/>
    <m/>
    <m/>
    <m/>
    <n v="275"/>
    <s v="MG/L"/>
    <m/>
    <m/>
    <s v="MG/L"/>
    <s v="avg"/>
    <m/>
    <m/>
    <m/>
    <m/>
    <m/>
    <m/>
    <m/>
    <m/>
    <m/>
    <m/>
    <m/>
    <m/>
    <m/>
    <m/>
    <m/>
    <m/>
    <x v="0"/>
    <m/>
    <m/>
    <m/>
    <m/>
    <m/>
    <m/>
    <m/>
    <m/>
    <m/>
    <m/>
    <m/>
    <m/>
    <m/>
    <m/>
    <m/>
    <m/>
    <m/>
    <m/>
    <m/>
    <m/>
    <m/>
    <m/>
    <m/>
    <m/>
  </r>
  <r>
    <s v="MT0024210"/>
    <s v="ICIS-NPDES"/>
    <x v="1"/>
    <x v="5"/>
    <n v="923"/>
    <s v="Sodium, total recoverable"/>
    <x v="20"/>
    <n v="1"/>
    <s v="Effluent gross"/>
    <n v="1"/>
    <x v="16"/>
    <x v="16"/>
    <n v="40178"/>
    <x v="3"/>
    <m/>
    <m/>
    <m/>
    <m/>
    <m/>
    <m/>
    <m/>
    <m/>
    <m/>
    <m/>
    <m/>
    <m/>
    <n v="254"/>
    <s v="MG/L"/>
    <m/>
    <m/>
    <s v="MG/L"/>
    <s v="avg"/>
    <m/>
    <m/>
    <m/>
    <m/>
    <m/>
    <m/>
    <m/>
    <m/>
    <m/>
    <m/>
    <m/>
    <m/>
    <m/>
    <m/>
    <m/>
    <m/>
    <x v="0"/>
    <m/>
    <m/>
    <m/>
    <m/>
    <m/>
    <m/>
    <m/>
    <m/>
    <m/>
    <m/>
    <m/>
    <m/>
    <m/>
    <m/>
    <m/>
    <m/>
    <m/>
    <m/>
    <m/>
    <m/>
    <m/>
    <m/>
    <m/>
    <m/>
  </r>
  <r>
    <s v="MT0024210"/>
    <s v="ICIS-NPDES"/>
    <x v="1"/>
    <x v="5"/>
    <n v="923"/>
    <s v="Sodium, total recoverable"/>
    <x v="20"/>
    <n v="1"/>
    <s v="Effluent gross"/>
    <n v="1"/>
    <x v="17"/>
    <x v="17"/>
    <n v="40209"/>
    <x v="0"/>
    <m/>
    <m/>
    <m/>
    <m/>
    <m/>
    <m/>
    <m/>
    <m/>
    <m/>
    <m/>
    <m/>
    <m/>
    <n v="310"/>
    <s v="MG/L"/>
    <m/>
    <m/>
    <s v="MG/L"/>
    <s v="avg"/>
    <m/>
    <m/>
    <m/>
    <m/>
    <m/>
    <m/>
    <m/>
    <m/>
    <m/>
    <m/>
    <m/>
    <m/>
    <m/>
    <m/>
    <m/>
    <m/>
    <x v="0"/>
    <m/>
    <m/>
    <m/>
    <m/>
    <m/>
    <m/>
    <m/>
    <m/>
    <m/>
    <m/>
    <m/>
    <m/>
    <m/>
    <m/>
    <m/>
    <m/>
    <m/>
    <m/>
    <m/>
    <m/>
    <m/>
    <m/>
    <m/>
    <m/>
  </r>
  <r>
    <s v="MT0024210"/>
    <s v="ICIS-NPDES"/>
    <x v="1"/>
    <x v="5"/>
    <n v="923"/>
    <s v="Sodium, total recoverable"/>
    <x v="20"/>
    <n v="1"/>
    <s v="Effluent gross"/>
    <n v="1"/>
    <x v="18"/>
    <x v="18"/>
    <n v="40237"/>
    <x v="0"/>
    <m/>
    <m/>
    <m/>
    <m/>
    <m/>
    <m/>
    <m/>
    <m/>
    <m/>
    <m/>
    <m/>
    <m/>
    <n v="261"/>
    <s v="MG/L"/>
    <m/>
    <m/>
    <s v="MG/L"/>
    <s v="avg"/>
    <m/>
    <m/>
    <m/>
    <m/>
    <m/>
    <m/>
    <m/>
    <m/>
    <m/>
    <m/>
    <m/>
    <m/>
    <m/>
    <m/>
    <m/>
    <m/>
    <x v="0"/>
    <m/>
    <m/>
    <m/>
    <m/>
    <m/>
    <m/>
    <m/>
    <m/>
    <m/>
    <m/>
    <m/>
    <m/>
    <m/>
    <m/>
    <m/>
    <m/>
    <m/>
    <m/>
    <m/>
    <m/>
    <m/>
    <m/>
    <m/>
    <m/>
  </r>
  <r>
    <s v="MT0024210"/>
    <s v="ICIS-NPDES"/>
    <x v="1"/>
    <x v="5"/>
    <n v="923"/>
    <s v="Sodium, total recoverable"/>
    <x v="20"/>
    <n v="1"/>
    <s v="Effluent gross"/>
    <n v="1"/>
    <x v="19"/>
    <x v="19"/>
    <n v="40268"/>
    <x v="0"/>
    <m/>
    <m/>
    <m/>
    <m/>
    <m/>
    <m/>
    <m/>
    <m/>
    <m/>
    <m/>
    <m/>
    <m/>
    <n v="258"/>
    <s v="MG/L"/>
    <m/>
    <m/>
    <s v="MG/L"/>
    <s v="avg"/>
    <m/>
    <m/>
    <m/>
    <m/>
    <m/>
    <m/>
    <m/>
    <m/>
    <m/>
    <m/>
    <m/>
    <m/>
    <m/>
    <m/>
    <m/>
    <m/>
    <x v="0"/>
    <m/>
    <m/>
    <m/>
    <m/>
    <m/>
    <m/>
    <m/>
    <m/>
    <m/>
    <m/>
    <m/>
    <m/>
    <m/>
    <m/>
    <m/>
    <m/>
    <m/>
    <m/>
    <m/>
    <m/>
    <m/>
    <m/>
    <m/>
    <m/>
  </r>
  <r>
    <s v="MT0024210"/>
    <s v="ICIS-NPDES"/>
    <x v="1"/>
    <x v="5"/>
    <n v="923"/>
    <s v="Sodium, total recoverable"/>
    <x v="20"/>
    <n v="1"/>
    <s v="Effluent gross"/>
    <n v="1"/>
    <x v="20"/>
    <x v="20"/>
    <n v="40298"/>
    <x v="0"/>
    <m/>
    <m/>
    <m/>
    <m/>
    <m/>
    <m/>
    <m/>
    <m/>
    <m/>
    <m/>
    <m/>
    <m/>
    <n v="471"/>
    <s v="MG/L"/>
    <m/>
    <m/>
    <s v="MG/L"/>
    <s v="avg"/>
    <m/>
    <m/>
    <m/>
    <m/>
    <m/>
    <m/>
    <m/>
    <m/>
    <m/>
    <m/>
    <m/>
    <m/>
    <m/>
    <m/>
    <m/>
    <m/>
    <x v="0"/>
    <m/>
    <m/>
    <m/>
    <m/>
    <m/>
    <m/>
    <m/>
    <m/>
    <m/>
    <m/>
    <m/>
    <m/>
    <m/>
    <m/>
    <m/>
    <m/>
    <m/>
    <m/>
    <m/>
    <m/>
    <m/>
    <m/>
    <m/>
    <m/>
  </r>
  <r>
    <s v="MT0024210"/>
    <s v="ICIS-NPDES"/>
    <x v="1"/>
    <x v="5"/>
    <n v="923"/>
    <s v="Sodium, total recoverable"/>
    <x v="20"/>
    <n v="1"/>
    <s v="Effluent gross"/>
    <n v="1"/>
    <x v="21"/>
    <x v="21"/>
    <n v="40329"/>
    <x v="0"/>
    <m/>
    <m/>
    <m/>
    <m/>
    <m/>
    <m/>
    <m/>
    <m/>
    <m/>
    <m/>
    <m/>
    <m/>
    <n v="361"/>
    <s v="MG/L"/>
    <m/>
    <m/>
    <s v="MG/L"/>
    <s v="avg"/>
    <m/>
    <m/>
    <m/>
    <m/>
    <m/>
    <m/>
    <m/>
    <m/>
    <m/>
    <m/>
    <m/>
    <m/>
    <m/>
    <m/>
    <m/>
    <m/>
    <x v="0"/>
    <m/>
    <m/>
    <m/>
    <m/>
    <m/>
    <m/>
    <m/>
    <m/>
    <m/>
    <m/>
    <m/>
    <m/>
    <m/>
    <m/>
    <m/>
    <m/>
    <m/>
    <m/>
    <m/>
    <m/>
    <m/>
    <m/>
    <m/>
    <m/>
  </r>
  <r>
    <s v="MT0024210"/>
    <s v="ICIS-NPDES"/>
    <x v="1"/>
    <x v="5"/>
    <n v="923"/>
    <s v="Sodium, total recoverable"/>
    <x v="20"/>
    <n v="1"/>
    <s v="Effluent gross"/>
    <n v="1"/>
    <x v="22"/>
    <x v="22"/>
    <n v="40359"/>
    <x v="0"/>
    <m/>
    <m/>
    <m/>
    <m/>
    <m/>
    <m/>
    <m/>
    <m/>
    <m/>
    <m/>
    <m/>
    <m/>
    <n v="375"/>
    <s v="MG/L"/>
    <m/>
    <m/>
    <s v="MG/L"/>
    <s v="avg"/>
    <m/>
    <m/>
    <m/>
    <m/>
    <m/>
    <m/>
    <m/>
    <m/>
    <m/>
    <m/>
    <m/>
    <m/>
    <m/>
    <m/>
    <m/>
    <m/>
    <x v="0"/>
    <m/>
    <m/>
    <m/>
    <m/>
    <m/>
    <m/>
    <m/>
    <m/>
    <m/>
    <m/>
    <m/>
    <m/>
    <m/>
    <m/>
    <m/>
    <m/>
    <m/>
    <m/>
    <m/>
    <m/>
    <m/>
    <m/>
    <m/>
    <m/>
  </r>
  <r>
    <s v="MT0024210"/>
    <s v="ICIS-NPDES"/>
    <x v="1"/>
    <x v="5"/>
    <n v="923"/>
    <s v="Sodium, total recoverable"/>
    <x v="20"/>
    <n v="1"/>
    <s v="Effluent gross"/>
    <n v="1"/>
    <x v="23"/>
    <x v="23"/>
    <n v="40390"/>
    <x v="0"/>
    <m/>
    <m/>
    <m/>
    <m/>
    <m/>
    <m/>
    <m/>
    <m/>
    <m/>
    <m/>
    <m/>
    <m/>
    <n v="324"/>
    <s v="MG/L"/>
    <m/>
    <m/>
    <s v="MG/L"/>
    <s v="avg"/>
    <m/>
    <m/>
    <m/>
    <m/>
    <m/>
    <m/>
    <m/>
    <m/>
    <m/>
    <m/>
    <m/>
    <m/>
    <m/>
    <m/>
    <m/>
    <m/>
    <x v="0"/>
    <m/>
    <m/>
    <m/>
    <m/>
    <m/>
    <m/>
    <m/>
    <m/>
    <m/>
    <m/>
    <m/>
    <m/>
    <m/>
    <m/>
    <m/>
    <m/>
    <m/>
    <m/>
    <m/>
    <m/>
    <m/>
    <m/>
    <m/>
    <m/>
  </r>
  <r>
    <s v="MT0024210"/>
    <s v="ICIS-NPDES"/>
    <x v="1"/>
    <x v="5"/>
    <n v="923"/>
    <s v="Sodium, total recoverable"/>
    <x v="20"/>
    <n v="1"/>
    <s v="Effluent gross"/>
    <n v="1"/>
    <x v="0"/>
    <x v="0"/>
    <n v="40421"/>
    <x v="0"/>
    <m/>
    <m/>
    <m/>
    <m/>
    <m/>
    <m/>
    <m/>
    <m/>
    <m/>
    <m/>
    <m/>
    <m/>
    <n v="281"/>
    <s v="MG/L"/>
    <m/>
    <m/>
    <s v="MG/L"/>
    <s v="avg"/>
    <m/>
    <m/>
    <m/>
    <m/>
    <m/>
    <m/>
    <m/>
    <m/>
    <m/>
    <m/>
    <m/>
    <m/>
    <m/>
    <m/>
    <m/>
    <m/>
    <x v="0"/>
    <m/>
    <m/>
    <m/>
    <m/>
    <m/>
    <m/>
    <m/>
    <m/>
    <m/>
    <m/>
    <m/>
    <m/>
    <m/>
    <m/>
    <m/>
    <m/>
    <m/>
    <m/>
    <m/>
    <m/>
    <m/>
    <m/>
    <m/>
    <m/>
  </r>
  <r>
    <s v="MT0024210"/>
    <s v="ICIS-NPDES"/>
    <x v="1"/>
    <x v="5"/>
    <n v="923"/>
    <s v="Sodium, total recoverable"/>
    <x v="20"/>
    <n v="1"/>
    <s v="Effluent gross"/>
    <n v="1"/>
    <x v="1"/>
    <x v="1"/>
    <n v="40451"/>
    <x v="0"/>
    <m/>
    <m/>
    <m/>
    <m/>
    <m/>
    <m/>
    <m/>
    <m/>
    <m/>
    <m/>
    <m/>
    <m/>
    <n v="405"/>
    <s v="MG/L"/>
    <m/>
    <m/>
    <s v="MG/L"/>
    <s v="avg"/>
    <m/>
    <m/>
    <m/>
    <m/>
    <m/>
    <m/>
    <m/>
    <m/>
    <m/>
    <m/>
    <m/>
    <m/>
    <m/>
    <m/>
    <m/>
    <m/>
    <x v="0"/>
    <m/>
    <m/>
    <m/>
    <m/>
    <m/>
    <m/>
    <m/>
    <m/>
    <m/>
    <m/>
    <m/>
    <m/>
    <m/>
    <m/>
    <m/>
    <m/>
    <m/>
    <m/>
    <m/>
    <m/>
    <m/>
    <m/>
    <m/>
    <m/>
  </r>
  <r>
    <s v="MT0024210"/>
    <s v="ICIS-NPDES"/>
    <x v="1"/>
    <x v="5"/>
    <n v="923"/>
    <s v="Sodium, total recoverable"/>
    <x v="20"/>
    <n v="1"/>
    <s v="Effluent gross"/>
    <n v="1"/>
    <x v="24"/>
    <x v="24"/>
    <n v="40482"/>
    <x v="0"/>
    <m/>
    <m/>
    <m/>
    <m/>
    <m/>
    <m/>
    <m/>
    <m/>
    <m/>
    <m/>
    <m/>
    <m/>
    <n v="318"/>
    <s v="MG/L"/>
    <m/>
    <m/>
    <s v="MG/L"/>
    <s v="avg"/>
    <m/>
    <m/>
    <m/>
    <m/>
    <m/>
    <m/>
    <m/>
    <m/>
    <m/>
    <m/>
    <m/>
    <m/>
    <m/>
    <m/>
    <m/>
    <m/>
    <x v="0"/>
    <m/>
    <m/>
    <m/>
    <m/>
    <m/>
    <m/>
    <m/>
    <m/>
    <m/>
    <m/>
    <m/>
    <m/>
    <m/>
    <m/>
    <m/>
    <m/>
    <m/>
    <m/>
    <m/>
    <m/>
    <m/>
    <m/>
    <m/>
    <m/>
  </r>
  <r>
    <s v="MT0024210"/>
    <s v="ICIS-NPDES"/>
    <x v="1"/>
    <x v="5"/>
    <n v="923"/>
    <s v="Sodium, total recoverable"/>
    <x v="20"/>
    <n v="1"/>
    <s v="Effluent gross"/>
    <n v="1"/>
    <x v="2"/>
    <x v="2"/>
    <n v="40512"/>
    <x v="0"/>
    <m/>
    <m/>
    <m/>
    <m/>
    <m/>
    <m/>
    <m/>
    <m/>
    <m/>
    <m/>
    <m/>
    <m/>
    <n v="276"/>
    <s v="MG/L"/>
    <m/>
    <m/>
    <s v="MG/L"/>
    <s v="avg"/>
    <m/>
    <m/>
    <m/>
    <m/>
    <m/>
    <m/>
    <m/>
    <m/>
    <m/>
    <m/>
    <m/>
    <m/>
    <m/>
    <m/>
    <m/>
    <m/>
    <x v="0"/>
    <m/>
    <m/>
    <m/>
    <m/>
    <m/>
    <m/>
    <m/>
    <m/>
    <m/>
    <m/>
    <m/>
    <m/>
    <m/>
    <m/>
    <m/>
    <m/>
    <m/>
    <m/>
    <m/>
    <m/>
    <m/>
    <m/>
    <m/>
    <m/>
  </r>
  <r>
    <s v="MT0024210"/>
    <s v="ICIS-NPDES"/>
    <x v="1"/>
    <x v="5"/>
    <n v="923"/>
    <s v="Sodium, total recoverable"/>
    <x v="20"/>
    <n v="1"/>
    <s v="Effluent gross"/>
    <n v="1"/>
    <x v="3"/>
    <x v="3"/>
    <n v="40543"/>
    <x v="0"/>
    <m/>
    <m/>
    <m/>
    <m/>
    <m/>
    <m/>
    <m/>
    <m/>
    <m/>
    <m/>
    <m/>
    <m/>
    <n v="244"/>
    <s v="MG/L"/>
    <m/>
    <m/>
    <s v="MG/L"/>
    <s v="avg"/>
    <m/>
    <m/>
    <m/>
    <m/>
    <m/>
    <m/>
    <m/>
    <m/>
    <m/>
    <m/>
    <m/>
    <m/>
    <m/>
    <m/>
    <m/>
    <m/>
    <x v="0"/>
    <m/>
    <m/>
    <m/>
    <m/>
    <m/>
    <m/>
    <m/>
    <m/>
    <m/>
    <m/>
    <m/>
    <m/>
    <m/>
    <m/>
    <m/>
    <m/>
    <m/>
    <m/>
    <m/>
    <m/>
    <m/>
    <m/>
    <m/>
    <m/>
  </r>
  <r>
    <s v="MT0024210"/>
    <s v="ICIS-NPDES"/>
    <x v="1"/>
    <x v="5"/>
    <n v="923"/>
    <s v="Sodium, total recoverable"/>
    <x v="20"/>
    <n v="1"/>
    <s v="Effluent gross"/>
    <n v="1"/>
    <x v="25"/>
    <x v="25"/>
    <n v="40574"/>
    <x v="1"/>
    <m/>
    <m/>
    <m/>
    <m/>
    <m/>
    <m/>
    <m/>
    <m/>
    <m/>
    <m/>
    <m/>
    <m/>
    <n v="237"/>
    <s v="MG/L"/>
    <m/>
    <m/>
    <s v="MG/L"/>
    <s v="avg"/>
    <m/>
    <m/>
    <m/>
    <m/>
    <m/>
    <m/>
    <m/>
    <m/>
    <m/>
    <m/>
    <m/>
    <m/>
    <m/>
    <m/>
    <m/>
    <m/>
    <x v="0"/>
    <m/>
    <m/>
    <m/>
    <m/>
    <m/>
    <m/>
    <m/>
    <m/>
    <m/>
    <m/>
    <m/>
    <m/>
    <m/>
    <m/>
    <m/>
    <m/>
    <m/>
    <m/>
    <m/>
    <m/>
    <m/>
    <m/>
    <m/>
    <m/>
  </r>
  <r>
    <s v="MT0024210"/>
    <s v="ICIS-NPDES"/>
    <x v="1"/>
    <x v="5"/>
    <n v="923"/>
    <s v="Sodium, total recoverable"/>
    <x v="20"/>
    <n v="1"/>
    <s v="Effluent gross"/>
    <n v="1"/>
    <x v="26"/>
    <x v="26"/>
    <n v="40602"/>
    <x v="1"/>
    <m/>
    <m/>
    <m/>
    <m/>
    <m/>
    <m/>
    <m/>
    <m/>
    <m/>
    <m/>
    <m/>
    <m/>
    <n v="271"/>
    <s v="MG/L"/>
    <m/>
    <m/>
    <s v="MG/L"/>
    <s v="avg"/>
    <m/>
    <m/>
    <m/>
    <m/>
    <m/>
    <m/>
    <m/>
    <m/>
    <m/>
    <m/>
    <m/>
    <m/>
    <m/>
    <m/>
    <m/>
    <m/>
    <x v="0"/>
    <m/>
    <m/>
    <m/>
    <m/>
    <m/>
    <m/>
    <m/>
    <m/>
    <m/>
    <m/>
    <m/>
    <m/>
    <m/>
    <m/>
    <m/>
    <m/>
    <m/>
    <m/>
    <m/>
    <m/>
    <m/>
    <m/>
    <m/>
    <m/>
  </r>
  <r>
    <s v="MT0024210"/>
    <s v="ICIS-NPDES"/>
    <x v="1"/>
    <x v="5"/>
    <n v="923"/>
    <s v="Sodium, total recoverable"/>
    <x v="20"/>
    <n v="1"/>
    <s v="Effluent gross"/>
    <n v="1"/>
    <x v="27"/>
    <x v="27"/>
    <n v="40633"/>
    <x v="1"/>
    <m/>
    <m/>
    <m/>
    <m/>
    <m/>
    <m/>
    <m/>
    <m/>
    <m/>
    <m/>
    <m/>
    <m/>
    <n v="304"/>
    <s v="MG/L"/>
    <m/>
    <m/>
    <s v="MG/L"/>
    <s v="avg"/>
    <m/>
    <m/>
    <m/>
    <m/>
    <m/>
    <m/>
    <m/>
    <m/>
    <m/>
    <m/>
    <m/>
    <m/>
    <m/>
    <m/>
    <m/>
    <m/>
    <x v="0"/>
    <m/>
    <m/>
    <m/>
    <m/>
    <m/>
    <m/>
    <m/>
    <m/>
    <m/>
    <m/>
    <m/>
    <m/>
    <m/>
    <m/>
    <m/>
    <m/>
    <m/>
    <m/>
    <m/>
    <m/>
    <m/>
    <m/>
    <m/>
    <m/>
  </r>
  <r>
    <s v="MT0024210"/>
    <s v="ICIS-NPDES"/>
    <x v="1"/>
    <x v="5"/>
    <n v="923"/>
    <s v="Sodium, total recoverable"/>
    <x v="20"/>
    <n v="1"/>
    <s v="Effluent gross"/>
    <n v="1"/>
    <x v="28"/>
    <x v="28"/>
    <n v="40663"/>
    <x v="1"/>
    <m/>
    <m/>
    <m/>
    <m/>
    <m/>
    <m/>
    <m/>
    <m/>
    <m/>
    <m/>
    <m/>
    <m/>
    <n v="306"/>
    <s v="MG/L"/>
    <m/>
    <m/>
    <s v="MG/L"/>
    <s v="avg"/>
    <m/>
    <m/>
    <m/>
    <m/>
    <m/>
    <m/>
    <m/>
    <m/>
    <m/>
    <m/>
    <m/>
    <m/>
    <m/>
    <m/>
    <m/>
    <m/>
    <x v="0"/>
    <m/>
    <m/>
    <m/>
    <m/>
    <m/>
    <m/>
    <m/>
    <m/>
    <m/>
    <m/>
    <m/>
    <m/>
    <m/>
    <m/>
    <m/>
    <m/>
    <m/>
    <m/>
    <m/>
    <m/>
    <m/>
    <m/>
    <m/>
    <m/>
  </r>
  <r>
    <s v="MT0024210"/>
    <s v="ICIS-NPDES"/>
    <x v="1"/>
    <x v="5"/>
    <n v="923"/>
    <s v="Sodium, total recoverable"/>
    <x v="20"/>
    <n v="1"/>
    <s v="Effluent gross"/>
    <n v="1"/>
    <x v="4"/>
    <x v="4"/>
    <n v="40694"/>
    <x v="1"/>
    <m/>
    <m/>
    <m/>
    <m/>
    <m/>
    <m/>
    <m/>
    <m/>
    <m/>
    <m/>
    <m/>
    <m/>
    <n v="513"/>
    <s v="MG/L"/>
    <m/>
    <m/>
    <s v="MG/L"/>
    <s v="avg"/>
    <m/>
    <m/>
    <m/>
    <m/>
    <m/>
    <m/>
    <m/>
    <m/>
    <m/>
    <m/>
    <m/>
    <m/>
    <m/>
    <m/>
    <m/>
    <m/>
    <x v="0"/>
    <m/>
    <m/>
    <m/>
    <m/>
    <m/>
    <m/>
    <m/>
    <m/>
    <m/>
    <m/>
    <m/>
    <m/>
    <m/>
    <m/>
    <m/>
    <m/>
    <m/>
    <m/>
    <m/>
    <m/>
    <m/>
    <m/>
    <m/>
    <m/>
  </r>
  <r>
    <s v="MT0024210"/>
    <s v="ICIS-NPDES"/>
    <x v="1"/>
    <x v="5"/>
    <n v="923"/>
    <s v="Sodium, total recoverable"/>
    <x v="20"/>
    <n v="1"/>
    <s v="Effluent gross"/>
    <n v="1"/>
    <x v="5"/>
    <x v="5"/>
    <n v="40724"/>
    <x v="1"/>
    <m/>
    <m/>
    <m/>
    <m/>
    <m/>
    <m/>
    <m/>
    <m/>
    <m/>
    <m/>
    <m/>
    <m/>
    <n v="547"/>
    <s v="MG/L"/>
    <m/>
    <m/>
    <s v="MG/L"/>
    <s v="avg"/>
    <m/>
    <m/>
    <m/>
    <m/>
    <m/>
    <m/>
    <m/>
    <m/>
    <m/>
    <m/>
    <m/>
    <m/>
    <m/>
    <m/>
    <m/>
    <m/>
    <x v="0"/>
    <m/>
    <m/>
    <m/>
    <m/>
    <m/>
    <m/>
    <m/>
    <m/>
    <m/>
    <m/>
    <m/>
    <m/>
    <m/>
    <m/>
    <m/>
    <m/>
    <m/>
    <m/>
    <m/>
    <m/>
    <m/>
    <m/>
    <m/>
    <m/>
  </r>
  <r>
    <s v="MT0024210"/>
    <s v="ICIS-NPDES"/>
    <x v="1"/>
    <x v="5"/>
    <n v="923"/>
    <s v="Sodium, total recoverable"/>
    <x v="20"/>
    <n v="1"/>
    <s v="Effluent gross"/>
    <n v="1"/>
    <x v="6"/>
    <x v="6"/>
    <n v="40755"/>
    <x v="1"/>
    <m/>
    <m/>
    <m/>
    <m/>
    <m/>
    <m/>
    <m/>
    <m/>
    <m/>
    <m/>
    <m/>
    <m/>
    <n v="484"/>
    <s v="MG/L"/>
    <m/>
    <m/>
    <s v="MG/L"/>
    <s v="avg"/>
    <m/>
    <m/>
    <m/>
    <m/>
    <m/>
    <m/>
    <m/>
    <m/>
    <m/>
    <m/>
    <m/>
    <m/>
    <m/>
    <m/>
    <m/>
    <m/>
    <x v="0"/>
    <m/>
    <m/>
    <m/>
    <m/>
    <m/>
    <m/>
    <m/>
    <m/>
    <m/>
    <m/>
    <m/>
    <m/>
    <m/>
    <m/>
    <m/>
    <m/>
    <m/>
    <m/>
    <m/>
    <m/>
    <m/>
    <m/>
    <m/>
    <m/>
  </r>
  <r>
    <s v="MT0024210"/>
    <s v="ICIS-NPDES"/>
    <x v="1"/>
    <x v="5"/>
    <n v="923"/>
    <s v="Sodium, total recoverable"/>
    <x v="20"/>
    <n v="1"/>
    <s v="Effluent gross"/>
    <n v="1"/>
    <x v="7"/>
    <x v="7"/>
    <n v="40786"/>
    <x v="1"/>
    <m/>
    <m/>
    <m/>
    <m/>
    <m/>
    <m/>
    <m/>
    <m/>
    <m/>
    <m/>
    <m/>
    <m/>
    <n v="403"/>
    <s v="MG/L"/>
    <m/>
    <m/>
    <s v="MG/L"/>
    <s v="avg"/>
    <m/>
    <m/>
    <m/>
    <m/>
    <m/>
    <m/>
    <m/>
    <m/>
    <m/>
    <m/>
    <m/>
    <m/>
    <m/>
    <m/>
    <m/>
    <m/>
    <x v="0"/>
    <m/>
    <m/>
    <m/>
    <m/>
    <m/>
    <m/>
    <m/>
    <m/>
    <m/>
    <m/>
    <m/>
    <m/>
    <m/>
    <m/>
    <m/>
    <m/>
    <m/>
    <m/>
    <m/>
    <m/>
    <m/>
    <m/>
    <m/>
    <m/>
  </r>
  <r>
    <s v="MT0024210"/>
    <s v="ICIS-NPDES"/>
    <x v="1"/>
    <x v="5"/>
    <n v="923"/>
    <s v="Sodium, total recoverable"/>
    <x v="20"/>
    <n v="1"/>
    <s v="Effluent gross"/>
    <n v="1"/>
    <x v="29"/>
    <x v="29"/>
    <n v="40816"/>
    <x v="1"/>
    <m/>
    <m/>
    <m/>
    <m/>
    <m/>
    <m/>
    <m/>
    <m/>
    <m/>
    <m/>
    <m/>
    <m/>
    <n v="396"/>
    <s v="MG/L"/>
    <m/>
    <m/>
    <s v="MG/L"/>
    <s v="avg"/>
    <m/>
    <m/>
    <m/>
    <m/>
    <m/>
    <m/>
    <m/>
    <m/>
    <m/>
    <m/>
    <m/>
    <m/>
    <m/>
    <m/>
    <m/>
    <m/>
    <x v="0"/>
    <m/>
    <m/>
    <m/>
    <m/>
    <m/>
    <m/>
    <m/>
    <m/>
    <m/>
    <m/>
    <m/>
    <m/>
    <m/>
    <m/>
    <m/>
    <m/>
    <m/>
    <m/>
    <m/>
    <m/>
    <m/>
    <m/>
    <m/>
    <m/>
  </r>
  <r>
    <s v="MT0024210"/>
    <s v="ICIS-NPDES"/>
    <x v="1"/>
    <x v="5"/>
    <n v="923"/>
    <s v="Sodium, total recoverable"/>
    <x v="20"/>
    <n v="1"/>
    <s v="Effluent gross"/>
    <n v="1"/>
    <x v="30"/>
    <x v="30"/>
    <n v="40847"/>
    <x v="1"/>
    <m/>
    <m/>
    <m/>
    <m/>
    <m/>
    <m/>
    <m/>
    <m/>
    <m/>
    <m/>
    <m/>
    <m/>
    <n v="463"/>
    <s v="MG/L"/>
    <m/>
    <m/>
    <s v="MG/L"/>
    <s v="avg"/>
    <m/>
    <m/>
    <m/>
    <m/>
    <m/>
    <m/>
    <m/>
    <m/>
    <m/>
    <m/>
    <m/>
    <m/>
    <m/>
    <m/>
    <m/>
    <m/>
    <x v="0"/>
    <m/>
    <m/>
    <m/>
    <m/>
    <m/>
    <m/>
    <m/>
    <m/>
    <m/>
    <m/>
    <m/>
    <m/>
    <m/>
    <m/>
    <m/>
    <m/>
    <m/>
    <m/>
    <m/>
    <m/>
    <m/>
    <m/>
    <m/>
    <m/>
  </r>
  <r>
    <s v="MT0024210"/>
    <s v="ICIS-NPDES"/>
    <x v="1"/>
    <x v="5"/>
    <n v="923"/>
    <s v="Sodium, total recoverable"/>
    <x v="20"/>
    <n v="1"/>
    <s v="Effluent gross"/>
    <n v="1"/>
    <x v="31"/>
    <x v="31"/>
    <n v="40877"/>
    <x v="1"/>
    <m/>
    <m/>
    <m/>
    <m/>
    <m/>
    <m/>
    <m/>
    <m/>
    <m/>
    <m/>
    <m/>
    <m/>
    <n v="353"/>
    <s v="MG/L"/>
    <m/>
    <m/>
    <s v="MG/L"/>
    <s v="avg"/>
    <m/>
    <m/>
    <m/>
    <m/>
    <m/>
    <m/>
    <m/>
    <m/>
    <m/>
    <m/>
    <m/>
    <m/>
    <m/>
    <m/>
    <m/>
    <m/>
    <x v="0"/>
    <m/>
    <m/>
    <m/>
    <m/>
    <m/>
    <m/>
    <m/>
    <m/>
    <m/>
    <m/>
    <m/>
    <m/>
    <m/>
    <m/>
    <m/>
    <m/>
    <m/>
    <m/>
    <m/>
    <m/>
    <m/>
    <m/>
    <m/>
    <m/>
  </r>
  <r>
    <s v="MT0024210"/>
    <s v="ICIS-NPDES"/>
    <x v="1"/>
    <x v="5"/>
    <n v="923"/>
    <s v="Sodium, total recoverable"/>
    <x v="20"/>
    <n v="1"/>
    <s v="Effluent gross"/>
    <n v="1"/>
    <x v="32"/>
    <x v="32"/>
    <n v="40908"/>
    <x v="1"/>
    <m/>
    <m/>
    <m/>
    <m/>
    <m/>
    <m/>
    <m/>
    <m/>
    <m/>
    <m/>
    <m/>
    <m/>
    <n v="218"/>
    <s v="MG/L"/>
    <m/>
    <m/>
    <s v="MG/L"/>
    <s v="avg"/>
    <m/>
    <m/>
    <m/>
    <m/>
    <m/>
    <m/>
    <m/>
    <m/>
    <m/>
    <m/>
    <m/>
    <m/>
    <m/>
    <m/>
    <m/>
    <m/>
    <x v="0"/>
    <m/>
    <m/>
    <m/>
    <m/>
    <m/>
    <m/>
    <m/>
    <m/>
    <m/>
    <m/>
    <m/>
    <m/>
    <m/>
    <m/>
    <m/>
    <m/>
    <m/>
    <m/>
    <m/>
    <m/>
    <m/>
    <m/>
    <m/>
    <m/>
  </r>
  <r>
    <s v="MT0024210"/>
    <s v="ICIS-NPDES"/>
    <x v="1"/>
    <x v="5"/>
    <n v="923"/>
    <s v="Sodium, total recoverable"/>
    <x v="20"/>
    <n v="1"/>
    <s v="Effluent gross"/>
    <n v="1"/>
    <x v="33"/>
    <x v="33"/>
    <n v="40939"/>
    <x v="2"/>
    <m/>
    <m/>
    <m/>
    <m/>
    <m/>
    <m/>
    <m/>
    <m/>
    <m/>
    <m/>
    <m/>
    <m/>
    <n v="233"/>
    <s v="MG/L"/>
    <m/>
    <m/>
    <s v="MG/L"/>
    <s v="avg"/>
    <m/>
    <m/>
    <m/>
    <m/>
    <m/>
    <m/>
    <m/>
    <m/>
    <m/>
    <m/>
    <m/>
    <m/>
    <m/>
    <m/>
    <m/>
    <m/>
    <x v="0"/>
    <m/>
    <m/>
    <m/>
    <m/>
    <m/>
    <m/>
    <m/>
    <m/>
    <m/>
    <m/>
    <m/>
    <m/>
    <m/>
    <m/>
    <m/>
    <m/>
    <m/>
    <m/>
    <m/>
    <m/>
    <m/>
    <m/>
    <m/>
    <m/>
  </r>
  <r>
    <s v="MT0024210"/>
    <s v="ICIS-NPDES"/>
    <x v="1"/>
    <x v="5"/>
    <n v="923"/>
    <s v="Sodium, total recoverable"/>
    <x v="20"/>
    <n v="1"/>
    <s v="Effluent gross"/>
    <n v="1"/>
    <x v="34"/>
    <x v="34"/>
    <n v="40968"/>
    <x v="2"/>
    <m/>
    <m/>
    <m/>
    <m/>
    <m/>
    <m/>
    <m/>
    <m/>
    <m/>
    <m/>
    <m/>
    <m/>
    <n v="243"/>
    <s v="MG/L"/>
    <m/>
    <m/>
    <s v="MG/L"/>
    <s v="avg"/>
    <m/>
    <m/>
    <m/>
    <m/>
    <m/>
    <m/>
    <m/>
    <m/>
    <m/>
    <m/>
    <m/>
    <m/>
    <m/>
    <m/>
    <m/>
    <m/>
    <x v="0"/>
    <m/>
    <m/>
    <m/>
    <m/>
    <m/>
    <m/>
    <m/>
    <m/>
    <m/>
    <m/>
    <m/>
    <m/>
    <m/>
    <m/>
    <m/>
    <m/>
    <m/>
    <m/>
    <m/>
    <m/>
    <m/>
    <m/>
    <m/>
    <m/>
  </r>
  <r>
    <s v="MT0024210"/>
    <s v="ICIS-NPDES"/>
    <x v="1"/>
    <x v="5"/>
    <n v="923"/>
    <s v="Sodium, total recoverable"/>
    <x v="20"/>
    <n v="1"/>
    <s v="Effluent gross"/>
    <n v="1"/>
    <x v="8"/>
    <x v="8"/>
    <n v="40999"/>
    <x v="2"/>
    <m/>
    <m/>
    <m/>
    <m/>
    <m/>
    <m/>
    <m/>
    <m/>
    <m/>
    <m/>
    <m/>
    <m/>
    <n v="282"/>
    <s v="MG/L"/>
    <m/>
    <m/>
    <s v="MG/L"/>
    <s v="avg"/>
    <m/>
    <m/>
    <m/>
    <m/>
    <m/>
    <m/>
    <m/>
    <m/>
    <m/>
    <m/>
    <m/>
    <m/>
    <m/>
    <m/>
    <m/>
    <m/>
    <x v="0"/>
    <m/>
    <m/>
    <m/>
    <m/>
    <m/>
    <m/>
    <m/>
    <m/>
    <m/>
    <m/>
    <m/>
    <m/>
    <m/>
    <m/>
    <m/>
    <m/>
    <m/>
    <m/>
    <m/>
    <m/>
    <m/>
    <m/>
    <m/>
    <m/>
  </r>
  <r>
    <s v="MT0024210"/>
    <s v="ICIS-NPDES"/>
    <x v="1"/>
    <x v="5"/>
    <n v="923"/>
    <s v="Sodium, total recoverable"/>
    <x v="20"/>
    <n v="1"/>
    <s v="Effluent gross"/>
    <n v="1"/>
    <x v="9"/>
    <x v="9"/>
    <n v="41029"/>
    <x v="2"/>
    <m/>
    <m/>
    <m/>
    <m/>
    <m/>
    <m/>
    <m/>
    <m/>
    <m/>
    <m/>
    <m/>
    <m/>
    <n v="286"/>
    <s v="MG/L"/>
    <m/>
    <m/>
    <s v="MG/L"/>
    <s v="avg"/>
    <m/>
    <m/>
    <m/>
    <m/>
    <m/>
    <m/>
    <m/>
    <m/>
    <m/>
    <m/>
    <m/>
    <m/>
    <m/>
    <m/>
    <m/>
    <m/>
    <x v="0"/>
    <m/>
    <m/>
    <m/>
    <m/>
    <m/>
    <m/>
    <m/>
    <m/>
    <m/>
    <m/>
    <m/>
    <m/>
    <m/>
    <m/>
    <m/>
    <m/>
    <m/>
    <m/>
    <m/>
    <m/>
    <m/>
    <m/>
    <m/>
    <m/>
  </r>
  <r>
    <s v="MT0024210"/>
    <s v="ICIS-NPDES"/>
    <x v="1"/>
    <x v="5"/>
    <n v="931"/>
    <s v="Sodium adsorption ratio"/>
    <x v="21"/>
    <n v="1"/>
    <s v="Effluent gross"/>
    <n v="1"/>
    <x v="11"/>
    <x v="11"/>
    <n v="40025"/>
    <x v="3"/>
    <m/>
    <m/>
    <m/>
    <m/>
    <m/>
    <m/>
    <m/>
    <m/>
    <m/>
    <m/>
    <m/>
    <m/>
    <n v="5.4"/>
    <s v="RATIO"/>
    <s v="&lt;="/>
    <n v="17.8"/>
    <s v="RATIO"/>
    <s v="avg"/>
    <m/>
    <m/>
    <m/>
    <m/>
    <m/>
    <n v="5.4"/>
    <s v="RATIO"/>
    <s v="&lt;="/>
    <n v="20.6"/>
    <s v="RATIO"/>
    <s v="max"/>
    <m/>
    <m/>
    <m/>
    <m/>
    <m/>
    <x v="0"/>
    <m/>
    <m/>
    <m/>
    <m/>
    <m/>
    <m/>
    <m/>
    <m/>
    <m/>
    <m/>
    <m/>
    <m/>
    <m/>
    <m/>
    <m/>
    <m/>
    <m/>
    <m/>
    <m/>
    <m/>
    <m/>
    <m/>
    <m/>
    <m/>
  </r>
  <r>
    <s v="MT0024210"/>
    <s v="ICIS-NPDES"/>
    <x v="1"/>
    <x v="5"/>
    <n v="931"/>
    <s v="Sodium adsorption ratio"/>
    <x v="21"/>
    <n v="1"/>
    <s v="Effluent gross"/>
    <n v="1"/>
    <x v="12"/>
    <x v="12"/>
    <n v="40056"/>
    <x v="3"/>
    <m/>
    <m/>
    <m/>
    <m/>
    <m/>
    <m/>
    <m/>
    <m/>
    <m/>
    <m/>
    <m/>
    <m/>
    <n v="5.2"/>
    <s v="RATIO"/>
    <s v="&lt;="/>
    <n v="17.8"/>
    <s v="RATIO"/>
    <s v="avg"/>
    <m/>
    <m/>
    <m/>
    <m/>
    <m/>
    <n v="5.2"/>
    <s v="RATIO"/>
    <s v="&lt;="/>
    <n v="20.6"/>
    <s v="RATIO"/>
    <s v="max"/>
    <m/>
    <m/>
    <m/>
    <m/>
    <m/>
    <x v="0"/>
    <m/>
    <m/>
    <m/>
    <m/>
    <m/>
    <m/>
    <m/>
    <m/>
    <m/>
    <m/>
    <m/>
    <m/>
    <m/>
    <m/>
    <m/>
    <m/>
    <m/>
    <m/>
    <m/>
    <m/>
    <m/>
    <m/>
    <m/>
    <m/>
  </r>
  <r>
    <s v="MT0024210"/>
    <s v="ICIS-NPDES"/>
    <x v="1"/>
    <x v="5"/>
    <n v="931"/>
    <s v="Sodium adsorption ratio"/>
    <x v="21"/>
    <n v="1"/>
    <s v="Effluent gross"/>
    <n v="1"/>
    <x v="13"/>
    <x v="13"/>
    <n v="40086"/>
    <x v="3"/>
    <m/>
    <m/>
    <m/>
    <m/>
    <m/>
    <m/>
    <m/>
    <m/>
    <m/>
    <m/>
    <m/>
    <m/>
    <n v="5.3"/>
    <s v="RATIO"/>
    <s v="&lt;="/>
    <n v="17.8"/>
    <s v="RATIO"/>
    <s v="avg"/>
    <m/>
    <m/>
    <m/>
    <m/>
    <m/>
    <n v="5.3"/>
    <s v="RATIO"/>
    <s v="&lt;="/>
    <n v="20.6"/>
    <s v="RATIO"/>
    <s v="max"/>
    <m/>
    <m/>
    <m/>
    <m/>
    <m/>
    <x v="0"/>
    <m/>
    <m/>
    <m/>
    <m/>
    <m/>
    <m/>
    <m/>
    <m/>
    <m/>
    <m/>
    <m/>
    <m/>
    <m/>
    <m/>
    <m/>
    <m/>
    <m/>
    <m/>
    <m/>
    <m/>
    <m/>
    <m/>
    <m/>
    <m/>
  </r>
  <r>
    <s v="MT0024210"/>
    <s v="ICIS-NPDES"/>
    <x v="1"/>
    <x v="5"/>
    <n v="931"/>
    <s v="Sodium adsorption ratio"/>
    <x v="21"/>
    <n v="1"/>
    <s v="Effluent gross"/>
    <n v="1"/>
    <x v="14"/>
    <x v="14"/>
    <n v="40117"/>
    <x v="3"/>
    <m/>
    <m/>
    <m/>
    <m/>
    <m/>
    <m/>
    <m/>
    <m/>
    <m/>
    <m/>
    <m/>
    <m/>
    <n v="6"/>
    <s v="RATIO"/>
    <s v="&lt;="/>
    <n v="17.8"/>
    <s v="RATIO"/>
    <s v="avg"/>
    <m/>
    <m/>
    <m/>
    <m/>
    <m/>
    <n v="6"/>
    <s v="RATIO"/>
    <s v="&lt;="/>
    <n v="20.6"/>
    <s v="RATIO"/>
    <s v="max"/>
    <m/>
    <m/>
    <m/>
    <m/>
    <m/>
    <x v="0"/>
    <m/>
    <m/>
    <m/>
    <m/>
    <m/>
    <m/>
    <m/>
    <m/>
    <m/>
    <m/>
    <m/>
    <m/>
    <m/>
    <m/>
    <m/>
    <m/>
    <m/>
    <m/>
    <m/>
    <m/>
    <m/>
    <m/>
    <m/>
    <m/>
  </r>
  <r>
    <s v="MT0024210"/>
    <s v="ICIS-NPDES"/>
    <x v="1"/>
    <x v="5"/>
    <n v="931"/>
    <s v="Sodium adsorption ratio"/>
    <x v="21"/>
    <n v="1"/>
    <s v="Effluent gross"/>
    <n v="1"/>
    <x v="15"/>
    <x v="15"/>
    <n v="40147"/>
    <x v="3"/>
    <m/>
    <m/>
    <m/>
    <m/>
    <m/>
    <m/>
    <m/>
    <m/>
    <m/>
    <m/>
    <m/>
    <m/>
    <n v="5.4"/>
    <s v="RATIO"/>
    <s v="&lt;="/>
    <n v="17.8"/>
    <s v="RATIO"/>
    <s v="avg"/>
    <m/>
    <m/>
    <m/>
    <m/>
    <m/>
    <n v="5.4"/>
    <s v="RATIO"/>
    <s v="&lt;="/>
    <n v="20.6"/>
    <s v="RATIO"/>
    <s v="max"/>
    <m/>
    <m/>
    <m/>
    <m/>
    <m/>
    <x v="0"/>
    <m/>
    <m/>
    <m/>
    <m/>
    <m/>
    <m/>
    <m/>
    <m/>
    <m/>
    <m/>
    <m/>
    <m/>
    <m/>
    <m/>
    <m/>
    <m/>
    <m/>
    <m/>
    <m/>
    <m/>
    <m/>
    <m/>
    <m/>
    <m/>
  </r>
  <r>
    <s v="MT0024210"/>
    <s v="ICIS-NPDES"/>
    <x v="1"/>
    <x v="5"/>
    <n v="931"/>
    <s v="Sodium adsorption ratio"/>
    <x v="21"/>
    <n v="1"/>
    <s v="Effluent gross"/>
    <n v="1"/>
    <x v="16"/>
    <x v="16"/>
    <n v="40178"/>
    <x v="3"/>
    <m/>
    <m/>
    <m/>
    <m/>
    <m/>
    <m/>
    <m/>
    <m/>
    <m/>
    <m/>
    <m/>
    <m/>
    <n v="5.0999999999999996"/>
    <s v="RATIO"/>
    <s v="&lt;="/>
    <n v="17.8"/>
    <s v="RATIO"/>
    <s v="avg"/>
    <m/>
    <m/>
    <m/>
    <m/>
    <m/>
    <n v="5.0999999999999996"/>
    <s v="RATIO"/>
    <s v="&lt;="/>
    <n v="20.6"/>
    <s v="RATIO"/>
    <s v="max"/>
    <m/>
    <m/>
    <m/>
    <m/>
    <m/>
    <x v="0"/>
    <m/>
    <m/>
    <m/>
    <m/>
    <m/>
    <m/>
    <m/>
    <m/>
    <m/>
    <m/>
    <m/>
    <m/>
    <m/>
    <m/>
    <m/>
    <m/>
    <m/>
    <m/>
    <m/>
    <m/>
    <m/>
    <m/>
    <m/>
    <m/>
  </r>
  <r>
    <s v="MT0024210"/>
    <s v="ICIS-NPDES"/>
    <x v="1"/>
    <x v="5"/>
    <n v="931"/>
    <s v="Sodium adsorption ratio"/>
    <x v="21"/>
    <n v="1"/>
    <s v="Effluent gross"/>
    <n v="1"/>
    <x v="17"/>
    <x v="17"/>
    <n v="40209"/>
    <x v="0"/>
    <m/>
    <m/>
    <m/>
    <m/>
    <m/>
    <m/>
    <m/>
    <m/>
    <m/>
    <m/>
    <m/>
    <m/>
    <n v="6.2"/>
    <s v="RATIO"/>
    <s v="&lt;="/>
    <n v="17.8"/>
    <s v="RATIO"/>
    <s v="avg"/>
    <m/>
    <m/>
    <m/>
    <m/>
    <m/>
    <n v="6.2"/>
    <s v="RATIO"/>
    <s v="&lt;="/>
    <n v="20.6"/>
    <s v="RATIO"/>
    <s v="max"/>
    <m/>
    <m/>
    <m/>
    <m/>
    <m/>
    <x v="0"/>
    <m/>
    <m/>
    <m/>
    <m/>
    <m/>
    <m/>
    <m/>
    <m/>
    <m/>
    <m/>
    <m/>
    <m/>
    <m/>
    <m/>
    <m/>
    <m/>
    <m/>
    <m/>
    <m/>
    <m/>
    <m/>
    <m/>
    <m/>
    <m/>
  </r>
  <r>
    <s v="MT0024210"/>
    <s v="ICIS-NPDES"/>
    <x v="1"/>
    <x v="5"/>
    <n v="931"/>
    <s v="Sodium adsorption ratio"/>
    <x v="21"/>
    <n v="1"/>
    <s v="Effluent gross"/>
    <n v="1"/>
    <x v="18"/>
    <x v="18"/>
    <n v="40237"/>
    <x v="0"/>
    <m/>
    <m/>
    <m/>
    <m/>
    <m/>
    <m/>
    <m/>
    <m/>
    <m/>
    <m/>
    <m/>
    <m/>
    <n v="5.2"/>
    <s v="RATIO"/>
    <s v="&lt;="/>
    <n v="17.8"/>
    <s v="RATIO"/>
    <s v="avg"/>
    <m/>
    <m/>
    <m/>
    <m/>
    <m/>
    <n v="5.2"/>
    <s v="RATIO"/>
    <s v="&lt;="/>
    <n v="20.6"/>
    <s v="RATIO"/>
    <s v="max"/>
    <m/>
    <m/>
    <m/>
    <m/>
    <m/>
    <x v="0"/>
    <m/>
    <m/>
    <m/>
    <m/>
    <m/>
    <m/>
    <m/>
    <m/>
    <m/>
    <m/>
    <m/>
    <m/>
    <m/>
    <m/>
    <m/>
    <m/>
    <m/>
    <m/>
    <m/>
    <m/>
    <m/>
    <m/>
    <m/>
    <m/>
  </r>
  <r>
    <s v="MT0024210"/>
    <s v="ICIS-NPDES"/>
    <x v="1"/>
    <x v="5"/>
    <n v="931"/>
    <s v="Sodium adsorption ratio"/>
    <x v="21"/>
    <n v="1"/>
    <s v="Effluent gross"/>
    <n v="1"/>
    <x v="19"/>
    <x v="19"/>
    <n v="40268"/>
    <x v="0"/>
    <m/>
    <m/>
    <m/>
    <m/>
    <m/>
    <m/>
    <m/>
    <m/>
    <m/>
    <m/>
    <m/>
    <m/>
    <n v="5.3"/>
    <s v="RATIO"/>
    <s v="&lt;="/>
    <n v="17.8"/>
    <s v="RATIO"/>
    <s v="avg"/>
    <m/>
    <m/>
    <m/>
    <m/>
    <m/>
    <n v="5.3"/>
    <s v="RATIO"/>
    <s v="&lt;="/>
    <n v="20.6"/>
    <s v="RATIO"/>
    <s v="max"/>
    <m/>
    <m/>
    <m/>
    <m/>
    <m/>
    <x v="0"/>
    <m/>
    <m/>
    <m/>
    <m/>
    <m/>
    <m/>
    <m/>
    <m/>
    <m/>
    <m/>
    <m/>
    <m/>
    <m/>
    <m/>
    <m/>
    <m/>
    <m/>
    <m/>
    <m/>
    <m/>
    <m/>
    <m/>
    <m/>
    <m/>
  </r>
  <r>
    <s v="MT0024210"/>
    <s v="ICIS-NPDES"/>
    <x v="1"/>
    <x v="5"/>
    <n v="931"/>
    <s v="Sodium adsorption ratio"/>
    <x v="21"/>
    <n v="1"/>
    <s v="Effluent gross"/>
    <n v="1"/>
    <x v="20"/>
    <x v="20"/>
    <n v="40298"/>
    <x v="0"/>
    <m/>
    <m/>
    <m/>
    <m/>
    <m/>
    <m/>
    <m/>
    <m/>
    <m/>
    <m/>
    <m/>
    <m/>
    <n v="8.9"/>
    <s v="RATIO"/>
    <s v="&lt;="/>
    <n v="17.8"/>
    <s v="RATIO"/>
    <s v="avg"/>
    <m/>
    <m/>
    <m/>
    <m/>
    <m/>
    <n v="8.9"/>
    <s v="RATIO"/>
    <s v="&lt;="/>
    <n v="20.6"/>
    <s v="RATIO"/>
    <s v="max"/>
    <m/>
    <m/>
    <m/>
    <m/>
    <m/>
    <x v="0"/>
    <m/>
    <m/>
    <m/>
    <m/>
    <m/>
    <m/>
    <m/>
    <m/>
    <m/>
    <m/>
    <m/>
    <m/>
    <m/>
    <m/>
    <m/>
    <m/>
    <m/>
    <m/>
    <m/>
    <m/>
    <m/>
    <m/>
    <m/>
    <m/>
  </r>
  <r>
    <s v="MT0024210"/>
    <s v="ICIS-NPDES"/>
    <x v="1"/>
    <x v="5"/>
    <n v="931"/>
    <s v="Sodium adsorption ratio"/>
    <x v="21"/>
    <n v="1"/>
    <s v="Effluent gross"/>
    <n v="1"/>
    <x v="21"/>
    <x v="21"/>
    <n v="40329"/>
    <x v="0"/>
    <m/>
    <m/>
    <m/>
    <m/>
    <m/>
    <m/>
    <m/>
    <m/>
    <m/>
    <m/>
    <m/>
    <m/>
    <n v="7"/>
    <s v="RATIO"/>
    <s v="&lt;="/>
    <n v="17.8"/>
    <s v="RATIO"/>
    <s v="avg"/>
    <m/>
    <m/>
    <m/>
    <m/>
    <m/>
    <n v="7"/>
    <s v="RATIO"/>
    <s v="&lt;="/>
    <n v="20.6"/>
    <s v="RATIO"/>
    <s v="max"/>
    <m/>
    <m/>
    <m/>
    <m/>
    <m/>
    <x v="0"/>
    <m/>
    <m/>
    <m/>
    <m/>
    <m/>
    <m/>
    <m/>
    <m/>
    <m/>
    <m/>
    <m/>
    <m/>
    <m/>
    <m/>
    <m/>
    <m/>
    <m/>
    <m/>
    <m/>
    <m/>
    <m/>
    <m/>
    <m/>
    <m/>
  </r>
  <r>
    <s v="MT0024210"/>
    <s v="ICIS-NPDES"/>
    <x v="1"/>
    <x v="5"/>
    <n v="931"/>
    <s v="Sodium adsorption ratio"/>
    <x v="21"/>
    <n v="1"/>
    <s v="Effluent gross"/>
    <n v="1"/>
    <x v="22"/>
    <x v="22"/>
    <n v="40359"/>
    <x v="0"/>
    <m/>
    <m/>
    <m/>
    <m/>
    <m/>
    <m/>
    <m/>
    <m/>
    <m/>
    <m/>
    <m/>
    <m/>
    <n v="7.4"/>
    <s v="RATIO"/>
    <s v="&lt;="/>
    <n v="17.8"/>
    <s v="RATIO"/>
    <s v="avg"/>
    <m/>
    <m/>
    <m/>
    <m/>
    <m/>
    <n v="7.4"/>
    <s v="RATIO"/>
    <s v="&lt;="/>
    <n v="20.6"/>
    <s v="RATIO"/>
    <s v="max"/>
    <m/>
    <m/>
    <m/>
    <m/>
    <m/>
    <x v="0"/>
    <m/>
    <m/>
    <m/>
    <m/>
    <m/>
    <m/>
    <m/>
    <m/>
    <m/>
    <m/>
    <m/>
    <m/>
    <m/>
    <m/>
    <m/>
    <m/>
    <m/>
    <m/>
    <m/>
    <m/>
    <m/>
    <m/>
    <m/>
    <m/>
  </r>
  <r>
    <s v="MT0024210"/>
    <s v="ICIS-NPDES"/>
    <x v="1"/>
    <x v="5"/>
    <n v="931"/>
    <s v="Sodium adsorption ratio"/>
    <x v="21"/>
    <n v="1"/>
    <s v="Effluent gross"/>
    <n v="1"/>
    <x v="23"/>
    <x v="23"/>
    <n v="40390"/>
    <x v="0"/>
    <m/>
    <m/>
    <m/>
    <m/>
    <m/>
    <m/>
    <m/>
    <m/>
    <m/>
    <m/>
    <m/>
    <m/>
    <n v="6.4"/>
    <s v="RATIO"/>
    <s v="&lt;="/>
    <n v="17.8"/>
    <s v="RATIO"/>
    <s v="avg"/>
    <m/>
    <m/>
    <m/>
    <m/>
    <m/>
    <n v="6.4"/>
    <s v="RATIO"/>
    <s v="&lt;="/>
    <n v="20.6"/>
    <s v="RATIO"/>
    <s v="max"/>
    <m/>
    <m/>
    <m/>
    <m/>
    <m/>
    <x v="0"/>
    <m/>
    <m/>
    <m/>
    <m/>
    <m/>
    <m/>
    <m/>
    <m/>
    <m/>
    <m/>
    <m/>
    <m/>
    <m/>
    <m/>
    <m/>
    <m/>
    <m/>
    <m/>
    <m/>
    <m/>
    <m/>
    <m/>
    <m/>
    <m/>
  </r>
  <r>
    <s v="MT0024210"/>
    <s v="ICIS-NPDES"/>
    <x v="1"/>
    <x v="5"/>
    <n v="931"/>
    <s v="Sodium adsorption ratio"/>
    <x v="21"/>
    <n v="1"/>
    <s v="Effluent gross"/>
    <n v="1"/>
    <x v="0"/>
    <x v="0"/>
    <n v="40421"/>
    <x v="0"/>
    <m/>
    <m/>
    <m/>
    <m/>
    <m/>
    <m/>
    <m/>
    <m/>
    <m/>
    <m/>
    <m/>
    <m/>
    <n v="5.6"/>
    <s v="RATIO"/>
    <s v="&lt;="/>
    <n v="17.8"/>
    <s v="RATIO"/>
    <s v="avg"/>
    <m/>
    <m/>
    <m/>
    <m/>
    <m/>
    <n v="5.6"/>
    <s v="RATIO"/>
    <s v="&lt;="/>
    <n v="20.6"/>
    <s v="RATIO"/>
    <s v="max"/>
    <m/>
    <m/>
    <m/>
    <m/>
    <m/>
    <x v="0"/>
    <m/>
    <m/>
    <m/>
    <m/>
    <m/>
    <m/>
    <m/>
    <m/>
    <m/>
    <m/>
    <m/>
    <m/>
    <m/>
    <m/>
    <m/>
    <m/>
    <m/>
    <m/>
    <m/>
    <m/>
    <m/>
    <m/>
    <m/>
    <m/>
  </r>
  <r>
    <s v="MT0024210"/>
    <s v="ICIS-NPDES"/>
    <x v="1"/>
    <x v="5"/>
    <n v="931"/>
    <s v="Sodium adsorption ratio"/>
    <x v="21"/>
    <n v="1"/>
    <s v="Effluent gross"/>
    <n v="1"/>
    <x v="1"/>
    <x v="1"/>
    <n v="40451"/>
    <x v="0"/>
    <m/>
    <m/>
    <m/>
    <m/>
    <m/>
    <m/>
    <m/>
    <m/>
    <m/>
    <m/>
    <m/>
    <m/>
    <n v="7.7"/>
    <s v="RATIO"/>
    <s v="&lt;="/>
    <n v="17.8"/>
    <s v="RATIO"/>
    <s v="avg"/>
    <m/>
    <m/>
    <m/>
    <m/>
    <m/>
    <n v="7.7"/>
    <s v="RATIO"/>
    <s v="&lt;="/>
    <n v="20.6"/>
    <s v="RATIO"/>
    <s v="max"/>
    <m/>
    <m/>
    <m/>
    <m/>
    <m/>
    <x v="0"/>
    <m/>
    <m/>
    <m/>
    <m/>
    <m/>
    <m/>
    <m/>
    <m/>
    <m/>
    <m/>
    <m/>
    <m/>
    <m/>
    <m/>
    <m/>
    <m/>
    <m/>
    <m/>
    <m/>
    <m/>
    <m/>
    <m/>
    <m/>
    <m/>
  </r>
  <r>
    <s v="MT0024210"/>
    <s v="ICIS-NPDES"/>
    <x v="1"/>
    <x v="5"/>
    <n v="931"/>
    <s v="Sodium adsorption ratio"/>
    <x v="21"/>
    <n v="1"/>
    <s v="Effluent gross"/>
    <n v="1"/>
    <x v="24"/>
    <x v="24"/>
    <n v="40482"/>
    <x v="0"/>
    <m/>
    <m/>
    <m/>
    <m/>
    <m/>
    <m/>
    <m/>
    <m/>
    <m/>
    <m/>
    <m/>
    <m/>
    <n v="6.2"/>
    <s v="RATIO"/>
    <s v="&lt;="/>
    <n v="17.8"/>
    <s v="RATIO"/>
    <s v="avg"/>
    <m/>
    <m/>
    <m/>
    <m/>
    <m/>
    <n v="6.2"/>
    <s v="RATIO"/>
    <s v="&lt;="/>
    <n v="20.6"/>
    <s v="RATIO"/>
    <s v="max"/>
    <m/>
    <m/>
    <m/>
    <m/>
    <m/>
    <x v="0"/>
    <m/>
    <m/>
    <m/>
    <m/>
    <m/>
    <m/>
    <m/>
    <m/>
    <m/>
    <m/>
    <m/>
    <m/>
    <m/>
    <m/>
    <m/>
    <m/>
    <m/>
    <m/>
    <m/>
    <m/>
    <m/>
    <m/>
    <m/>
    <m/>
  </r>
  <r>
    <s v="MT0024210"/>
    <s v="ICIS-NPDES"/>
    <x v="1"/>
    <x v="5"/>
    <n v="931"/>
    <s v="Sodium adsorption ratio"/>
    <x v="21"/>
    <n v="1"/>
    <s v="Effluent gross"/>
    <n v="1"/>
    <x v="2"/>
    <x v="2"/>
    <n v="40512"/>
    <x v="0"/>
    <m/>
    <m/>
    <m/>
    <m/>
    <m/>
    <m/>
    <m/>
    <m/>
    <m/>
    <m/>
    <m/>
    <m/>
    <n v="5.6"/>
    <s v="RATIO"/>
    <s v="&lt;="/>
    <n v="17.8"/>
    <s v="RATIO"/>
    <s v="avg"/>
    <m/>
    <m/>
    <m/>
    <m/>
    <m/>
    <n v="5.6"/>
    <s v="RATIO"/>
    <s v="&lt;="/>
    <n v="20.6"/>
    <s v="RATIO"/>
    <s v="max"/>
    <m/>
    <m/>
    <m/>
    <m/>
    <m/>
    <x v="0"/>
    <m/>
    <m/>
    <m/>
    <m/>
    <m/>
    <m/>
    <m/>
    <m/>
    <m/>
    <m/>
    <m/>
    <m/>
    <m/>
    <m/>
    <m/>
    <m/>
    <m/>
    <m/>
    <m/>
    <m/>
    <m/>
    <m/>
    <m/>
    <m/>
  </r>
  <r>
    <s v="MT0024210"/>
    <s v="ICIS-NPDES"/>
    <x v="1"/>
    <x v="5"/>
    <n v="931"/>
    <s v="Sodium adsorption ratio"/>
    <x v="21"/>
    <n v="1"/>
    <s v="Effluent gross"/>
    <n v="1"/>
    <x v="3"/>
    <x v="3"/>
    <n v="40543"/>
    <x v="0"/>
    <m/>
    <m/>
    <m/>
    <m/>
    <m/>
    <m/>
    <m/>
    <m/>
    <m/>
    <m/>
    <m/>
    <m/>
    <n v="5"/>
    <s v="RATIO"/>
    <s v="&lt;="/>
    <n v="17.8"/>
    <s v="RATIO"/>
    <s v="avg"/>
    <m/>
    <m/>
    <m/>
    <m/>
    <m/>
    <n v="5"/>
    <s v="RATIO"/>
    <s v="&lt;="/>
    <n v="20.6"/>
    <s v="RATIO"/>
    <s v="max"/>
    <m/>
    <m/>
    <m/>
    <m/>
    <m/>
    <x v="0"/>
    <m/>
    <m/>
    <m/>
    <m/>
    <m/>
    <m/>
    <m/>
    <m/>
    <m/>
    <m/>
    <m/>
    <m/>
    <m/>
    <m/>
    <m/>
    <m/>
    <m/>
    <m/>
    <m/>
    <m/>
    <m/>
    <m/>
    <m/>
    <m/>
  </r>
  <r>
    <s v="MT0024210"/>
    <s v="ICIS-NPDES"/>
    <x v="1"/>
    <x v="5"/>
    <n v="931"/>
    <s v="Sodium adsorption ratio"/>
    <x v="21"/>
    <n v="1"/>
    <s v="Effluent gross"/>
    <n v="1"/>
    <x v="25"/>
    <x v="25"/>
    <n v="40574"/>
    <x v="1"/>
    <m/>
    <m/>
    <m/>
    <m/>
    <m/>
    <m/>
    <m/>
    <m/>
    <m/>
    <m/>
    <m/>
    <m/>
    <n v="4.9000000000000004"/>
    <s v="RATIO"/>
    <s v="&lt;="/>
    <n v="17.8"/>
    <s v="RATIO"/>
    <s v="avg"/>
    <m/>
    <m/>
    <m/>
    <m/>
    <m/>
    <n v="4.9000000000000004"/>
    <s v="RATIO"/>
    <s v="&lt;="/>
    <n v="20.6"/>
    <s v="RATIO"/>
    <s v="max"/>
    <m/>
    <m/>
    <m/>
    <m/>
    <m/>
    <x v="0"/>
    <m/>
    <m/>
    <m/>
    <m/>
    <m/>
    <m/>
    <m/>
    <m/>
    <m/>
    <m/>
    <m/>
    <m/>
    <m/>
    <m/>
    <m/>
    <m/>
    <m/>
    <m/>
    <m/>
    <m/>
    <m/>
    <m/>
    <m/>
    <m/>
  </r>
  <r>
    <s v="MT0024210"/>
    <s v="ICIS-NPDES"/>
    <x v="1"/>
    <x v="5"/>
    <n v="931"/>
    <s v="Sodium adsorption ratio"/>
    <x v="21"/>
    <n v="1"/>
    <s v="Effluent gross"/>
    <n v="1"/>
    <x v="26"/>
    <x v="26"/>
    <n v="40602"/>
    <x v="1"/>
    <m/>
    <m/>
    <m/>
    <m/>
    <m/>
    <m/>
    <m/>
    <m/>
    <m/>
    <m/>
    <m/>
    <m/>
    <n v="5.4"/>
    <s v="RATIO"/>
    <s v="&lt;="/>
    <n v="17.8"/>
    <s v="RATIO"/>
    <s v="avg"/>
    <m/>
    <m/>
    <m/>
    <m/>
    <m/>
    <n v="5.4"/>
    <s v="RATIO"/>
    <s v="&lt;="/>
    <n v="20.6"/>
    <s v="RATIO"/>
    <s v="max"/>
    <m/>
    <m/>
    <m/>
    <m/>
    <m/>
    <x v="0"/>
    <m/>
    <m/>
    <m/>
    <m/>
    <m/>
    <m/>
    <m/>
    <m/>
    <m/>
    <m/>
    <m/>
    <m/>
    <m/>
    <m/>
    <m/>
    <m/>
    <m/>
    <m/>
    <m/>
    <m/>
    <m/>
    <m/>
    <m/>
    <m/>
  </r>
  <r>
    <s v="MT0024210"/>
    <s v="ICIS-NPDES"/>
    <x v="1"/>
    <x v="5"/>
    <n v="931"/>
    <s v="Sodium adsorption ratio"/>
    <x v="21"/>
    <n v="1"/>
    <s v="Effluent gross"/>
    <n v="1"/>
    <x v="27"/>
    <x v="27"/>
    <n v="40633"/>
    <x v="1"/>
    <m/>
    <m/>
    <m/>
    <m/>
    <m/>
    <m/>
    <m/>
    <m/>
    <m/>
    <m/>
    <m/>
    <m/>
    <n v="6.2"/>
    <s v="RATIO"/>
    <s v="&lt;="/>
    <n v="17.8"/>
    <s v="RATIO"/>
    <s v="avg"/>
    <m/>
    <m/>
    <m/>
    <m/>
    <m/>
    <n v="6.2"/>
    <s v="RATIO"/>
    <s v="&lt;="/>
    <n v="20.6"/>
    <s v="RATIO"/>
    <s v="max"/>
    <m/>
    <m/>
    <m/>
    <m/>
    <m/>
    <x v="0"/>
    <m/>
    <m/>
    <m/>
    <m/>
    <m/>
    <m/>
    <m/>
    <m/>
    <m/>
    <m/>
    <m/>
    <m/>
    <m/>
    <m/>
    <m/>
    <m/>
    <m/>
    <m/>
    <m/>
    <m/>
    <m/>
    <m/>
    <m/>
    <m/>
  </r>
  <r>
    <s v="MT0024210"/>
    <s v="ICIS-NPDES"/>
    <x v="1"/>
    <x v="5"/>
    <n v="931"/>
    <s v="Sodium adsorption ratio"/>
    <x v="21"/>
    <n v="1"/>
    <s v="Effluent gross"/>
    <n v="1"/>
    <x v="28"/>
    <x v="28"/>
    <n v="40663"/>
    <x v="1"/>
    <m/>
    <m/>
    <m/>
    <m/>
    <m/>
    <m/>
    <m/>
    <m/>
    <m/>
    <m/>
    <m/>
    <m/>
    <n v="6.4"/>
    <s v="RATIO"/>
    <s v="&lt;="/>
    <n v="17.8"/>
    <s v="RATIO"/>
    <s v="avg"/>
    <m/>
    <m/>
    <m/>
    <m/>
    <m/>
    <n v="6.4"/>
    <s v="RATIO"/>
    <s v="&lt;="/>
    <n v="20.6"/>
    <s v="RATIO"/>
    <s v="max"/>
    <m/>
    <m/>
    <m/>
    <m/>
    <m/>
    <x v="0"/>
    <m/>
    <m/>
    <m/>
    <m/>
    <m/>
    <m/>
    <m/>
    <m/>
    <m/>
    <m/>
    <m/>
    <m/>
    <m/>
    <m/>
    <m/>
    <m/>
    <m/>
    <m/>
    <m/>
    <m/>
    <m/>
    <m/>
    <m/>
    <m/>
  </r>
  <r>
    <s v="MT0024210"/>
    <s v="ICIS-NPDES"/>
    <x v="1"/>
    <x v="5"/>
    <n v="931"/>
    <s v="Sodium adsorption ratio"/>
    <x v="21"/>
    <n v="1"/>
    <s v="Effluent gross"/>
    <n v="1"/>
    <x v="4"/>
    <x v="4"/>
    <n v="40694"/>
    <x v="1"/>
    <m/>
    <m/>
    <m/>
    <m/>
    <m/>
    <m/>
    <m/>
    <m/>
    <m/>
    <m/>
    <m/>
    <m/>
    <n v="10.6"/>
    <s v="RATIO"/>
    <s v="&lt;="/>
    <n v="17.8"/>
    <s v="RATIO"/>
    <s v="avg"/>
    <m/>
    <m/>
    <m/>
    <m/>
    <m/>
    <n v="10.6"/>
    <s v="RATIO"/>
    <s v="&lt;="/>
    <n v="20.6"/>
    <s v="RATIO"/>
    <s v="max"/>
    <m/>
    <m/>
    <m/>
    <m/>
    <m/>
    <x v="0"/>
    <m/>
    <m/>
    <m/>
    <m/>
    <m/>
    <m/>
    <m/>
    <m/>
    <m/>
    <m/>
    <m/>
    <m/>
    <m/>
    <m/>
    <m/>
    <m/>
    <m/>
    <m/>
    <m/>
    <m/>
    <m/>
    <m/>
    <m/>
    <m/>
  </r>
  <r>
    <s v="MT0024210"/>
    <s v="ICIS-NPDES"/>
    <x v="1"/>
    <x v="5"/>
    <n v="931"/>
    <s v="Sodium adsorption ratio"/>
    <x v="21"/>
    <n v="1"/>
    <s v="Effluent gross"/>
    <n v="1"/>
    <x v="5"/>
    <x v="5"/>
    <n v="40724"/>
    <x v="1"/>
    <m/>
    <m/>
    <m/>
    <m/>
    <m/>
    <m/>
    <m/>
    <m/>
    <m/>
    <m/>
    <m/>
    <m/>
    <n v="10.5"/>
    <s v="RATIO"/>
    <s v="&lt;="/>
    <n v="17.8"/>
    <s v="RATIO"/>
    <s v="avg"/>
    <m/>
    <m/>
    <m/>
    <m/>
    <m/>
    <n v="10.5"/>
    <s v="RATIO"/>
    <s v="&lt;="/>
    <n v="20.6"/>
    <s v="RATIO"/>
    <s v="max"/>
    <m/>
    <m/>
    <m/>
    <m/>
    <m/>
    <x v="0"/>
    <m/>
    <m/>
    <m/>
    <m/>
    <m/>
    <m/>
    <m/>
    <m/>
    <m/>
    <m/>
    <m/>
    <m/>
    <m/>
    <m/>
    <m/>
    <m/>
    <m/>
    <m/>
    <m/>
    <m/>
    <m/>
    <m/>
    <m/>
    <m/>
  </r>
  <r>
    <s v="MT0024210"/>
    <s v="ICIS-NPDES"/>
    <x v="1"/>
    <x v="5"/>
    <n v="931"/>
    <s v="Sodium adsorption ratio"/>
    <x v="21"/>
    <n v="1"/>
    <s v="Effluent gross"/>
    <n v="1"/>
    <x v="6"/>
    <x v="6"/>
    <n v="40755"/>
    <x v="1"/>
    <m/>
    <m/>
    <m/>
    <m/>
    <m/>
    <m/>
    <m/>
    <m/>
    <m/>
    <m/>
    <m/>
    <m/>
    <n v="8.4"/>
    <s v="RATIO"/>
    <s v="&lt;="/>
    <n v="17.8"/>
    <s v="RATIO"/>
    <s v="avg"/>
    <m/>
    <m/>
    <m/>
    <m/>
    <m/>
    <n v="8.4"/>
    <s v="RATIO"/>
    <s v="&lt;="/>
    <n v="20.6"/>
    <s v="RATIO"/>
    <s v="max"/>
    <m/>
    <m/>
    <m/>
    <m/>
    <m/>
    <x v="0"/>
    <m/>
    <m/>
    <m/>
    <m/>
    <m/>
    <m/>
    <m/>
    <m/>
    <m/>
    <m/>
    <m/>
    <m/>
    <m/>
    <m/>
    <m/>
    <m/>
    <m/>
    <m/>
    <m/>
    <m/>
    <m/>
    <m/>
    <m/>
    <m/>
  </r>
  <r>
    <s v="MT0024210"/>
    <s v="ICIS-NPDES"/>
    <x v="1"/>
    <x v="5"/>
    <n v="931"/>
    <s v="Sodium adsorption ratio"/>
    <x v="21"/>
    <n v="1"/>
    <s v="Effluent gross"/>
    <n v="1"/>
    <x v="7"/>
    <x v="7"/>
    <n v="40786"/>
    <x v="1"/>
    <m/>
    <m/>
    <m/>
    <m/>
    <m/>
    <m/>
    <m/>
    <m/>
    <m/>
    <m/>
    <m/>
    <m/>
    <n v="7.9"/>
    <s v="RATIO"/>
    <s v="&lt;="/>
    <n v="17.8"/>
    <s v="RATIO"/>
    <s v="avg"/>
    <m/>
    <m/>
    <m/>
    <m/>
    <m/>
    <n v="7.9"/>
    <s v="RATIO"/>
    <s v="&lt;="/>
    <n v="20.6"/>
    <s v="RATIO"/>
    <s v="max"/>
    <m/>
    <m/>
    <m/>
    <m/>
    <m/>
    <x v="0"/>
    <m/>
    <m/>
    <m/>
    <m/>
    <m/>
    <m/>
    <m/>
    <m/>
    <m/>
    <m/>
    <m/>
    <m/>
    <m/>
    <m/>
    <m/>
    <m/>
    <m/>
    <m/>
    <m/>
    <m/>
    <m/>
    <m/>
    <m/>
    <m/>
  </r>
  <r>
    <s v="MT0024210"/>
    <s v="ICIS-NPDES"/>
    <x v="1"/>
    <x v="5"/>
    <n v="931"/>
    <s v="Sodium adsorption ratio"/>
    <x v="21"/>
    <n v="1"/>
    <s v="Effluent gross"/>
    <n v="1"/>
    <x v="29"/>
    <x v="29"/>
    <n v="40816"/>
    <x v="1"/>
    <m/>
    <m/>
    <m/>
    <m/>
    <m/>
    <m/>
    <m/>
    <m/>
    <m/>
    <m/>
    <m/>
    <m/>
    <n v="7.6"/>
    <s v="RATIO"/>
    <s v="&lt;="/>
    <n v="17.8"/>
    <s v="RATIO"/>
    <s v="avg"/>
    <m/>
    <m/>
    <m/>
    <m/>
    <m/>
    <n v="7.6"/>
    <s v="RATIO"/>
    <s v="&lt;="/>
    <n v="20.6"/>
    <s v="RATIO"/>
    <s v="max"/>
    <m/>
    <m/>
    <m/>
    <m/>
    <m/>
    <x v="0"/>
    <m/>
    <m/>
    <m/>
    <m/>
    <m/>
    <m/>
    <m/>
    <m/>
    <m/>
    <m/>
    <m/>
    <m/>
    <m/>
    <m/>
    <m/>
    <m/>
    <m/>
    <m/>
    <m/>
    <m/>
    <m/>
    <m/>
    <m/>
    <m/>
  </r>
  <r>
    <s v="MT0024210"/>
    <s v="ICIS-NPDES"/>
    <x v="1"/>
    <x v="5"/>
    <n v="931"/>
    <s v="Sodium adsorption ratio"/>
    <x v="21"/>
    <n v="1"/>
    <s v="Effluent gross"/>
    <n v="1"/>
    <x v="30"/>
    <x v="30"/>
    <n v="40847"/>
    <x v="1"/>
    <m/>
    <m/>
    <m/>
    <m/>
    <m/>
    <m/>
    <m/>
    <m/>
    <m/>
    <m/>
    <m/>
    <m/>
    <n v="8.6999999999999993"/>
    <s v="RATIO"/>
    <s v="&lt;="/>
    <n v="17.8"/>
    <s v="RATIO"/>
    <s v="avg"/>
    <m/>
    <m/>
    <m/>
    <m/>
    <m/>
    <n v="8.6999999999999993"/>
    <s v="RATIO"/>
    <s v="&lt;="/>
    <n v="20.6"/>
    <s v="RATIO"/>
    <s v="max"/>
    <m/>
    <m/>
    <m/>
    <m/>
    <m/>
    <x v="0"/>
    <m/>
    <m/>
    <m/>
    <m/>
    <m/>
    <m/>
    <m/>
    <m/>
    <m/>
    <m/>
    <m/>
    <m/>
    <m/>
    <m/>
    <m/>
    <m/>
    <m/>
    <m/>
    <m/>
    <m/>
    <m/>
    <m/>
    <m/>
    <m/>
  </r>
  <r>
    <s v="MT0024210"/>
    <s v="ICIS-NPDES"/>
    <x v="1"/>
    <x v="5"/>
    <n v="931"/>
    <s v="Sodium adsorption ratio"/>
    <x v="21"/>
    <n v="1"/>
    <s v="Effluent gross"/>
    <n v="1"/>
    <x v="31"/>
    <x v="31"/>
    <n v="40877"/>
    <x v="1"/>
    <m/>
    <m/>
    <m/>
    <m/>
    <m/>
    <m/>
    <m/>
    <m/>
    <m/>
    <m/>
    <m/>
    <m/>
    <n v="6.8"/>
    <s v="RATIO"/>
    <s v="&lt;="/>
    <n v="17.8"/>
    <s v="RATIO"/>
    <s v="avg"/>
    <m/>
    <m/>
    <m/>
    <m/>
    <m/>
    <n v="6.8"/>
    <s v="RATIO"/>
    <s v="&lt;="/>
    <n v="20.6"/>
    <s v="RATIO"/>
    <s v="max"/>
    <m/>
    <m/>
    <m/>
    <m/>
    <m/>
    <x v="0"/>
    <m/>
    <m/>
    <m/>
    <m/>
    <m/>
    <m/>
    <m/>
    <m/>
    <m/>
    <m/>
    <m/>
    <m/>
    <m/>
    <m/>
    <m/>
    <m/>
    <m/>
    <m/>
    <m/>
    <m/>
    <m/>
    <m/>
    <m/>
    <m/>
  </r>
  <r>
    <s v="MT0024210"/>
    <s v="ICIS-NPDES"/>
    <x v="1"/>
    <x v="5"/>
    <n v="931"/>
    <s v="Sodium adsorption ratio"/>
    <x v="21"/>
    <n v="1"/>
    <s v="Effluent gross"/>
    <n v="1"/>
    <x v="32"/>
    <x v="32"/>
    <n v="40908"/>
    <x v="1"/>
    <m/>
    <m/>
    <m/>
    <m/>
    <m/>
    <m/>
    <m/>
    <m/>
    <m/>
    <m/>
    <m/>
    <m/>
    <n v="4.4000000000000004"/>
    <s v="RATIO"/>
    <s v="&lt;="/>
    <n v="17.8"/>
    <s v="RATIO"/>
    <s v="avg"/>
    <m/>
    <m/>
    <m/>
    <m/>
    <m/>
    <n v="4.4000000000000004"/>
    <s v="RATIO"/>
    <s v="&lt;="/>
    <n v="20.6"/>
    <s v="RATIO"/>
    <s v="max"/>
    <m/>
    <m/>
    <m/>
    <m/>
    <m/>
    <x v="0"/>
    <m/>
    <m/>
    <m/>
    <m/>
    <m/>
    <m/>
    <m/>
    <m/>
    <m/>
    <m/>
    <m/>
    <m/>
    <m/>
    <m/>
    <m/>
    <m/>
    <m/>
    <m/>
    <m/>
    <m/>
    <m/>
    <m/>
    <m/>
    <m/>
  </r>
  <r>
    <s v="MT0024210"/>
    <s v="ICIS-NPDES"/>
    <x v="1"/>
    <x v="5"/>
    <n v="931"/>
    <s v="Sodium adsorption ratio"/>
    <x v="21"/>
    <n v="1"/>
    <s v="Effluent gross"/>
    <n v="1"/>
    <x v="33"/>
    <x v="33"/>
    <n v="40939"/>
    <x v="2"/>
    <m/>
    <m/>
    <m/>
    <m/>
    <m/>
    <m/>
    <m/>
    <m/>
    <m/>
    <m/>
    <m/>
    <m/>
    <n v="4.9000000000000004"/>
    <s v="RATIO"/>
    <s v="&lt;="/>
    <n v="17.8"/>
    <s v="RATIO"/>
    <s v="avg"/>
    <m/>
    <m/>
    <m/>
    <m/>
    <m/>
    <n v="4.9000000000000004"/>
    <s v="RATIO"/>
    <s v="&lt;="/>
    <n v="20.6"/>
    <s v="RATIO"/>
    <s v="max"/>
    <m/>
    <m/>
    <m/>
    <m/>
    <m/>
    <x v="0"/>
    <m/>
    <m/>
    <m/>
    <m/>
    <m/>
    <m/>
    <m/>
    <m/>
    <m/>
    <m/>
    <m/>
    <m/>
    <m/>
    <m/>
    <m/>
    <m/>
    <m/>
    <m/>
    <m/>
    <m/>
    <m/>
    <m/>
    <m/>
    <m/>
  </r>
  <r>
    <s v="MT0024210"/>
    <s v="ICIS-NPDES"/>
    <x v="1"/>
    <x v="5"/>
    <n v="931"/>
    <s v="Sodium adsorption ratio"/>
    <x v="21"/>
    <n v="1"/>
    <s v="Effluent gross"/>
    <n v="1"/>
    <x v="34"/>
    <x v="34"/>
    <n v="40968"/>
    <x v="2"/>
    <m/>
    <m/>
    <m/>
    <m/>
    <m/>
    <m/>
    <m/>
    <m/>
    <m/>
    <m/>
    <m/>
    <m/>
    <n v="5.0999999999999996"/>
    <s v="RATIO"/>
    <s v="&lt;="/>
    <n v="17.8"/>
    <s v="RATIO"/>
    <s v="avg"/>
    <m/>
    <m/>
    <m/>
    <m/>
    <m/>
    <n v="5.0999999999999996"/>
    <s v="RATIO"/>
    <s v="&lt;="/>
    <n v="20.6"/>
    <s v="RATIO"/>
    <s v="max"/>
    <m/>
    <m/>
    <m/>
    <m/>
    <m/>
    <x v="0"/>
    <m/>
    <m/>
    <m/>
    <m/>
    <m/>
    <m/>
    <m/>
    <m/>
    <m/>
    <m/>
    <m/>
    <m/>
    <m/>
    <m/>
    <m/>
    <m/>
    <m/>
    <m/>
    <m/>
    <m/>
    <m/>
    <m/>
    <m/>
    <m/>
  </r>
  <r>
    <s v="MT0024210"/>
    <s v="ICIS-NPDES"/>
    <x v="1"/>
    <x v="5"/>
    <n v="931"/>
    <s v="Sodium adsorption ratio"/>
    <x v="21"/>
    <n v="1"/>
    <s v="Effluent gross"/>
    <n v="1"/>
    <x v="8"/>
    <x v="8"/>
    <n v="40999"/>
    <x v="2"/>
    <m/>
    <m/>
    <m/>
    <m/>
    <m/>
    <m/>
    <m/>
    <m/>
    <m/>
    <m/>
    <m/>
    <m/>
    <n v="5.4"/>
    <s v="RATIO"/>
    <s v="&lt;="/>
    <n v="17.8"/>
    <s v="RATIO"/>
    <s v="avg"/>
    <m/>
    <m/>
    <m/>
    <m/>
    <m/>
    <n v="5.4"/>
    <s v="RATIO"/>
    <s v="&lt;="/>
    <n v="20.6"/>
    <s v="RATIO"/>
    <s v="max"/>
    <m/>
    <m/>
    <m/>
    <m/>
    <m/>
    <x v="0"/>
    <m/>
    <m/>
    <m/>
    <m/>
    <m/>
    <m/>
    <m/>
    <m/>
    <m/>
    <m/>
    <m/>
    <m/>
    <m/>
    <m/>
    <m/>
    <m/>
    <m/>
    <m/>
    <m/>
    <m/>
    <m/>
    <m/>
    <m/>
    <m/>
  </r>
  <r>
    <s v="MT0024210"/>
    <s v="ICIS-NPDES"/>
    <x v="1"/>
    <x v="5"/>
    <n v="931"/>
    <s v="Sodium adsorption ratio"/>
    <x v="21"/>
    <n v="1"/>
    <s v="Effluent gross"/>
    <n v="1"/>
    <x v="9"/>
    <x v="9"/>
    <n v="41029"/>
    <x v="2"/>
    <m/>
    <m/>
    <m/>
    <m/>
    <m/>
    <m/>
    <m/>
    <m/>
    <m/>
    <m/>
    <m/>
    <m/>
    <n v="5.7"/>
    <s v="RATIO"/>
    <s v="&lt;="/>
    <n v="17.8"/>
    <s v="RATIO"/>
    <s v="avg"/>
    <m/>
    <m/>
    <m/>
    <m/>
    <m/>
    <n v="5.7"/>
    <s v="RATIO"/>
    <s v="&lt;="/>
    <n v="20.6"/>
    <s v="RATIO"/>
    <s v="max"/>
    <m/>
    <m/>
    <m/>
    <m/>
    <m/>
    <x v="0"/>
    <m/>
    <m/>
    <m/>
    <m/>
    <m/>
    <m/>
    <m/>
    <m/>
    <m/>
    <m/>
    <m/>
    <m/>
    <m/>
    <m/>
    <m/>
    <m/>
    <m/>
    <m/>
    <m/>
    <m/>
    <m/>
    <m/>
    <m/>
    <m/>
  </r>
  <r>
    <s v="MT0024210"/>
    <s v="ICIS-NPDES"/>
    <x v="1"/>
    <x v="5"/>
    <n v="931"/>
    <s v="Sodium adsorption ratio"/>
    <x v="21"/>
    <n v="1"/>
    <s v="Effluent gross"/>
    <n v="1"/>
    <x v="35"/>
    <x v="35"/>
    <n v="41060"/>
    <x v="2"/>
    <m/>
    <m/>
    <m/>
    <m/>
    <m/>
    <m/>
    <m/>
    <m/>
    <m/>
    <m/>
    <m/>
    <m/>
    <n v="6.4"/>
    <s v="RATIO"/>
    <s v="&lt;="/>
    <n v="17.8"/>
    <s v="RATIO"/>
    <s v="avg"/>
    <m/>
    <m/>
    <m/>
    <m/>
    <m/>
    <m/>
    <s v="RATIO"/>
    <s v="&lt;="/>
    <n v="20.6"/>
    <s v="RATIO"/>
    <s v="max"/>
    <m/>
    <m/>
    <m/>
    <m/>
    <m/>
    <x v="0"/>
    <m/>
    <m/>
    <m/>
    <m/>
    <m/>
    <m/>
    <m/>
    <m/>
    <m/>
    <m/>
    <m/>
    <m/>
    <m/>
    <m/>
    <m/>
    <m/>
    <m/>
    <m/>
    <m/>
    <m/>
    <m/>
    <m/>
    <m/>
    <m/>
  </r>
  <r>
    <s v="MT0024210"/>
    <s v="ICIS-NPDES"/>
    <x v="1"/>
    <x v="5"/>
    <n v="931"/>
    <s v="Sodium adsorption ratio"/>
    <x v="21"/>
    <n v="1"/>
    <s v="Effluent gross"/>
    <n v="1"/>
    <x v="10"/>
    <x v="10"/>
    <n v="41090"/>
    <x v="2"/>
    <m/>
    <m/>
    <m/>
    <m/>
    <m/>
    <m/>
    <m/>
    <m/>
    <m/>
    <m/>
    <m/>
    <m/>
    <n v="6.7"/>
    <s v="RATIO"/>
    <s v="&lt;="/>
    <n v="17.8"/>
    <s v="RATIO"/>
    <s v="avg"/>
    <m/>
    <m/>
    <m/>
    <m/>
    <m/>
    <m/>
    <s v="RATIO"/>
    <s v="&lt;="/>
    <n v="20.6"/>
    <s v="RATIO"/>
    <s v="max"/>
    <m/>
    <m/>
    <m/>
    <m/>
    <m/>
    <x v="0"/>
    <m/>
    <m/>
    <m/>
    <m/>
    <m/>
    <m/>
    <m/>
    <m/>
    <m/>
    <m/>
    <m/>
    <m/>
    <m/>
    <m/>
    <m/>
    <m/>
    <m/>
    <m/>
    <m/>
    <m/>
    <m/>
    <m/>
    <m/>
    <m/>
  </r>
  <r>
    <s v="MT0024210"/>
    <s v="ICIS-NPDES"/>
    <x v="1"/>
    <x v="5"/>
    <n v="931"/>
    <s v="Sodium adsorption ratio"/>
    <x v="21"/>
    <n v="1"/>
    <s v="Effluent gross"/>
    <n v="1"/>
    <x v="36"/>
    <x v="36"/>
    <n v="41121"/>
    <x v="2"/>
    <m/>
    <m/>
    <m/>
    <m/>
    <m/>
    <m/>
    <m/>
    <m/>
    <m/>
    <m/>
    <m/>
    <m/>
    <n v="6.6"/>
    <s v="RATIO"/>
    <s v="&lt;="/>
    <n v="17.8"/>
    <s v="RATIO"/>
    <s v="avg"/>
    <m/>
    <m/>
    <m/>
    <m/>
    <m/>
    <m/>
    <s v="RATIO"/>
    <s v="&lt;="/>
    <n v="20.6"/>
    <s v="RATIO"/>
    <s v="max"/>
    <m/>
    <m/>
    <m/>
    <m/>
    <m/>
    <x v="0"/>
    <m/>
    <m/>
    <m/>
    <m/>
    <m/>
    <m/>
    <m/>
    <m/>
    <m/>
    <m/>
    <m/>
    <m/>
    <m/>
    <m/>
    <m/>
    <m/>
    <m/>
    <m/>
    <m/>
    <m/>
    <m/>
    <m/>
    <m/>
    <m/>
  </r>
  <r>
    <s v="MT0024210"/>
    <s v="ICIS-NPDES"/>
    <x v="1"/>
    <x v="5"/>
    <n v="931"/>
    <s v="Sodium adsorption ratio"/>
    <x v="21"/>
    <n v="1"/>
    <s v="Effluent gross"/>
    <n v="1"/>
    <x v="37"/>
    <x v="37"/>
    <n v="41152"/>
    <x v="2"/>
    <m/>
    <m/>
    <m/>
    <m/>
    <m/>
    <m/>
    <m/>
    <m/>
    <m/>
    <m/>
    <m/>
    <m/>
    <n v="6.7"/>
    <s v="RATIO"/>
    <s v="&lt;="/>
    <n v="17.8"/>
    <s v="RATIO"/>
    <s v="avg"/>
    <m/>
    <m/>
    <m/>
    <m/>
    <m/>
    <m/>
    <s v="RATIO"/>
    <s v="&lt;="/>
    <n v="20.6"/>
    <s v="RATIO"/>
    <s v="max"/>
    <m/>
    <m/>
    <m/>
    <m/>
    <m/>
    <x v="0"/>
    <m/>
    <m/>
    <m/>
    <m/>
    <m/>
    <m/>
    <m/>
    <m/>
    <m/>
    <m/>
    <m/>
    <m/>
    <m/>
    <m/>
    <m/>
    <m/>
    <m/>
    <m/>
    <m/>
    <m/>
    <m/>
    <m/>
    <m/>
    <m/>
  </r>
  <r>
    <s v="MT0024210"/>
    <s v="ICIS-NPDES"/>
    <x v="1"/>
    <x v="5"/>
    <n v="931"/>
    <s v="Sodium adsorption ratio"/>
    <x v="21"/>
    <n v="1"/>
    <s v="Effluent gross"/>
    <n v="1"/>
    <x v="38"/>
    <x v="38"/>
    <n v="41182"/>
    <x v="2"/>
    <m/>
    <m/>
    <m/>
    <m/>
    <m/>
    <m/>
    <m/>
    <m/>
    <m/>
    <m/>
    <m/>
    <m/>
    <n v="7.1"/>
    <s v="RATIO"/>
    <s v="&lt;="/>
    <n v="17.8"/>
    <s v="RATIO"/>
    <s v="avg"/>
    <m/>
    <m/>
    <m/>
    <m/>
    <m/>
    <m/>
    <s v="RATIO"/>
    <s v="&lt;="/>
    <n v="20.6"/>
    <s v="RATIO"/>
    <s v="max"/>
    <m/>
    <m/>
    <m/>
    <m/>
    <m/>
    <x v="0"/>
    <m/>
    <m/>
    <m/>
    <m/>
    <m/>
    <m/>
    <m/>
    <m/>
    <m/>
    <m/>
    <m/>
    <m/>
    <m/>
    <m/>
    <m/>
    <m/>
    <m/>
    <m/>
    <m/>
    <m/>
    <m/>
    <m/>
    <m/>
    <m/>
  </r>
  <r>
    <s v="MT0024210"/>
    <s v="ICIS-NPDES"/>
    <x v="1"/>
    <x v="5"/>
    <n v="951"/>
    <s v="Fluoride, total (as F)"/>
    <x v="23"/>
    <n v="1"/>
    <s v="Effluent gross"/>
    <n v="1"/>
    <x v="11"/>
    <x v="11"/>
    <n v="40025"/>
    <x v="3"/>
    <m/>
    <m/>
    <m/>
    <m/>
    <m/>
    <m/>
    <m/>
    <m/>
    <m/>
    <m/>
    <m/>
    <m/>
    <n v="0.7"/>
    <s v="MG/L"/>
    <m/>
    <m/>
    <s v="MG/L"/>
    <s v="avg"/>
    <m/>
    <m/>
    <m/>
    <m/>
    <m/>
    <m/>
    <m/>
    <m/>
    <m/>
    <m/>
    <m/>
    <m/>
    <m/>
    <m/>
    <m/>
    <m/>
    <x v="0"/>
    <m/>
    <m/>
    <m/>
    <m/>
    <m/>
    <m/>
    <m/>
    <m/>
    <m/>
    <m/>
    <m/>
    <m/>
    <m/>
    <m/>
    <m/>
    <m/>
    <m/>
    <m/>
    <m/>
    <m/>
    <m/>
    <m/>
    <m/>
    <m/>
  </r>
  <r>
    <s v="MT0024210"/>
    <s v="ICIS-NPDES"/>
    <x v="1"/>
    <x v="5"/>
    <n v="951"/>
    <s v="Fluoride, total (as F)"/>
    <x v="23"/>
    <n v="1"/>
    <s v="Effluent gross"/>
    <n v="1"/>
    <x v="12"/>
    <x v="12"/>
    <n v="40056"/>
    <x v="3"/>
    <m/>
    <m/>
    <m/>
    <m/>
    <m/>
    <m/>
    <m/>
    <m/>
    <m/>
    <m/>
    <m/>
    <m/>
    <n v="0.82"/>
    <s v="MG/L"/>
    <m/>
    <m/>
    <s v="MG/L"/>
    <s v="avg"/>
    <m/>
    <m/>
    <m/>
    <m/>
    <m/>
    <m/>
    <m/>
    <m/>
    <m/>
    <m/>
    <m/>
    <m/>
    <m/>
    <m/>
    <m/>
    <m/>
    <x v="0"/>
    <m/>
    <m/>
    <m/>
    <m/>
    <m/>
    <m/>
    <m/>
    <m/>
    <m/>
    <m/>
    <m/>
    <m/>
    <m/>
    <m/>
    <m/>
    <m/>
    <m/>
    <m/>
    <m/>
    <m/>
    <m/>
    <m/>
    <m/>
    <m/>
  </r>
  <r>
    <s v="MT0024210"/>
    <s v="ICIS-NPDES"/>
    <x v="1"/>
    <x v="5"/>
    <n v="951"/>
    <s v="Fluoride, total (as F)"/>
    <x v="23"/>
    <n v="1"/>
    <s v="Effluent gross"/>
    <n v="1"/>
    <x v="13"/>
    <x v="13"/>
    <n v="40086"/>
    <x v="3"/>
    <m/>
    <m/>
    <m/>
    <m/>
    <m/>
    <m/>
    <m/>
    <m/>
    <m/>
    <m/>
    <m/>
    <m/>
    <n v="0.73"/>
    <s v="MG/L"/>
    <m/>
    <m/>
    <s v="MG/L"/>
    <s v="avg"/>
    <m/>
    <m/>
    <m/>
    <m/>
    <m/>
    <m/>
    <m/>
    <m/>
    <m/>
    <m/>
    <m/>
    <m/>
    <m/>
    <m/>
    <m/>
    <m/>
    <x v="0"/>
    <m/>
    <m/>
    <m/>
    <m/>
    <m/>
    <m/>
    <m/>
    <m/>
    <m/>
    <m/>
    <m/>
    <m/>
    <m/>
    <m/>
    <m/>
    <m/>
    <m/>
    <m/>
    <m/>
    <m/>
    <m/>
    <m/>
    <m/>
    <m/>
  </r>
  <r>
    <s v="MT0024210"/>
    <s v="ICIS-NPDES"/>
    <x v="1"/>
    <x v="5"/>
    <n v="951"/>
    <s v="Fluoride, total (as F)"/>
    <x v="23"/>
    <n v="1"/>
    <s v="Effluent gross"/>
    <n v="1"/>
    <x v="14"/>
    <x v="14"/>
    <n v="40117"/>
    <x v="3"/>
    <m/>
    <m/>
    <m/>
    <m/>
    <m/>
    <m/>
    <m/>
    <m/>
    <m/>
    <m/>
    <m/>
    <m/>
    <n v="0.79"/>
    <s v="MG/L"/>
    <m/>
    <m/>
    <s v="MG/L"/>
    <s v="avg"/>
    <m/>
    <m/>
    <m/>
    <m/>
    <m/>
    <m/>
    <m/>
    <m/>
    <m/>
    <m/>
    <m/>
    <m/>
    <m/>
    <m/>
    <m/>
    <m/>
    <x v="0"/>
    <m/>
    <m/>
    <m/>
    <m/>
    <m/>
    <m/>
    <m/>
    <m/>
    <m/>
    <m/>
    <m/>
    <m/>
    <m/>
    <m/>
    <m/>
    <m/>
    <m/>
    <m/>
    <m/>
    <m/>
    <m/>
    <m/>
    <m/>
    <m/>
  </r>
  <r>
    <s v="MT0024210"/>
    <s v="ICIS-NPDES"/>
    <x v="1"/>
    <x v="5"/>
    <n v="951"/>
    <s v="Fluoride, total (as F)"/>
    <x v="23"/>
    <n v="1"/>
    <s v="Effluent gross"/>
    <n v="1"/>
    <x v="15"/>
    <x v="15"/>
    <n v="40147"/>
    <x v="3"/>
    <m/>
    <m/>
    <m/>
    <m/>
    <m/>
    <m/>
    <m/>
    <m/>
    <m/>
    <m/>
    <m/>
    <m/>
    <n v="0.75"/>
    <s v="MG/L"/>
    <m/>
    <m/>
    <s v="MG/L"/>
    <s v="avg"/>
    <m/>
    <m/>
    <m/>
    <m/>
    <m/>
    <m/>
    <m/>
    <m/>
    <m/>
    <m/>
    <m/>
    <m/>
    <m/>
    <m/>
    <m/>
    <m/>
    <x v="0"/>
    <m/>
    <m/>
    <m/>
    <m/>
    <m/>
    <m/>
    <m/>
    <m/>
    <m/>
    <m/>
    <m/>
    <m/>
    <m/>
    <m/>
    <m/>
    <m/>
    <m/>
    <m/>
    <m/>
    <m/>
    <m/>
    <m/>
    <m/>
    <m/>
  </r>
  <r>
    <s v="MT0024210"/>
    <s v="ICIS-NPDES"/>
    <x v="1"/>
    <x v="5"/>
    <n v="951"/>
    <s v="Fluoride, total (as F)"/>
    <x v="23"/>
    <n v="1"/>
    <s v="Effluent gross"/>
    <n v="1"/>
    <x v="16"/>
    <x v="16"/>
    <n v="40178"/>
    <x v="3"/>
    <m/>
    <m/>
    <m/>
    <m/>
    <m/>
    <m/>
    <m/>
    <m/>
    <m/>
    <m/>
    <m/>
    <m/>
    <n v="0.71"/>
    <s v="MG/L"/>
    <m/>
    <m/>
    <s v="MG/L"/>
    <s v="avg"/>
    <m/>
    <m/>
    <m/>
    <m/>
    <m/>
    <m/>
    <m/>
    <m/>
    <m/>
    <m/>
    <m/>
    <m/>
    <m/>
    <m/>
    <m/>
    <m/>
    <x v="0"/>
    <m/>
    <m/>
    <m/>
    <m/>
    <m/>
    <m/>
    <m/>
    <m/>
    <m/>
    <m/>
    <m/>
    <m/>
    <m/>
    <m/>
    <m/>
    <m/>
    <m/>
    <m/>
    <m/>
    <m/>
    <m/>
    <m/>
    <m/>
    <m/>
  </r>
  <r>
    <s v="MT0024210"/>
    <s v="ICIS-NPDES"/>
    <x v="1"/>
    <x v="5"/>
    <n v="951"/>
    <s v="Fluoride, total (as F)"/>
    <x v="23"/>
    <n v="1"/>
    <s v="Effluent gross"/>
    <n v="1"/>
    <x v="17"/>
    <x v="17"/>
    <n v="40209"/>
    <x v="0"/>
    <m/>
    <m/>
    <m/>
    <m/>
    <m/>
    <m/>
    <m/>
    <m/>
    <m/>
    <m/>
    <m/>
    <m/>
    <n v="0.82"/>
    <s v="MG/L"/>
    <m/>
    <m/>
    <s v="MG/L"/>
    <s v="avg"/>
    <m/>
    <m/>
    <m/>
    <m/>
    <m/>
    <m/>
    <m/>
    <m/>
    <m/>
    <m/>
    <m/>
    <m/>
    <m/>
    <m/>
    <m/>
    <m/>
    <x v="0"/>
    <m/>
    <m/>
    <m/>
    <m/>
    <m/>
    <m/>
    <m/>
    <m/>
    <m/>
    <m/>
    <m/>
    <m/>
    <m/>
    <m/>
    <m/>
    <m/>
    <m/>
    <m/>
    <m/>
    <m/>
    <m/>
    <m/>
    <m/>
    <m/>
  </r>
  <r>
    <s v="MT0024210"/>
    <s v="ICIS-NPDES"/>
    <x v="1"/>
    <x v="5"/>
    <n v="951"/>
    <s v="Fluoride, total (as F)"/>
    <x v="23"/>
    <n v="1"/>
    <s v="Effluent gross"/>
    <n v="1"/>
    <x v="18"/>
    <x v="18"/>
    <n v="40237"/>
    <x v="0"/>
    <m/>
    <m/>
    <m/>
    <m/>
    <m/>
    <m/>
    <m/>
    <m/>
    <m/>
    <m/>
    <m/>
    <m/>
    <n v="0.75"/>
    <s v="MG/L"/>
    <m/>
    <m/>
    <s v="MG/L"/>
    <s v="avg"/>
    <m/>
    <m/>
    <m/>
    <m/>
    <m/>
    <m/>
    <m/>
    <m/>
    <m/>
    <m/>
    <m/>
    <m/>
    <m/>
    <m/>
    <m/>
    <m/>
    <x v="0"/>
    <m/>
    <m/>
    <m/>
    <m/>
    <m/>
    <m/>
    <m/>
    <m/>
    <m/>
    <m/>
    <m/>
    <m/>
    <m/>
    <m/>
    <m/>
    <m/>
    <m/>
    <m/>
    <m/>
    <m/>
    <m/>
    <m/>
    <m/>
    <m/>
  </r>
  <r>
    <s v="MT0024210"/>
    <s v="ICIS-NPDES"/>
    <x v="1"/>
    <x v="5"/>
    <n v="951"/>
    <s v="Fluoride, total (as F)"/>
    <x v="23"/>
    <n v="1"/>
    <s v="Effluent gross"/>
    <n v="1"/>
    <x v="19"/>
    <x v="19"/>
    <n v="40268"/>
    <x v="0"/>
    <m/>
    <m/>
    <m/>
    <m/>
    <m/>
    <m/>
    <m/>
    <m/>
    <m/>
    <m/>
    <m/>
    <m/>
    <n v="0.8"/>
    <s v="MG/L"/>
    <m/>
    <m/>
    <s v="MG/L"/>
    <s v="avg"/>
    <m/>
    <m/>
    <m/>
    <m/>
    <m/>
    <m/>
    <m/>
    <m/>
    <m/>
    <m/>
    <m/>
    <m/>
    <m/>
    <m/>
    <m/>
    <m/>
    <x v="0"/>
    <m/>
    <m/>
    <m/>
    <m/>
    <m/>
    <m/>
    <m/>
    <m/>
    <m/>
    <m/>
    <m/>
    <m/>
    <m/>
    <m/>
    <m/>
    <m/>
    <m/>
    <m/>
    <m/>
    <m/>
    <m/>
    <m/>
    <m/>
    <m/>
  </r>
  <r>
    <s v="MT0024210"/>
    <s v="ICIS-NPDES"/>
    <x v="1"/>
    <x v="5"/>
    <n v="951"/>
    <s v="Fluoride, total (as F)"/>
    <x v="23"/>
    <n v="1"/>
    <s v="Effluent gross"/>
    <n v="1"/>
    <x v="20"/>
    <x v="20"/>
    <n v="40298"/>
    <x v="0"/>
    <m/>
    <m/>
    <m/>
    <m/>
    <m/>
    <m/>
    <m/>
    <m/>
    <m/>
    <m/>
    <m/>
    <m/>
    <n v="0.83"/>
    <s v="MG/L"/>
    <m/>
    <m/>
    <s v="MG/L"/>
    <s v="avg"/>
    <m/>
    <m/>
    <m/>
    <m/>
    <m/>
    <m/>
    <m/>
    <m/>
    <m/>
    <m/>
    <m/>
    <m/>
    <m/>
    <m/>
    <m/>
    <m/>
    <x v="0"/>
    <m/>
    <m/>
    <m/>
    <m/>
    <m/>
    <m/>
    <m/>
    <m/>
    <m/>
    <m/>
    <m/>
    <m/>
    <m/>
    <m/>
    <m/>
    <m/>
    <m/>
    <m/>
    <m/>
    <m/>
    <m/>
    <m/>
    <m/>
    <m/>
  </r>
  <r>
    <s v="MT0024210"/>
    <s v="ICIS-NPDES"/>
    <x v="1"/>
    <x v="5"/>
    <n v="951"/>
    <s v="Fluoride, total (as F)"/>
    <x v="23"/>
    <n v="1"/>
    <s v="Effluent gross"/>
    <n v="1"/>
    <x v="21"/>
    <x v="21"/>
    <n v="40329"/>
    <x v="0"/>
    <m/>
    <m/>
    <m/>
    <m/>
    <m/>
    <m/>
    <m/>
    <m/>
    <m/>
    <m/>
    <m/>
    <m/>
    <n v="0.84"/>
    <s v="MG/L"/>
    <m/>
    <m/>
    <s v="MG/L"/>
    <s v="avg"/>
    <m/>
    <m/>
    <m/>
    <m/>
    <m/>
    <m/>
    <m/>
    <m/>
    <m/>
    <m/>
    <m/>
    <m/>
    <m/>
    <m/>
    <m/>
    <m/>
    <x v="0"/>
    <m/>
    <m/>
    <m/>
    <m/>
    <m/>
    <m/>
    <m/>
    <m/>
    <m/>
    <m/>
    <m/>
    <m/>
    <m/>
    <m/>
    <m/>
    <m/>
    <m/>
    <m/>
    <m/>
    <m/>
    <m/>
    <m/>
    <m/>
    <m/>
  </r>
  <r>
    <s v="MT0024210"/>
    <s v="ICIS-NPDES"/>
    <x v="1"/>
    <x v="5"/>
    <n v="951"/>
    <s v="Fluoride, total (as F)"/>
    <x v="23"/>
    <n v="1"/>
    <s v="Effluent gross"/>
    <n v="1"/>
    <x v="22"/>
    <x v="22"/>
    <n v="40359"/>
    <x v="0"/>
    <m/>
    <m/>
    <m/>
    <m/>
    <m/>
    <m/>
    <m/>
    <m/>
    <m/>
    <m/>
    <m/>
    <m/>
    <n v="0.9"/>
    <s v="MG/L"/>
    <m/>
    <m/>
    <s v="MG/L"/>
    <s v="avg"/>
    <m/>
    <m/>
    <m/>
    <m/>
    <m/>
    <m/>
    <m/>
    <m/>
    <m/>
    <m/>
    <m/>
    <m/>
    <m/>
    <m/>
    <m/>
    <m/>
    <x v="0"/>
    <m/>
    <m/>
    <m/>
    <m/>
    <m/>
    <m/>
    <m/>
    <m/>
    <m/>
    <m/>
    <m/>
    <m/>
    <m/>
    <m/>
    <m/>
    <m/>
    <m/>
    <m/>
    <m/>
    <m/>
    <m/>
    <m/>
    <m/>
    <m/>
  </r>
  <r>
    <s v="MT0024210"/>
    <s v="ICIS-NPDES"/>
    <x v="1"/>
    <x v="5"/>
    <n v="951"/>
    <s v="Fluoride, total (as F)"/>
    <x v="23"/>
    <n v="1"/>
    <s v="Effluent gross"/>
    <n v="1"/>
    <x v="23"/>
    <x v="23"/>
    <n v="40390"/>
    <x v="0"/>
    <m/>
    <m/>
    <m/>
    <m/>
    <m/>
    <m/>
    <m/>
    <m/>
    <m/>
    <m/>
    <m/>
    <m/>
    <n v="0.89"/>
    <s v="MG/L"/>
    <m/>
    <m/>
    <s v="MG/L"/>
    <s v="avg"/>
    <m/>
    <m/>
    <m/>
    <m/>
    <m/>
    <m/>
    <m/>
    <m/>
    <m/>
    <m/>
    <m/>
    <m/>
    <m/>
    <m/>
    <m/>
    <m/>
    <x v="0"/>
    <m/>
    <m/>
    <m/>
    <m/>
    <m/>
    <m/>
    <m/>
    <m/>
    <m/>
    <m/>
    <m/>
    <m/>
    <m/>
    <m/>
    <m/>
    <m/>
    <m/>
    <m/>
    <m/>
    <m/>
    <m/>
    <m/>
    <m/>
    <m/>
  </r>
  <r>
    <s v="MT0024210"/>
    <s v="ICIS-NPDES"/>
    <x v="1"/>
    <x v="5"/>
    <n v="951"/>
    <s v="Fluoride, total (as F)"/>
    <x v="23"/>
    <n v="1"/>
    <s v="Effluent gross"/>
    <n v="1"/>
    <x v="0"/>
    <x v="0"/>
    <n v="40421"/>
    <x v="0"/>
    <m/>
    <m/>
    <m/>
    <m/>
    <m/>
    <m/>
    <m/>
    <m/>
    <m/>
    <m/>
    <m/>
    <m/>
    <n v="0.79"/>
    <s v="MG/L"/>
    <m/>
    <m/>
    <s v="MG/L"/>
    <s v="avg"/>
    <m/>
    <m/>
    <m/>
    <m/>
    <m/>
    <m/>
    <m/>
    <m/>
    <m/>
    <m/>
    <m/>
    <m/>
    <m/>
    <m/>
    <m/>
    <m/>
    <x v="0"/>
    <m/>
    <m/>
    <m/>
    <m/>
    <m/>
    <m/>
    <m/>
    <m/>
    <m/>
    <m/>
    <m/>
    <m/>
    <m/>
    <m/>
    <m/>
    <m/>
    <m/>
    <m/>
    <m/>
    <m/>
    <m/>
    <m/>
    <m/>
    <m/>
  </r>
  <r>
    <s v="MT0024210"/>
    <s v="ICIS-NPDES"/>
    <x v="1"/>
    <x v="5"/>
    <n v="951"/>
    <s v="Fluoride, total (as F)"/>
    <x v="23"/>
    <n v="1"/>
    <s v="Effluent gross"/>
    <n v="1"/>
    <x v="1"/>
    <x v="1"/>
    <n v="40451"/>
    <x v="0"/>
    <m/>
    <m/>
    <m/>
    <m/>
    <m/>
    <m/>
    <m/>
    <m/>
    <m/>
    <m/>
    <m/>
    <m/>
    <n v="1"/>
    <s v="MG/L"/>
    <m/>
    <m/>
    <s v="MG/L"/>
    <s v="avg"/>
    <m/>
    <m/>
    <m/>
    <m/>
    <m/>
    <m/>
    <m/>
    <m/>
    <m/>
    <m/>
    <m/>
    <m/>
    <m/>
    <m/>
    <m/>
    <m/>
    <x v="0"/>
    <m/>
    <m/>
    <m/>
    <m/>
    <m/>
    <m/>
    <m/>
    <m/>
    <m/>
    <m/>
    <m/>
    <m/>
    <m/>
    <m/>
    <m/>
    <m/>
    <m/>
    <m/>
    <m/>
    <m/>
    <m/>
    <m/>
    <m/>
    <m/>
  </r>
  <r>
    <s v="MT0024210"/>
    <s v="ICIS-NPDES"/>
    <x v="1"/>
    <x v="5"/>
    <n v="951"/>
    <s v="Fluoride, total (as F)"/>
    <x v="23"/>
    <n v="1"/>
    <s v="Effluent gross"/>
    <n v="1"/>
    <x v="24"/>
    <x v="24"/>
    <n v="40482"/>
    <x v="0"/>
    <m/>
    <m/>
    <m/>
    <m/>
    <m/>
    <m/>
    <m/>
    <m/>
    <m/>
    <m/>
    <m/>
    <m/>
    <n v="0.75"/>
    <s v="MG/L"/>
    <m/>
    <m/>
    <s v="MG/L"/>
    <s v="avg"/>
    <m/>
    <m/>
    <m/>
    <m/>
    <m/>
    <m/>
    <m/>
    <m/>
    <m/>
    <m/>
    <m/>
    <m/>
    <m/>
    <m/>
    <m/>
    <m/>
    <x v="0"/>
    <m/>
    <m/>
    <m/>
    <m/>
    <m/>
    <m/>
    <m/>
    <m/>
    <m/>
    <m/>
    <m/>
    <m/>
    <m/>
    <m/>
    <m/>
    <m/>
    <m/>
    <m/>
    <m/>
    <m/>
    <m/>
    <m/>
    <m/>
    <m/>
  </r>
  <r>
    <s v="MT0024210"/>
    <s v="ICIS-NPDES"/>
    <x v="1"/>
    <x v="5"/>
    <n v="951"/>
    <s v="Fluoride, total (as F)"/>
    <x v="23"/>
    <n v="1"/>
    <s v="Effluent gross"/>
    <n v="1"/>
    <x v="2"/>
    <x v="2"/>
    <n v="40512"/>
    <x v="0"/>
    <m/>
    <m/>
    <m/>
    <m/>
    <m/>
    <m/>
    <m/>
    <m/>
    <m/>
    <m/>
    <m/>
    <m/>
    <n v="0.23"/>
    <s v="MG/L"/>
    <m/>
    <m/>
    <s v="MG/L"/>
    <s v="avg"/>
    <m/>
    <m/>
    <m/>
    <m/>
    <m/>
    <m/>
    <m/>
    <m/>
    <m/>
    <m/>
    <m/>
    <m/>
    <m/>
    <m/>
    <m/>
    <m/>
    <x v="0"/>
    <m/>
    <m/>
    <m/>
    <m/>
    <m/>
    <m/>
    <m/>
    <m/>
    <m/>
    <m/>
    <m/>
    <m/>
    <m/>
    <m/>
    <m/>
    <m/>
    <m/>
    <m/>
    <m/>
    <m/>
    <m/>
    <m/>
    <m/>
    <m/>
  </r>
  <r>
    <s v="MT0024210"/>
    <s v="ICIS-NPDES"/>
    <x v="1"/>
    <x v="5"/>
    <n v="951"/>
    <s v="Fluoride, total (as F)"/>
    <x v="23"/>
    <n v="1"/>
    <s v="Effluent gross"/>
    <n v="1"/>
    <x v="3"/>
    <x v="3"/>
    <n v="40543"/>
    <x v="0"/>
    <m/>
    <m/>
    <m/>
    <m/>
    <m/>
    <m/>
    <m/>
    <m/>
    <m/>
    <m/>
    <m/>
    <m/>
    <n v="0.69"/>
    <s v="MG/L"/>
    <m/>
    <m/>
    <s v="MG/L"/>
    <s v="avg"/>
    <m/>
    <m/>
    <m/>
    <m/>
    <m/>
    <m/>
    <m/>
    <m/>
    <m/>
    <m/>
    <m/>
    <m/>
    <m/>
    <m/>
    <m/>
    <m/>
    <x v="0"/>
    <m/>
    <m/>
    <m/>
    <m/>
    <m/>
    <m/>
    <m/>
    <m/>
    <m/>
    <m/>
    <m/>
    <m/>
    <m/>
    <m/>
    <m/>
    <m/>
    <m/>
    <m/>
    <m/>
    <m/>
    <m/>
    <m/>
    <m/>
    <m/>
  </r>
  <r>
    <s v="MT0024210"/>
    <s v="ICIS-NPDES"/>
    <x v="1"/>
    <x v="5"/>
    <n v="951"/>
    <s v="Fluoride, total (as F)"/>
    <x v="23"/>
    <n v="1"/>
    <s v="Effluent gross"/>
    <n v="1"/>
    <x v="25"/>
    <x v="25"/>
    <n v="40574"/>
    <x v="1"/>
    <m/>
    <m/>
    <m/>
    <m/>
    <m/>
    <m/>
    <m/>
    <m/>
    <m/>
    <m/>
    <m/>
    <m/>
    <n v="0.73"/>
    <s v="MG/L"/>
    <m/>
    <m/>
    <s v="MG/L"/>
    <s v="avg"/>
    <m/>
    <m/>
    <m/>
    <m/>
    <m/>
    <m/>
    <m/>
    <m/>
    <m/>
    <m/>
    <m/>
    <m/>
    <m/>
    <m/>
    <m/>
    <m/>
    <x v="0"/>
    <m/>
    <m/>
    <m/>
    <m/>
    <m/>
    <m/>
    <m/>
    <m/>
    <m/>
    <m/>
    <m/>
    <m/>
    <m/>
    <m/>
    <m/>
    <m/>
    <m/>
    <m/>
    <m/>
    <m/>
    <m/>
    <m/>
    <m/>
    <m/>
  </r>
  <r>
    <s v="MT0024210"/>
    <s v="ICIS-NPDES"/>
    <x v="1"/>
    <x v="5"/>
    <n v="951"/>
    <s v="Fluoride, total (as F)"/>
    <x v="23"/>
    <n v="1"/>
    <s v="Effluent gross"/>
    <n v="1"/>
    <x v="26"/>
    <x v="26"/>
    <n v="40602"/>
    <x v="1"/>
    <m/>
    <m/>
    <m/>
    <m/>
    <m/>
    <m/>
    <m/>
    <m/>
    <m/>
    <m/>
    <m/>
    <m/>
    <n v="0.73"/>
    <s v="MG/L"/>
    <m/>
    <m/>
    <s v="MG/L"/>
    <s v="avg"/>
    <m/>
    <m/>
    <m/>
    <m/>
    <m/>
    <m/>
    <m/>
    <m/>
    <m/>
    <m/>
    <m/>
    <m/>
    <m/>
    <m/>
    <m/>
    <m/>
    <x v="0"/>
    <m/>
    <m/>
    <m/>
    <m/>
    <m/>
    <m/>
    <m/>
    <m/>
    <m/>
    <m/>
    <m/>
    <m/>
    <m/>
    <m/>
    <m/>
    <m/>
    <m/>
    <m/>
    <m/>
    <m/>
    <m/>
    <m/>
    <m/>
    <m/>
  </r>
  <r>
    <s v="MT0024210"/>
    <s v="ICIS-NPDES"/>
    <x v="1"/>
    <x v="5"/>
    <n v="951"/>
    <s v="Fluoride, total (as F)"/>
    <x v="23"/>
    <n v="1"/>
    <s v="Effluent gross"/>
    <n v="1"/>
    <x v="27"/>
    <x v="27"/>
    <n v="40633"/>
    <x v="1"/>
    <m/>
    <m/>
    <m/>
    <m/>
    <m/>
    <m/>
    <m/>
    <m/>
    <m/>
    <m/>
    <m/>
    <m/>
    <n v="0.7"/>
    <s v="MG/L"/>
    <m/>
    <m/>
    <s v="MG/L"/>
    <s v="avg"/>
    <m/>
    <m/>
    <m/>
    <m/>
    <m/>
    <m/>
    <m/>
    <m/>
    <m/>
    <m/>
    <m/>
    <m/>
    <m/>
    <m/>
    <m/>
    <m/>
    <x v="0"/>
    <m/>
    <m/>
    <m/>
    <m/>
    <m/>
    <m/>
    <m/>
    <m/>
    <m/>
    <m/>
    <m/>
    <m/>
    <m/>
    <m/>
    <m/>
    <m/>
    <m/>
    <m/>
    <m/>
    <m/>
    <m/>
    <m/>
    <m/>
    <m/>
  </r>
  <r>
    <s v="MT0024210"/>
    <s v="ICIS-NPDES"/>
    <x v="1"/>
    <x v="5"/>
    <n v="951"/>
    <s v="Fluoride, total (as F)"/>
    <x v="23"/>
    <n v="1"/>
    <s v="Effluent gross"/>
    <n v="1"/>
    <x v="28"/>
    <x v="28"/>
    <n v="40663"/>
    <x v="1"/>
    <m/>
    <m/>
    <m/>
    <m/>
    <m/>
    <m/>
    <m/>
    <m/>
    <m/>
    <m/>
    <m/>
    <m/>
    <n v="0.83"/>
    <s v="MG/L"/>
    <m/>
    <m/>
    <s v="MG/L"/>
    <s v="avg"/>
    <m/>
    <m/>
    <m/>
    <m/>
    <m/>
    <m/>
    <m/>
    <m/>
    <m/>
    <m/>
    <m/>
    <m/>
    <m/>
    <m/>
    <m/>
    <m/>
    <x v="0"/>
    <m/>
    <m/>
    <m/>
    <m/>
    <m/>
    <m/>
    <m/>
    <m/>
    <m/>
    <m/>
    <m/>
    <m/>
    <m/>
    <m/>
    <m/>
    <m/>
    <m/>
    <m/>
    <m/>
    <m/>
    <m/>
    <m/>
    <m/>
    <m/>
  </r>
  <r>
    <s v="MT0024210"/>
    <s v="ICIS-NPDES"/>
    <x v="1"/>
    <x v="5"/>
    <n v="951"/>
    <s v="Fluoride, total (as F)"/>
    <x v="23"/>
    <n v="1"/>
    <s v="Effluent gross"/>
    <n v="1"/>
    <x v="4"/>
    <x v="4"/>
    <n v="40694"/>
    <x v="1"/>
    <m/>
    <m/>
    <m/>
    <m/>
    <m/>
    <m/>
    <m/>
    <m/>
    <m/>
    <m/>
    <m/>
    <m/>
    <n v="1.1100000000000001"/>
    <s v="MG/L"/>
    <m/>
    <m/>
    <s v="MG/L"/>
    <s v="avg"/>
    <m/>
    <m/>
    <m/>
    <m/>
    <m/>
    <m/>
    <m/>
    <m/>
    <m/>
    <m/>
    <m/>
    <m/>
    <m/>
    <m/>
    <m/>
    <m/>
    <x v="0"/>
    <m/>
    <m/>
    <m/>
    <m/>
    <m/>
    <m/>
    <m/>
    <m/>
    <m/>
    <m/>
    <m/>
    <m/>
    <m/>
    <m/>
    <m/>
    <m/>
    <m/>
    <m/>
    <m/>
    <m/>
    <m/>
    <m/>
    <m/>
    <m/>
  </r>
  <r>
    <s v="MT0024210"/>
    <s v="ICIS-NPDES"/>
    <x v="1"/>
    <x v="5"/>
    <n v="951"/>
    <s v="Fluoride, total (as F)"/>
    <x v="23"/>
    <n v="1"/>
    <s v="Effluent gross"/>
    <n v="1"/>
    <x v="5"/>
    <x v="5"/>
    <n v="40724"/>
    <x v="1"/>
    <m/>
    <m/>
    <m/>
    <m/>
    <m/>
    <m/>
    <m/>
    <m/>
    <m/>
    <m/>
    <m/>
    <m/>
    <n v="1.04"/>
    <s v="MG/L"/>
    <m/>
    <m/>
    <s v="MG/L"/>
    <s v="avg"/>
    <m/>
    <m/>
    <m/>
    <m/>
    <m/>
    <m/>
    <m/>
    <m/>
    <m/>
    <m/>
    <m/>
    <m/>
    <m/>
    <m/>
    <m/>
    <m/>
    <x v="0"/>
    <m/>
    <m/>
    <m/>
    <m/>
    <m/>
    <m/>
    <m/>
    <m/>
    <m/>
    <m/>
    <m/>
    <m/>
    <m/>
    <m/>
    <m/>
    <m/>
    <m/>
    <m/>
    <m/>
    <m/>
    <m/>
    <m/>
    <m/>
    <m/>
  </r>
  <r>
    <s v="MT0024210"/>
    <s v="ICIS-NPDES"/>
    <x v="1"/>
    <x v="5"/>
    <n v="951"/>
    <s v="Fluoride, total (as F)"/>
    <x v="23"/>
    <n v="1"/>
    <s v="Effluent gross"/>
    <n v="1"/>
    <x v="6"/>
    <x v="6"/>
    <n v="40755"/>
    <x v="1"/>
    <m/>
    <m/>
    <m/>
    <m/>
    <m/>
    <m/>
    <m/>
    <m/>
    <m/>
    <m/>
    <m/>
    <m/>
    <n v="0.85"/>
    <s v="MG/L"/>
    <m/>
    <m/>
    <s v="MG/L"/>
    <s v="avg"/>
    <m/>
    <m/>
    <m/>
    <m/>
    <m/>
    <m/>
    <m/>
    <m/>
    <m/>
    <m/>
    <m/>
    <m/>
    <m/>
    <m/>
    <m/>
    <m/>
    <x v="0"/>
    <m/>
    <m/>
    <m/>
    <m/>
    <m/>
    <m/>
    <m/>
    <m/>
    <m/>
    <m/>
    <m/>
    <m/>
    <m/>
    <m/>
    <m/>
    <m/>
    <m/>
    <m/>
    <m/>
    <m/>
    <m/>
    <m/>
    <m/>
    <m/>
  </r>
  <r>
    <s v="MT0024210"/>
    <s v="ICIS-NPDES"/>
    <x v="1"/>
    <x v="5"/>
    <n v="951"/>
    <s v="Fluoride, total (as F)"/>
    <x v="23"/>
    <n v="1"/>
    <s v="Effluent gross"/>
    <n v="1"/>
    <x v="7"/>
    <x v="7"/>
    <n v="40786"/>
    <x v="1"/>
    <m/>
    <m/>
    <m/>
    <m/>
    <m/>
    <m/>
    <m/>
    <m/>
    <m/>
    <m/>
    <m/>
    <m/>
    <n v="0.92"/>
    <s v="MG/L"/>
    <m/>
    <m/>
    <s v="MG/L"/>
    <s v="avg"/>
    <m/>
    <m/>
    <m/>
    <m/>
    <m/>
    <m/>
    <m/>
    <m/>
    <m/>
    <m/>
    <m/>
    <m/>
    <m/>
    <m/>
    <m/>
    <m/>
    <x v="0"/>
    <m/>
    <m/>
    <m/>
    <m/>
    <m/>
    <m/>
    <m/>
    <m/>
    <m/>
    <m/>
    <m/>
    <m/>
    <m/>
    <m/>
    <m/>
    <m/>
    <m/>
    <m/>
    <m/>
    <m/>
    <m/>
    <m/>
    <m/>
    <m/>
  </r>
  <r>
    <s v="MT0024210"/>
    <s v="ICIS-NPDES"/>
    <x v="1"/>
    <x v="5"/>
    <n v="951"/>
    <s v="Fluoride, total (as F)"/>
    <x v="23"/>
    <n v="1"/>
    <s v="Effluent gross"/>
    <n v="1"/>
    <x v="29"/>
    <x v="29"/>
    <n v="40816"/>
    <x v="1"/>
    <m/>
    <m/>
    <m/>
    <m/>
    <m/>
    <m/>
    <m/>
    <m/>
    <m/>
    <m/>
    <m/>
    <m/>
    <n v="0.71"/>
    <s v="MG/L"/>
    <m/>
    <m/>
    <s v="MG/L"/>
    <s v="avg"/>
    <m/>
    <m/>
    <m/>
    <m/>
    <m/>
    <m/>
    <m/>
    <m/>
    <m/>
    <m/>
    <m/>
    <m/>
    <m/>
    <m/>
    <m/>
    <m/>
    <x v="0"/>
    <m/>
    <m/>
    <m/>
    <m/>
    <m/>
    <m/>
    <m/>
    <m/>
    <m/>
    <m/>
    <m/>
    <m/>
    <m/>
    <m/>
    <m/>
    <m/>
    <m/>
    <m/>
    <m/>
    <m/>
    <m/>
    <m/>
    <m/>
    <m/>
  </r>
  <r>
    <s v="MT0024210"/>
    <s v="ICIS-NPDES"/>
    <x v="1"/>
    <x v="5"/>
    <n v="951"/>
    <s v="Fluoride, total (as F)"/>
    <x v="23"/>
    <n v="1"/>
    <s v="Effluent gross"/>
    <n v="1"/>
    <x v="30"/>
    <x v="30"/>
    <n v="40847"/>
    <x v="1"/>
    <m/>
    <m/>
    <m/>
    <m/>
    <m/>
    <m/>
    <m/>
    <m/>
    <m/>
    <m/>
    <m/>
    <m/>
    <n v="0.86"/>
    <s v="MG/L"/>
    <m/>
    <m/>
    <s v="MG/L"/>
    <s v="avg"/>
    <m/>
    <m/>
    <m/>
    <m/>
    <m/>
    <m/>
    <m/>
    <m/>
    <m/>
    <m/>
    <m/>
    <m/>
    <m/>
    <m/>
    <m/>
    <m/>
    <x v="0"/>
    <m/>
    <m/>
    <m/>
    <m/>
    <m/>
    <m/>
    <m/>
    <m/>
    <m/>
    <m/>
    <m/>
    <m/>
    <m/>
    <m/>
    <m/>
    <m/>
    <m/>
    <m/>
    <m/>
    <m/>
    <m/>
    <m/>
    <m/>
    <m/>
  </r>
  <r>
    <s v="MT0024210"/>
    <s v="ICIS-NPDES"/>
    <x v="1"/>
    <x v="5"/>
    <n v="951"/>
    <s v="Fluoride, total (as F)"/>
    <x v="23"/>
    <n v="1"/>
    <s v="Effluent gross"/>
    <n v="1"/>
    <x v="31"/>
    <x v="31"/>
    <n v="40877"/>
    <x v="1"/>
    <m/>
    <m/>
    <m/>
    <m/>
    <m/>
    <m/>
    <m/>
    <m/>
    <m/>
    <m/>
    <m/>
    <m/>
    <n v="0.88"/>
    <s v="MG/L"/>
    <m/>
    <m/>
    <s v="MG/L"/>
    <s v="avg"/>
    <m/>
    <m/>
    <m/>
    <m/>
    <m/>
    <m/>
    <m/>
    <m/>
    <m/>
    <m/>
    <m/>
    <m/>
    <m/>
    <m/>
    <m/>
    <m/>
    <x v="0"/>
    <m/>
    <m/>
    <m/>
    <m/>
    <m/>
    <m/>
    <m/>
    <m/>
    <m/>
    <m/>
    <m/>
    <m/>
    <m/>
    <m/>
    <m/>
    <m/>
    <m/>
    <m/>
    <m/>
    <m/>
    <m/>
    <m/>
    <m/>
    <m/>
  </r>
  <r>
    <s v="MT0024210"/>
    <s v="ICIS-NPDES"/>
    <x v="1"/>
    <x v="5"/>
    <n v="951"/>
    <s v="Fluoride, total (as F)"/>
    <x v="23"/>
    <n v="1"/>
    <s v="Effluent gross"/>
    <n v="1"/>
    <x v="32"/>
    <x v="32"/>
    <n v="40908"/>
    <x v="1"/>
    <m/>
    <m/>
    <m/>
    <m/>
    <m/>
    <m/>
    <m/>
    <m/>
    <m/>
    <m/>
    <m/>
    <m/>
    <n v="1.1299999999999999"/>
    <s v="MG/L"/>
    <m/>
    <m/>
    <s v="MG/L"/>
    <s v="avg"/>
    <m/>
    <m/>
    <m/>
    <m/>
    <m/>
    <m/>
    <m/>
    <m/>
    <m/>
    <m/>
    <m/>
    <m/>
    <m/>
    <m/>
    <m/>
    <m/>
    <x v="0"/>
    <m/>
    <m/>
    <m/>
    <m/>
    <m/>
    <m/>
    <m/>
    <m/>
    <m/>
    <m/>
    <m/>
    <m/>
    <m/>
    <m/>
    <m/>
    <m/>
    <m/>
    <m/>
    <m/>
    <m/>
    <m/>
    <m/>
    <m/>
    <m/>
  </r>
  <r>
    <s v="MT0024210"/>
    <s v="ICIS-NPDES"/>
    <x v="1"/>
    <x v="5"/>
    <n v="951"/>
    <s v="Fluoride, total (as F)"/>
    <x v="23"/>
    <n v="1"/>
    <s v="Effluent gross"/>
    <n v="1"/>
    <x v="33"/>
    <x v="33"/>
    <n v="40939"/>
    <x v="2"/>
    <m/>
    <m/>
    <m/>
    <m/>
    <m/>
    <m/>
    <m/>
    <m/>
    <m/>
    <m/>
    <m/>
    <m/>
    <n v="0.81"/>
    <s v="MG/L"/>
    <m/>
    <m/>
    <s v="MG/L"/>
    <s v="avg"/>
    <m/>
    <m/>
    <m/>
    <m/>
    <m/>
    <m/>
    <m/>
    <m/>
    <m/>
    <m/>
    <m/>
    <m/>
    <m/>
    <m/>
    <m/>
    <m/>
    <x v="0"/>
    <m/>
    <m/>
    <m/>
    <m/>
    <m/>
    <m/>
    <m/>
    <m/>
    <m/>
    <m/>
    <m/>
    <m/>
    <m/>
    <m/>
    <m/>
    <m/>
    <m/>
    <m/>
    <m/>
    <m/>
    <m/>
    <m/>
    <m/>
    <m/>
  </r>
  <r>
    <s v="MT0024210"/>
    <s v="ICIS-NPDES"/>
    <x v="1"/>
    <x v="5"/>
    <n v="951"/>
    <s v="Fluoride, total (as F)"/>
    <x v="23"/>
    <n v="1"/>
    <s v="Effluent gross"/>
    <n v="1"/>
    <x v="34"/>
    <x v="34"/>
    <n v="40968"/>
    <x v="2"/>
    <m/>
    <m/>
    <m/>
    <m/>
    <m/>
    <m/>
    <m/>
    <m/>
    <m/>
    <m/>
    <m/>
    <m/>
    <n v="0.61"/>
    <s v="MG/L"/>
    <m/>
    <m/>
    <s v="MG/L"/>
    <s v="avg"/>
    <m/>
    <m/>
    <m/>
    <m/>
    <m/>
    <m/>
    <m/>
    <m/>
    <m/>
    <m/>
    <m/>
    <m/>
    <m/>
    <m/>
    <m/>
    <m/>
    <x v="0"/>
    <m/>
    <m/>
    <m/>
    <m/>
    <m/>
    <m/>
    <m/>
    <m/>
    <m/>
    <m/>
    <m/>
    <m/>
    <m/>
    <m/>
    <m/>
    <m/>
    <m/>
    <m/>
    <m/>
    <m/>
    <m/>
    <m/>
    <m/>
    <m/>
  </r>
  <r>
    <s v="MT0024210"/>
    <s v="ICIS-NPDES"/>
    <x v="1"/>
    <x v="5"/>
    <n v="951"/>
    <s v="Fluoride, total (as F)"/>
    <x v="23"/>
    <n v="1"/>
    <s v="Effluent gross"/>
    <n v="1"/>
    <x v="8"/>
    <x v="8"/>
    <n v="40999"/>
    <x v="2"/>
    <m/>
    <m/>
    <m/>
    <m/>
    <m/>
    <m/>
    <m/>
    <m/>
    <m/>
    <m/>
    <m/>
    <m/>
    <n v="0.72"/>
    <s v="MG/L"/>
    <m/>
    <m/>
    <s v="MG/L"/>
    <s v="avg"/>
    <m/>
    <m/>
    <m/>
    <m/>
    <m/>
    <m/>
    <m/>
    <m/>
    <m/>
    <m/>
    <m/>
    <m/>
    <m/>
    <m/>
    <m/>
    <m/>
    <x v="0"/>
    <m/>
    <m/>
    <m/>
    <m/>
    <m/>
    <m/>
    <m/>
    <m/>
    <m/>
    <m/>
    <m/>
    <m/>
    <m/>
    <m/>
    <m/>
    <m/>
    <m/>
    <m/>
    <m/>
    <m/>
    <m/>
    <m/>
    <m/>
    <m/>
  </r>
  <r>
    <s v="MT0024210"/>
    <s v="ICIS-NPDES"/>
    <x v="1"/>
    <x v="5"/>
    <n v="951"/>
    <s v="Fluoride, total (as F)"/>
    <x v="23"/>
    <n v="1"/>
    <s v="Effluent gross"/>
    <n v="1"/>
    <x v="9"/>
    <x v="9"/>
    <n v="41029"/>
    <x v="2"/>
    <m/>
    <m/>
    <m/>
    <m/>
    <m/>
    <m/>
    <m/>
    <m/>
    <m/>
    <m/>
    <m/>
    <m/>
    <n v="0.79"/>
    <s v="MG/L"/>
    <m/>
    <m/>
    <s v="MG/L"/>
    <s v="avg"/>
    <m/>
    <m/>
    <m/>
    <m/>
    <m/>
    <m/>
    <m/>
    <m/>
    <m/>
    <m/>
    <m/>
    <m/>
    <m/>
    <m/>
    <m/>
    <m/>
    <x v="0"/>
    <m/>
    <m/>
    <m/>
    <m/>
    <m/>
    <m/>
    <m/>
    <m/>
    <m/>
    <m/>
    <m/>
    <m/>
    <m/>
    <m/>
    <m/>
    <m/>
    <m/>
    <m/>
    <m/>
    <m/>
    <m/>
    <m/>
    <m/>
    <m/>
  </r>
  <r>
    <s v="MT0024210"/>
    <s v="ICIS-NPDES"/>
    <x v="1"/>
    <x v="5"/>
    <n v="978"/>
    <s v="Arsenic, total recoverable"/>
    <x v="42"/>
    <n v="1"/>
    <s v="Effluent gross"/>
    <n v="6"/>
    <x v="13"/>
    <x v="13"/>
    <n v="40086"/>
    <x v="3"/>
    <m/>
    <m/>
    <m/>
    <m/>
    <m/>
    <m/>
    <m/>
    <m/>
    <m/>
    <m/>
    <m/>
    <m/>
    <m/>
    <m/>
    <m/>
    <m/>
    <m/>
    <m/>
    <m/>
    <m/>
    <m/>
    <m/>
    <s v="&lt;"/>
    <n v="1"/>
    <s v="UG/L"/>
    <m/>
    <m/>
    <s v="UG/L"/>
    <s v="max"/>
    <m/>
    <m/>
    <m/>
    <m/>
    <m/>
    <x v="0"/>
    <m/>
    <m/>
    <m/>
    <m/>
    <m/>
    <m/>
    <m/>
    <m/>
    <m/>
    <m/>
    <m/>
    <m/>
    <m/>
    <m/>
    <m/>
    <m/>
    <m/>
    <m/>
    <m/>
    <m/>
    <m/>
    <m/>
    <m/>
    <m/>
  </r>
  <r>
    <s v="MT0024210"/>
    <s v="ICIS-NPDES"/>
    <x v="1"/>
    <x v="5"/>
    <n v="978"/>
    <s v="Arsenic, total recoverable"/>
    <x v="42"/>
    <n v="1"/>
    <s v="Effluent gross"/>
    <n v="6"/>
    <x v="19"/>
    <x v="19"/>
    <n v="40268"/>
    <x v="0"/>
    <m/>
    <m/>
    <m/>
    <m/>
    <m/>
    <m/>
    <m/>
    <m/>
    <m/>
    <m/>
    <m/>
    <m/>
    <m/>
    <m/>
    <m/>
    <m/>
    <m/>
    <m/>
    <m/>
    <m/>
    <m/>
    <m/>
    <m/>
    <n v="1"/>
    <s v="UG/L"/>
    <m/>
    <m/>
    <s v="UG/L"/>
    <s v="max"/>
    <m/>
    <m/>
    <m/>
    <m/>
    <m/>
    <x v="0"/>
    <m/>
    <m/>
    <m/>
    <m/>
    <m/>
    <m/>
    <m/>
    <m/>
    <m/>
    <m/>
    <m/>
    <m/>
    <m/>
    <m/>
    <m/>
    <m/>
    <m/>
    <m/>
    <m/>
    <m/>
    <m/>
    <m/>
    <m/>
    <m/>
  </r>
  <r>
    <s v="MT0024210"/>
    <s v="ICIS-NPDES"/>
    <x v="1"/>
    <x v="5"/>
    <n v="978"/>
    <s v="Arsenic, total recoverable"/>
    <x v="42"/>
    <n v="1"/>
    <s v="Effluent gross"/>
    <n v="6"/>
    <x v="1"/>
    <x v="1"/>
    <n v="40451"/>
    <x v="0"/>
    <m/>
    <m/>
    <m/>
    <m/>
    <m/>
    <m/>
    <m/>
    <m/>
    <m/>
    <m/>
    <m/>
    <m/>
    <m/>
    <m/>
    <m/>
    <m/>
    <m/>
    <m/>
    <m/>
    <m/>
    <m/>
    <m/>
    <m/>
    <n v="1"/>
    <s v="UG/L"/>
    <m/>
    <m/>
    <s v="UG/L"/>
    <s v="max"/>
    <m/>
    <m/>
    <m/>
    <m/>
    <m/>
    <x v="0"/>
    <m/>
    <m/>
    <m/>
    <m/>
    <m/>
    <m/>
    <m/>
    <m/>
    <m/>
    <m/>
    <m/>
    <m/>
    <m/>
    <m/>
    <m/>
    <m/>
    <m/>
    <m/>
    <m/>
    <m/>
    <m/>
    <m/>
    <m/>
    <m/>
  </r>
  <r>
    <s v="MT0024210"/>
    <s v="ICIS-NPDES"/>
    <x v="1"/>
    <x v="5"/>
    <n v="978"/>
    <s v="Arsenic, total recoverable"/>
    <x v="42"/>
    <n v="1"/>
    <s v="Effluent gross"/>
    <n v="6"/>
    <x v="27"/>
    <x v="27"/>
    <n v="40633"/>
    <x v="1"/>
    <m/>
    <m/>
    <m/>
    <m/>
    <m/>
    <m/>
    <m/>
    <m/>
    <m/>
    <m/>
    <m/>
    <m/>
    <m/>
    <m/>
    <m/>
    <m/>
    <m/>
    <m/>
    <m/>
    <m/>
    <m/>
    <m/>
    <m/>
    <n v="3"/>
    <s v="UG/L"/>
    <m/>
    <m/>
    <s v="UG/L"/>
    <s v="max"/>
    <m/>
    <m/>
    <m/>
    <m/>
    <m/>
    <x v="0"/>
    <m/>
    <m/>
    <m/>
    <m/>
    <m/>
    <m/>
    <m/>
    <m/>
    <m/>
    <m/>
    <m/>
    <m/>
    <m/>
    <m/>
    <m/>
    <m/>
    <m/>
    <m/>
    <m/>
    <m/>
    <m/>
    <m/>
    <m/>
    <m/>
  </r>
  <r>
    <s v="MT0024210"/>
    <s v="ICIS-NPDES"/>
    <x v="1"/>
    <x v="5"/>
    <n v="978"/>
    <s v="Arsenic, total recoverable"/>
    <x v="42"/>
    <n v="1"/>
    <s v="Effluent gross"/>
    <n v="6"/>
    <x v="29"/>
    <x v="29"/>
    <n v="40816"/>
    <x v="1"/>
    <m/>
    <m/>
    <m/>
    <m/>
    <m/>
    <m/>
    <m/>
    <m/>
    <m/>
    <m/>
    <m/>
    <m/>
    <m/>
    <m/>
    <m/>
    <m/>
    <m/>
    <m/>
    <m/>
    <m/>
    <m/>
    <m/>
    <m/>
    <n v="2"/>
    <s v="UG/L"/>
    <m/>
    <m/>
    <s v="UG/L"/>
    <s v="max"/>
    <m/>
    <m/>
    <m/>
    <m/>
    <m/>
    <x v="0"/>
    <m/>
    <m/>
    <m/>
    <m/>
    <m/>
    <m/>
    <m/>
    <m/>
    <m/>
    <m/>
    <m/>
    <m/>
    <m/>
    <m/>
    <m/>
    <m/>
    <m/>
    <m/>
    <m/>
    <m/>
    <m/>
    <m/>
    <m/>
    <m/>
  </r>
  <r>
    <s v="MT0024210"/>
    <s v="ICIS-NPDES"/>
    <x v="1"/>
    <x v="5"/>
    <n v="978"/>
    <s v="Arsenic, total recoverable"/>
    <x v="42"/>
    <n v="1"/>
    <s v="Effluent gross"/>
    <n v="6"/>
    <x v="8"/>
    <x v="8"/>
    <n v="40999"/>
    <x v="2"/>
    <m/>
    <m/>
    <m/>
    <m/>
    <m/>
    <m/>
    <m/>
    <m/>
    <m/>
    <m/>
    <m/>
    <m/>
    <m/>
    <m/>
    <m/>
    <m/>
    <m/>
    <m/>
    <m/>
    <m/>
    <m/>
    <m/>
    <s v="&lt;"/>
    <n v="1"/>
    <s v="UG/L"/>
    <m/>
    <m/>
    <s v="UG/L"/>
    <s v="max"/>
    <m/>
    <m/>
    <m/>
    <m/>
    <m/>
    <x v="0"/>
    <m/>
    <m/>
    <m/>
    <m/>
    <m/>
    <m/>
    <m/>
    <m/>
    <m/>
    <m/>
    <m/>
    <m/>
    <m/>
    <m/>
    <m/>
    <m/>
    <m/>
    <m/>
    <m/>
    <m/>
    <m/>
    <m/>
    <m/>
    <m/>
  </r>
  <r>
    <s v="MT0024210"/>
    <s v="ICIS-NPDES"/>
    <x v="1"/>
    <x v="5"/>
    <n v="981"/>
    <s v="Selenium, total recoverable"/>
    <x v="43"/>
    <n v="1"/>
    <s v="Effluent gross"/>
    <n v="6"/>
    <x v="13"/>
    <x v="13"/>
    <n v="40086"/>
    <x v="3"/>
    <m/>
    <m/>
    <m/>
    <m/>
    <m/>
    <m/>
    <m/>
    <m/>
    <m/>
    <m/>
    <m/>
    <m/>
    <m/>
    <m/>
    <m/>
    <m/>
    <m/>
    <m/>
    <m/>
    <m/>
    <m/>
    <m/>
    <m/>
    <n v="1"/>
    <s v="UG/L"/>
    <m/>
    <m/>
    <s v="UG/L"/>
    <s v="max"/>
    <m/>
    <m/>
    <m/>
    <m/>
    <m/>
    <x v="0"/>
    <m/>
    <m/>
    <m/>
    <m/>
    <m/>
    <m/>
    <m/>
    <m/>
    <m/>
    <m/>
    <m/>
    <m/>
    <m/>
    <m/>
    <m/>
    <m/>
    <m/>
    <m/>
    <m/>
    <m/>
    <m/>
    <m/>
    <m/>
    <m/>
  </r>
  <r>
    <s v="MT0024210"/>
    <s v="ICIS-NPDES"/>
    <x v="1"/>
    <x v="5"/>
    <n v="981"/>
    <s v="Selenium, total recoverable"/>
    <x v="43"/>
    <n v="1"/>
    <s v="Effluent gross"/>
    <n v="6"/>
    <x v="19"/>
    <x v="19"/>
    <n v="40268"/>
    <x v="0"/>
    <m/>
    <m/>
    <m/>
    <m/>
    <m/>
    <m/>
    <m/>
    <m/>
    <m/>
    <m/>
    <m/>
    <m/>
    <m/>
    <m/>
    <m/>
    <m/>
    <m/>
    <m/>
    <m/>
    <m/>
    <m/>
    <m/>
    <m/>
    <n v="1"/>
    <s v="UG/L"/>
    <m/>
    <m/>
    <s v="UG/L"/>
    <s v="max"/>
    <m/>
    <m/>
    <m/>
    <m/>
    <m/>
    <x v="0"/>
    <m/>
    <m/>
    <m/>
    <m/>
    <m/>
    <m/>
    <m/>
    <m/>
    <m/>
    <m/>
    <m/>
    <m/>
    <m/>
    <m/>
    <m/>
    <m/>
    <m/>
    <m/>
    <m/>
    <m/>
    <m/>
    <m/>
    <m/>
    <m/>
  </r>
  <r>
    <s v="MT0024210"/>
    <s v="ICIS-NPDES"/>
    <x v="1"/>
    <x v="5"/>
    <n v="981"/>
    <s v="Selenium, total recoverable"/>
    <x v="43"/>
    <n v="1"/>
    <s v="Effluent gross"/>
    <n v="6"/>
    <x v="1"/>
    <x v="1"/>
    <n v="40451"/>
    <x v="0"/>
    <m/>
    <m/>
    <m/>
    <m/>
    <m/>
    <m/>
    <m/>
    <m/>
    <m/>
    <m/>
    <m/>
    <m/>
    <m/>
    <m/>
    <m/>
    <m/>
    <m/>
    <m/>
    <m/>
    <m/>
    <m/>
    <m/>
    <s v="&lt;"/>
    <n v="1"/>
    <s v="UG/L"/>
    <m/>
    <m/>
    <s v="UG/L"/>
    <s v="max"/>
    <m/>
    <m/>
    <m/>
    <m/>
    <m/>
    <x v="0"/>
    <m/>
    <m/>
    <m/>
    <m/>
    <m/>
    <m/>
    <m/>
    <m/>
    <m/>
    <m/>
    <m/>
    <m/>
    <m/>
    <m/>
    <m/>
    <m/>
    <m/>
    <m/>
    <m/>
    <m/>
    <m/>
    <m/>
    <m/>
    <m/>
  </r>
  <r>
    <s v="MT0024210"/>
    <s v="ICIS-NPDES"/>
    <x v="1"/>
    <x v="5"/>
    <n v="981"/>
    <s v="Selenium, total recoverable"/>
    <x v="43"/>
    <n v="1"/>
    <s v="Effluent gross"/>
    <n v="6"/>
    <x v="27"/>
    <x v="27"/>
    <n v="40633"/>
    <x v="1"/>
    <m/>
    <m/>
    <m/>
    <m/>
    <m/>
    <m/>
    <m/>
    <m/>
    <m/>
    <m/>
    <m/>
    <m/>
    <m/>
    <m/>
    <m/>
    <m/>
    <m/>
    <m/>
    <m/>
    <m/>
    <m/>
    <m/>
    <s v="&lt;"/>
    <n v="1"/>
    <s v="UG/L"/>
    <m/>
    <m/>
    <s v="UG/L"/>
    <s v="max"/>
    <m/>
    <m/>
    <m/>
    <m/>
    <m/>
    <x v="0"/>
    <m/>
    <m/>
    <m/>
    <m/>
    <m/>
    <m/>
    <m/>
    <m/>
    <m/>
    <m/>
    <m/>
    <m/>
    <m/>
    <m/>
    <m/>
    <m/>
    <m/>
    <m/>
    <m/>
    <m/>
    <m/>
    <m/>
    <m/>
    <m/>
  </r>
  <r>
    <s v="MT0024210"/>
    <s v="ICIS-NPDES"/>
    <x v="1"/>
    <x v="5"/>
    <n v="981"/>
    <s v="Selenium, total recoverable"/>
    <x v="43"/>
    <n v="1"/>
    <s v="Effluent gross"/>
    <n v="6"/>
    <x v="29"/>
    <x v="29"/>
    <n v="40816"/>
    <x v="1"/>
    <m/>
    <m/>
    <m/>
    <m/>
    <m/>
    <m/>
    <m/>
    <m/>
    <m/>
    <m/>
    <m/>
    <m/>
    <m/>
    <m/>
    <m/>
    <m/>
    <m/>
    <m/>
    <m/>
    <m/>
    <m/>
    <m/>
    <m/>
    <n v="2"/>
    <s v="UG/L"/>
    <m/>
    <m/>
    <s v="UG/L"/>
    <s v="max"/>
    <m/>
    <m/>
    <m/>
    <m/>
    <m/>
    <x v="0"/>
    <m/>
    <m/>
    <m/>
    <m/>
    <m/>
    <m/>
    <m/>
    <m/>
    <m/>
    <m/>
    <m/>
    <m/>
    <m/>
    <m/>
    <m/>
    <m/>
    <m/>
    <m/>
    <m/>
    <m/>
    <m/>
    <m/>
    <m/>
    <m/>
  </r>
  <r>
    <s v="MT0024210"/>
    <s v="ICIS-NPDES"/>
    <x v="1"/>
    <x v="5"/>
    <n v="981"/>
    <s v="Selenium, total recoverable"/>
    <x v="43"/>
    <n v="1"/>
    <s v="Effluent gross"/>
    <n v="6"/>
    <x v="8"/>
    <x v="8"/>
    <n v="40999"/>
    <x v="2"/>
    <m/>
    <m/>
    <m/>
    <m/>
    <m/>
    <m/>
    <m/>
    <m/>
    <m/>
    <m/>
    <m/>
    <m/>
    <m/>
    <m/>
    <m/>
    <m/>
    <m/>
    <m/>
    <m/>
    <m/>
    <m/>
    <m/>
    <s v="&lt;"/>
    <n v="1"/>
    <s v="UG/L"/>
    <m/>
    <m/>
    <s v="UG/L"/>
    <s v="max"/>
    <m/>
    <m/>
    <m/>
    <m/>
    <m/>
    <x v="0"/>
    <m/>
    <m/>
    <m/>
    <m/>
    <m/>
    <m/>
    <m/>
    <m/>
    <m/>
    <m/>
    <m/>
    <m/>
    <m/>
    <m/>
    <m/>
    <m/>
    <m/>
    <m/>
    <m/>
    <m/>
    <m/>
    <m/>
    <m/>
    <m/>
  </r>
  <r>
    <s v="MT0024210"/>
    <s v="ICIS-NPDES"/>
    <x v="1"/>
    <x v="5"/>
    <n v="999"/>
    <s v="Boron, total recoverable"/>
    <x v="44"/>
    <n v="1"/>
    <s v="Effluent gross"/>
    <n v="6"/>
    <x v="13"/>
    <x v="13"/>
    <n v="40086"/>
    <x v="3"/>
    <m/>
    <m/>
    <m/>
    <m/>
    <m/>
    <m/>
    <m/>
    <m/>
    <m/>
    <m/>
    <m/>
    <m/>
    <m/>
    <m/>
    <m/>
    <m/>
    <m/>
    <m/>
    <m/>
    <m/>
    <m/>
    <m/>
    <m/>
    <n v="260"/>
    <s v="UG/L"/>
    <m/>
    <m/>
    <s v="UG/L"/>
    <s v="max"/>
    <m/>
    <m/>
    <m/>
    <m/>
    <m/>
    <x v="0"/>
    <m/>
    <m/>
    <m/>
    <m/>
    <m/>
    <m/>
    <m/>
    <m/>
    <m/>
    <m/>
    <m/>
    <m/>
    <m/>
    <m/>
    <m/>
    <m/>
    <m/>
    <m/>
    <m/>
    <m/>
    <m/>
    <m/>
    <m/>
    <m/>
  </r>
  <r>
    <s v="MT0024210"/>
    <s v="ICIS-NPDES"/>
    <x v="1"/>
    <x v="5"/>
    <n v="999"/>
    <s v="Boron, total recoverable"/>
    <x v="44"/>
    <n v="1"/>
    <s v="Effluent gross"/>
    <n v="6"/>
    <x v="19"/>
    <x v="19"/>
    <n v="40268"/>
    <x v="0"/>
    <m/>
    <m/>
    <m/>
    <m/>
    <m/>
    <m/>
    <m/>
    <m/>
    <m/>
    <m/>
    <m/>
    <m/>
    <m/>
    <m/>
    <m/>
    <m/>
    <m/>
    <m/>
    <m/>
    <m/>
    <m/>
    <m/>
    <m/>
    <n v="110"/>
    <s v="UG/L"/>
    <m/>
    <m/>
    <s v="UG/L"/>
    <s v="max"/>
    <m/>
    <m/>
    <m/>
    <m/>
    <m/>
    <x v="0"/>
    <m/>
    <m/>
    <m/>
    <m/>
    <m/>
    <m/>
    <m/>
    <m/>
    <m/>
    <m/>
    <m/>
    <m/>
    <m/>
    <m/>
    <m/>
    <m/>
    <m/>
    <m/>
    <m/>
    <m/>
    <m/>
    <m/>
    <m/>
    <m/>
  </r>
  <r>
    <s v="MT0024210"/>
    <s v="ICIS-NPDES"/>
    <x v="1"/>
    <x v="5"/>
    <n v="999"/>
    <s v="Boron, total recoverable"/>
    <x v="44"/>
    <n v="1"/>
    <s v="Effluent gross"/>
    <n v="6"/>
    <x v="1"/>
    <x v="1"/>
    <n v="40451"/>
    <x v="0"/>
    <m/>
    <m/>
    <m/>
    <m/>
    <m/>
    <m/>
    <m/>
    <m/>
    <m/>
    <m/>
    <m/>
    <m/>
    <m/>
    <m/>
    <m/>
    <m/>
    <m/>
    <m/>
    <m/>
    <m/>
    <m/>
    <m/>
    <m/>
    <n v="130"/>
    <s v="UG/L"/>
    <m/>
    <m/>
    <s v="UG/L"/>
    <s v="max"/>
    <m/>
    <m/>
    <m/>
    <m/>
    <m/>
    <x v="0"/>
    <m/>
    <m/>
    <m/>
    <m/>
    <m/>
    <m/>
    <m/>
    <m/>
    <m/>
    <m/>
    <m/>
    <m/>
    <m/>
    <m/>
    <m/>
    <m/>
    <m/>
    <m/>
    <m/>
    <m/>
    <m/>
    <m/>
    <m/>
    <m/>
  </r>
  <r>
    <s v="MT0024210"/>
    <s v="ICIS-NPDES"/>
    <x v="1"/>
    <x v="5"/>
    <n v="999"/>
    <s v="Boron, total recoverable"/>
    <x v="44"/>
    <n v="1"/>
    <s v="Effluent gross"/>
    <n v="6"/>
    <x v="27"/>
    <x v="27"/>
    <n v="40633"/>
    <x v="1"/>
    <m/>
    <m/>
    <m/>
    <m/>
    <m/>
    <m/>
    <m/>
    <m/>
    <m/>
    <m/>
    <m/>
    <m/>
    <m/>
    <m/>
    <m/>
    <m/>
    <m/>
    <m/>
    <m/>
    <m/>
    <m/>
    <m/>
    <m/>
    <n v="110"/>
    <s v="UG/L"/>
    <m/>
    <m/>
    <s v="UG/L"/>
    <s v="max"/>
    <m/>
    <m/>
    <m/>
    <m/>
    <m/>
    <x v="0"/>
    <m/>
    <m/>
    <m/>
    <m/>
    <m/>
    <m/>
    <m/>
    <m/>
    <m/>
    <m/>
    <m/>
    <m/>
    <m/>
    <m/>
    <m/>
    <m/>
    <m/>
    <m/>
    <m/>
    <m/>
    <m/>
    <m/>
    <m/>
    <m/>
  </r>
  <r>
    <s v="MT0024210"/>
    <s v="ICIS-NPDES"/>
    <x v="1"/>
    <x v="5"/>
    <n v="999"/>
    <s v="Boron, total recoverable"/>
    <x v="44"/>
    <n v="1"/>
    <s v="Effluent gross"/>
    <n v="6"/>
    <x v="29"/>
    <x v="29"/>
    <n v="40816"/>
    <x v="1"/>
    <m/>
    <m/>
    <m/>
    <m/>
    <m/>
    <m/>
    <m/>
    <m/>
    <m/>
    <m/>
    <m/>
    <m/>
    <m/>
    <m/>
    <m/>
    <m/>
    <m/>
    <m/>
    <m/>
    <m/>
    <m/>
    <m/>
    <m/>
    <n v="140"/>
    <s v="UG/L"/>
    <m/>
    <m/>
    <s v="UG/L"/>
    <s v="max"/>
    <m/>
    <m/>
    <m/>
    <m/>
    <m/>
    <x v="0"/>
    <m/>
    <m/>
    <m/>
    <m/>
    <m/>
    <m/>
    <m/>
    <m/>
    <m/>
    <m/>
    <m/>
    <m/>
    <m/>
    <m/>
    <m/>
    <m/>
    <m/>
    <m/>
    <m/>
    <m/>
    <m/>
    <m/>
    <m/>
    <m/>
  </r>
  <r>
    <s v="MT0024210"/>
    <s v="ICIS-NPDES"/>
    <x v="1"/>
    <x v="5"/>
    <n v="999"/>
    <s v="Boron, total recoverable"/>
    <x v="44"/>
    <n v="1"/>
    <s v="Effluent gross"/>
    <n v="6"/>
    <x v="8"/>
    <x v="8"/>
    <n v="40999"/>
    <x v="2"/>
    <m/>
    <m/>
    <m/>
    <m/>
    <m/>
    <m/>
    <m/>
    <m/>
    <m/>
    <m/>
    <m/>
    <m/>
    <m/>
    <m/>
    <m/>
    <m/>
    <m/>
    <m/>
    <m/>
    <m/>
    <m/>
    <m/>
    <m/>
    <n v="110"/>
    <s v="UG/L"/>
    <m/>
    <m/>
    <s v="UG/L"/>
    <s v="max"/>
    <m/>
    <m/>
    <m/>
    <m/>
    <m/>
    <x v="0"/>
    <m/>
    <m/>
    <m/>
    <m/>
    <m/>
    <m/>
    <m/>
    <m/>
    <m/>
    <m/>
    <m/>
    <m/>
    <m/>
    <m/>
    <m/>
    <m/>
    <m/>
    <m/>
    <m/>
    <m/>
    <m/>
    <m/>
    <m/>
    <m/>
  </r>
  <r>
    <s v="MT0024210"/>
    <s v="ICIS-NPDES"/>
    <x v="1"/>
    <x v="5"/>
    <n v="1009"/>
    <s v="Barium, total recoverable"/>
    <x v="45"/>
    <n v="1"/>
    <s v="Effluent gross"/>
    <n v="6"/>
    <x v="13"/>
    <x v="13"/>
    <n v="40086"/>
    <x v="3"/>
    <m/>
    <m/>
    <m/>
    <m/>
    <m/>
    <m/>
    <m/>
    <m/>
    <m/>
    <m/>
    <m/>
    <m/>
    <m/>
    <m/>
    <m/>
    <m/>
    <m/>
    <m/>
    <m/>
    <m/>
    <m/>
    <m/>
    <m/>
    <n v="40"/>
    <s v="UG/L"/>
    <m/>
    <m/>
    <s v="UG/L"/>
    <s v="max"/>
    <m/>
    <m/>
    <m/>
    <m/>
    <m/>
    <x v="0"/>
    <m/>
    <m/>
    <m/>
    <m/>
    <m/>
    <m/>
    <m/>
    <m/>
    <m/>
    <m/>
    <m/>
    <m/>
    <m/>
    <m/>
    <m/>
    <m/>
    <m/>
    <m/>
    <m/>
    <m/>
    <m/>
    <m/>
    <m/>
    <m/>
  </r>
  <r>
    <s v="MT0024210"/>
    <s v="ICIS-NPDES"/>
    <x v="1"/>
    <x v="5"/>
    <n v="1009"/>
    <s v="Barium, total recoverable"/>
    <x v="45"/>
    <n v="1"/>
    <s v="Effluent gross"/>
    <n v="6"/>
    <x v="19"/>
    <x v="19"/>
    <n v="40268"/>
    <x v="0"/>
    <m/>
    <m/>
    <m/>
    <m/>
    <m/>
    <m/>
    <m/>
    <m/>
    <m/>
    <m/>
    <m/>
    <m/>
    <m/>
    <m/>
    <m/>
    <m/>
    <m/>
    <m/>
    <m/>
    <m/>
    <m/>
    <m/>
    <m/>
    <n v="40"/>
    <s v="UG/L"/>
    <m/>
    <m/>
    <s v="UG/L"/>
    <s v="max"/>
    <m/>
    <m/>
    <m/>
    <m/>
    <m/>
    <x v="0"/>
    <m/>
    <m/>
    <m/>
    <m/>
    <m/>
    <m/>
    <m/>
    <m/>
    <m/>
    <m/>
    <m/>
    <m/>
    <m/>
    <m/>
    <m/>
    <m/>
    <m/>
    <m/>
    <m/>
    <m/>
    <m/>
    <m/>
    <m/>
    <m/>
  </r>
  <r>
    <s v="MT0024210"/>
    <s v="ICIS-NPDES"/>
    <x v="1"/>
    <x v="5"/>
    <n v="1009"/>
    <s v="Barium, total recoverable"/>
    <x v="45"/>
    <n v="1"/>
    <s v="Effluent gross"/>
    <n v="6"/>
    <x v="1"/>
    <x v="1"/>
    <n v="40451"/>
    <x v="0"/>
    <m/>
    <m/>
    <m/>
    <m/>
    <m/>
    <m/>
    <m/>
    <m/>
    <m/>
    <m/>
    <m/>
    <m/>
    <m/>
    <m/>
    <m/>
    <m/>
    <m/>
    <m/>
    <m/>
    <m/>
    <m/>
    <m/>
    <m/>
    <n v="50"/>
    <s v="UG/L"/>
    <m/>
    <m/>
    <s v="UG/L"/>
    <s v="max"/>
    <m/>
    <m/>
    <m/>
    <m/>
    <m/>
    <x v="0"/>
    <m/>
    <m/>
    <m/>
    <m/>
    <m/>
    <m/>
    <m/>
    <m/>
    <m/>
    <m/>
    <m/>
    <m/>
    <m/>
    <m/>
    <m/>
    <m/>
    <m/>
    <m/>
    <m/>
    <m/>
    <m/>
    <m/>
    <m/>
    <m/>
  </r>
  <r>
    <s v="MT0024210"/>
    <s v="ICIS-NPDES"/>
    <x v="1"/>
    <x v="5"/>
    <n v="1009"/>
    <s v="Barium, total recoverable"/>
    <x v="45"/>
    <n v="1"/>
    <s v="Effluent gross"/>
    <n v="6"/>
    <x v="27"/>
    <x v="27"/>
    <n v="40633"/>
    <x v="1"/>
    <m/>
    <m/>
    <m/>
    <m/>
    <m/>
    <m/>
    <m/>
    <m/>
    <m/>
    <m/>
    <m/>
    <m/>
    <m/>
    <m/>
    <m/>
    <m/>
    <m/>
    <m/>
    <m/>
    <m/>
    <m/>
    <m/>
    <m/>
    <n v="60"/>
    <s v="UG/L"/>
    <m/>
    <m/>
    <s v="UG/L"/>
    <s v="max"/>
    <m/>
    <m/>
    <m/>
    <m/>
    <m/>
    <x v="0"/>
    <m/>
    <m/>
    <m/>
    <m/>
    <m/>
    <m/>
    <m/>
    <m/>
    <m/>
    <m/>
    <m/>
    <m/>
    <m/>
    <m/>
    <m/>
    <m/>
    <m/>
    <m/>
    <m/>
    <m/>
    <m/>
    <m/>
    <m/>
    <m/>
  </r>
  <r>
    <s v="MT0024210"/>
    <s v="ICIS-NPDES"/>
    <x v="1"/>
    <x v="5"/>
    <n v="1009"/>
    <s v="Barium, total recoverable"/>
    <x v="45"/>
    <n v="1"/>
    <s v="Effluent gross"/>
    <n v="6"/>
    <x v="29"/>
    <x v="29"/>
    <n v="40816"/>
    <x v="1"/>
    <m/>
    <m/>
    <m/>
    <m/>
    <m/>
    <m/>
    <m/>
    <m/>
    <m/>
    <m/>
    <m/>
    <m/>
    <m/>
    <m/>
    <m/>
    <m/>
    <m/>
    <m/>
    <m/>
    <m/>
    <m/>
    <m/>
    <m/>
    <n v="50"/>
    <s v="UG/L"/>
    <m/>
    <m/>
    <s v="UG/L"/>
    <s v="max"/>
    <m/>
    <m/>
    <m/>
    <m/>
    <m/>
    <x v="0"/>
    <m/>
    <m/>
    <m/>
    <m/>
    <m/>
    <m/>
    <m/>
    <m/>
    <m/>
    <m/>
    <m/>
    <m/>
    <m/>
    <m/>
    <m/>
    <m/>
    <m/>
    <m/>
    <m/>
    <m/>
    <m/>
    <m/>
    <m/>
    <m/>
  </r>
  <r>
    <s v="MT0024210"/>
    <s v="ICIS-NPDES"/>
    <x v="1"/>
    <x v="5"/>
    <n v="1009"/>
    <s v="Barium, total recoverable"/>
    <x v="45"/>
    <n v="1"/>
    <s v="Effluent gross"/>
    <n v="6"/>
    <x v="8"/>
    <x v="8"/>
    <n v="40999"/>
    <x v="2"/>
    <m/>
    <m/>
    <m/>
    <m/>
    <m/>
    <m/>
    <m/>
    <m/>
    <m/>
    <m/>
    <m/>
    <m/>
    <m/>
    <m/>
    <m/>
    <m/>
    <m/>
    <m/>
    <m/>
    <m/>
    <m/>
    <m/>
    <m/>
    <n v="50"/>
    <s v="UG/L"/>
    <m/>
    <m/>
    <s v="UG/L"/>
    <s v="max"/>
    <m/>
    <m/>
    <m/>
    <m/>
    <m/>
    <x v="0"/>
    <m/>
    <m/>
    <m/>
    <m/>
    <m/>
    <m/>
    <m/>
    <m/>
    <m/>
    <m/>
    <m/>
    <m/>
    <m/>
    <m/>
    <m/>
    <m/>
    <m/>
    <m/>
    <m/>
    <m/>
    <m/>
    <m/>
    <m/>
    <m/>
  </r>
  <r>
    <s v="MT0024210"/>
    <s v="ICIS-NPDES"/>
    <x v="1"/>
    <x v="5"/>
    <n v="1042"/>
    <s v="Copper, total (as Cu)"/>
    <x v="26"/>
    <n v="1"/>
    <s v="Effluent gross"/>
    <n v="1"/>
    <x v="35"/>
    <x v="35"/>
    <n v="41060"/>
    <x v="2"/>
    <m/>
    <m/>
    <m/>
    <m/>
    <m/>
    <m/>
    <m/>
    <m/>
    <m/>
    <m/>
    <m/>
    <m/>
    <n v="3.0000000000000001E-3"/>
    <s v="MG/L"/>
    <m/>
    <m/>
    <s v="MG/L"/>
    <s v="avg"/>
    <m/>
    <m/>
    <m/>
    <m/>
    <m/>
    <n v="3.0000000000000001E-3"/>
    <s v="MG/L"/>
    <m/>
    <m/>
    <s v="MG/L"/>
    <s v="max"/>
    <m/>
    <m/>
    <m/>
    <m/>
    <m/>
    <x v="0"/>
    <m/>
    <m/>
    <m/>
    <m/>
    <m/>
    <m/>
    <m/>
    <m/>
    <m/>
    <m/>
    <m/>
    <m/>
    <m/>
    <m/>
    <m/>
    <m/>
    <m/>
    <m/>
    <m/>
    <m/>
    <m/>
    <m/>
    <m/>
    <m/>
  </r>
  <r>
    <s v="MT0024210"/>
    <s v="ICIS-NPDES"/>
    <x v="1"/>
    <x v="5"/>
    <n v="1042"/>
    <s v="Copper, total (as Cu)"/>
    <x v="26"/>
    <n v="1"/>
    <s v="Effluent gross"/>
    <n v="1"/>
    <x v="10"/>
    <x v="10"/>
    <n v="41090"/>
    <x v="2"/>
    <m/>
    <m/>
    <m/>
    <m/>
    <m/>
    <m/>
    <m/>
    <m/>
    <m/>
    <m/>
    <m/>
    <m/>
    <n v="2E-3"/>
    <s v="MG/L"/>
    <m/>
    <m/>
    <s v="MG/L"/>
    <s v="avg"/>
    <m/>
    <m/>
    <m/>
    <m/>
    <m/>
    <n v="2E-3"/>
    <s v="MG/L"/>
    <m/>
    <m/>
    <s v="MG/L"/>
    <s v="max"/>
    <m/>
    <m/>
    <m/>
    <m/>
    <m/>
    <x v="0"/>
    <m/>
    <m/>
    <m/>
    <m/>
    <m/>
    <m/>
    <m/>
    <m/>
    <m/>
    <m/>
    <m/>
    <m/>
    <m/>
    <m/>
    <m/>
    <m/>
    <m/>
    <m/>
    <m/>
    <m/>
    <m/>
    <m/>
    <m/>
    <m/>
  </r>
  <r>
    <s v="MT0024210"/>
    <s v="ICIS-NPDES"/>
    <x v="1"/>
    <x v="5"/>
    <n v="1042"/>
    <s v="Copper, total (as Cu)"/>
    <x v="26"/>
    <n v="1"/>
    <s v="Effluent gross"/>
    <n v="1"/>
    <x v="36"/>
    <x v="36"/>
    <n v="41121"/>
    <x v="2"/>
    <m/>
    <m/>
    <m/>
    <m/>
    <m/>
    <m/>
    <m/>
    <m/>
    <m/>
    <m/>
    <m/>
    <m/>
    <n v="2E-3"/>
    <s v="MG/L"/>
    <m/>
    <m/>
    <s v="MG/L"/>
    <s v="avg"/>
    <m/>
    <m/>
    <m/>
    <m/>
    <m/>
    <n v="2E-3"/>
    <s v="MG/L"/>
    <m/>
    <m/>
    <s v="MG/L"/>
    <s v="max"/>
    <m/>
    <m/>
    <m/>
    <m/>
    <m/>
    <x v="0"/>
    <m/>
    <m/>
    <m/>
    <m/>
    <m/>
    <m/>
    <m/>
    <m/>
    <m/>
    <m/>
    <m/>
    <m/>
    <m/>
    <m/>
    <m/>
    <m/>
    <m/>
    <m/>
    <m/>
    <m/>
    <m/>
    <m/>
    <m/>
    <m/>
  </r>
  <r>
    <s v="MT0024210"/>
    <s v="ICIS-NPDES"/>
    <x v="1"/>
    <x v="5"/>
    <n v="1042"/>
    <s v="Copper, total (as Cu)"/>
    <x v="26"/>
    <n v="1"/>
    <s v="Effluent gross"/>
    <n v="1"/>
    <x v="37"/>
    <x v="37"/>
    <n v="41152"/>
    <x v="2"/>
    <m/>
    <m/>
    <m/>
    <m/>
    <m/>
    <m/>
    <m/>
    <m/>
    <m/>
    <m/>
    <m/>
    <m/>
    <n v="2E-3"/>
    <s v="MG/L"/>
    <m/>
    <m/>
    <s v="MG/L"/>
    <s v="avg"/>
    <m/>
    <m/>
    <m/>
    <m/>
    <m/>
    <n v="2E-3"/>
    <s v="MG/L"/>
    <m/>
    <m/>
    <s v="MG/L"/>
    <s v="max"/>
    <m/>
    <m/>
    <m/>
    <m/>
    <m/>
    <x v="0"/>
    <m/>
    <m/>
    <m/>
    <m/>
    <m/>
    <m/>
    <m/>
    <m/>
    <m/>
    <m/>
    <m/>
    <m/>
    <m/>
    <m/>
    <m/>
    <m/>
    <m/>
    <m/>
    <m/>
    <m/>
    <m/>
    <m/>
    <m/>
    <m/>
  </r>
  <r>
    <s v="MT0024210"/>
    <s v="ICIS-NPDES"/>
    <x v="1"/>
    <x v="5"/>
    <n v="1042"/>
    <s v="Copper, total (as Cu)"/>
    <x v="26"/>
    <n v="1"/>
    <s v="Effluent gross"/>
    <n v="1"/>
    <x v="38"/>
    <x v="38"/>
    <n v="41182"/>
    <x v="2"/>
    <m/>
    <m/>
    <m/>
    <m/>
    <m/>
    <m/>
    <m/>
    <m/>
    <m/>
    <m/>
    <m/>
    <m/>
    <n v="2E-3"/>
    <s v="MG/L"/>
    <m/>
    <m/>
    <s v="MG/L"/>
    <s v="avg"/>
    <m/>
    <m/>
    <m/>
    <m/>
    <m/>
    <n v="2E-3"/>
    <s v="MG/L"/>
    <m/>
    <m/>
    <s v="MG/L"/>
    <s v="max"/>
    <m/>
    <m/>
    <m/>
    <m/>
    <m/>
    <x v="0"/>
    <m/>
    <m/>
    <m/>
    <m/>
    <m/>
    <m/>
    <m/>
    <m/>
    <m/>
    <m/>
    <m/>
    <m/>
    <m/>
    <m/>
    <m/>
    <m/>
    <m/>
    <m/>
    <m/>
    <m/>
    <m/>
    <m/>
    <m/>
    <m/>
  </r>
  <r>
    <s v="MT0024210"/>
    <s v="ICIS-NPDES"/>
    <x v="1"/>
    <x v="5"/>
    <n v="1045"/>
    <s v="Iron, total (as Fe)"/>
    <x v="27"/>
    <n v="1"/>
    <s v="Effluent gross"/>
    <n v="1"/>
    <x v="11"/>
    <x v="11"/>
    <n v="40025"/>
    <x v="3"/>
    <m/>
    <m/>
    <m/>
    <m/>
    <m/>
    <m/>
    <m/>
    <m/>
    <m/>
    <m/>
    <m/>
    <m/>
    <n v="0.09"/>
    <s v="MG/L"/>
    <s v="&lt;="/>
    <n v="3.5"/>
    <s v="MG/L"/>
    <s v="avg"/>
    <m/>
    <m/>
    <m/>
    <m/>
    <m/>
    <n v="0.09"/>
    <s v="MG/L"/>
    <s v="&lt;="/>
    <n v="7"/>
    <s v="MG/L"/>
    <s v="max"/>
    <m/>
    <m/>
    <m/>
    <m/>
    <m/>
    <x v="0"/>
    <m/>
    <m/>
    <m/>
    <m/>
    <m/>
    <m/>
    <m/>
    <m/>
    <m/>
    <m/>
    <m/>
    <m/>
    <m/>
    <m/>
    <m/>
    <m/>
    <m/>
    <m/>
    <m/>
    <m/>
    <m/>
    <m/>
    <m/>
    <m/>
  </r>
  <r>
    <s v="MT0024210"/>
    <s v="ICIS-NPDES"/>
    <x v="1"/>
    <x v="5"/>
    <n v="1045"/>
    <s v="Iron, total (as Fe)"/>
    <x v="27"/>
    <n v="1"/>
    <s v="Effluent gross"/>
    <n v="1"/>
    <x v="12"/>
    <x v="12"/>
    <n v="40056"/>
    <x v="3"/>
    <m/>
    <m/>
    <m/>
    <m/>
    <m/>
    <m/>
    <m/>
    <m/>
    <m/>
    <m/>
    <m/>
    <m/>
    <n v="0.08"/>
    <s v="MG/L"/>
    <s v="&lt;="/>
    <n v="3.5"/>
    <s v="MG/L"/>
    <s v="avg"/>
    <m/>
    <m/>
    <m/>
    <m/>
    <m/>
    <n v="0.08"/>
    <s v="MG/L"/>
    <s v="&lt;="/>
    <n v="7"/>
    <s v="MG/L"/>
    <s v="max"/>
    <m/>
    <m/>
    <m/>
    <m/>
    <m/>
    <x v="0"/>
    <m/>
    <m/>
    <m/>
    <m/>
    <m/>
    <m/>
    <m/>
    <m/>
    <m/>
    <m/>
    <m/>
    <m/>
    <m/>
    <m/>
    <m/>
    <m/>
    <m/>
    <m/>
    <m/>
    <m/>
    <m/>
    <m/>
    <m/>
    <m/>
  </r>
  <r>
    <s v="MT0024210"/>
    <s v="ICIS-NPDES"/>
    <x v="1"/>
    <x v="5"/>
    <n v="1045"/>
    <s v="Iron, total (as Fe)"/>
    <x v="27"/>
    <n v="1"/>
    <s v="Effluent gross"/>
    <n v="1"/>
    <x v="13"/>
    <x v="13"/>
    <n v="40086"/>
    <x v="3"/>
    <m/>
    <m/>
    <m/>
    <m/>
    <m/>
    <m/>
    <m/>
    <m/>
    <m/>
    <m/>
    <m/>
    <m/>
    <n v="0.11"/>
    <s v="MG/L"/>
    <s v="&lt;="/>
    <n v="3.5"/>
    <s v="MG/L"/>
    <s v="avg"/>
    <m/>
    <m/>
    <m/>
    <m/>
    <m/>
    <n v="0.11"/>
    <s v="MG/L"/>
    <s v="&lt;="/>
    <n v="7"/>
    <s v="MG/L"/>
    <s v="max"/>
    <m/>
    <m/>
    <m/>
    <m/>
    <m/>
    <x v="0"/>
    <m/>
    <m/>
    <m/>
    <m/>
    <m/>
    <m/>
    <m/>
    <m/>
    <m/>
    <m/>
    <m/>
    <m/>
    <m/>
    <m/>
    <m/>
    <m/>
    <m/>
    <m/>
    <m/>
    <m/>
    <m/>
    <m/>
    <m/>
    <m/>
  </r>
  <r>
    <s v="MT0024210"/>
    <s v="ICIS-NPDES"/>
    <x v="1"/>
    <x v="5"/>
    <n v="1045"/>
    <s v="Iron, total (as Fe)"/>
    <x v="27"/>
    <n v="1"/>
    <s v="Effluent gross"/>
    <n v="1"/>
    <x v="14"/>
    <x v="14"/>
    <n v="40117"/>
    <x v="3"/>
    <m/>
    <m/>
    <m/>
    <m/>
    <m/>
    <m/>
    <m/>
    <m/>
    <m/>
    <m/>
    <m/>
    <m/>
    <n v="0.17"/>
    <s v="MG/L"/>
    <s v="&lt;="/>
    <n v="3.5"/>
    <s v="MG/L"/>
    <s v="avg"/>
    <m/>
    <m/>
    <m/>
    <m/>
    <m/>
    <n v="0.17"/>
    <s v="MG/L"/>
    <s v="&lt;="/>
    <n v="7"/>
    <s v="MG/L"/>
    <s v="max"/>
    <m/>
    <m/>
    <m/>
    <m/>
    <m/>
    <x v="0"/>
    <m/>
    <m/>
    <m/>
    <m/>
    <m/>
    <m/>
    <m/>
    <m/>
    <m/>
    <m/>
    <m/>
    <m/>
    <m/>
    <m/>
    <m/>
    <m/>
    <m/>
    <m/>
    <m/>
    <m/>
    <m/>
    <m/>
    <m/>
    <m/>
  </r>
  <r>
    <s v="MT0024210"/>
    <s v="ICIS-NPDES"/>
    <x v="1"/>
    <x v="5"/>
    <n v="1045"/>
    <s v="Iron, total (as Fe)"/>
    <x v="27"/>
    <n v="1"/>
    <s v="Effluent gross"/>
    <n v="1"/>
    <x v="15"/>
    <x v="15"/>
    <n v="40147"/>
    <x v="3"/>
    <m/>
    <m/>
    <m/>
    <m/>
    <m/>
    <m/>
    <m/>
    <m/>
    <m/>
    <m/>
    <m/>
    <m/>
    <n v="0.09"/>
    <s v="MG/L"/>
    <s v="&lt;="/>
    <n v="3.5"/>
    <s v="MG/L"/>
    <s v="avg"/>
    <m/>
    <m/>
    <m/>
    <m/>
    <m/>
    <n v="0.09"/>
    <s v="MG/L"/>
    <s v="&lt;="/>
    <n v="7"/>
    <s v="MG/L"/>
    <s v="max"/>
    <m/>
    <m/>
    <m/>
    <m/>
    <m/>
    <x v="0"/>
    <m/>
    <m/>
    <m/>
    <m/>
    <m/>
    <m/>
    <m/>
    <m/>
    <m/>
    <m/>
    <m/>
    <m/>
    <m/>
    <m/>
    <m/>
    <m/>
    <m/>
    <m/>
    <m/>
    <m/>
    <m/>
    <m/>
    <m/>
    <m/>
  </r>
  <r>
    <s v="MT0024210"/>
    <s v="ICIS-NPDES"/>
    <x v="1"/>
    <x v="5"/>
    <n v="1045"/>
    <s v="Iron, total (as Fe)"/>
    <x v="27"/>
    <n v="1"/>
    <s v="Effluent gross"/>
    <n v="1"/>
    <x v="16"/>
    <x v="16"/>
    <n v="40178"/>
    <x v="3"/>
    <m/>
    <m/>
    <m/>
    <m/>
    <m/>
    <m/>
    <m/>
    <m/>
    <m/>
    <m/>
    <m/>
    <m/>
    <n v="0.12"/>
    <s v="MG/L"/>
    <s v="&lt;="/>
    <n v="3.5"/>
    <s v="MG/L"/>
    <s v="avg"/>
    <m/>
    <m/>
    <m/>
    <m/>
    <m/>
    <n v="0.12"/>
    <s v="MG/L"/>
    <s v="&lt;="/>
    <n v="7"/>
    <s v="MG/L"/>
    <s v="max"/>
    <m/>
    <m/>
    <m/>
    <m/>
    <m/>
    <x v="0"/>
    <m/>
    <m/>
    <m/>
    <m/>
    <m/>
    <m/>
    <m/>
    <m/>
    <m/>
    <m/>
    <m/>
    <m/>
    <m/>
    <m/>
    <m/>
    <m/>
    <m/>
    <m/>
    <m/>
    <m/>
    <m/>
    <m/>
    <m/>
    <m/>
  </r>
  <r>
    <s v="MT0024210"/>
    <s v="ICIS-NPDES"/>
    <x v="1"/>
    <x v="5"/>
    <n v="1045"/>
    <s v="Iron, total (as Fe)"/>
    <x v="27"/>
    <n v="1"/>
    <s v="Effluent gross"/>
    <n v="1"/>
    <x v="17"/>
    <x v="17"/>
    <n v="40209"/>
    <x v="0"/>
    <m/>
    <m/>
    <m/>
    <m/>
    <m/>
    <m/>
    <m/>
    <m/>
    <m/>
    <m/>
    <m/>
    <m/>
    <n v="0.19"/>
    <s v="MG/L"/>
    <s v="&lt;="/>
    <n v="3.5"/>
    <s v="MG/L"/>
    <s v="avg"/>
    <m/>
    <m/>
    <m/>
    <m/>
    <m/>
    <n v="0.19"/>
    <s v="MG/L"/>
    <s v="&lt;="/>
    <n v="7"/>
    <s v="MG/L"/>
    <s v="max"/>
    <m/>
    <m/>
    <m/>
    <m/>
    <m/>
    <x v="0"/>
    <m/>
    <m/>
    <m/>
    <m/>
    <m/>
    <m/>
    <m/>
    <m/>
    <m/>
    <m/>
    <m/>
    <m/>
    <m/>
    <m/>
    <m/>
    <m/>
    <m/>
    <m/>
    <m/>
    <m/>
    <m/>
    <m/>
    <m/>
    <m/>
  </r>
  <r>
    <s v="MT0024210"/>
    <s v="ICIS-NPDES"/>
    <x v="1"/>
    <x v="5"/>
    <n v="1045"/>
    <s v="Iron, total (as Fe)"/>
    <x v="27"/>
    <n v="1"/>
    <s v="Effluent gross"/>
    <n v="1"/>
    <x v="18"/>
    <x v="18"/>
    <n v="40237"/>
    <x v="0"/>
    <m/>
    <m/>
    <m/>
    <m/>
    <m/>
    <m/>
    <m/>
    <m/>
    <m/>
    <m/>
    <m/>
    <m/>
    <n v="0.11"/>
    <s v="MG/L"/>
    <s v="&lt;="/>
    <n v="3.5"/>
    <s v="MG/L"/>
    <s v="avg"/>
    <m/>
    <m/>
    <m/>
    <m/>
    <m/>
    <n v="0.11"/>
    <s v="MG/L"/>
    <s v="&lt;="/>
    <n v="7"/>
    <s v="MG/L"/>
    <s v="max"/>
    <m/>
    <m/>
    <m/>
    <m/>
    <m/>
    <x v="0"/>
    <m/>
    <m/>
    <m/>
    <m/>
    <m/>
    <m/>
    <m/>
    <m/>
    <m/>
    <m/>
    <m/>
    <m/>
    <m/>
    <m/>
    <m/>
    <m/>
    <m/>
    <m/>
    <m/>
    <m/>
    <m/>
    <m/>
    <m/>
    <m/>
  </r>
  <r>
    <s v="MT0024210"/>
    <s v="ICIS-NPDES"/>
    <x v="1"/>
    <x v="5"/>
    <n v="1045"/>
    <s v="Iron, total (as Fe)"/>
    <x v="27"/>
    <n v="1"/>
    <s v="Effluent gross"/>
    <n v="1"/>
    <x v="19"/>
    <x v="19"/>
    <n v="40268"/>
    <x v="0"/>
    <m/>
    <m/>
    <m/>
    <m/>
    <m/>
    <m/>
    <m/>
    <m/>
    <m/>
    <m/>
    <m/>
    <m/>
    <n v="0.11"/>
    <s v="MG/L"/>
    <s v="&lt;="/>
    <n v="3.5"/>
    <s v="MG/L"/>
    <s v="avg"/>
    <m/>
    <m/>
    <m/>
    <m/>
    <m/>
    <n v="0.11"/>
    <s v="MG/L"/>
    <s v="&lt;="/>
    <n v="7"/>
    <s v="MG/L"/>
    <s v="max"/>
    <m/>
    <m/>
    <m/>
    <m/>
    <m/>
    <x v="0"/>
    <m/>
    <m/>
    <m/>
    <m/>
    <m/>
    <m/>
    <m/>
    <m/>
    <m/>
    <m/>
    <m/>
    <m/>
    <m/>
    <m/>
    <m/>
    <m/>
    <m/>
    <m/>
    <m/>
    <m/>
    <m/>
    <m/>
    <m/>
    <m/>
  </r>
  <r>
    <s v="MT0024210"/>
    <s v="ICIS-NPDES"/>
    <x v="1"/>
    <x v="5"/>
    <n v="1045"/>
    <s v="Iron, total (as Fe)"/>
    <x v="27"/>
    <n v="1"/>
    <s v="Effluent gross"/>
    <n v="1"/>
    <x v="20"/>
    <x v="20"/>
    <n v="40298"/>
    <x v="0"/>
    <m/>
    <m/>
    <m/>
    <m/>
    <m/>
    <m/>
    <m/>
    <m/>
    <m/>
    <m/>
    <m/>
    <m/>
    <n v="0.12"/>
    <s v="MG/L"/>
    <s v="&lt;="/>
    <n v="3.5"/>
    <s v="MG/L"/>
    <s v="avg"/>
    <m/>
    <m/>
    <m/>
    <m/>
    <m/>
    <n v="0.12"/>
    <s v="MG/L"/>
    <s v="&lt;="/>
    <n v="7"/>
    <s v="MG/L"/>
    <s v="max"/>
    <m/>
    <m/>
    <m/>
    <m/>
    <m/>
    <x v="0"/>
    <m/>
    <m/>
    <m/>
    <m/>
    <m/>
    <m/>
    <m/>
    <m/>
    <m/>
    <m/>
    <m/>
    <m/>
    <m/>
    <m/>
    <m/>
    <m/>
    <m/>
    <m/>
    <m/>
    <m/>
    <m/>
    <m/>
    <m/>
    <m/>
  </r>
  <r>
    <s v="MT0024210"/>
    <s v="ICIS-NPDES"/>
    <x v="1"/>
    <x v="5"/>
    <n v="1045"/>
    <s v="Iron, total (as Fe)"/>
    <x v="27"/>
    <n v="1"/>
    <s v="Effluent gross"/>
    <n v="1"/>
    <x v="21"/>
    <x v="21"/>
    <n v="40329"/>
    <x v="0"/>
    <m/>
    <m/>
    <m/>
    <m/>
    <m/>
    <m/>
    <m/>
    <m/>
    <m/>
    <m/>
    <m/>
    <m/>
    <n v="0.13"/>
    <s v="MG/L"/>
    <s v="&lt;="/>
    <n v="3.5"/>
    <s v="MG/L"/>
    <s v="avg"/>
    <m/>
    <m/>
    <m/>
    <m/>
    <m/>
    <n v="0.13"/>
    <s v="MG/L"/>
    <s v="&lt;="/>
    <n v="7"/>
    <s v="MG/L"/>
    <s v="max"/>
    <m/>
    <m/>
    <m/>
    <m/>
    <m/>
    <x v="0"/>
    <m/>
    <m/>
    <m/>
    <m/>
    <m/>
    <m/>
    <m/>
    <m/>
    <m/>
    <m/>
    <m/>
    <m/>
    <m/>
    <m/>
    <m/>
    <m/>
    <m/>
    <m/>
    <m/>
    <m/>
    <m/>
    <m/>
    <m/>
    <m/>
  </r>
  <r>
    <s v="MT0024210"/>
    <s v="ICIS-NPDES"/>
    <x v="1"/>
    <x v="5"/>
    <n v="1045"/>
    <s v="Iron, total (as Fe)"/>
    <x v="27"/>
    <n v="1"/>
    <s v="Effluent gross"/>
    <n v="1"/>
    <x v="22"/>
    <x v="22"/>
    <n v="40359"/>
    <x v="0"/>
    <m/>
    <m/>
    <m/>
    <m/>
    <m/>
    <m/>
    <m/>
    <m/>
    <m/>
    <m/>
    <m/>
    <m/>
    <n v="0.13"/>
    <s v="MG/L"/>
    <s v="&lt;="/>
    <n v="3.5"/>
    <s v="MG/L"/>
    <s v="avg"/>
    <m/>
    <m/>
    <m/>
    <m/>
    <m/>
    <n v="0.13"/>
    <s v="MG/L"/>
    <s v="&lt;="/>
    <n v="7"/>
    <s v="MG/L"/>
    <s v="max"/>
    <m/>
    <m/>
    <m/>
    <m/>
    <m/>
    <x v="0"/>
    <m/>
    <m/>
    <m/>
    <m/>
    <m/>
    <m/>
    <m/>
    <m/>
    <m/>
    <m/>
    <m/>
    <m/>
    <m/>
    <m/>
    <m/>
    <m/>
    <m/>
    <m/>
    <m/>
    <m/>
    <m/>
    <m/>
    <m/>
    <m/>
  </r>
  <r>
    <s v="MT0024210"/>
    <s v="ICIS-NPDES"/>
    <x v="1"/>
    <x v="5"/>
    <n v="1045"/>
    <s v="Iron, total (as Fe)"/>
    <x v="27"/>
    <n v="1"/>
    <s v="Effluent gross"/>
    <n v="1"/>
    <x v="23"/>
    <x v="23"/>
    <n v="40390"/>
    <x v="0"/>
    <m/>
    <m/>
    <m/>
    <m/>
    <m/>
    <m/>
    <m/>
    <m/>
    <m/>
    <m/>
    <m/>
    <m/>
    <n v="0.06"/>
    <s v="MG/L"/>
    <s v="&lt;="/>
    <n v="3.5"/>
    <s v="MG/L"/>
    <s v="avg"/>
    <m/>
    <m/>
    <m/>
    <m/>
    <m/>
    <n v="0.06"/>
    <s v="MG/L"/>
    <s v="&lt;="/>
    <n v="7"/>
    <s v="MG/L"/>
    <s v="max"/>
    <m/>
    <m/>
    <m/>
    <m/>
    <m/>
    <x v="0"/>
    <m/>
    <m/>
    <m/>
    <m/>
    <m/>
    <m/>
    <m/>
    <m/>
    <m/>
    <m/>
    <m/>
    <m/>
    <m/>
    <m/>
    <m/>
    <m/>
    <m/>
    <m/>
    <m/>
    <m/>
    <m/>
    <m/>
    <m/>
    <m/>
  </r>
  <r>
    <s v="MT0024210"/>
    <s v="ICIS-NPDES"/>
    <x v="1"/>
    <x v="5"/>
    <n v="1045"/>
    <s v="Iron, total (as Fe)"/>
    <x v="27"/>
    <n v="1"/>
    <s v="Effluent gross"/>
    <n v="1"/>
    <x v="0"/>
    <x v="0"/>
    <n v="40421"/>
    <x v="0"/>
    <m/>
    <m/>
    <m/>
    <m/>
    <m/>
    <m/>
    <m/>
    <m/>
    <m/>
    <m/>
    <m/>
    <m/>
    <n v="0.14000000000000001"/>
    <s v="MG/L"/>
    <s v="&lt;="/>
    <n v="3.5"/>
    <s v="MG/L"/>
    <s v="avg"/>
    <m/>
    <m/>
    <m/>
    <m/>
    <m/>
    <n v="0.14000000000000001"/>
    <s v="MG/L"/>
    <s v="&lt;="/>
    <n v="7"/>
    <s v="MG/L"/>
    <s v="max"/>
    <m/>
    <m/>
    <m/>
    <m/>
    <m/>
    <x v="0"/>
    <m/>
    <m/>
    <m/>
    <m/>
    <m/>
    <m/>
    <m/>
    <m/>
    <m/>
    <m/>
    <m/>
    <m/>
    <m/>
    <m/>
    <m/>
    <m/>
    <m/>
    <m/>
    <m/>
    <m/>
    <m/>
    <m/>
    <m/>
    <m/>
  </r>
  <r>
    <s v="MT0024210"/>
    <s v="ICIS-NPDES"/>
    <x v="1"/>
    <x v="5"/>
    <n v="1045"/>
    <s v="Iron, total (as Fe)"/>
    <x v="27"/>
    <n v="1"/>
    <s v="Effluent gross"/>
    <n v="1"/>
    <x v="1"/>
    <x v="1"/>
    <n v="40451"/>
    <x v="0"/>
    <m/>
    <m/>
    <m/>
    <m/>
    <m/>
    <m/>
    <m/>
    <m/>
    <m/>
    <m/>
    <m/>
    <m/>
    <n v="0.12"/>
    <s v="MG/L"/>
    <s v="&lt;="/>
    <n v="3.5"/>
    <s v="MG/L"/>
    <s v="avg"/>
    <m/>
    <m/>
    <m/>
    <m/>
    <m/>
    <n v="0.12"/>
    <s v="MG/L"/>
    <s v="&lt;="/>
    <n v="7"/>
    <s v="MG/L"/>
    <s v="max"/>
    <m/>
    <m/>
    <m/>
    <m/>
    <m/>
    <x v="0"/>
    <m/>
    <m/>
    <m/>
    <m/>
    <m/>
    <m/>
    <m/>
    <m/>
    <m/>
    <m/>
    <m/>
    <m/>
    <m/>
    <m/>
    <m/>
    <m/>
    <m/>
    <m/>
    <m/>
    <m/>
    <m/>
    <m/>
    <m/>
    <m/>
  </r>
  <r>
    <s v="MT0024210"/>
    <s v="ICIS-NPDES"/>
    <x v="1"/>
    <x v="5"/>
    <n v="1045"/>
    <s v="Iron, total (as Fe)"/>
    <x v="27"/>
    <n v="1"/>
    <s v="Effluent gross"/>
    <n v="1"/>
    <x v="24"/>
    <x v="24"/>
    <n v="40482"/>
    <x v="0"/>
    <m/>
    <m/>
    <m/>
    <m/>
    <m/>
    <m/>
    <m/>
    <m/>
    <m/>
    <m/>
    <m/>
    <m/>
    <n v="0.16"/>
    <s v="MG/L"/>
    <s v="&lt;="/>
    <n v="3.5"/>
    <s v="MG/L"/>
    <s v="avg"/>
    <m/>
    <m/>
    <m/>
    <m/>
    <m/>
    <n v="0.16"/>
    <s v="MG/L"/>
    <s v="&lt;="/>
    <n v="7"/>
    <s v="MG/L"/>
    <s v="max"/>
    <m/>
    <m/>
    <m/>
    <m/>
    <m/>
    <x v="0"/>
    <m/>
    <m/>
    <m/>
    <m/>
    <m/>
    <m/>
    <m/>
    <m/>
    <m/>
    <m/>
    <m/>
    <m/>
    <m/>
    <m/>
    <m/>
    <m/>
    <m/>
    <m/>
    <m/>
    <m/>
    <m/>
    <m/>
    <m/>
    <m/>
  </r>
  <r>
    <s v="MT0024210"/>
    <s v="ICIS-NPDES"/>
    <x v="1"/>
    <x v="5"/>
    <n v="1045"/>
    <s v="Iron, total (as Fe)"/>
    <x v="27"/>
    <n v="1"/>
    <s v="Effluent gross"/>
    <n v="1"/>
    <x v="2"/>
    <x v="2"/>
    <n v="40512"/>
    <x v="0"/>
    <m/>
    <m/>
    <m/>
    <m/>
    <m/>
    <m/>
    <m/>
    <m/>
    <m/>
    <m/>
    <m/>
    <m/>
    <n v="0.21"/>
    <s v="MG/L"/>
    <s v="&lt;="/>
    <n v="3.5"/>
    <s v="MG/L"/>
    <s v="avg"/>
    <m/>
    <m/>
    <m/>
    <m/>
    <m/>
    <n v="0.21"/>
    <s v="MG/L"/>
    <s v="&lt;="/>
    <n v="7"/>
    <s v="MG/L"/>
    <s v="max"/>
    <m/>
    <m/>
    <m/>
    <m/>
    <m/>
    <x v="0"/>
    <m/>
    <m/>
    <m/>
    <m/>
    <m/>
    <m/>
    <m/>
    <m/>
    <m/>
    <m/>
    <m/>
    <m/>
    <m/>
    <m/>
    <m/>
    <m/>
    <m/>
    <m/>
    <m/>
    <m/>
    <m/>
    <m/>
    <m/>
    <m/>
  </r>
  <r>
    <s v="MT0024210"/>
    <s v="ICIS-NPDES"/>
    <x v="1"/>
    <x v="5"/>
    <n v="1045"/>
    <s v="Iron, total (as Fe)"/>
    <x v="27"/>
    <n v="1"/>
    <s v="Effluent gross"/>
    <n v="1"/>
    <x v="3"/>
    <x v="3"/>
    <n v="40543"/>
    <x v="0"/>
    <m/>
    <m/>
    <m/>
    <m/>
    <m/>
    <m/>
    <m/>
    <m/>
    <m/>
    <m/>
    <m/>
    <m/>
    <n v="0.23"/>
    <s v="MG/L"/>
    <s v="&lt;="/>
    <n v="3.5"/>
    <s v="MG/L"/>
    <s v="avg"/>
    <m/>
    <m/>
    <m/>
    <m/>
    <m/>
    <n v="0.23"/>
    <s v="MG/L"/>
    <s v="&lt;="/>
    <n v="7"/>
    <s v="MG/L"/>
    <s v="max"/>
    <m/>
    <m/>
    <m/>
    <m/>
    <m/>
    <x v="0"/>
    <m/>
    <m/>
    <m/>
    <m/>
    <m/>
    <m/>
    <m/>
    <m/>
    <m/>
    <m/>
    <m/>
    <m/>
    <m/>
    <m/>
    <m/>
    <m/>
    <m/>
    <m/>
    <m/>
    <m/>
    <m/>
    <m/>
    <m/>
    <m/>
  </r>
  <r>
    <s v="MT0024210"/>
    <s v="ICIS-NPDES"/>
    <x v="1"/>
    <x v="5"/>
    <n v="1045"/>
    <s v="Iron, total (as Fe)"/>
    <x v="27"/>
    <n v="1"/>
    <s v="Effluent gross"/>
    <n v="1"/>
    <x v="25"/>
    <x v="25"/>
    <n v="40574"/>
    <x v="1"/>
    <m/>
    <m/>
    <m/>
    <m/>
    <m/>
    <m/>
    <m/>
    <m/>
    <m/>
    <m/>
    <m/>
    <m/>
    <n v="0.36"/>
    <s v="MG/L"/>
    <s v="&lt;="/>
    <n v="3.5"/>
    <s v="MG/L"/>
    <s v="avg"/>
    <m/>
    <m/>
    <m/>
    <m/>
    <m/>
    <n v="0.36"/>
    <s v="MG/L"/>
    <s v="&lt;="/>
    <n v="7"/>
    <s v="MG/L"/>
    <s v="max"/>
    <m/>
    <m/>
    <m/>
    <m/>
    <m/>
    <x v="0"/>
    <m/>
    <m/>
    <m/>
    <m/>
    <m/>
    <m/>
    <m/>
    <m/>
    <m/>
    <m/>
    <m/>
    <m/>
    <m/>
    <m/>
    <m/>
    <m/>
    <m/>
    <m/>
    <m/>
    <m/>
    <m/>
    <m/>
    <m/>
    <m/>
  </r>
  <r>
    <s v="MT0024210"/>
    <s v="ICIS-NPDES"/>
    <x v="1"/>
    <x v="5"/>
    <n v="1045"/>
    <s v="Iron, total (as Fe)"/>
    <x v="27"/>
    <n v="1"/>
    <s v="Effluent gross"/>
    <n v="1"/>
    <x v="26"/>
    <x v="26"/>
    <n v="40602"/>
    <x v="1"/>
    <m/>
    <m/>
    <m/>
    <m/>
    <m/>
    <m/>
    <m/>
    <m/>
    <m/>
    <m/>
    <m/>
    <m/>
    <n v="0.1"/>
    <s v="MG/L"/>
    <s v="&lt;="/>
    <n v="3.5"/>
    <s v="MG/L"/>
    <s v="avg"/>
    <m/>
    <m/>
    <m/>
    <m/>
    <m/>
    <n v="0.1"/>
    <s v="MG/L"/>
    <s v="&lt;="/>
    <n v="7"/>
    <s v="MG/L"/>
    <s v="max"/>
    <m/>
    <m/>
    <m/>
    <m/>
    <m/>
    <x v="0"/>
    <m/>
    <m/>
    <m/>
    <m/>
    <m/>
    <m/>
    <m/>
    <m/>
    <m/>
    <m/>
    <m/>
    <m/>
    <m/>
    <m/>
    <m/>
    <m/>
    <m/>
    <m/>
    <m/>
    <m/>
    <m/>
    <m/>
    <m/>
    <m/>
  </r>
  <r>
    <s v="MT0024210"/>
    <s v="ICIS-NPDES"/>
    <x v="1"/>
    <x v="5"/>
    <n v="1045"/>
    <s v="Iron, total (as Fe)"/>
    <x v="27"/>
    <n v="1"/>
    <s v="Effluent gross"/>
    <n v="1"/>
    <x v="27"/>
    <x v="27"/>
    <n v="40633"/>
    <x v="1"/>
    <m/>
    <m/>
    <m/>
    <m/>
    <m/>
    <m/>
    <m/>
    <m/>
    <m/>
    <m/>
    <m/>
    <m/>
    <n v="7.0000000000000007E-2"/>
    <s v="MG/L"/>
    <s v="&lt;="/>
    <n v="3.5"/>
    <s v="MG/L"/>
    <s v="avg"/>
    <m/>
    <m/>
    <m/>
    <m/>
    <m/>
    <n v="7.0000000000000007E-2"/>
    <s v="MG/L"/>
    <s v="&lt;="/>
    <n v="7"/>
    <s v="MG/L"/>
    <s v="max"/>
    <m/>
    <m/>
    <m/>
    <m/>
    <m/>
    <x v="0"/>
    <m/>
    <m/>
    <m/>
    <m/>
    <m/>
    <m/>
    <m/>
    <m/>
    <m/>
    <m/>
    <m/>
    <m/>
    <m/>
    <m/>
    <m/>
    <m/>
    <m/>
    <m/>
    <m/>
    <m/>
    <m/>
    <m/>
    <m/>
    <m/>
  </r>
  <r>
    <s v="MT0024210"/>
    <s v="ICIS-NPDES"/>
    <x v="1"/>
    <x v="5"/>
    <n v="1045"/>
    <s v="Iron, total (as Fe)"/>
    <x v="27"/>
    <n v="1"/>
    <s v="Effluent gross"/>
    <n v="1"/>
    <x v="28"/>
    <x v="28"/>
    <n v="40663"/>
    <x v="1"/>
    <m/>
    <m/>
    <m/>
    <m/>
    <m/>
    <m/>
    <m/>
    <m/>
    <m/>
    <m/>
    <m/>
    <m/>
    <n v="0.11"/>
    <s v="MG/L"/>
    <s v="&lt;="/>
    <n v="3.5"/>
    <s v="MG/L"/>
    <s v="avg"/>
    <m/>
    <m/>
    <m/>
    <m/>
    <m/>
    <n v="0.11"/>
    <s v="MG/L"/>
    <s v="&lt;="/>
    <n v="7"/>
    <s v="MG/L"/>
    <s v="max"/>
    <m/>
    <m/>
    <m/>
    <m/>
    <m/>
    <x v="0"/>
    <m/>
    <m/>
    <m/>
    <m/>
    <m/>
    <m/>
    <m/>
    <m/>
    <m/>
    <m/>
    <m/>
    <m/>
    <m/>
    <m/>
    <m/>
    <m/>
    <m/>
    <m/>
    <m/>
    <m/>
    <m/>
    <m/>
    <m/>
    <m/>
  </r>
  <r>
    <s v="MT0024210"/>
    <s v="ICIS-NPDES"/>
    <x v="1"/>
    <x v="5"/>
    <n v="1045"/>
    <s v="Iron, total (as Fe)"/>
    <x v="27"/>
    <n v="1"/>
    <s v="Effluent gross"/>
    <n v="1"/>
    <x v="4"/>
    <x v="4"/>
    <n v="40694"/>
    <x v="1"/>
    <m/>
    <m/>
    <m/>
    <m/>
    <m/>
    <m/>
    <m/>
    <m/>
    <m/>
    <m/>
    <m/>
    <m/>
    <n v="0.19"/>
    <s v="MG/L"/>
    <s v="&lt;="/>
    <n v="3.5"/>
    <s v="MG/L"/>
    <s v="avg"/>
    <m/>
    <m/>
    <m/>
    <m/>
    <m/>
    <n v="0.19"/>
    <s v="MG/L"/>
    <s v="&lt;="/>
    <n v="7"/>
    <s v="MG/L"/>
    <s v="max"/>
    <m/>
    <m/>
    <m/>
    <m/>
    <m/>
    <x v="0"/>
    <m/>
    <m/>
    <m/>
    <m/>
    <m/>
    <m/>
    <m/>
    <m/>
    <m/>
    <m/>
    <m/>
    <m/>
    <m/>
    <m/>
    <m/>
    <m/>
    <m/>
    <m/>
    <m/>
    <m/>
    <m/>
    <m/>
    <m/>
    <m/>
  </r>
  <r>
    <s v="MT0024210"/>
    <s v="ICIS-NPDES"/>
    <x v="1"/>
    <x v="5"/>
    <n v="1045"/>
    <s v="Iron, total (as Fe)"/>
    <x v="27"/>
    <n v="1"/>
    <s v="Effluent gross"/>
    <n v="1"/>
    <x v="5"/>
    <x v="5"/>
    <n v="40724"/>
    <x v="1"/>
    <m/>
    <m/>
    <m/>
    <m/>
    <m/>
    <m/>
    <m/>
    <m/>
    <m/>
    <m/>
    <m/>
    <m/>
    <n v="0.11"/>
    <s v="MG/L"/>
    <s v="&lt;="/>
    <n v="3.5"/>
    <s v="MG/L"/>
    <s v="avg"/>
    <m/>
    <m/>
    <m/>
    <m/>
    <m/>
    <n v="0.11"/>
    <s v="MG/L"/>
    <s v="&lt;="/>
    <n v="7"/>
    <s v="MG/L"/>
    <s v="max"/>
    <m/>
    <m/>
    <m/>
    <m/>
    <m/>
    <x v="0"/>
    <m/>
    <m/>
    <m/>
    <m/>
    <m/>
    <m/>
    <m/>
    <m/>
    <m/>
    <m/>
    <m/>
    <m/>
    <m/>
    <m/>
    <m/>
    <m/>
    <m/>
    <m/>
    <m/>
    <m/>
    <m/>
    <m/>
    <m/>
    <m/>
  </r>
  <r>
    <s v="MT0024210"/>
    <s v="ICIS-NPDES"/>
    <x v="1"/>
    <x v="5"/>
    <n v="1045"/>
    <s v="Iron, total (as Fe)"/>
    <x v="27"/>
    <n v="1"/>
    <s v="Effluent gross"/>
    <n v="1"/>
    <x v="6"/>
    <x v="6"/>
    <n v="40755"/>
    <x v="1"/>
    <m/>
    <m/>
    <m/>
    <m/>
    <m/>
    <m/>
    <m/>
    <m/>
    <m/>
    <m/>
    <m/>
    <m/>
    <n v="0.1"/>
    <s v="MG/L"/>
    <s v="&lt;="/>
    <n v="3.5"/>
    <s v="MG/L"/>
    <s v="avg"/>
    <m/>
    <m/>
    <m/>
    <m/>
    <m/>
    <n v="0.1"/>
    <s v="MG/L"/>
    <s v="&lt;="/>
    <n v="7"/>
    <s v="MG/L"/>
    <s v="max"/>
    <m/>
    <m/>
    <m/>
    <m/>
    <m/>
    <x v="0"/>
    <m/>
    <m/>
    <m/>
    <m/>
    <m/>
    <m/>
    <m/>
    <m/>
    <m/>
    <m/>
    <m/>
    <m/>
    <m/>
    <m/>
    <m/>
    <m/>
    <m/>
    <m/>
    <m/>
    <m/>
    <m/>
    <m/>
    <m/>
    <m/>
  </r>
  <r>
    <s v="MT0024210"/>
    <s v="ICIS-NPDES"/>
    <x v="1"/>
    <x v="5"/>
    <n v="1045"/>
    <s v="Iron, total (as Fe)"/>
    <x v="27"/>
    <n v="1"/>
    <s v="Effluent gross"/>
    <n v="1"/>
    <x v="7"/>
    <x v="7"/>
    <n v="40786"/>
    <x v="1"/>
    <m/>
    <m/>
    <m/>
    <m/>
    <m/>
    <m/>
    <m/>
    <m/>
    <m/>
    <m/>
    <m/>
    <m/>
    <n v="0.08"/>
    <s v="MG/L"/>
    <s v="&lt;="/>
    <n v="3.5"/>
    <s v="MG/L"/>
    <s v="avg"/>
    <m/>
    <m/>
    <m/>
    <m/>
    <m/>
    <n v="0.08"/>
    <s v="MG/L"/>
    <s v="&lt;="/>
    <n v="7"/>
    <s v="MG/L"/>
    <s v="max"/>
    <m/>
    <m/>
    <m/>
    <m/>
    <m/>
    <x v="0"/>
    <m/>
    <m/>
    <m/>
    <m/>
    <m/>
    <m/>
    <m/>
    <m/>
    <m/>
    <m/>
    <m/>
    <m/>
    <m/>
    <m/>
    <m/>
    <m/>
    <m/>
    <m/>
    <m/>
    <m/>
    <m/>
    <m/>
    <m/>
    <m/>
  </r>
  <r>
    <s v="MT0024210"/>
    <s v="ICIS-NPDES"/>
    <x v="1"/>
    <x v="5"/>
    <n v="1045"/>
    <s v="Iron, total (as Fe)"/>
    <x v="27"/>
    <n v="1"/>
    <s v="Effluent gross"/>
    <n v="1"/>
    <x v="29"/>
    <x v="29"/>
    <n v="40816"/>
    <x v="1"/>
    <m/>
    <m/>
    <m/>
    <m/>
    <m/>
    <m/>
    <m/>
    <m/>
    <m/>
    <m/>
    <m/>
    <m/>
    <n v="0.04"/>
    <s v="MG/L"/>
    <s v="&lt;="/>
    <n v="3.5"/>
    <s v="MG/L"/>
    <s v="avg"/>
    <m/>
    <m/>
    <m/>
    <m/>
    <m/>
    <n v="0.04"/>
    <s v="MG/L"/>
    <s v="&lt;="/>
    <n v="7"/>
    <s v="MG/L"/>
    <s v="max"/>
    <m/>
    <m/>
    <m/>
    <m/>
    <m/>
    <x v="0"/>
    <m/>
    <m/>
    <m/>
    <m/>
    <m/>
    <m/>
    <m/>
    <m/>
    <m/>
    <m/>
    <m/>
    <m/>
    <m/>
    <m/>
    <m/>
    <m/>
    <m/>
    <m/>
    <m/>
    <m/>
    <m/>
    <m/>
    <m/>
    <m/>
  </r>
  <r>
    <s v="MT0024210"/>
    <s v="ICIS-NPDES"/>
    <x v="1"/>
    <x v="5"/>
    <n v="1045"/>
    <s v="Iron, total (as Fe)"/>
    <x v="27"/>
    <n v="1"/>
    <s v="Effluent gross"/>
    <n v="1"/>
    <x v="30"/>
    <x v="30"/>
    <n v="40847"/>
    <x v="1"/>
    <m/>
    <m/>
    <m/>
    <m/>
    <m/>
    <m/>
    <m/>
    <m/>
    <m/>
    <m/>
    <m/>
    <m/>
    <n v="0.1"/>
    <s v="MG/L"/>
    <s v="&lt;="/>
    <n v="3.5"/>
    <s v="MG/L"/>
    <s v="avg"/>
    <m/>
    <m/>
    <m/>
    <m/>
    <m/>
    <n v="0.1"/>
    <s v="MG/L"/>
    <s v="&lt;="/>
    <n v="7"/>
    <s v="MG/L"/>
    <s v="max"/>
    <m/>
    <m/>
    <m/>
    <m/>
    <m/>
    <x v="0"/>
    <m/>
    <m/>
    <m/>
    <m/>
    <m/>
    <m/>
    <m/>
    <m/>
    <m/>
    <m/>
    <m/>
    <m/>
    <m/>
    <m/>
    <m/>
    <m/>
    <m/>
    <m/>
    <m/>
    <m/>
    <m/>
    <m/>
    <m/>
    <m/>
  </r>
  <r>
    <s v="MT0024210"/>
    <s v="ICIS-NPDES"/>
    <x v="1"/>
    <x v="5"/>
    <n v="1045"/>
    <s v="Iron, total (as Fe)"/>
    <x v="27"/>
    <n v="1"/>
    <s v="Effluent gross"/>
    <n v="1"/>
    <x v="31"/>
    <x v="31"/>
    <n v="40877"/>
    <x v="1"/>
    <m/>
    <m/>
    <m/>
    <m/>
    <m/>
    <m/>
    <m/>
    <m/>
    <m/>
    <m/>
    <m/>
    <m/>
    <n v="0.12"/>
    <s v="MG/L"/>
    <s v="&lt;="/>
    <n v="3.5"/>
    <s v="MG/L"/>
    <s v="avg"/>
    <m/>
    <m/>
    <m/>
    <m/>
    <m/>
    <n v="0.12"/>
    <s v="MG/L"/>
    <s v="&lt;="/>
    <n v="7"/>
    <s v="MG/L"/>
    <s v="max"/>
    <m/>
    <m/>
    <m/>
    <m/>
    <m/>
    <x v="0"/>
    <m/>
    <m/>
    <m/>
    <m/>
    <m/>
    <m/>
    <m/>
    <m/>
    <m/>
    <m/>
    <m/>
    <m/>
    <m/>
    <m/>
    <m/>
    <m/>
    <m/>
    <m/>
    <m/>
    <m/>
    <m/>
    <m/>
    <m/>
    <m/>
  </r>
  <r>
    <s v="MT0024210"/>
    <s v="ICIS-NPDES"/>
    <x v="1"/>
    <x v="5"/>
    <n v="1045"/>
    <s v="Iron, total (as Fe)"/>
    <x v="27"/>
    <n v="1"/>
    <s v="Effluent gross"/>
    <n v="1"/>
    <x v="32"/>
    <x v="32"/>
    <n v="40908"/>
    <x v="1"/>
    <m/>
    <m/>
    <m/>
    <m/>
    <m/>
    <m/>
    <m/>
    <m/>
    <m/>
    <m/>
    <m/>
    <m/>
    <n v="0.22"/>
    <s v="MG/L"/>
    <s v="&lt;="/>
    <n v="3.5"/>
    <s v="MG/L"/>
    <s v="avg"/>
    <m/>
    <m/>
    <m/>
    <m/>
    <m/>
    <n v="0.22"/>
    <s v="MG/L"/>
    <s v="&lt;="/>
    <n v="7"/>
    <s v="MG/L"/>
    <s v="max"/>
    <m/>
    <m/>
    <m/>
    <m/>
    <m/>
    <x v="0"/>
    <m/>
    <m/>
    <m/>
    <m/>
    <m/>
    <m/>
    <m/>
    <m/>
    <m/>
    <m/>
    <m/>
    <m/>
    <m/>
    <m/>
    <m/>
    <m/>
    <m/>
    <m/>
    <m/>
    <m/>
    <m/>
    <m/>
    <m/>
    <m/>
  </r>
  <r>
    <s v="MT0024210"/>
    <s v="ICIS-NPDES"/>
    <x v="1"/>
    <x v="5"/>
    <n v="1045"/>
    <s v="Iron, total (as Fe)"/>
    <x v="27"/>
    <n v="1"/>
    <s v="Effluent gross"/>
    <n v="1"/>
    <x v="33"/>
    <x v="33"/>
    <n v="40939"/>
    <x v="2"/>
    <m/>
    <m/>
    <m/>
    <m/>
    <m/>
    <m/>
    <m/>
    <m/>
    <m/>
    <m/>
    <m/>
    <m/>
    <n v="0.13"/>
    <s v="MG/L"/>
    <s v="&lt;="/>
    <n v="3.5"/>
    <s v="MG/L"/>
    <s v="avg"/>
    <m/>
    <m/>
    <m/>
    <m/>
    <m/>
    <n v="0.13"/>
    <s v="MG/L"/>
    <s v="&lt;="/>
    <n v="7"/>
    <s v="MG/L"/>
    <s v="max"/>
    <m/>
    <m/>
    <m/>
    <m/>
    <m/>
    <x v="0"/>
    <m/>
    <m/>
    <m/>
    <m/>
    <m/>
    <m/>
    <m/>
    <m/>
    <m/>
    <m/>
    <m/>
    <m/>
    <m/>
    <m/>
    <m/>
    <m/>
    <m/>
    <m/>
    <m/>
    <m/>
    <m/>
    <m/>
    <m/>
    <m/>
  </r>
  <r>
    <s v="MT0024210"/>
    <s v="ICIS-NPDES"/>
    <x v="1"/>
    <x v="5"/>
    <n v="1045"/>
    <s v="Iron, total (as Fe)"/>
    <x v="27"/>
    <n v="1"/>
    <s v="Effluent gross"/>
    <n v="1"/>
    <x v="34"/>
    <x v="34"/>
    <n v="40968"/>
    <x v="2"/>
    <m/>
    <m/>
    <m/>
    <m/>
    <m/>
    <m/>
    <m/>
    <m/>
    <m/>
    <m/>
    <m/>
    <m/>
    <n v="0.15"/>
    <s v="MG/L"/>
    <s v="&lt;="/>
    <n v="3.5"/>
    <s v="MG/L"/>
    <s v="avg"/>
    <m/>
    <m/>
    <m/>
    <m/>
    <m/>
    <n v="0.15"/>
    <s v="MG/L"/>
    <s v="&lt;="/>
    <n v="7"/>
    <s v="MG/L"/>
    <s v="max"/>
    <m/>
    <m/>
    <m/>
    <m/>
    <m/>
    <x v="0"/>
    <m/>
    <m/>
    <m/>
    <m/>
    <m/>
    <m/>
    <m/>
    <m/>
    <m/>
    <m/>
    <m/>
    <m/>
    <m/>
    <m/>
    <m/>
    <m/>
    <m/>
    <m/>
    <m/>
    <m/>
    <m/>
    <m/>
    <m/>
    <m/>
  </r>
  <r>
    <s v="MT0024210"/>
    <s v="ICIS-NPDES"/>
    <x v="1"/>
    <x v="5"/>
    <n v="1045"/>
    <s v="Iron, total (as Fe)"/>
    <x v="27"/>
    <n v="1"/>
    <s v="Effluent gross"/>
    <n v="1"/>
    <x v="8"/>
    <x v="8"/>
    <n v="40999"/>
    <x v="2"/>
    <m/>
    <m/>
    <m/>
    <m/>
    <m/>
    <m/>
    <m/>
    <m/>
    <m/>
    <m/>
    <m/>
    <m/>
    <n v="0.09"/>
    <s v="MG/L"/>
    <s v="&lt;="/>
    <n v="3.5"/>
    <s v="MG/L"/>
    <s v="avg"/>
    <m/>
    <m/>
    <m/>
    <m/>
    <m/>
    <n v="0.09"/>
    <s v="MG/L"/>
    <s v="&lt;="/>
    <n v="7"/>
    <s v="MG/L"/>
    <s v="max"/>
    <m/>
    <m/>
    <m/>
    <m/>
    <m/>
    <x v="0"/>
    <m/>
    <m/>
    <m/>
    <m/>
    <m/>
    <m/>
    <m/>
    <m/>
    <m/>
    <m/>
    <m/>
    <m/>
    <m/>
    <m/>
    <m/>
    <m/>
    <m/>
    <m/>
    <m/>
    <m/>
    <m/>
    <m/>
    <m/>
    <m/>
  </r>
  <r>
    <s v="MT0024210"/>
    <s v="ICIS-NPDES"/>
    <x v="1"/>
    <x v="5"/>
    <n v="1045"/>
    <s v="Iron, total (as Fe)"/>
    <x v="27"/>
    <n v="1"/>
    <s v="Effluent gross"/>
    <n v="1"/>
    <x v="9"/>
    <x v="9"/>
    <n v="41029"/>
    <x v="2"/>
    <m/>
    <m/>
    <m/>
    <m/>
    <m/>
    <m/>
    <m/>
    <m/>
    <m/>
    <m/>
    <m/>
    <m/>
    <n v="0.14000000000000001"/>
    <s v="MG/L"/>
    <s v="&lt;="/>
    <n v="3.5"/>
    <s v="MG/L"/>
    <s v="avg"/>
    <m/>
    <m/>
    <m/>
    <m/>
    <m/>
    <n v="0.14000000000000001"/>
    <s v="MG/L"/>
    <s v="&lt;="/>
    <n v="7"/>
    <s v="MG/L"/>
    <s v="max"/>
    <m/>
    <m/>
    <m/>
    <m/>
    <m/>
    <x v="0"/>
    <m/>
    <m/>
    <m/>
    <m/>
    <m/>
    <m/>
    <m/>
    <m/>
    <m/>
    <m/>
    <m/>
    <m/>
    <m/>
    <m/>
    <m/>
    <m/>
    <m/>
    <m/>
    <m/>
    <m/>
    <m/>
    <m/>
    <m/>
    <m/>
  </r>
  <r>
    <s v="MT0024210"/>
    <s v="ICIS-NPDES"/>
    <x v="1"/>
    <x v="5"/>
    <n v="1045"/>
    <s v="Iron, total (as Fe)"/>
    <x v="27"/>
    <n v="1"/>
    <s v="Effluent gross"/>
    <n v="1"/>
    <x v="35"/>
    <x v="35"/>
    <n v="41060"/>
    <x v="2"/>
    <m/>
    <m/>
    <m/>
    <m/>
    <m/>
    <m/>
    <m/>
    <m/>
    <m/>
    <m/>
    <m/>
    <m/>
    <n v="0.23"/>
    <s v="MG/L"/>
    <s v="&lt;="/>
    <n v="3.5"/>
    <s v="MG/L"/>
    <s v="avg"/>
    <m/>
    <m/>
    <m/>
    <m/>
    <m/>
    <n v="0.23"/>
    <s v="MG/L"/>
    <s v="&lt;="/>
    <n v="7"/>
    <s v="MG/L"/>
    <s v="max"/>
    <m/>
    <m/>
    <m/>
    <m/>
    <m/>
    <x v="0"/>
    <m/>
    <m/>
    <m/>
    <m/>
    <m/>
    <m/>
    <m/>
    <m/>
    <m/>
    <m/>
    <m/>
    <m/>
    <m/>
    <m/>
    <m/>
    <m/>
    <m/>
    <m/>
    <m/>
    <m/>
    <m/>
    <m/>
    <m/>
    <m/>
  </r>
  <r>
    <s v="MT0024210"/>
    <s v="ICIS-NPDES"/>
    <x v="1"/>
    <x v="5"/>
    <n v="1045"/>
    <s v="Iron, total (as Fe)"/>
    <x v="27"/>
    <n v="1"/>
    <s v="Effluent gross"/>
    <n v="1"/>
    <x v="10"/>
    <x v="10"/>
    <n v="41090"/>
    <x v="2"/>
    <m/>
    <m/>
    <m/>
    <m/>
    <m/>
    <m/>
    <m/>
    <m/>
    <m/>
    <m/>
    <m/>
    <m/>
    <n v="0.12"/>
    <s v="MG/L"/>
    <s v="&lt;="/>
    <n v="3.5"/>
    <s v="MG/L"/>
    <s v="avg"/>
    <m/>
    <m/>
    <m/>
    <m/>
    <m/>
    <n v="0.12"/>
    <s v="MG/L"/>
    <s v="&lt;="/>
    <n v="7"/>
    <s v="MG/L"/>
    <s v="max"/>
    <m/>
    <m/>
    <m/>
    <m/>
    <m/>
    <x v="0"/>
    <m/>
    <m/>
    <m/>
    <m/>
    <m/>
    <m/>
    <m/>
    <m/>
    <m/>
    <m/>
    <m/>
    <m/>
    <m/>
    <m/>
    <m/>
    <m/>
    <m/>
    <m/>
    <m/>
    <m/>
    <m/>
    <m/>
    <m/>
    <m/>
  </r>
  <r>
    <s v="MT0024210"/>
    <s v="ICIS-NPDES"/>
    <x v="1"/>
    <x v="5"/>
    <n v="1045"/>
    <s v="Iron, total (as Fe)"/>
    <x v="27"/>
    <n v="1"/>
    <s v="Effluent gross"/>
    <n v="1"/>
    <x v="36"/>
    <x v="36"/>
    <n v="41121"/>
    <x v="2"/>
    <m/>
    <m/>
    <m/>
    <m/>
    <m/>
    <m/>
    <m/>
    <m/>
    <m/>
    <m/>
    <m/>
    <m/>
    <n v="0.19"/>
    <s v="MG/L"/>
    <s v="&lt;="/>
    <n v="3.5"/>
    <s v="MG/L"/>
    <s v="avg"/>
    <m/>
    <m/>
    <m/>
    <m/>
    <m/>
    <n v="0.19"/>
    <s v="MG/L"/>
    <s v="&lt;="/>
    <n v="7"/>
    <s v="MG/L"/>
    <s v="max"/>
    <m/>
    <m/>
    <m/>
    <m/>
    <m/>
    <x v="0"/>
    <m/>
    <m/>
    <m/>
    <m/>
    <m/>
    <m/>
    <m/>
    <m/>
    <m/>
    <m/>
    <m/>
    <m/>
    <m/>
    <m/>
    <m/>
    <m/>
    <m/>
    <m/>
    <m/>
    <m/>
    <m/>
    <m/>
    <m/>
    <m/>
  </r>
  <r>
    <s v="MT0024210"/>
    <s v="ICIS-NPDES"/>
    <x v="1"/>
    <x v="5"/>
    <n v="1045"/>
    <s v="Iron, total (as Fe)"/>
    <x v="27"/>
    <n v="1"/>
    <s v="Effluent gross"/>
    <n v="1"/>
    <x v="37"/>
    <x v="37"/>
    <n v="41152"/>
    <x v="2"/>
    <m/>
    <m/>
    <m/>
    <m/>
    <m/>
    <m/>
    <m/>
    <m/>
    <m/>
    <m/>
    <m/>
    <m/>
    <n v="0.18"/>
    <s v="MG/L"/>
    <s v="&lt;="/>
    <n v="3.5"/>
    <s v="MG/L"/>
    <s v="avg"/>
    <m/>
    <m/>
    <m/>
    <m/>
    <m/>
    <n v="0.18"/>
    <s v="MG/L"/>
    <s v="&lt;="/>
    <n v="7"/>
    <s v="MG/L"/>
    <s v="max"/>
    <m/>
    <m/>
    <m/>
    <m/>
    <m/>
    <x v="0"/>
    <m/>
    <m/>
    <m/>
    <m/>
    <m/>
    <m/>
    <m/>
    <m/>
    <m/>
    <m/>
    <m/>
    <m/>
    <m/>
    <m/>
    <m/>
    <m/>
    <m/>
    <m/>
    <m/>
    <m/>
    <m/>
    <m/>
    <m/>
    <m/>
  </r>
  <r>
    <s v="MT0024210"/>
    <s v="ICIS-NPDES"/>
    <x v="1"/>
    <x v="5"/>
    <n v="1045"/>
    <s v="Iron, total (as Fe)"/>
    <x v="27"/>
    <n v="1"/>
    <s v="Effluent gross"/>
    <n v="1"/>
    <x v="38"/>
    <x v="38"/>
    <n v="41182"/>
    <x v="2"/>
    <m/>
    <m/>
    <m/>
    <m/>
    <m/>
    <m/>
    <m/>
    <m/>
    <m/>
    <m/>
    <m/>
    <m/>
    <n v="7.0000000000000007E-2"/>
    <s v="MG/L"/>
    <s v="&lt;="/>
    <n v="3.5"/>
    <s v="MG/L"/>
    <s v="avg"/>
    <m/>
    <m/>
    <m/>
    <m/>
    <m/>
    <n v="7.0000000000000007E-2"/>
    <s v="MG/L"/>
    <s v="&lt;="/>
    <n v="7"/>
    <s v="MG/L"/>
    <s v="max"/>
    <m/>
    <m/>
    <m/>
    <m/>
    <m/>
    <x v="0"/>
    <m/>
    <m/>
    <m/>
    <m/>
    <m/>
    <m/>
    <m/>
    <m/>
    <m/>
    <m/>
    <m/>
    <m/>
    <m/>
    <m/>
    <m/>
    <m/>
    <m/>
    <m/>
    <m/>
    <m/>
    <m/>
    <m/>
    <m/>
    <m/>
  </r>
  <r>
    <s v="MT0024210"/>
    <s v="ICIS-NPDES"/>
    <x v="1"/>
    <x v="5"/>
    <n v="1055"/>
    <s v="Manganese, total (as Mn)"/>
    <x v="29"/>
    <n v="1"/>
    <s v="Effluent gross"/>
    <n v="1"/>
    <x v="35"/>
    <x v="35"/>
    <n v="41060"/>
    <x v="2"/>
    <m/>
    <m/>
    <m/>
    <m/>
    <m/>
    <m/>
    <m/>
    <m/>
    <m/>
    <m/>
    <m/>
    <m/>
    <n v="0.17499999999999999"/>
    <s v="MG/L"/>
    <m/>
    <m/>
    <s v="MG/L"/>
    <s v="avg"/>
    <m/>
    <m/>
    <m/>
    <m/>
    <m/>
    <n v="0.17499999999999999"/>
    <s v="MG/L"/>
    <m/>
    <m/>
    <s v="MG/L"/>
    <s v="max"/>
    <m/>
    <m/>
    <m/>
    <m/>
    <m/>
    <x v="0"/>
    <m/>
    <m/>
    <m/>
    <m/>
    <m/>
    <m/>
    <m/>
    <m/>
    <m/>
    <m/>
    <m/>
    <m/>
    <m/>
    <m/>
    <m/>
    <m/>
    <m/>
    <m/>
    <m/>
    <m/>
    <m/>
    <m/>
    <m/>
    <m/>
  </r>
  <r>
    <s v="MT0024210"/>
    <s v="ICIS-NPDES"/>
    <x v="1"/>
    <x v="5"/>
    <n v="1055"/>
    <s v="Manganese, total (as Mn)"/>
    <x v="29"/>
    <n v="1"/>
    <s v="Effluent gross"/>
    <n v="1"/>
    <x v="10"/>
    <x v="10"/>
    <n v="41090"/>
    <x v="2"/>
    <m/>
    <m/>
    <m/>
    <m/>
    <m/>
    <m/>
    <m/>
    <m/>
    <m/>
    <m/>
    <m/>
    <m/>
    <n v="9.9000000000000005E-2"/>
    <s v="MG/L"/>
    <m/>
    <m/>
    <s v="MG/L"/>
    <s v="avg"/>
    <m/>
    <m/>
    <m/>
    <m/>
    <m/>
    <n v="9.9000000000000005E-2"/>
    <s v="MG/L"/>
    <m/>
    <m/>
    <s v="MG/L"/>
    <s v="max"/>
    <m/>
    <m/>
    <m/>
    <m/>
    <m/>
    <x v="0"/>
    <m/>
    <m/>
    <m/>
    <m/>
    <m/>
    <m/>
    <m/>
    <m/>
    <m/>
    <m/>
    <m/>
    <m/>
    <m/>
    <m/>
    <m/>
    <m/>
    <m/>
    <m/>
    <m/>
    <m/>
    <m/>
    <m/>
    <m/>
    <m/>
  </r>
  <r>
    <s v="MT0024210"/>
    <s v="ICIS-NPDES"/>
    <x v="1"/>
    <x v="5"/>
    <n v="1055"/>
    <s v="Manganese, total (as Mn)"/>
    <x v="29"/>
    <n v="1"/>
    <s v="Effluent gross"/>
    <n v="1"/>
    <x v="36"/>
    <x v="36"/>
    <n v="41121"/>
    <x v="2"/>
    <m/>
    <m/>
    <m/>
    <m/>
    <m/>
    <m/>
    <m/>
    <m/>
    <m/>
    <m/>
    <m/>
    <m/>
    <n v="0.16700000000000001"/>
    <s v="MG/L"/>
    <m/>
    <m/>
    <s v="MG/L"/>
    <s v="avg"/>
    <m/>
    <m/>
    <m/>
    <m/>
    <m/>
    <n v="0.16700000000000001"/>
    <s v="MG/L"/>
    <m/>
    <m/>
    <s v="MG/L"/>
    <s v="max"/>
    <m/>
    <m/>
    <m/>
    <m/>
    <m/>
    <x v="0"/>
    <m/>
    <m/>
    <m/>
    <m/>
    <m/>
    <m/>
    <m/>
    <m/>
    <m/>
    <m/>
    <m/>
    <m/>
    <m/>
    <m/>
    <m/>
    <m/>
    <m/>
    <m/>
    <m/>
    <m/>
    <m/>
    <m/>
    <m/>
    <m/>
  </r>
  <r>
    <s v="MT0024210"/>
    <s v="ICIS-NPDES"/>
    <x v="1"/>
    <x v="5"/>
    <n v="1055"/>
    <s v="Manganese, total (as Mn)"/>
    <x v="29"/>
    <n v="1"/>
    <s v="Effluent gross"/>
    <n v="1"/>
    <x v="37"/>
    <x v="37"/>
    <n v="41152"/>
    <x v="2"/>
    <m/>
    <m/>
    <m/>
    <m/>
    <m/>
    <m/>
    <m/>
    <m/>
    <m/>
    <m/>
    <m/>
    <m/>
    <n v="0.19500000000000001"/>
    <s v="MG/L"/>
    <m/>
    <m/>
    <s v="MG/L"/>
    <s v="avg"/>
    <m/>
    <m/>
    <m/>
    <m/>
    <m/>
    <n v="0.19500000000000001"/>
    <s v="MG/L"/>
    <m/>
    <m/>
    <s v="MG/L"/>
    <s v="max"/>
    <m/>
    <m/>
    <m/>
    <m/>
    <m/>
    <x v="0"/>
    <m/>
    <m/>
    <m/>
    <m/>
    <m/>
    <m/>
    <m/>
    <m/>
    <m/>
    <m/>
    <m/>
    <m/>
    <m/>
    <m/>
    <m/>
    <m/>
    <m/>
    <m/>
    <m/>
    <m/>
    <m/>
    <m/>
    <m/>
    <m/>
  </r>
  <r>
    <s v="MT0024210"/>
    <s v="ICIS-NPDES"/>
    <x v="1"/>
    <x v="5"/>
    <n v="1055"/>
    <s v="Manganese, total (as Mn)"/>
    <x v="29"/>
    <n v="1"/>
    <s v="Effluent gross"/>
    <n v="1"/>
    <x v="38"/>
    <x v="38"/>
    <n v="41182"/>
    <x v="2"/>
    <m/>
    <m/>
    <m/>
    <m/>
    <m/>
    <m/>
    <m/>
    <m/>
    <m/>
    <m/>
    <m/>
    <m/>
    <n v="0.12"/>
    <s v="MG/L"/>
    <m/>
    <m/>
    <s v="MG/L"/>
    <s v="avg"/>
    <m/>
    <m/>
    <m/>
    <m/>
    <m/>
    <n v="0.12"/>
    <s v="MG/L"/>
    <m/>
    <m/>
    <s v="MG/L"/>
    <s v="max"/>
    <m/>
    <m/>
    <m/>
    <m/>
    <m/>
    <x v="0"/>
    <m/>
    <m/>
    <m/>
    <m/>
    <m/>
    <m/>
    <m/>
    <m/>
    <m/>
    <m/>
    <m/>
    <m/>
    <m/>
    <m/>
    <m/>
    <m/>
    <m/>
    <m/>
    <m/>
    <m/>
    <m/>
    <m/>
    <m/>
    <m/>
  </r>
  <r>
    <s v="MT0024210"/>
    <s v="ICIS-NPDES"/>
    <x v="1"/>
    <x v="5"/>
    <n v="1074"/>
    <s v="Nickel, total recoverable"/>
    <x v="46"/>
    <n v="1"/>
    <s v="Effluent gross"/>
    <n v="6"/>
    <x v="13"/>
    <x v="13"/>
    <n v="40086"/>
    <x v="3"/>
    <m/>
    <m/>
    <m/>
    <m/>
    <m/>
    <m/>
    <m/>
    <m/>
    <m/>
    <m/>
    <m/>
    <m/>
    <m/>
    <m/>
    <m/>
    <m/>
    <m/>
    <m/>
    <m/>
    <m/>
    <m/>
    <m/>
    <s v="&lt;"/>
    <n v="10"/>
    <s v="UG/L"/>
    <m/>
    <m/>
    <s v="UG/L"/>
    <s v="max"/>
    <m/>
    <m/>
    <m/>
    <m/>
    <m/>
    <x v="0"/>
    <m/>
    <m/>
    <m/>
    <m/>
    <m/>
    <m/>
    <m/>
    <m/>
    <m/>
    <m/>
    <m/>
    <m/>
    <m/>
    <m/>
    <m/>
    <m/>
    <m/>
    <m/>
    <m/>
    <m/>
    <m/>
    <m/>
    <m/>
    <m/>
  </r>
  <r>
    <s v="MT0024210"/>
    <s v="ICIS-NPDES"/>
    <x v="1"/>
    <x v="5"/>
    <n v="1074"/>
    <s v="Nickel, total recoverable"/>
    <x v="46"/>
    <n v="1"/>
    <s v="Effluent gross"/>
    <n v="6"/>
    <x v="19"/>
    <x v="19"/>
    <n v="40268"/>
    <x v="0"/>
    <m/>
    <m/>
    <m/>
    <m/>
    <m/>
    <m/>
    <m/>
    <m/>
    <m/>
    <m/>
    <m/>
    <m/>
    <m/>
    <m/>
    <m/>
    <m/>
    <m/>
    <m/>
    <m/>
    <m/>
    <m/>
    <m/>
    <s v="&lt;"/>
    <n v="10"/>
    <s v="UG/L"/>
    <m/>
    <m/>
    <s v="UG/L"/>
    <s v="max"/>
    <m/>
    <m/>
    <m/>
    <m/>
    <m/>
    <x v="0"/>
    <m/>
    <m/>
    <m/>
    <m/>
    <m/>
    <m/>
    <m/>
    <m/>
    <m/>
    <m/>
    <m/>
    <m/>
    <m/>
    <m/>
    <m/>
    <m/>
    <m/>
    <m/>
    <m/>
    <m/>
    <m/>
    <m/>
    <m/>
    <m/>
  </r>
  <r>
    <s v="MT0024210"/>
    <s v="ICIS-NPDES"/>
    <x v="1"/>
    <x v="5"/>
    <n v="1074"/>
    <s v="Nickel, total recoverable"/>
    <x v="46"/>
    <n v="1"/>
    <s v="Effluent gross"/>
    <n v="6"/>
    <x v="1"/>
    <x v="1"/>
    <n v="40451"/>
    <x v="0"/>
    <m/>
    <m/>
    <m/>
    <m/>
    <m/>
    <m/>
    <m/>
    <m/>
    <m/>
    <m/>
    <m/>
    <m/>
    <m/>
    <m/>
    <m/>
    <m/>
    <m/>
    <m/>
    <m/>
    <m/>
    <m/>
    <m/>
    <s v="&lt;"/>
    <n v="10"/>
    <s v="UG/L"/>
    <m/>
    <m/>
    <s v="UG/L"/>
    <s v="max"/>
    <m/>
    <m/>
    <m/>
    <m/>
    <m/>
    <x v="0"/>
    <m/>
    <m/>
    <m/>
    <m/>
    <m/>
    <m/>
    <m/>
    <m/>
    <m/>
    <m/>
    <m/>
    <m/>
    <m/>
    <m/>
    <m/>
    <m/>
    <m/>
    <m/>
    <m/>
    <m/>
    <m/>
    <m/>
    <m/>
    <m/>
  </r>
  <r>
    <s v="MT0024210"/>
    <s v="ICIS-NPDES"/>
    <x v="1"/>
    <x v="5"/>
    <n v="1074"/>
    <s v="Nickel, total recoverable"/>
    <x v="46"/>
    <n v="1"/>
    <s v="Effluent gross"/>
    <n v="6"/>
    <x v="27"/>
    <x v="27"/>
    <n v="40633"/>
    <x v="1"/>
    <m/>
    <m/>
    <m/>
    <m/>
    <m/>
    <m/>
    <m/>
    <m/>
    <m/>
    <m/>
    <m/>
    <m/>
    <m/>
    <m/>
    <m/>
    <m/>
    <m/>
    <m/>
    <m/>
    <m/>
    <m/>
    <m/>
    <s v="&lt;"/>
    <n v="10"/>
    <s v="UG/L"/>
    <m/>
    <m/>
    <s v="UG/L"/>
    <s v="max"/>
    <m/>
    <m/>
    <m/>
    <m/>
    <m/>
    <x v="0"/>
    <m/>
    <m/>
    <m/>
    <m/>
    <m/>
    <m/>
    <m/>
    <m/>
    <m/>
    <m/>
    <m/>
    <m/>
    <m/>
    <m/>
    <m/>
    <m/>
    <m/>
    <m/>
    <m/>
    <m/>
    <m/>
    <m/>
    <m/>
    <m/>
  </r>
  <r>
    <s v="MT0024210"/>
    <s v="ICIS-NPDES"/>
    <x v="1"/>
    <x v="5"/>
    <n v="1074"/>
    <s v="Nickel, total recoverable"/>
    <x v="46"/>
    <n v="1"/>
    <s v="Effluent gross"/>
    <n v="6"/>
    <x v="29"/>
    <x v="29"/>
    <n v="40816"/>
    <x v="1"/>
    <m/>
    <m/>
    <m/>
    <m/>
    <m/>
    <m/>
    <m/>
    <m/>
    <m/>
    <m/>
    <m/>
    <m/>
    <m/>
    <m/>
    <m/>
    <m/>
    <m/>
    <m/>
    <m/>
    <m/>
    <m/>
    <m/>
    <s v="&lt;"/>
    <n v="10"/>
    <s v="UG/L"/>
    <m/>
    <m/>
    <s v="UG/L"/>
    <s v="max"/>
    <m/>
    <m/>
    <m/>
    <m/>
    <m/>
    <x v="0"/>
    <m/>
    <m/>
    <m/>
    <m/>
    <m/>
    <m/>
    <m/>
    <m/>
    <m/>
    <m/>
    <m/>
    <m/>
    <m/>
    <m/>
    <m/>
    <m/>
    <m/>
    <m/>
    <m/>
    <m/>
    <m/>
    <m/>
    <m/>
    <m/>
  </r>
  <r>
    <s v="MT0024210"/>
    <s v="ICIS-NPDES"/>
    <x v="1"/>
    <x v="5"/>
    <n v="1074"/>
    <s v="Nickel, total recoverable"/>
    <x v="46"/>
    <n v="1"/>
    <s v="Effluent gross"/>
    <n v="6"/>
    <x v="8"/>
    <x v="8"/>
    <n v="40999"/>
    <x v="2"/>
    <m/>
    <m/>
    <m/>
    <m/>
    <m/>
    <m/>
    <m/>
    <m/>
    <m/>
    <m/>
    <m/>
    <m/>
    <m/>
    <m/>
    <m/>
    <m/>
    <m/>
    <m/>
    <m/>
    <m/>
    <m/>
    <m/>
    <s v="&lt;"/>
    <n v="10"/>
    <s v="UG/L"/>
    <m/>
    <m/>
    <s v="UG/L"/>
    <s v="max"/>
    <m/>
    <m/>
    <m/>
    <m/>
    <m/>
    <x v="0"/>
    <m/>
    <m/>
    <m/>
    <m/>
    <m/>
    <m/>
    <m/>
    <m/>
    <m/>
    <m/>
    <m/>
    <m/>
    <m/>
    <m/>
    <m/>
    <m/>
    <m/>
    <m/>
    <m/>
    <m/>
    <m/>
    <m/>
    <m/>
    <m/>
  </r>
  <r>
    <s v="MT0024210"/>
    <s v="ICIS-NPDES"/>
    <x v="1"/>
    <x v="5"/>
    <n v="1082"/>
    <s v="Strontium, total (as Sr)"/>
    <x v="30"/>
    <n v="1"/>
    <s v="Effluent gross"/>
    <n v="1"/>
    <x v="35"/>
    <x v="35"/>
    <n v="41060"/>
    <x v="2"/>
    <m/>
    <m/>
    <m/>
    <m/>
    <m/>
    <m/>
    <m/>
    <m/>
    <m/>
    <m/>
    <m/>
    <m/>
    <n v="2.5"/>
    <s v="MG/L"/>
    <m/>
    <m/>
    <s v="MG/L"/>
    <s v="avg"/>
    <m/>
    <m/>
    <m/>
    <m/>
    <m/>
    <n v="2.5"/>
    <s v="MG/L"/>
    <m/>
    <m/>
    <s v="MG/L"/>
    <s v="max"/>
    <m/>
    <m/>
    <m/>
    <m/>
    <m/>
    <x v="0"/>
    <m/>
    <m/>
    <m/>
    <m/>
    <m/>
    <m/>
    <m/>
    <m/>
    <m/>
    <m/>
    <m/>
    <m/>
    <m/>
    <m/>
    <m/>
    <m/>
    <m/>
    <m/>
    <m/>
    <m/>
    <m/>
    <m/>
    <m/>
    <m/>
  </r>
  <r>
    <s v="MT0024210"/>
    <s v="ICIS-NPDES"/>
    <x v="1"/>
    <x v="5"/>
    <n v="1082"/>
    <s v="Strontium, total (as Sr)"/>
    <x v="30"/>
    <n v="1"/>
    <s v="Effluent gross"/>
    <n v="1"/>
    <x v="10"/>
    <x v="10"/>
    <n v="41090"/>
    <x v="2"/>
    <m/>
    <m/>
    <m/>
    <m/>
    <m/>
    <m/>
    <m/>
    <m/>
    <m/>
    <m/>
    <m/>
    <m/>
    <n v="2.1"/>
    <s v="MG/L"/>
    <m/>
    <m/>
    <s v="MG/L"/>
    <s v="avg"/>
    <m/>
    <m/>
    <m/>
    <m/>
    <m/>
    <n v="2.1"/>
    <s v="MG/L"/>
    <m/>
    <m/>
    <s v="MG/L"/>
    <s v="max"/>
    <m/>
    <m/>
    <m/>
    <m/>
    <m/>
    <x v="0"/>
    <m/>
    <m/>
    <m/>
    <m/>
    <m/>
    <m/>
    <m/>
    <m/>
    <m/>
    <m/>
    <m/>
    <m/>
    <m/>
    <m/>
    <m/>
    <m/>
    <m/>
    <m/>
    <m/>
    <m/>
    <m/>
    <m/>
    <m/>
    <m/>
  </r>
  <r>
    <s v="MT0024210"/>
    <s v="ICIS-NPDES"/>
    <x v="1"/>
    <x v="5"/>
    <n v="1082"/>
    <s v="Strontium, total (as Sr)"/>
    <x v="30"/>
    <n v="1"/>
    <s v="Effluent gross"/>
    <n v="1"/>
    <x v="36"/>
    <x v="36"/>
    <n v="41121"/>
    <x v="2"/>
    <m/>
    <m/>
    <m/>
    <m/>
    <m/>
    <m/>
    <m/>
    <m/>
    <m/>
    <m/>
    <m/>
    <m/>
    <n v="2.2599999999999998"/>
    <s v="MG/L"/>
    <m/>
    <m/>
    <s v="MG/L"/>
    <s v="avg"/>
    <m/>
    <m/>
    <m/>
    <m/>
    <m/>
    <n v="2.2599999999999998"/>
    <s v="MG/L"/>
    <m/>
    <m/>
    <s v="MG/L"/>
    <s v="max"/>
    <m/>
    <m/>
    <m/>
    <m/>
    <m/>
    <x v="0"/>
    <m/>
    <m/>
    <m/>
    <m/>
    <m/>
    <m/>
    <m/>
    <m/>
    <m/>
    <m/>
    <m/>
    <m/>
    <m/>
    <m/>
    <m/>
    <m/>
    <m/>
    <m/>
    <m/>
    <m/>
    <m/>
    <m/>
    <m/>
    <m/>
  </r>
  <r>
    <s v="MT0024210"/>
    <s v="ICIS-NPDES"/>
    <x v="1"/>
    <x v="5"/>
    <n v="1082"/>
    <s v="Strontium, total (as Sr)"/>
    <x v="30"/>
    <n v="1"/>
    <s v="Effluent gross"/>
    <n v="1"/>
    <x v="37"/>
    <x v="37"/>
    <n v="41152"/>
    <x v="2"/>
    <m/>
    <m/>
    <m/>
    <m/>
    <m/>
    <m/>
    <m/>
    <m/>
    <m/>
    <m/>
    <m/>
    <m/>
    <n v="2.25"/>
    <s v="MG/L"/>
    <m/>
    <m/>
    <s v="MG/L"/>
    <s v="avg"/>
    <m/>
    <m/>
    <m/>
    <m/>
    <m/>
    <n v="2.25"/>
    <s v="MG/L"/>
    <m/>
    <m/>
    <s v="MG/L"/>
    <s v="max"/>
    <m/>
    <m/>
    <m/>
    <m/>
    <m/>
    <x v="0"/>
    <m/>
    <m/>
    <m/>
    <m/>
    <m/>
    <m/>
    <m/>
    <m/>
    <m/>
    <m/>
    <m/>
    <m/>
    <m/>
    <m/>
    <m/>
    <m/>
    <m/>
    <m/>
    <m/>
    <m/>
    <m/>
    <m/>
    <m/>
    <m/>
  </r>
  <r>
    <s v="MT0024210"/>
    <s v="ICIS-NPDES"/>
    <x v="1"/>
    <x v="5"/>
    <n v="1082"/>
    <s v="Strontium, total (as Sr)"/>
    <x v="30"/>
    <n v="1"/>
    <s v="Effluent gross"/>
    <n v="1"/>
    <x v="38"/>
    <x v="38"/>
    <n v="41182"/>
    <x v="2"/>
    <m/>
    <m/>
    <m/>
    <m/>
    <m/>
    <m/>
    <m/>
    <m/>
    <m/>
    <m/>
    <m/>
    <m/>
    <n v="2.2799999999999998"/>
    <s v="MG/L"/>
    <m/>
    <m/>
    <s v="MG/L"/>
    <s v="avg"/>
    <m/>
    <m/>
    <m/>
    <m/>
    <m/>
    <n v="2.2799999999999998"/>
    <s v="MG/L"/>
    <m/>
    <m/>
    <s v="MG/L"/>
    <s v="max"/>
    <m/>
    <m/>
    <m/>
    <m/>
    <m/>
    <x v="0"/>
    <m/>
    <m/>
    <m/>
    <m/>
    <m/>
    <m/>
    <m/>
    <m/>
    <m/>
    <m/>
    <m/>
    <m/>
    <m/>
    <m/>
    <m/>
    <m/>
    <m/>
    <m/>
    <m/>
    <m/>
    <m/>
    <m/>
    <m/>
    <m/>
  </r>
  <r>
    <s v="MT0024210"/>
    <s v="ICIS-NPDES"/>
    <x v="1"/>
    <x v="5"/>
    <n v="1084"/>
    <s v="Strontium, total recoverable, ug/L"/>
    <x v="47"/>
    <n v="1"/>
    <s v="Effluent gross"/>
    <n v="6"/>
    <x v="13"/>
    <x v="13"/>
    <n v="40086"/>
    <x v="3"/>
    <m/>
    <m/>
    <m/>
    <m/>
    <m/>
    <m/>
    <m/>
    <m/>
    <m/>
    <m/>
    <m/>
    <m/>
    <m/>
    <m/>
    <m/>
    <m/>
    <m/>
    <m/>
    <m/>
    <m/>
    <m/>
    <m/>
    <m/>
    <n v="2400"/>
    <s v="UG/L"/>
    <m/>
    <m/>
    <s v="UG/L"/>
    <s v="max"/>
    <m/>
    <m/>
    <m/>
    <m/>
    <m/>
    <x v="0"/>
    <m/>
    <m/>
    <m/>
    <m/>
    <m/>
    <m/>
    <m/>
    <m/>
    <m/>
    <m/>
    <m/>
    <m/>
    <m/>
    <m/>
    <m/>
    <m/>
    <m/>
    <m/>
    <m/>
    <m/>
    <m/>
    <m/>
    <m/>
    <m/>
  </r>
  <r>
    <s v="MT0024210"/>
    <s v="ICIS-NPDES"/>
    <x v="1"/>
    <x v="5"/>
    <n v="1084"/>
    <s v="Strontium, total recoverable, ug/L"/>
    <x v="47"/>
    <n v="1"/>
    <s v="Effluent gross"/>
    <n v="6"/>
    <x v="19"/>
    <x v="19"/>
    <n v="40268"/>
    <x v="0"/>
    <m/>
    <m/>
    <m/>
    <m/>
    <m/>
    <m/>
    <m/>
    <m/>
    <m/>
    <m/>
    <m/>
    <m/>
    <m/>
    <m/>
    <m/>
    <m/>
    <m/>
    <m/>
    <m/>
    <m/>
    <m/>
    <m/>
    <m/>
    <n v="2200"/>
    <s v="UG/L"/>
    <m/>
    <m/>
    <s v="UG/L"/>
    <s v="max"/>
    <m/>
    <m/>
    <m/>
    <m/>
    <m/>
    <x v="0"/>
    <m/>
    <m/>
    <m/>
    <m/>
    <m/>
    <m/>
    <m/>
    <m/>
    <m/>
    <m/>
    <m/>
    <m/>
    <m/>
    <m/>
    <m/>
    <m/>
    <m/>
    <m/>
    <m/>
    <m/>
    <m/>
    <m/>
    <m/>
    <m/>
  </r>
  <r>
    <s v="MT0024210"/>
    <s v="ICIS-NPDES"/>
    <x v="1"/>
    <x v="5"/>
    <n v="1084"/>
    <s v="Strontium, total recoverable, ug/L"/>
    <x v="47"/>
    <n v="1"/>
    <s v="Effluent gross"/>
    <n v="6"/>
    <x v="1"/>
    <x v="1"/>
    <n v="40451"/>
    <x v="0"/>
    <m/>
    <m/>
    <m/>
    <m/>
    <m/>
    <m/>
    <m/>
    <m/>
    <m/>
    <m/>
    <m/>
    <m/>
    <m/>
    <m/>
    <m/>
    <m/>
    <m/>
    <m/>
    <m/>
    <m/>
    <m/>
    <m/>
    <m/>
    <n v="1900"/>
    <s v="UG/L"/>
    <m/>
    <m/>
    <s v="UG/L"/>
    <s v="max"/>
    <m/>
    <m/>
    <m/>
    <m/>
    <m/>
    <x v="0"/>
    <m/>
    <m/>
    <m/>
    <m/>
    <m/>
    <m/>
    <m/>
    <m/>
    <m/>
    <m/>
    <m/>
    <m/>
    <m/>
    <m/>
    <m/>
    <m/>
    <m/>
    <m/>
    <m/>
    <m/>
    <m/>
    <m/>
    <m/>
    <m/>
  </r>
  <r>
    <s v="MT0024210"/>
    <s v="ICIS-NPDES"/>
    <x v="1"/>
    <x v="5"/>
    <n v="1084"/>
    <s v="Strontium, total recoverable, ug/L"/>
    <x v="47"/>
    <n v="1"/>
    <s v="Effluent gross"/>
    <n v="6"/>
    <x v="27"/>
    <x v="27"/>
    <n v="40633"/>
    <x v="1"/>
    <m/>
    <m/>
    <m/>
    <m/>
    <m/>
    <m/>
    <m/>
    <m/>
    <m/>
    <m/>
    <m/>
    <m/>
    <m/>
    <m/>
    <m/>
    <m/>
    <m/>
    <m/>
    <m/>
    <m/>
    <m/>
    <m/>
    <m/>
    <n v="2200"/>
    <s v="UG/L"/>
    <m/>
    <m/>
    <s v="UG/L"/>
    <s v="max"/>
    <m/>
    <m/>
    <m/>
    <m/>
    <m/>
    <x v="0"/>
    <m/>
    <m/>
    <m/>
    <m/>
    <m/>
    <m/>
    <m/>
    <m/>
    <m/>
    <m/>
    <m/>
    <m/>
    <m/>
    <m/>
    <m/>
    <m/>
    <m/>
    <m/>
    <m/>
    <m/>
    <m/>
    <m/>
    <m/>
    <m/>
  </r>
  <r>
    <s v="MT0024210"/>
    <s v="ICIS-NPDES"/>
    <x v="1"/>
    <x v="5"/>
    <n v="1084"/>
    <s v="Strontium, total recoverable, ug/L"/>
    <x v="47"/>
    <n v="1"/>
    <s v="Effluent gross"/>
    <n v="6"/>
    <x v="29"/>
    <x v="29"/>
    <n v="40816"/>
    <x v="1"/>
    <m/>
    <m/>
    <m/>
    <m/>
    <m/>
    <m/>
    <m/>
    <m/>
    <m/>
    <m/>
    <m/>
    <m/>
    <m/>
    <m/>
    <m/>
    <m/>
    <m/>
    <m/>
    <m/>
    <m/>
    <m/>
    <m/>
    <m/>
    <n v="2100"/>
    <s v="UG/L"/>
    <m/>
    <m/>
    <s v="UG/L"/>
    <s v="max"/>
    <m/>
    <m/>
    <m/>
    <m/>
    <m/>
    <x v="0"/>
    <m/>
    <m/>
    <m/>
    <m/>
    <m/>
    <m/>
    <m/>
    <m/>
    <m/>
    <m/>
    <m/>
    <m/>
    <m/>
    <m/>
    <m/>
    <m/>
    <m/>
    <m/>
    <m/>
    <m/>
    <m/>
    <m/>
    <m/>
    <m/>
  </r>
  <r>
    <s v="MT0024210"/>
    <s v="ICIS-NPDES"/>
    <x v="1"/>
    <x v="5"/>
    <n v="1084"/>
    <s v="Strontium, total recoverable, ug/L"/>
    <x v="47"/>
    <n v="1"/>
    <s v="Effluent gross"/>
    <n v="6"/>
    <x v="8"/>
    <x v="8"/>
    <n v="40999"/>
    <x v="2"/>
    <m/>
    <m/>
    <m/>
    <m/>
    <m/>
    <m/>
    <m/>
    <m/>
    <m/>
    <m/>
    <m/>
    <m/>
    <m/>
    <m/>
    <m/>
    <m/>
    <m/>
    <m/>
    <m/>
    <m/>
    <m/>
    <m/>
    <m/>
    <n v="1800"/>
    <s v="UG/L"/>
    <m/>
    <m/>
    <s v="UG/L"/>
    <s v="max"/>
    <m/>
    <m/>
    <m/>
    <m/>
    <m/>
    <x v="0"/>
    <m/>
    <m/>
    <m/>
    <m/>
    <m/>
    <m/>
    <m/>
    <m/>
    <m/>
    <m/>
    <m/>
    <m/>
    <m/>
    <m/>
    <m/>
    <m/>
    <m/>
    <m/>
    <m/>
    <m/>
    <m/>
    <m/>
    <m/>
    <m/>
  </r>
  <r>
    <s v="MT0024210"/>
    <s v="ICIS-NPDES"/>
    <x v="1"/>
    <x v="5"/>
    <n v="1094"/>
    <s v="Zinc, total recoverable"/>
    <x v="48"/>
    <n v="1"/>
    <s v="Effluent gross"/>
    <n v="6"/>
    <x v="13"/>
    <x v="13"/>
    <n v="40086"/>
    <x v="3"/>
    <m/>
    <m/>
    <m/>
    <m/>
    <m/>
    <m/>
    <m/>
    <m/>
    <m/>
    <m/>
    <m/>
    <m/>
    <m/>
    <m/>
    <m/>
    <m/>
    <m/>
    <m/>
    <m/>
    <m/>
    <m/>
    <m/>
    <s v="&lt;"/>
    <n v="10"/>
    <s v="UG/L"/>
    <m/>
    <m/>
    <s v="UG/L"/>
    <s v="max"/>
    <m/>
    <m/>
    <m/>
    <m/>
    <m/>
    <x v="0"/>
    <m/>
    <m/>
    <m/>
    <m/>
    <m/>
    <m/>
    <m/>
    <m/>
    <m/>
    <m/>
    <m/>
    <m/>
    <m/>
    <m/>
    <m/>
    <m/>
    <m/>
    <m/>
    <m/>
    <m/>
    <m/>
    <m/>
    <m/>
    <m/>
  </r>
  <r>
    <s v="MT0024210"/>
    <s v="ICIS-NPDES"/>
    <x v="1"/>
    <x v="5"/>
    <n v="1094"/>
    <s v="Zinc, total recoverable"/>
    <x v="48"/>
    <n v="1"/>
    <s v="Effluent gross"/>
    <n v="6"/>
    <x v="19"/>
    <x v="19"/>
    <n v="40268"/>
    <x v="0"/>
    <m/>
    <m/>
    <m/>
    <m/>
    <m/>
    <m/>
    <m/>
    <m/>
    <m/>
    <m/>
    <m/>
    <m/>
    <m/>
    <m/>
    <m/>
    <m/>
    <m/>
    <m/>
    <m/>
    <m/>
    <m/>
    <m/>
    <s v="&lt;"/>
    <n v="10"/>
    <s v="UG/L"/>
    <m/>
    <m/>
    <s v="UG/L"/>
    <s v="max"/>
    <m/>
    <m/>
    <m/>
    <m/>
    <m/>
    <x v="0"/>
    <m/>
    <m/>
    <m/>
    <m/>
    <m/>
    <m/>
    <m/>
    <m/>
    <m/>
    <m/>
    <m/>
    <m/>
    <m/>
    <m/>
    <m/>
    <m/>
    <m/>
    <m/>
    <m/>
    <m/>
    <m/>
    <m/>
    <m/>
    <m/>
  </r>
  <r>
    <s v="MT0024210"/>
    <s v="ICIS-NPDES"/>
    <x v="1"/>
    <x v="5"/>
    <n v="1094"/>
    <s v="Zinc, total recoverable"/>
    <x v="48"/>
    <n v="1"/>
    <s v="Effluent gross"/>
    <n v="6"/>
    <x v="1"/>
    <x v="1"/>
    <n v="40451"/>
    <x v="0"/>
    <m/>
    <m/>
    <m/>
    <m/>
    <m/>
    <m/>
    <m/>
    <m/>
    <m/>
    <m/>
    <m/>
    <m/>
    <m/>
    <m/>
    <m/>
    <m/>
    <m/>
    <m/>
    <m/>
    <m/>
    <m/>
    <m/>
    <s v="&lt;"/>
    <n v="10"/>
    <s v="UG/L"/>
    <m/>
    <m/>
    <s v="UG/L"/>
    <s v="max"/>
    <m/>
    <m/>
    <m/>
    <m/>
    <m/>
    <x v="0"/>
    <m/>
    <m/>
    <m/>
    <m/>
    <m/>
    <m/>
    <m/>
    <m/>
    <m/>
    <m/>
    <m/>
    <m/>
    <m/>
    <m/>
    <m/>
    <m/>
    <m/>
    <m/>
    <m/>
    <m/>
    <m/>
    <m/>
    <m/>
    <m/>
  </r>
  <r>
    <s v="MT0024210"/>
    <s v="ICIS-NPDES"/>
    <x v="1"/>
    <x v="5"/>
    <n v="1094"/>
    <s v="Zinc, total recoverable"/>
    <x v="48"/>
    <n v="1"/>
    <s v="Effluent gross"/>
    <n v="6"/>
    <x v="27"/>
    <x v="27"/>
    <n v="40633"/>
    <x v="1"/>
    <m/>
    <m/>
    <m/>
    <m/>
    <m/>
    <m/>
    <m/>
    <m/>
    <m/>
    <m/>
    <m/>
    <m/>
    <m/>
    <m/>
    <m/>
    <m/>
    <m/>
    <m/>
    <m/>
    <m/>
    <m/>
    <m/>
    <s v="&lt;"/>
    <n v="10"/>
    <s v="UG/L"/>
    <m/>
    <m/>
    <s v="UG/L"/>
    <s v="max"/>
    <m/>
    <m/>
    <m/>
    <m/>
    <m/>
    <x v="0"/>
    <m/>
    <m/>
    <m/>
    <m/>
    <m/>
    <m/>
    <m/>
    <m/>
    <m/>
    <m/>
    <m/>
    <m/>
    <m/>
    <m/>
    <m/>
    <m/>
    <m/>
    <m/>
    <m/>
    <m/>
    <m/>
    <m/>
    <m/>
    <m/>
  </r>
  <r>
    <s v="MT0024210"/>
    <s v="ICIS-NPDES"/>
    <x v="1"/>
    <x v="5"/>
    <n v="1094"/>
    <s v="Zinc, total recoverable"/>
    <x v="48"/>
    <n v="1"/>
    <s v="Effluent gross"/>
    <n v="6"/>
    <x v="29"/>
    <x v="29"/>
    <n v="40816"/>
    <x v="1"/>
    <m/>
    <m/>
    <m/>
    <m/>
    <m/>
    <m/>
    <m/>
    <m/>
    <m/>
    <m/>
    <m/>
    <m/>
    <m/>
    <m/>
    <m/>
    <m/>
    <m/>
    <m/>
    <m/>
    <m/>
    <m/>
    <m/>
    <s v="&lt;"/>
    <n v="10"/>
    <s v="UG/L"/>
    <m/>
    <m/>
    <s v="UG/L"/>
    <s v="max"/>
    <m/>
    <m/>
    <m/>
    <m/>
    <m/>
    <x v="0"/>
    <m/>
    <m/>
    <m/>
    <m/>
    <m/>
    <m/>
    <m/>
    <m/>
    <m/>
    <m/>
    <m/>
    <m/>
    <m/>
    <m/>
    <m/>
    <m/>
    <m/>
    <m/>
    <m/>
    <m/>
    <m/>
    <m/>
    <m/>
    <m/>
  </r>
  <r>
    <s v="MT0024210"/>
    <s v="ICIS-NPDES"/>
    <x v="1"/>
    <x v="5"/>
    <n v="1094"/>
    <s v="Zinc, total recoverable"/>
    <x v="48"/>
    <n v="1"/>
    <s v="Effluent gross"/>
    <n v="6"/>
    <x v="8"/>
    <x v="8"/>
    <n v="40999"/>
    <x v="2"/>
    <m/>
    <m/>
    <m/>
    <m/>
    <m/>
    <m/>
    <m/>
    <m/>
    <m/>
    <m/>
    <m/>
    <m/>
    <m/>
    <m/>
    <m/>
    <m/>
    <m/>
    <m/>
    <m/>
    <m/>
    <m/>
    <m/>
    <s v="&lt;"/>
    <n v="10"/>
    <s v="UG/L"/>
    <m/>
    <m/>
    <s v="UG/L"/>
    <s v="max"/>
    <m/>
    <m/>
    <m/>
    <m/>
    <m/>
    <x v="0"/>
    <m/>
    <m/>
    <m/>
    <m/>
    <m/>
    <m/>
    <m/>
    <m/>
    <m/>
    <m/>
    <m/>
    <m/>
    <m/>
    <m/>
    <m/>
    <m/>
    <m/>
    <m/>
    <m/>
    <m/>
    <m/>
    <m/>
    <m/>
    <m/>
  </r>
  <r>
    <s v="MT0024210"/>
    <s v="ICIS-NPDES"/>
    <x v="1"/>
    <x v="5"/>
    <n v="1105"/>
    <s v="Aluminum, total (as Al)"/>
    <x v="31"/>
    <n v="1"/>
    <s v="Effluent gross"/>
    <n v="1"/>
    <x v="35"/>
    <x v="35"/>
    <n v="41060"/>
    <x v="2"/>
    <m/>
    <m/>
    <m/>
    <m/>
    <m/>
    <m/>
    <m/>
    <m/>
    <m/>
    <m/>
    <m/>
    <m/>
    <n v="0.35"/>
    <s v="MG/L"/>
    <m/>
    <m/>
    <s v="MG/L"/>
    <s v="avg"/>
    <m/>
    <m/>
    <m/>
    <m/>
    <m/>
    <n v="0.35"/>
    <s v="MG/L"/>
    <m/>
    <m/>
    <s v="MG/L"/>
    <s v="max"/>
    <m/>
    <m/>
    <m/>
    <m/>
    <m/>
    <x v="0"/>
    <m/>
    <m/>
    <m/>
    <m/>
    <m/>
    <m/>
    <m/>
    <m/>
    <m/>
    <m/>
    <m/>
    <m/>
    <m/>
    <m/>
    <m/>
    <m/>
    <m/>
    <m/>
    <m/>
    <m/>
    <m/>
    <m/>
    <m/>
    <m/>
  </r>
  <r>
    <s v="MT0024210"/>
    <s v="ICIS-NPDES"/>
    <x v="1"/>
    <x v="5"/>
    <n v="1105"/>
    <s v="Aluminum, total (as Al)"/>
    <x v="31"/>
    <n v="1"/>
    <s v="Effluent gross"/>
    <n v="1"/>
    <x v="10"/>
    <x v="10"/>
    <n v="41090"/>
    <x v="2"/>
    <m/>
    <m/>
    <m/>
    <m/>
    <m/>
    <m/>
    <m/>
    <m/>
    <m/>
    <m/>
    <m/>
    <m/>
    <n v="0.11"/>
    <s v="MG/L"/>
    <m/>
    <m/>
    <s v="MG/L"/>
    <s v="avg"/>
    <m/>
    <m/>
    <m/>
    <m/>
    <m/>
    <n v="0.11"/>
    <s v="MG/L"/>
    <m/>
    <m/>
    <s v="MG/L"/>
    <s v="max"/>
    <m/>
    <m/>
    <m/>
    <m/>
    <m/>
    <x v="0"/>
    <m/>
    <m/>
    <m/>
    <m/>
    <m/>
    <m/>
    <m/>
    <m/>
    <m/>
    <m/>
    <m/>
    <m/>
    <m/>
    <m/>
    <m/>
    <m/>
    <m/>
    <m/>
    <m/>
    <m/>
    <m/>
    <m/>
    <m/>
    <m/>
  </r>
  <r>
    <s v="MT0024210"/>
    <s v="ICIS-NPDES"/>
    <x v="1"/>
    <x v="5"/>
    <n v="1105"/>
    <s v="Aluminum, total (as Al)"/>
    <x v="31"/>
    <n v="1"/>
    <s v="Effluent gross"/>
    <n v="1"/>
    <x v="36"/>
    <x v="36"/>
    <n v="41121"/>
    <x v="2"/>
    <m/>
    <m/>
    <m/>
    <m/>
    <m/>
    <m/>
    <m/>
    <m/>
    <m/>
    <m/>
    <m/>
    <m/>
    <n v="0.09"/>
    <s v="MG/L"/>
    <m/>
    <m/>
    <s v="MG/L"/>
    <s v="avg"/>
    <m/>
    <m/>
    <m/>
    <m/>
    <m/>
    <n v="0.09"/>
    <s v="MG/L"/>
    <m/>
    <m/>
    <s v="MG/L"/>
    <s v="max"/>
    <m/>
    <m/>
    <m/>
    <m/>
    <m/>
    <x v="0"/>
    <m/>
    <m/>
    <m/>
    <m/>
    <m/>
    <m/>
    <m/>
    <m/>
    <m/>
    <m/>
    <m/>
    <m/>
    <m/>
    <m/>
    <m/>
    <m/>
    <m/>
    <m/>
    <m/>
    <m/>
    <m/>
    <m/>
    <m/>
    <m/>
  </r>
  <r>
    <s v="MT0024210"/>
    <s v="ICIS-NPDES"/>
    <x v="1"/>
    <x v="5"/>
    <n v="1105"/>
    <s v="Aluminum, total (as Al)"/>
    <x v="31"/>
    <n v="1"/>
    <s v="Effluent gross"/>
    <n v="1"/>
    <x v="37"/>
    <x v="37"/>
    <n v="41152"/>
    <x v="2"/>
    <m/>
    <m/>
    <m/>
    <m/>
    <m/>
    <m/>
    <m/>
    <m/>
    <m/>
    <m/>
    <m/>
    <m/>
    <n v="0.15"/>
    <s v="MG/L"/>
    <m/>
    <m/>
    <s v="MG/L"/>
    <s v="avg"/>
    <m/>
    <m/>
    <m/>
    <m/>
    <m/>
    <n v="0.15"/>
    <s v="MG/L"/>
    <m/>
    <m/>
    <s v="MG/L"/>
    <s v="max"/>
    <m/>
    <m/>
    <m/>
    <m/>
    <m/>
    <x v="0"/>
    <m/>
    <m/>
    <m/>
    <m/>
    <m/>
    <m/>
    <m/>
    <m/>
    <m/>
    <m/>
    <m/>
    <m/>
    <m/>
    <m/>
    <m/>
    <m/>
    <m/>
    <m/>
    <m/>
    <m/>
    <m/>
    <m/>
    <m/>
    <m/>
  </r>
  <r>
    <s v="MT0024210"/>
    <s v="ICIS-NPDES"/>
    <x v="1"/>
    <x v="5"/>
    <n v="1105"/>
    <s v="Aluminum, total (as Al)"/>
    <x v="31"/>
    <n v="1"/>
    <s v="Effluent gross"/>
    <n v="1"/>
    <x v="38"/>
    <x v="38"/>
    <n v="41182"/>
    <x v="2"/>
    <m/>
    <m/>
    <m/>
    <m/>
    <m/>
    <m/>
    <m/>
    <m/>
    <m/>
    <m/>
    <m/>
    <m/>
    <n v="0.06"/>
    <s v="MG/L"/>
    <m/>
    <m/>
    <s v="MG/L"/>
    <s v="avg"/>
    <m/>
    <m/>
    <m/>
    <m/>
    <m/>
    <n v="0.06"/>
    <s v="MG/L"/>
    <m/>
    <m/>
    <s v="MG/L"/>
    <s v="max"/>
    <m/>
    <m/>
    <m/>
    <m/>
    <m/>
    <x v="0"/>
    <m/>
    <m/>
    <m/>
    <m/>
    <m/>
    <m/>
    <m/>
    <m/>
    <m/>
    <m/>
    <m/>
    <m/>
    <m/>
    <m/>
    <m/>
    <m/>
    <m/>
    <m/>
    <m/>
    <m/>
    <m/>
    <m/>
    <m/>
    <m/>
  </r>
  <r>
    <s v="MT0024210"/>
    <s v="ICIS-NPDES"/>
    <x v="1"/>
    <x v="5"/>
    <n v="1106"/>
    <s v="Aluminum, dissolved (as Al)"/>
    <x v="32"/>
    <n v="1"/>
    <s v="Effluent gross"/>
    <n v="1"/>
    <x v="11"/>
    <x v="11"/>
    <n v="40025"/>
    <x v="3"/>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12"/>
    <x v="12"/>
    <n v="40056"/>
    <x v="3"/>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13"/>
    <x v="13"/>
    <n v="40086"/>
    <x v="3"/>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14"/>
    <x v="14"/>
    <n v="40117"/>
    <x v="3"/>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15"/>
    <x v="15"/>
    <n v="40147"/>
    <x v="3"/>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16"/>
    <x v="16"/>
    <n v="40178"/>
    <x v="3"/>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17"/>
    <x v="17"/>
    <n v="40209"/>
    <x v="0"/>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18"/>
    <x v="18"/>
    <n v="40237"/>
    <x v="0"/>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19"/>
    <x v="19"/>
    <n v="40268"/>
    <x v="0"/>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20"/>
    <x v="20"/>
    <n v="40298"/>
    <x v="0"/>
    <m/>
    <m/>
    <m/>
    <m/>
    <m/>
    <m/>
    <m/>
    <m/>
    <m/>
    <m/>
    <m/>
    <m/>
    <n v="0.01"/>
    <s v="MG/L"/>
    <s v="&lt;="/>
    <n v="0.5"/>
    <s v="MG/L"/>
    <s v="avg"/>
    <m/>
    <m/>
    <m/>
    <m/>
    <m/>
    <n v="0.01"/>
    <s v="MG/L"/>
    <s v="&lt;="/>
    <n v="0.7"/>
    <s v="MG/L"/>
    <s v="max"/>
    <m/>
    <m/>
    <m/>
    <m/>
    <m/>
    <x v="0"/>
    <m/>
    <m/>
    <m/>
    <m/>
    <m/>
    <m/>
    <m/>
    <m/>
    <m/>
    <m/>
    <m/>
    <m/>
    <m/>
    <m/>
    <m/>
    <m/>
    <m/>
    <m/>
    <m/>
    <m/>
    <m/>
    <m/>
    <m/>
    <m/>
  </r>
  <r>
    <s v="MT0024210"/>
    <s v="ICIS-NPDES"/>
    <x v="1"/>
    <x v="5"/>
    <n v="1106"/>
    <s v="Aluminum, dissolved (as Al)"/>
    <x v="32"/>
    <n v="1"/>
    <s v="Effluent gross"/>
    <n v="1"/>
    <x v="21"/>
    <x v="21"/>
    <n v="40329"/>
    <x v="0"/>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22"/>
    <x v="22"/>
    <n v="40359"/>
    <x v="0"/>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23"/>
    <x v="23"/>
    <n v="40390"/>
    <x v="0"/>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0"/>
    <x v="0"/>
    <n v="40421"/>
    <x v="0"/>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1"/>
    <x v="1"/>
    <n v="40451"/>
    <x v="0"/>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24"/>
    <x v="24"/>
    <n v="40482"/>
    <x v="0"/>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2"/>
    <x v="2"/>
    <n v="40512"/>
    <x v="0"/>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3"/>
    <x v="3"/>
    <n v="40543"/>
    <x v="0"/>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25"/>
    <x v="25"/>
    <n v="40574"/>
    <x v="1"/>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26"/>
    <x v="26"/>
    <n v="40602"/>
    <x v="1"/>
    <m/>
    <m/>
    <m/>
    <m/>
    <m/>
    <m/>
    <m/>
    <m/>
    <m/>
    <m/>
    <m/>
    <m/>
    <n v="0.01"/>
    <s v="MG/L"/>
    <s v="&lt;="/>
    <n v="0.5"/>
    <s v="MG/L"/>
    <s v="avg"/>
    <m/>
    <m/>
    <m/>
    <m/>
    <m/>
    <n v="0.01"/>
    <s v="MG/L"/>
    <s v="&lt;="/>
    <n v="0.7"/>
    <s v="MG/L"/>
    <s v="max"/>
    <m/>
    <m/>
    <m/>
    <m/>
    <m/>
    <x v="0"/>
    <m/>
    <m/>
    <m/>
    <m/>
    <m/>
    <m/>
    <m/>
    <m/>
    <m/>
    <m/>
    <m/>
    <m/>
    <m/>
    <m/>
    <m/>
    <m/>
    <m/>
    <m/>
    <m/>
    <m/>
    <m/>
    <m/>
    <m/>
    <m/>
  </r>
  <r>
    <s v="MT0024210"/>
    <s v="ICIS-NPDES"/>
    <x v="1"/>
    <x v="5"/>
    <n v="1106"/>
    <s v="Aluminum, dissolved (as Al)"/>
    <x v="32"/>
    <n v="1"/>
    <s v="Effluent gross"/>
    <n v="1"/>
    <x v="27"/>
    <x v="27"/>
    <n v="40633"/>
    <x v="1"/>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28"/>
    <x v="28"/>
    <n v="40663"/>
    <x v="1"/>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4"/>
    <x v="4"/>
    <n v="40694"/>
    <x v="1"/>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5"/>
    <x v="5"/>
    <n v="40724"/>
    <x v="1"/>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6"/>
    <x v="6"/>
    <n v="40755"/>
    <x v="1"/>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7"/>
    <x v="7"/>
    <n v="40786"/>
    <x v="1"/>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29"/>
    <x v="29"/>
    <n v="40816"/>
    <x v="1"/>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30"/>
    <x v="30"/>
    <n v="40847"/>
    <x v="1"/>
    <m/>
    <m/>
    <m/>
    <m/>
    <m/>
    <m/>
    <m/>
    <m/>
    <m/>
    <m/>
    <m/>
    <m/>
    <n v="0.01"/>
    <s v="MG/L"/>
    <s v="&lt;="/>
    <n v="0.5"/>
    <s v="MG/L"/>
    <s v="avg"/>
    <m/>
    <m/>
    <m/>
    <m/>
    <m/>
    <n v="0.01"/>
    <s v="MG/L"/>
    <s v="&lt;="/>
    <n v="0.7"/>
    <s v="MG/L"/>
    <s v="max"/>
    <m/>
    <m/>
    <m/>
    <m/>
    <m/>
    <x v="0"/>
    <m/>
    <m/>
    <m/>
    <m/>
    <m/>
    <m/>
    <m/>
    <m/>
    <m/>
    <m/>
    <m/>
    <m/>
    <m/>
    <m/>
    <m/>
    <m/>
    <m/>
    <m/>
    <m/>
    <m/>
    <m/>
    <m/>
    <m/>
    <m/>
  </r>
  <r>
    <s v="MT0024210"/>
    <s v="ICIS-NPDES"/>
    <x v="1"/>
    <x v="5"/>
    <n v="1106"/>
    <s v="Aluminum, dissolved (as Al)"/>
    <x v="32"/>
    <n v="1"/>
    <s v="Effluent gross"/>
    <n v="1"/>
    <x v="31"/>
    <x v="31"/>
    <n v="40877"/>
    <x v="1"/>
    <m/>
    <m/>
    <m/>
    <m/>
    <m/>
    <m/>
    <m/>
    <m/>
    <m/>
    <m/>
    <m/>
    <m/>
    <n v="0.01"/>
    <s v="MG/L"/>
    <s v="&lt;="/>
    <n v="0.5"/>
    <s v="MG/L"/>
    <s v="avg"/>
    <m/>
    <m/>
    <m/>
    <m/>
    <m/>
    <n v="0.01"/>
    <s v="MG/L"/>
    <s v="&lt;="/>
    <n v="0.7"/>
    <s v="MG/L"/>
    <s v="max"/>
    <m/>
    <m/>
    <m/>
    <m/>
    <m/>
    <x v="0"/>
    <m/>
    <m/>
    <m/>
    <m/>
    <m/>
    <m/>
    <m/>
    <m/>
    <m/>
    <m/>
    <m/>
    <m/>
    <m/>
    <m/>
    <m/>
    <m/>
    <m/>
    <m/>
    <m/>
    <m/>
    <m/>
    <m/>
    <m/>
    <m/>
  </r>
  <r>
    <s v="MT0024210"/>
    <s v="ICIS-NPDES"/>
    <x v="1"/>
    <x v="5"/>
    <n v="1106"/>
    <s v="Aluminum, dissolved (as Al)"/>
    <x v="32"/>
    <n v="1"/>
    <s v="Effluent gross"/>
    <n v="1"/>
    <x v="32"/>
    <x v="32"/>
    <n v="40908"/>
    <x v="1"/>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33"/>
    <x v="33"/>
    <n v="40939"/>
    <x v="2"/>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34"/>
    <x v="34"/>
    <n v="40968"/>
    <x v="2"/>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8"/>
    <x v="8"/>
    <n v="40999"/>
    <x v="2"/>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9"/>
    <x v="9"/>
    <n v="41029"/>
    <x v="2"/>
    <m/>
    <m/>
    <m/>
    <m/>
    <m/>
    <m/>
    <m/>
    <m/>
    <m/>
    <m/>
    <m/>
    <s v="&lt;"/>
    <n v="0.01"/>
    <s v="MG/L"/>
    <s v="&lt;="/>
    <n v="0.5"/>
    <s v="MG/L"/>
    <s v="avg"/>
    <m/>
    <m/>
    <m/>
    <m/>
    <s v="&lt;"/>
    <n v="0.01"/>
    <s v="MG/L"/>
    <s v="&lt;="/>
    <n v="0.7"/>
    <s v="MG/L"/>
    <s v="max"/>
    <m/>
    <m/>
    <m/>
    <m/>
    <m/>
    <x v="0"/>
    <m/>
    <m/>
    <m/>
    <m/>
    <m/>
    <m/>
    <m/>
    <m/>
    <m/>
    <m/>
    <m/>
    <m/>
    <m/>
    <m/>
    <m/>
    <m/>
    <m/>
    <m/>
    <m/>
    <m/>
    <m/>
    <m/>
    <m/>
    <m/>
  </r>
  <r>
    <s v="MT0024210"/>
    <s v="ICIS-NPDES"/>
    <x v="1"/>
    <x v="5"/>
    <n v="1106"/>
    <s v="Aluminum, dissolved (as Al)"/>
    <x v="32"/>
    <n v="1"/>
    <s v="Effluent gross"/>
    <n v="1"/>
    <x v="35"/>
    <x v="35"/>
    <n v="41060"/>
    <x v="2"/>
    <m/>
    <m/>
    <m/>
    <m/>
    <m/>
    <m/>
    <m/>
    <m/>
    <m/>
    <m/>
    <m/>
    <s v="&lt;"/>
    <n v="0.03"/>
    <s v="MG/L"/>
    <s v="&lt;="/>
    <n v="0.5"/>
    <s v="MG/L"/>
    <s v="avg"/>
    <m/>
    <m/>
    <m/>
    <m/>
    <m/>
    <m/>
    <s v="MG/L"/>
    <s v="&lt;="/>
    <n v="0.7"/>
    <s v="MG/L"/>
    <s v="max"/>
    <m/>
    <m/>
    <m/>
    <m/>
    <m/>
    <x v="0"/>
    <m/>
    <m/>
    <m/>
    <m/>
    <m/>
    <m/>
    <m/>
    <m/>
    <m/>
    <m/>
    <m/>
    <m/>
    <m/>
    <m/>
    <m/>
    <m/>
    <m/>
    <m/>
    <m/>
    <m/>
    <m/>
    <m/>
    <m/>
    <m/>
  </r>
  <r>
    <s v="MT0024210"/>
    <s v="ICIS-NPDES"/>
    <x v="1"/>
    <x v="5"/>
    <n v="1106"/>
    <s v="Aluminum, dissolved (as Al)"/>
    <x v="32"/>
    <n v="1"/>
    <s v="Effluent gross"/>
    <n v="1"/>
    <x v="10"/>
    <x v="10"/>
    <n v="41090"/>
    <x v="2"/>
    <m/>
    <m/>
    <m/>
    <m/>
    <m/>
    <m/>
    <m/>
    <m/>
    <m/>
    <m/>
    <m/>
    <s v="&lt;"/>
    <n v="0.03"/>
    <s v="MG/L"/>
    <s v="&lt;="/>
    <n v="0.5"/>
    <s v="MG/L"/>
    <s v="avg"/>
    <m/>
    <m/>
    <m/>
    <m/>
    <m/>
    <m/>
    <s v="MG/L"/>
    <s v="&lt;="/>
    <n v="0.7"/>
    <s v="MG/L"/>
    <s v="max"/>
    <m/>
    <m/>
    <m/>
    <m/>
    <m/>
    <x v="0"/>
    <m/>
    <m/>
    <m/>
    <m/>
    <m/>
    <m/>
    <m/>
    <m/>
    <m/>
    <m/>
    <m/>
    <m/>
    <m/>
    <m/>
    <m/>
    <m/>
    <m/>
    <m/>
    <m/>
    <m/>
    <m/>
    <m/>
    <m/>
    <m/>
  </r>
  <r>
    <s v="MT0024210"/>
    <s v="ICIS-NPDES"/>
    <x v="1"/>
    <x v="5"/>
    <n v="1106"/>
    <s v="Aluminum, dissolved (as Al)"/>
    <x v="32"/>
    <n v="1"/>
    <s v="Effluent gross"/>
    <n v="1"/>
    <x v="36"/>
    <x v="36"/>
    <n v="41121"/>
    <x v="2"/>
    <m/>
    <m/>
    <m/>
    <m/>
    <m/>
    <m/>
    <m/>
    <m/>
    <m/>
    <m/>
    <m/>
    <s v="&lt;"/>
    <n v="0.03"/>
    <s v="MG/L"/>
    <s v="&lt;="/>
    <n v="0.5"/>
    <s v="MG/L"/>
    <s v="avg"/>
    <m/>
    <m/>
    <m/>
    <m/>
    <m/>
    <m/>
    <s v="MG/L"/>
    <s v="&lt;="/>
    <n v="0.7"/>
    <s v="MG/L"/>
    <s v="max"/>
    <m/>
    <m/>
    <m/>
    <m/>
    <m/>
    <x v="0"/>
    <m/>
    <m/>
    <m/>
    <m/>
    <m/>
    <m/>
    <m/>
    <m/>
    <m/>
    <m/>
    <m/>
    <m/>
    <m/>
    <m/>
    <m/>
    <m/>
    <m/>
    <m/>
    <m/>
    <m/>
    <m/>
    <m/>
    <m/>
    <m/>
  </r>
  <r>
    <s v="MT0024210"/>
    <s v="ICIS-NPDES"/>
    <x v="1"/>
    <x v="5"/>
    <n v="1106"/>
    <s v="Aluminum, dissolved (as Al)"/>
    <x v="32"/>
    <n v="1"/>
    <s v="Effluent gross"/>
    <n v="1"/>
    <x v="37"/>
    <x v="37"/>
    <n v="41152"/>
    <x v="2"/>
    <m/>
    <m/>
    <m/>
    <m/>
    <m/>
    <m/>
    <m/>
    <m/>
    <m/>
    <m/>
    <m/>
    <s v="&lt;"/>
    <n v="0.03"/>
    <s v="MG/L"/>
    <s v="&lt;="/>
    <n v="0.5"/>
    <s v="MG/L"/>
    <s v="avg"/>
    <m/>
    <m/>
    <m/>
    <m/>
    <m/>
    <m/>
    <s v="MG/L"/>
    <s v="&lt;="/>
    <n v="0.7"/>
    <s v="MG/L"/>
    <s v="max"/>
    <m/>
    <m/>
    <m/>
    <m/>
    <m/>
    <x v="0"/>
    <m/>
    <m/>
    <m/>
    <m/>
    <m/>
    <m/>
    <m/>
    <m/>
    <m/>
    <m/>
    <m/>
    <m/>
    <m/>
    <m/>
    <m/>
    <m/>
    <m/>
    <m/>
    <m/>
    <m/>
    <m/>
    <m/>
    <m/>
    <m/>
  </r>
  <r>
    <s v="MT0024210"/>
    <s v="ICIS-NPDES"/>
    <x v="1"/>
    <x v="5"/>
    <n v="1106"/>
    <s v="Aluminum, dissolved (as Al)"/>
    <x v="32"/>
    <n v="1"/>
    <s v="Effluent gross"/>
    <n v="1"/>
    <x v="38"/>
    <x v="38"/>
    <n v="41182"/>
    <x v="2"/>
    <m/>
    <m/>
    <m/>
    <m/>
    <m/>
    <m/>
    <m/>
    <m/>
    <m/>
    <m/>
    <m/>
    <s v="&lt;"/>
    <n v="0.03"/>
    <s v="MG/L"/>
    <s v="&lt;="/>
    <n v="0.5"/>
    <s v="MG/L"/>
    <s v="avg"/>
    <m/>
    <m/>
    <m/>
    <m/>
    <m/>
    <m/>
    <s v="MG/L"/>
    <s v="&lt;="/>
    <n v="0.7"/>
    <s v="MG/L"/>
    <s v="max"/>
    <m/>
    <m/>
    <m/>
    <m/>
    <m/>
    <x v="0"/>
    <m/>
    <m/>
    <m/>
    <m/>
    <m/>
    <m/>
    <m/>
    <m/>
    <m/>
    <m/>
    <m/>
    <m/>
    <m/>
    <m/>
    <m/>
    <m/>
    <m/>
    <m/>
    <m/>
    <m/>
    <m/>
    <m/>
    <m/>
    <m/>
  </r>
  <r>
    <s v="MT0024210"/>
    <s v="ICIS-NPDES"/>
    <x v="1"/>
    <x v="5"/>
    <n v="1113"/>
    <s v="Cadmium, total recoverable"/>
    <x v="50"/>
    <n v="1"/>
    <s v="Effluent gross"/>
    <n v="6"/>
    <x v="13"/>
    <x v="13"/>
    <n v="40086"/>
    <x v="3"/>
    <m/>
    <m/>
    <m/>
    <m/>
    <m/>
    <m/>
    <m/>
    <m/>
    <m/>
    <m/>
    <m/>
    <m/>
    <m/>
    <m/>
    <m/>
    <m/>
    <m/>
    <m/>
    <m/>
    <m/>
    <m/>
    <m/>
    <s v="&lt;"/>
    <n v="0.1"/>
    <s v="UG/L"/>
    <m/>
    <m/>
    <s v="UG/L"/>
    <s v="max"/>
    <m/>
    <m/>
    <m/>
    <m/>
    <m/>
    <x v="0"/>
    <m/>
    <m/>
    <m/>
    <m/>
    <m/>
    <m/>
    <m/>
    <m/>
    <m/>
    <m/>
    <m/>
    <m/>
    <m/>
    <m/>
    <m/>
    <m/>
    <m/>
    <m/>
    <m/>
    <m/>
    <m/>
    <m/>
    <m/>
    <m/>
  </r>
  <r>
    <s v="MT0024210"/>
    <s v="ICIS-NPDES"/>
    <x v="1"/>
    <x v="5"/>
    <n v="1113"/>
    <s v="Cadmium, total recoverable"/>
    <x v="50"/>
    <n v="1"/>
    <s v="Effluent gross"/>
    <n v="6"/>
    <x v="19"/>
    <x v="19"/>
    <n v="40268"/>
    <x v="0"/>
    <m/>
    <m/>
    <m/>
    <m/>
    <m/>
    <m/>
    <m/>
    <m/>
    <m/>
    <m/>
    <m/>
    <m/>
    <m/>
    <m/>
    <m/>
    <m/>
    <m/>
    <m/>
    <m/>
    <m/>
    <m/>
    <m/>
    <s v="&lt;"/>
    <n v="0.1"/>
    <s v="UG/L"/>
    <m/>
    <m/>
    <s v="UG/L"/>
    <s v="max"/>
    <m/>
    <m/>
    <m/>
    <m/>
    <m/>
    <x v="0"/>
    <m/>
    <m/>
    <m/>
    <m/>
    <m/>
    <m/>
    <m/>
    <m/>
    <m/>
    <m/>
    <m/>
    <m/>
    <m/>
    <m/>
    <m/>
    <m/>
    <m/>
    <m/>
    <m/>
    <m/>
    <m/>
    <m/>
    <m/>
    <m/>
  </r>
  <r>
    <s v="MT0024210"/>
    <s v="ICIS-NPDES"/>
    <x v="1"/>
    <x v="5"/>
    <n v="1113"/>
    <s v="Cadmium, total recoverable"/>
    <x v="50"/>
    <n v="1"/>
    <s v="Effluent gross"/>
    <n v="6"/>
    <x v="1"/>
    <x v="1"/>
    <n v="40451"/>
    <x v="0"/>
    <m/>
    <m/>
    <m/>
    <m/>
    <m/>
    <m/>
    <m/>
    <m/>
    <m/>
    <m/>
    <m/>
    <m/>
    <m/>
    <m/>
    <m/>
    <m/>
    <m/>
    <m/>
    <m/>
    <m/>
    <m/>
    <m/>
    <s v="&lt;"/>
    <n v="0.1"/>
    <s v="UG/L"/>
    <m/>
    <m/>
    <s v="UG/L"/>
    <s v="max"/>
    <m/>
    <m/>
    <m/>
    <m/>
    <m/>
    <x v="0"/>
    <m/>
    <m/>
    <m/>
    <m/>
    <m/>
    <m/>
    <m/>
    <m/>
    <m/>
    <m/>
    <m/>
    <m/>
    <m/>
    <m/>
    <m/>
    <m/>
    <m/>
    <m/>
    <m/>
    <m/>
    <m/>
    <m/>
    <m/>
    <m/>
  </r>
  <r>
    <s v="MT0024210"/>
    <s v="ICIS-NPDES"/>
    <x v="1"/>
    <x v="5"/>
    <n v="1113"/>
    <s v="Cadmium, total recoverable"/>
    <x v="50"/>
    <n v="1"/>
    <s v="Effluent gross"/>
    <n v="6"/>
    <x v="27"/>
    <x v="27"/>
    <n v="40633"/>
    <x v="1"/>
    <m/>
    <m/>
    <m/>
    <m/>
    <m/>
    <m/>
    <m/>
    <m/>
    <m/>
    <m/>
    <m/>
    <m/>
    <m/>
    <m/>
    <m/>
    <m/>
    <m/>
    <m/>
    <m/>
    <m/>
    <m/>
    <m/>
    <s v="&lt;"/>
    <n v="0.1"/>
    <s v="UG/L"/>
    <m/>
    <m/>
    <s v="UG/L"/>
    <s v="max"/>
    <m/>
    <m/>
    <m/>
    <m/>
    <m/>
    <x v="0"/>
    <m/>
    <m/>
    <m/>
    <m/>
    <m/>
    <m/>
    <m/>
    <m/>
    <m/>
    <m/>
    <m/>
    <m/>
    <m/>
    <m/>
    <m/>
    <m/>
    <m/>
    <m/>
    <m/>
    <m/>
    <m/>
    <m/>
    <m/>
    <m/>
  </r>
  <r>
    <s v="MT0024210"/>
    <s v="ICIS-NPDES"/>
    <x v="1"/>
    <x v="5"/>
    <n v="1113"/>
    <s v="Cadmium, total recoverable"/>
    <x v="50"/>
    <n v="1"/>
    <s v="Effluent gross"/>
    <n v="6"/>
    <x v="29"/>
    <x v="29"/>
    <n v="40816"/>
    <x v="1"/>
    <m/>
    <m/>
    <m/>
    <m/>
    <m/>
    <m/>
    <m/>
    <m/>
    <m/>
    <m/>
    <m/>
    <m/>
    <m/>
    <m/>
    <m/>
    <m/>
    <m/>
    <m/>
    <m/>
    <m/>
    <m/>
    <m/>
    <s v="&lt;"/>
    <n v="0.1"/>
    <s v="UG/L"/>
    <m/>
    <m/>
    <s v="UG/L"/>
    <s v="max"/>
    <m/>
    <m/>
    <m/>
    <m/>
    <m/>
    <x v="0"/>
    <m/>
    <m/>
    <m/>
    <m/>
    <m/>
    <m/>
    <m/>
    <m/>
    <m/>
    <m/>
    <m/>
    <m/>
    <m/>
    <m/>
    <m/>
    <m/>
    <m/>
    <m/>
    <m/>
    <m/>
    <m/>
    <m/>
    <m/>
    <m/>
  </r>
  <r>
    <s v="MT0024210"/>
    <s v="ICIS-NPDES"/>
    <x v="1"/>
    <x v="5"/>
    <n v="1113"/>
    <s v="Cadmium, total recoverable"/>
    <x v="50"/>
    <n v="1"/>
    <s v="Effluent gross"/>
    <n v="6"/>
    <x v="8"/>
    <x v="8"/>
    <n v="40999"/>
    <x v="2"/>
    <m/>
    <m/>
    <m/>
    <m/>
    <m/>
    <m/>
    <m/>
    <m/>
    <m/>
    <m/>
    <m/>
    <m/>
    <m/>
    <m/>
    <m/>
    <m/>
    <m/>
    <m/>
    <m/>
    <m/>
    <m/>
    <m/>
    <s v="&lt;"/>
    <n v="0.1"/>
    <s v="UG/L"/>
    <m/>
    <m/>
    <s v="UG/L"/>
    <s v="max"/>
    <m/>
    <m/>
    <m/>
    <m/>
    <m/>
    <x v="0"/>
    <m/>
    <m/>
    <m/>
    <m/>
    <m/>
    <m/>
    <m/>
    <m/>
    <m/>
    <m/>
    <m/>
    <m/>
    <m/>
    <m/>
    <m/>
    <m/>
    <m/>
    <m/>
    <m/>
    <m/>
    <m/>
    <m/>
    <m/>
    <m/>
  </r>
  <r>
    <s v="MT0024210"/>
    <s v="ICIS-NPDES"/>
    <x v="1"/>
    <x v="5"/>
    <n v="1114"/>
    <s v="Lead, total recoverable"/>
    <x v="51"/>
    <n v="1"/>
    <s v="Effluent gross"/>
    <n v="6"/>
    <x v="13"/>
    <x v="13"/>
    <n v="40086"/>
    <x v="3"/>
    <m/>
    <m/>
    <m/>
    <m/>
    <m/>
    <m/>
    <m/>
    <m/>
    <m/>
    <m/>
    <m/>
    <m/>
    <m/>
    <m/>
    <m/>
    <m/>
    <m/>
    <m/>
    <m/>
    <m/>
    <m/>
    <m/>
    <s v="&lt;"/>
    <n v="1"/>
    <s v="UG/L"/>
    <m/>
    <m/>
    <s v="UG/L"/>
    <s v="max"/>
    <m/>
    <m/>
    <m/>
    <m/>
    <m/>
    <x v="0"/>
    <m/>
    <m/>
    <m/>
    <m/>
    <m/>
    <m/>
    <m/>
    <m/>
    <m/>
    <m/>
    <m/>
    <m/>
    <m/>
    <m/>
    <m/>
    <m/>
    <m/>
    <m/>
    <m/>
    <m/>
    <m/>
    <m/>
    <m/>
    <m/>
  </r>
  <r>
    <s v="MT0024210"/>
    <s v="ICIS-NPDES"/>
    <x v="1"/>
    <x v="5"/>
    <n v="1114"/>
    <s v="Lead, total recoverable"/>
    <x v="51"/>
    <n v="1"/>
    <s v="Effluent gross"/>
    <n v="6"/>
    <x v="19"/>
    <x v="19"/>
    <n v="40268"/>
    <x v="0"/>
    <m/>
    <m/>
    <m/>
    <m/>
    <m/>
    <m/>
    <m/>
    <m/>
    <m/>
    <m/>
    <m/>
    <m/>
    <m/>
    <m/>
    <m/>
    <m/>
    <m/>
    <m/>
    <m/>
    <m/>
    <m/>
    <m/>
    <s v="&lt;"/>
    <n v="1"/>
    <s v="UG/L"/>
    <m/>
    <m/>
    <s v="UG/L"/>
    <s v="max"/>
    <m/>
    <m/>
    <m/>
    <m/>
    <m/>
    <x v="0"/>
    <m/>
    <m/>
    <m/>
    <m/>
    <m/>
    <m/>
    <m/>
    <m/>
    <m/>
    <m/>
    <m/>
    <m/>
    <m/>
    <m/>
    <m/>
    <m/>
    <m/>
    <m/>
    <m/>
    <m/>
    <m/>
    <m/>
    <m/>
    <m/>
  </r>
  <r>
    <s v="MT0024210"/>
    <s v="ICIS-NPDES"/>
    <x v="1"/>
    <x v="5"/>
    <n v="1114"/>
    <s v="Lead, total recoverable"/>
    <x v="51"/>
    <n v="1"/>
    <s v="Effluent gross"/>
    <n v="6"/>
    <x v="1"/>
    <x v="1"/>
    <n v="40451"/>
    <x v="0"/>
    <m/>
    <m/>
    <m/>
    <m/>
    <m/>
    <m/>
    <m/>
    <m/>
    <m/>
    <m/>
    <m/>
    <m/>
    <m/>
    <m/>
    <m/>
    <m/>
    <m/>
    <m/>
    <m/>
    <m/>
    <m/>
    <m/>
    <s v="&lt;"/>
    <n v="1"/>
    <s v="UG/L"/>
    <m/>
    <m/>
    <s v="UG/L"/>
    <s v="max"/>
    <m/>
    <m/>
    <m/>
    <m/>
    <m/>
    <x v="0"/>
    <m/>
    <m/>
    <m/>
    <m/>
    <m/>
    <m/>
    <m/>
    <m/>
    <m/>
    <m/>
    <m/>
    <m/>
    <m/>
    <m/>
    <m/>
    <m/>
    <m/>
    <m/>
    <m/>
    <m/>
    <m/>
    <m/>
    <m/>
    <m/>
  </r>
  <r>
    <s v="MT0024210"/>
    <s v="ICIS-NPDES"/>
    <x v="1"/>
    <x v="5"/>
    <n v="1114"/>
    <s v="Lead, total recoverable"/>
    <x v="51"/>
    <n v="1"/>
    <s v="Effluent gross"/>
    <n v="6"/>
    <x v="27"/>
    <x v="27"/>
    <n v="40633"/>
    <x v="1"/>
    <m/>
    <m/>
    <m/>
    <m/>
    <m/>
    <m/>
    <m/>
    <m/>
    <m/>
    <m/>
    <m/>
    <m/>
    <m/>
    <m/>
    <m/>
    <m/>
    <m/>
    <m/>
    <m/>
    <m/>
    <m/>
    <m/>
    <s v="&lt;"/>
    <n v="1"/>
    <s v="UG/L"/>
    <m/>
    <m/>
    <s v="UG/L"/>
    <s v="max"/>
    <m/>
    <m/>
    <m/>
    <m/>
    <m/>
    <x v="0"/>
    <m/>
    <m/>
    <m/>
    <m/>
    <m/>
    <m/>
    <m/>
    <m/>
    <m/>
    <m/>
    <m/>
    <m/>
    <m/>
    <m/>
    <m/>
    <m/>
    <m/>
    <m/>
    <m/>
    <m/>
    <m/>
    <m/>
    <m/>
    <m/>
  </r>
  <r>
    <s v="MT0024210"/>
    <s v="ICIS-NPDES"/>
    <x v="1"/>
    <x v="5"/>
    <n v="1114"/>
    <s v="Lead, total recoverable"/>
    <x v="51"/>
    <n v="1"/>
    <s v="Effluent gross"/>
    <n v="6"/>
    <x v="29"/>
    <x v="29"/>
    <n v="40816"/>
    <x v="1"/>
    <m/>
    <m/>
    <m/>
    <m/>
    <m/>
    <m/>
    <m/>
    <m/>
    <m/>
    <m/>
    <m/>
    <m/>
    <m/>
    <m/>
    <m/>
    <m/>
    <m/>
    <m/>
    <m/>
    <m/>
    <m/>
    <m/>
    <s v="&lt;"/>
    <n v="1"/>
    <s v="UG/L"/>
    <m/>
    <m/>
    <s v="UG/L"/>
    <s v="max"/>
    <m/>
    <m/>
    <m/>
    <m/>
    <m/>
    <x v="0"/>
    <m/>
    <m/>
    <m/>
    <m/>
    <m/>
    <m/>
    <m/>
    <m/>
    <m/>
    <m/>
    <m/>
    <m/>
    <m/>
    <m/>
    <m/>
    <m/>
    <m/>
    <m/>
    <m/>
    <m/>
    <m/>
    <m/>
    <m/>
    <m/>
  </r>
  <r>
    <s v="MT0024210"/>
    <s v="ICIS-NPDES"/>
    <x v="1"/>
    <x v="5"/>
    <n v="1114"/>
    <s v="Lead, total recoverable"/>
    <x v="51"/>
    <n v="1"/>
    <s v="Effluent gross"/>
    <n v="6"/>
    <x v="8"/>
    <x v="8"/>
    <n v="40999"/>
    <x v="2"/>
    <m/>
    <m/>
    <m/>
    <m/>
    <m/>
    <m/>
    <m/>
    <m/>
    <m/>
    <m/>
    <m/>
    <m/>
    <m/>
    <m/>
    <m/>
    <m/>
    <m/>
    <m/>
    <m/>
    <m/>
    <m/>
    <m/>
    <s v="&lt;"/>
    <n v="1"/>
    <s v="UG/L"/>
    <m/>
    <m/>
    <s v="UG/L"/>
    <s v="max"/>
    <m/>
    <m/>
    <m/>
    <m/>
    <m/>
    <x v="0"/>
    <m/>
    <m/>
    <m/>
    <m/>
    <m/>
    <m/>
    <m/>
    <m/>
    <m/>
    <m/>
    <m/>
    <m/>
    <m/>
    <m/>
    <m/>
    <m/>
    <m/>
    <m/>
    <m/>
    <m/>
    <m/>
    <m/>
    <m/>
    <m/>
  </r>
  <r>
    <s v="MT0024210"/>
    <s v="ICIS-NPDES"/>
    <x v="1"/>
    <x v="5"/>
    <n v="1118"/>
    <s v="Chromium, total recoverable"/>
    <x v="52"/>
    <n v="1"/>
    <s v="Effluent gross"/>
    <n v="6"/>
    <x v="13"/>
    <x v="13"/>
    <n v="40086"/>
    <x v="3"/>
    <m/>
    <m/>
    <m/>
    <m/>
    <m/>
    <m/>
    <m/>
    <m/>
    <m/>
    <m/>
    <m/>
    <m/>
    <m/>
    <m/>
    <m/>
    <m/>
    <m/>
    <m/>
    <m/>
    <m/>
    <m/>
    <m/>
    <s v="&lt;"/>
    <n v="10"/>
    <s v="UG/L"/>
    <m/>
    <m/>
    <s v="UG/L"/>
    <s v="max"/>
    <m/>
    <m/>
    <m/>
    <m/>
    <m/>
    <x v="0"/>
    <m/>
    <m/>
    <m/>
    <m/>
    <m/>
    <m/>
    <m/>
    <m/>
    <m/>
    <m/>
    <m/>
    <m/>
    <m/>
    <m/>
    <m/>
    <m/>
    <m/>
    <m/>
    <m/>
    <m/>
    <m/>
    <m/>
    <m/>
    <m/>
  </r>
  <r>
    <s v="MT0024210"/>
    <s v="ICIS-NPDES"/>
    <x v="1"/>
    <x v="5"/>
    <n v="1118"/>
    <s v="Chromium, total recoverable"/>
    <x v="52"/>
    <n v="1"/>
    <s v="Effluent gross"/>
    <n v="6"/>
    <x v="19"/>
    <x v="19"/>
    <n v="40268"/>
    <x v="0"/>
    <m/>
    <m/>
    <m/>
    <m/>
    <m/>
    <m/>
    <m/>
    <m/>
    <m/>
    <m/>
    <m/>
    <m/>
    <m/>
    <m/>
    <m/>
    <m/>
    <m/>
    <m/>
    <m/>
    <m/>
    <m/>
    <m/>
    <s v="&lt;"/>
    <n v="10"/>
    <s v="UG/L"/>
    <m/>
    <m/>
    <s v="UG/L"/>
    <s v="max"/>
    <m/>
    <m/>
    <m/>
    <m/>
    <m/>
    <x v="0"/>
    <m/>
    <m/>
    <m/>
    <m/>
    <m/>
    <m/>
    <m/>
    <m/>
    <m/>
    <m/>
    <m/>
    <m/>
    <m/>
    <m/>
    <m/>
    <m/>
    <m/>
    <m/>
    <m/>
    <m/>
    <m/>
    <m/>
    <m/>
    <m/>
  </r>
  <r>
    <s v="MT0024210"/>
    <s v="ICIS-NPDES"/>
    <x v="1"/>
    <x v="5"/>
    <n v="1118"/>
    <s v="Chromium, total recoverable"/>
    <x v="52"/>
    <n v="1"/>
    <s v="Effluent gross"/>
    <n v="6"/>
    <x v="1"/>
    <x v="1"/>
    <n v="40451"/>
    <x v="0"/>
    <m/>
    <m/>
    <m/>
    <m/>
    <m/>
    <m/>
    <m/>
    <m/>
    <m/>
    <m/>
    <m/>
    <m/>
    <m/>
    <m/>
    <m/>
    <m/>
    <m/>
    <m/>
    <m/>
    <m/>
    <m/>
    <m/>
    <s v="&lt;"/>
    <n v="10"/>
    <s v="UG/L"/>
    <m/>
    <m/>
    <s v="UG/L"/>
    <s v="max"/>
    <m/>
    <m/>
    <m/>
    <m/>
    <m/>
    <x v="0"/>
    <m/>
    <m/>
    <m/>
    <m/>
    <m/>
    <m/>
    <m/>
    <m/>
    <m/>
    <m/>
    <m/>
    <m/>
    <m/>
    <m/>
    <m/>
    <m/>
    <m/>
    <m/>
    <m/>
    <m/>
    <m/>
    <m/>
    <m/>
    <m/>
  </r>
  <r>
    <s v="MT0024210"/>
    <s v="ICIS-NPDES"/>
    <x v="1"/>
    <x v="5"/>
    <n v="1118"/>
    <s v="Chromium, total recoverable"/>
    <x v="52"/>
    <n v="1"/>
    <s v="Effluent gross"/>
    <n v="6"/>
    <x v="27"/>
    <x v="27"/>
    <n v="40633"/>
    <x v="1"/>
    <m/>
    <m/>
    <m/>
    <m/>
    <m/>
    <m/>
    <m/>
    <m/>
    <m/>
    <m/>
    <m/>
    <m/>
    <m/>
    <m/>
    <m/>
    <m/>
    <m/>
    <m/>
    <m/>
    <m/>
    <m/>
    <m/>
    <s v="&lt;"/>
    <n v="10"/>
    <s v="UG/L"/>
    <m/>
    <m/>
    <s v="UG/L"/>
    <s v="max"/>
    <m/>
    <m/>
    <m/>
    <m/>
    <m/>
    <x v="0"/>
    <m/>
    <m/>
    <m/>
    <m/>
    <m/>
    <m/>
    <m/>
    <m/>
    <m/>
    <m/>
    <m/>
    <m/>
    <m/>
    <m/>
    <m/>
    <m/>
    <m/>
    <m/>
    <m/>
    <m/>
    <m/>
    <m/>
    <m/>
    <m/>
  </r>
  <r>
    <s v="MT0024210"/>
    <s v="ICIS-NPDES"/>
    <x v="1"/>
    <x v="5"/>
    <n v="1118"/>
    <s v="Chromium, total recoverable"/>
    <x v="52"/>
    <n v="1"/>
    <s v="Effluent gross"/>
    <n v="6"/>
    <x v="29"/>
    <x v="29"/>
    <n v="40816"/>
    <x v="1"/>
    <m/>
    <m/>
    <m/>
    <m/>
    <m/>
    <m/>
    <m/>
    <m/>
    <m/>
    <m/>
    <m/>
    <m/>
    <m/>
    <m/>
    <m/>
    <m/>
    <m/>
    <m/>
    <m/>
    <m/>
    <m/>
    <m/>
    <s v="&lt;"/>
    <n v="10"/>
    <s v="UG/L"/>
    <m/>
    <m/>
    <s v="UG/L"/>
    <s v="max"/>
    <m/>
    <m/>
    <m/>
    <m/>
    <m/>
    <x v="0"/>
    <m/>
    <m/>
    <m/>
    <m/>
    <m/>
    <m/>
    <m/>
    <m/>
    <m/>
    <m/>
    <m/>
    <m/>
    <m/>
    <m/>
    <m/>
    <m/>
    <m/>
    <m/>
    <m/>
    <m/>
    <m/>
    <m/>
    <m/>
    <m/>
  </r>
  <r>
    <s v="MT0024210"/>
    <s v="ICIS-NPDES"/>
    <x v="1"/>
    <x v="5"/>
    <n v="1118"/>
    <s v="Chromium, total recoverable"/>
    <x v="52"/>
    <n v="1"/>
    <s v="Effluent gross"/>
    <n v="6"/>
    <x v="8"/>
    <x v="8"/>
    <n v="40999"/>
    <x v="2"/>
    <m/>
    <m/>
    <m/>
    <m/>
    <m/>
    <m/>
    <m/>
    <m/>
    <m/>
    <m/>
    <m/>
    <m/>
    <m/>
    <m/>
    <m/>
    <m/>
    <m/>
    <m/>
    <m/>
    <m/>
    <m/>
    <m/>
    <s v="&lt;"/>
    <n v="10"/>
    <s v="UG/L"/>
    <m/>
    <m/>
    <s v="UG/L"/>
    <s v="max"/>
    <m/>
    <m/>
    <m/>
    <m/>
    <m/>
    <x v="0"/>
    <m/>
    <m/>
    <m/>
    <m/>
    <m/>
    <m/>
    <m/>
    <m/>
    <m/>
    <m/>
    <m/>
    <m/>
    <m/>
    <m/>
    <m/>
    <m/>
    <m/>
    <m/>
    <m/>
    <m/>
    <m/>
    <m/>
    <m/>
    <m/>
  </r>
  <r>
    <s v="MT0024210"/>
    <s v="ICIS-NPDES"/>
    <x v="1"/>
    <x v="5"/>
    <n v="1119"/>
    <s v="Copper, total recoverable"/>
    <x v="53"/>
    <n v="1"/>
    <s v="Effluent gross"/>
    <n v="6"/>
    <x v="13"/>
    <x v="13"/>
    <n v="40086"/>
    <x v="3"/>
    <m/>
    <m/>
    <m/>
    <m/>
    <m/>
    <m/>
    <m/>
    <m/>
    <m/>
    <m/>
    <m/>
    <m/>
    <m/>
    <m/>
    <m/>
    <m/>
    <m/>
    <m/>
    <m/>
    <m/>
    <m/>
    <m/>
    <m/>
    <n v="2"/>
    <s v="UG/L"/>
    <m/>
    <m/>
    <s v="UG/L"/>
    <s v="max"/>
    <m/>
    <m/>
    <m/>
    <m/>
    <m/>
    <x v="0"/>
    <m/>
    <m/>
    <m/>
    <m/>
    <m/>
    <m/>
    <m/>
    <m/>
    <m/>
    <m/>
    <m/>
    <m/>
    <m/>
    <m/>
    <m/>
    <m/>
    <m/>
    <m/>
    <m/>
    <m/>
    <m/>
    <m/>
    <m/>
    <m/>
  </r>
  <r>
    <s v="MT0024210"/>
    <s v="ICIS-NPDES"/>
    <x v="1"/>
    <x v="5"/>
    <n v="1119"/>
    <s v="Copper, total recoverable"/>
    <x v="53"/>
    <n v="1"/>
    <s v="Effluent gross"/>
    <n v="6"/>
    <x v="19"/>
    <x v="19"/>
    <n v="40268"/>
    <x v="0"/>
    <m/>
    <m/>
    <m/>
    <m/>
    <m/>
    <m/>
    <m/>
    <m/>
    <m/>
    <m/>
    <m/>
    <m/>
    <m/>
    <m/>
    <m/>
    <m/>
    <m/>
    <m/>
    <m/>
    <m/>
    <m/>
    <m/>
    <m/>
    <n v="1"/>
    <s v="UG/L"/>
    <m/>
    <m/>
    <s v="UG/L"/>
    <s v="max"/>
    <m/>
    <m/>
    <m/>
    <m/>
    <m/>
    <x v="0"/>
    <m/>
    <m/>
    <m/>
    <m/>
    <m/>
    <m/>
    <m/>
    <m/>
    <m/>
    <m/>
    <m/>
    <m/>
    <m/>
    <m/>
    <m/>
    <m/>
    <m/>
    <m/>
    <m/>
    <m/>
    <m/>
    <m/>
    <m/>
    <m/>
  </r>
  <r>
    <s v="MT0024210"/>
    <s v="ICIS-NPDES"/>
    <x v="1"/>
    <x v="5"/>
    <n v="1119"/>
    <s v="Copper, total recoverable"/>
    <x v="53"/>
    <n v="1"/>
    <s v="Effluent gross"/>
    <n v="6"/>
    <x v="1"/>
    <x v="1"/>
    <n v="40451"/>
    <x v="0"/>
    <m/>
    <m/>
    <m/>
    <m/>
    <m/>
    <m/>
    <m/>
    <m/>
    <m/>
    <m/>
    <m/>
    <m/>
    <m/>
    <m/>
    <m/>
    <m/>
    <m/>
    <m/>
    <m/>
    <m/>
    <m/>
    <m/>
    <m/>
    <n v="19"/>
    <s v="UG/L"/>
    <m/>
    <m/>
    <s v="UG/L"/>
    <s v="max"/>
    <m/>
    <m/>
    <m/>
    <m/>
    <m/>
    <x v="0"/>
    <m/>
    <m/>
    <m/>
    <m/>
    <m/>
    <m/>
    <m/>
    <m/>
    <m/>
    <m/>
    <m/>
    <m/>
    <m/>
    <m/>
    <m/>
    <m/>
    <m/>
    <m/>
    <m/>
    <m/>
    <m/>
    <m/>
    <m/>
    <m/>
  </r>
  <r>
    <s v="MT0024210"/>
    <s v="ICIS-NPDES"/>
    <x v="1"/>
    <x v="5"/>
    <n v="1119"/>
    <s v="Copper, total recoverable"/>
    <x v="53"/>
    <n v="1"/>
    <s v="Effluent gross"/>
    <n v="6"/>
    <x v="27"/>
    <x v="27"/>
    <n v="40633"/>
    <x v="1"/>
    <m/>
    <m/>
    <m/>
    <m/>
    <m/>
    <m/>
    <m/>
    <m/>
    <m/>
    <m/>
    <m/>
    <m/>
    <m/>
    <m/>
    <m/>
    <m/>
    <m/>
    <m/>
    <m/>
    <m/>
    <m/>
    <m/>
    <m/>
    <n v="1"/>
    <s v="UG/L"/>
    <m/>
    <m/>
    <s v="UG/L"/>
    <s v="max"/>
    <m/>
    <m/>
    <m/>
    <m/>
    <m/>
    <x v="0"/>
    <m/>
    <m/>
    <m/>
    <m/>
    <m/>
    <m/>
    <m/>
    <m/>
    <m/>
    <m/>
    <m/>
    <m/>
    <m/>
    <m/>
    <m/>
    <m/>
    <m/>
    <m/>
    <m/>
    <m/>
    <m/>
    <m/>
    <m/>
    <m/>
  </r>
  <r>
    <s v="MT0024210"/>
    <s v="ICIS-NPDES"/>
    <x v="1"/>
    <x v="5"/>
    <n v="1119"/>
    <s v="Copper, total recoverable"/>
    <x v="53"/>
    <n v="1"/>
    <s v="Effluent gross"/>
    <n v="6"/>
    <x v="29"/>
    <x v="29"/>
    <n v="40816"/>
    <x v="1"/>
    <m/>
    <m/>
    <m/>
    <m/>
    <m/>
    <m/>
    <m/>
    <m/>
    <m/>
    <m/>
    <m/>
    <m/>
    <m/>
    <m/>
    <m/>
    <m/>
    <m/>
    <m/>
    <m/>
    <m/>
    <m/>
    <m/>
    <m/>
    <n v="30"/>
    <s v="UG/L"/>
    <m/>
    <m/>
    <s v="UG/L"/>
    <s v="max"/>
    <m/>
    <m/>
    <m/>
    <m/>
    <m/>
    <x v="0"/>
    <m/>
    <m/>
    <m/>
    <m/>
    <m/>
    <m/>
    <m/>
    <m/>
    <m/>
    <m/>
    <m/>
    <m/>
    <m/>
    <m/>
    <m/>
    <m/>
    <m/>
    <m/>
    <m/>
    <m/>
    <m/>
    <m/>
    <m/>
    <m/>
  </r>
  <r>
    <s v="MT0024210"/>
    <s v="ICIS-NPDES"/>
    <x v="1"/>
    <x v="5"/>
    <n v="1119"/>
    <s v="Copper, total recoverable"/>
    <x v="53"/>
    <n v="1"/>
    <s v="Effluent gross"/>
    <n v="6"/>
    <x v="8"/>
    <x v="8"/>
    <n v="40999"/>
    <x v="2"/>
    <m/>
    <m/>
    <m/>
    <m/>
    <m/>
    <m/>
    <m/>
    <m/>
    <m/>
    <m/>
    <m/>
    <m/>
    <m/>
    <m/>
    <m/>
    <m/>
    <m/>
    <m/>
    <m/>
    <m/>
    <m/>
    <m/>
    <m/>
    <n v="1"/>
    <s v="UG/L"/>
    <m/>
    <m/>
    <s v="UG/L"/>
    <s v="max"/>
    <m/>
    <m/>
    <m/>
    <m/>
    <m/>
    <x v="0"/>
    <m/>
    <m/>
    <m/>
    <m/>
    <m/>
    <m/>
    <m/>
    <m/>
    <m/>
    <m/>
    <m/>
    <m/>
    <m/>
    <m/>
    <m/>
    <m/>
    <m/>
    <m/>
    <m/>
    <m/>
    <m/>
    <m/>
    <m/>
    <m/>
  </r>
  <r>
    <s v="MT0024210"/>
    <s v="ICIS-NPDES"/>
    <x v="1"/>
    <x v="5"/>
    <n v="1268"/>
    <s v="Antimony, total recoverable"/>
    <x v="54"/>
    <n v="1"/>
    <s v="Effluent gross"/>
    <n v="6"/>
    <x v="13"/>
    <x v="13"/>
    <n v="40086"/>
    <x v="3"/>
    <m/>
    <m/>
    <m/>
    <m/>
    <m/>
    <m/>
    <m/>
    <m/>
    <m/>
    <m/>
    <m/>
    <m/>
    <m/>
    <m/>
    <m/>
    <m/>
    <m/>
    <m/>
    <m/>
    <m/>
    <m/>
    <m/>
    <s v="&lt;"/>
    <n v="1"/>
    <s v="UG/L"/>
    <m/>
    <m/>
    <s v="UG/L"/>
    <s v="max"/>
    <m/>
    <m/>
    <m/>
    <m/>
    <m/>
    <x v="0"/>
    <m/>
    <m/>
    <m/>
    <m/>
    <m/>
    <m/>
    <m/>
    <m/>
    <m/>
    <m/>
    <m/>
    <m/>
    <m/>
    <m/>
    <m/>
    <m/>
    <m/>
    <m/>
    <m/>
    <m/>
    <m/>
    <m/>
    <m/>
    <m/>
  </r>
  <r>
    <s v="MT0024210"/>
    <s v="ICIS-NPDES"/>
    <x v="1"/>
    <x v="5"/>
    <n v="1268"/>
    <s v="Antimony, total recoverable"/>
    <x v="54"/>
    <n v="1"/>
    <s v="Effluent gross"/>
    <n v="6"/>
    <x v="19"/>
    <x v="19"/>
    <n v="40268"/>
    <x v="0"/>
    <m/>
    <m/>
    <m/>
    <m/>
    <m/>
    <m/>
    <m/>
    <m/>
    <m/>
    <m/>
    <m/>
    <m/>
    <m/>
    <m/>
    <m/>
    <m/>
    <m/>
    <m/>
    <m/>
    <m/>
    <m/>
    <m/>
    <s v="&lt;"/>
    <n v="1"/>
    <s v="UG/L"/>
    <m/>
    <m/>
    <s v="UG/L"/>
    <s v="max"/>
    <m/>
    <m/>
    <m/>
    <m/>
    <m/>
    <x v="0"/>
    <m/>
    <m/>
    <m/>
    <m/>
    <m/>
    <m/>
    <m/>
    <m/>
    <m/>
    <m/>
    <m/>
    <m/>
    <m/>
    <m/>
    <m/>
    <m/>
    <m/>
    <m/>
    <m/>
    <m/>
    <m/>
    <m/>
    <m/>
    <m/>
  </r>
  <r>
    <s v="MT0024210"/>
    <s v="ICIS-NPDES"/>
    <x v="1"/>
    <x v="5"/>
    <n v="1268"/>
    <s v="Antimony, total recoverable"/>
    <x v="54"/>
    <n v="1"/>
    <s v="Effluent gross"/>
    <n v="6"/>
    <x v="1"/>
    <x v="1"/>
    <n v="40451"/>
    <x v="0"/>
    <m/>
    <m/>
    <m/>
    <m/>
    <m/>
    <m/>
    <m/>
    <m/>
    <m/>
    <m/>
    <m/>
    <m/>
    <m/>
    <m/>
    <m/>
    <m/>
    <m/>
    <m/>
    <m/>
    <m/>
    <m/>
    <m/>
    <s v="&lt;"/>
    <n v="1"/>
    <s v="UG/L"/>
    <m/>
    <m/>
    <s v="UG/L"/>
    <s v="max"/>
    <m/>
    <m/>
    <m/>
    <m/>
    <m/>
    <x v="0"/>
    <m/>
    <m/>
    <m/>
    <m/>
    <m/>
    <m/>
    <m/>
    <m/>
    <m/>
    <m/>
    <m/>
    <m/>
    <m/>
    <m/>
    <m/>
    <m/>
    <m/>
    <m/>
    <m/>
    <m/>
    <m/>
    <m/>
    <m/>
    <m/>
  </r>
  <r>
    <s v="MT0024210"/>
    <s v="ICIS-NPDES"/>
    <x v="1"/>
    <x v="5"/>
    <n v="1268"/>
    <s v="Antimony, total recoverable"/>
    <x v="54"/>
    <n v="1"/>
    <s v="Effluent gross"/>
    <n v="6"/>
    <x v="27"/>
    <x v="27"/>
    <n v="40633"/>
    <x v="1"/>
    <m/>
    <m/>
    <m/>
    <m/>
    <m/>
    <m/>
    <m/>
    <m/>
    <m/>
    <m/>
    <m/>
    <m/>
    <m/>
    <m/>
    <m/>
    <m/>
    <m/>
    <m/>
    <m/>
    <m/>
    <m/>
    <m/>
    <s v="&lt;"/>
    <n v="1"/>
    <s v="UG/L"/>
    <m/>
    <m/>
    <s v="UG/L"/>
    <s v="max"/>
    <m/>
    <m/>
    <m/>
    <m/>
    <m/>
    <x v="0"/>
    <m/>
    <m/>
    <m/>
    <m/>
    <m/>
    <m/>
    <m/>
    <m/>
    <m/>
    <m/>
    <m/>
    <m/>
    <m/>
    <m/>
    <m/>
    <m/>
    <m/>
    <m/>
    <m/>
    <m/>
    <m/>
    <m/>
    <m/>
    <m/>
  </r>
  <r>
    <s v="MT0024210"/>
    <s v="ICIS-NPDES"/>
    <x v="1"/>
    <x v="5"/>
    <n v="1268"/>
    <s v="Antimony, total recoverable"/>
    <x v="54"/>
    <n v="1"/>
    <s v="Effluent gross"/>
    <n v="6"/>
    <x v="29"/>
    <x v="29"/>
    <n v="40816"/>
    <x v="1"/>
    <m/>
    <m/>
    <m/>
    <m/>
    <m/>
    <m/>
    <m/>
    <m/>
    <m/>
    <m/>
    <m/>
    <m/>
    <m/>
    <m/>
    <m/>
    <m/>
    <m/>
    <m/>
    <m/>
    <m/>
    <m/>
    <m/>
    <s v="&lt;"/>
    <n v="1"/>
    <s v="UG/L"/>
    <m/>
    <m/>
    <s v="UG/L"/>
    <s v="max"/>
    <m/>
    <m/>
    <m/>
    <m/>
    <m/>
    <x v="0"/>
    <m/>
    <m/>
    <m/>
    <m/>
    <m/>
    <m/>
    <m/>
    <m/>
    <m/>
    <m/>
    <m/>
    <m/>
    <m/>
    <m/>
    <m/>
    <m/>
    <m/>
    <m/>
    <m/>
    <m/>
    <m/>
    <m/>
    <m/>
    <m/>
  </r>
  <r>
    <s v="MT0024210"/>
    <s v="ICIS-NPDES"/>
    <x v="1"/>
    <x v="5"/>
    <n v="1268"/>
    <s v="Antimony, total recoverable"/>
    <x v="54"/>
    <n v="1"/>
    <s v="Effluent gross"/>
    <n v="6"/>
    <x v="8"/>
    <x v="8"/>
    <n v="40999"/>
    <x v="2"/>
    <m/>
    <m/>
    <m/>
    <m/>
    <m/>
    <m/>
    <m/>
    <m/>
    <m/>
    <m/>
    <m/>
    <m/>
    <m/>
    <m/>
    <m/>
    <m/>
    <m/>
    <m/>
    <m/>
    <m/>
    <m/>
    <m/>
    <s v="&lt;"/>
    <n v="1"/>
    <s v="UG/L"/>
    <m/>
    <m/>
    <s v="UG/L"/>
    <s v="max"/>
    <m/>
    <m/>
    <m/>
    <m/>
    <m/>
    <x v="0"/>
    <m/>
    <m/>
    <m/>
    <m/>
    <m/>
    <m/>
    <m/>
    <m/>
    <m/>
    <m/>
    <m/>
    <m/>
    <m/>
    <m/>
    <m/>
    <m/>
    <m/>
    <m/>
    <m/>
    <m/>
    <m/>
    <m/>
    <m/>
    <m/>
  </r>
  <r>
    <s v="MT0024210"/>
    <s v="ICIS-NPDES"/>
    <x v="1"/>
    <x v="5"/>
    <n v="3604"/>
    <s v="Total phenols"/>
    <x v="55"/>
    <n v="1"/>
    <s v="Effluent gross"/>
    <n v="6"/>
    <x v="13"/>
    <x v="13"/>
    <n v="40086"/>
    <x v="3"/>
    <m/>
    <m/>
    <m/>
    <m/>
    <m/>
    <m/>
    <m/>
    <m/>
    <m/>
    <m/>
    <m/>
    <m/>
    <m/>
    <m/>
    <m/>
    <m/>
    <m/>
    <m/>
    <m/>
    <m/>
    <m/>
    <m/>
    <s v="&lt;"/>
    <n v="0.01"/>
    <s v="MG/L"/>
    <m/>
    <m/>
    <s v="MG/L"/>
    <s v="max"/>
    <m/>
    <m/>
    <m/>
    <m/>
    <m/>
    <x v="0"/>
    <m/>
    <m/>
    <m/>
    <m/>
    <m/>
    <m/>
    <m/>
    <m/>
    <m/>
    <m/>
    <m/>
    <m/>
    <m/>
    <m/>
    <m/>
    <m/>
    <m/>
    <m/>
    <m/>
    <m/>
    <m/>
    <m/>
    <m/>
    <m/>
  </r>
  <r>
    <s v="MT0024210"/>
    <s v="ICIS-NPDES"/>
    <x v="1"/>
    <x v="5"/>
    <n v="3604"/>
    <s v="Total phenols"/>
    <x v="55"/>
    <n v="1"/>
    <s v="Effluent gross"/>
    <n v="6"/>
    <x v="19"/>
    <x v="19"/>
    <n v="40268"/>
    <x v="0"/>
    <m/>
    <m/>
    <m/>
    <m/>
    <m/>
    <m/>
    <m/>
    <m/>
    <m/>
    <m/>
    <m/>
    <m/>
    <m/>
    <m/>
    <m/>
    <m/>
    <m/>
    <m/>
    <m/>
    <m/>
    <m/>
    <m/>
    <s v="&lt;"/>
    <n v="0.01"/>
    <s v="MG/L"/>
    <m/>
    <m/>
    <s v="MG/L"/>
    <s v="max"/>
    <m/>
    <m/>
    <m/>
    <m/>
    <m/>
    <x v="0"/>
    <m/>
    <m/>
    <m/>
    <m/>
    <m/>
    <m/>
    <m/>
    <m/>
    <m/>
    <m/>
    <m/>
    <m/>
    <m/>
    <m/>
    <m/>
    <m/>
    <m/>
    <m/>
    <m/>
    <m/>
    <m/>
    <m/>
    <m/>
    <m/>
  </r>
  <r>
    <s v="MT0024210"/>
    <s v="ICIS-NPDES"/>
    <x v="1"/>
    <x v="5"/>
    <n v="3604"/>
    <s v="Total phenols"/>
    <x v="55"/>
    <n v="1"/>
    <s v="Effluent gross"/>
    <n v="6"/>
    <x v="1"/>
    <x v="1"/>
    <n v="40451"/>
    <x v="0"/>
    <m/>
    <m/>
    <m/>
    <m/>
    <m/>
    <m/>
    <m/>
    <m/>
    <m/>
    <m/>
    <m/>
    <m/>
    <m/>
    <m/>
    <m/>
    <m/>
    <m/>
    <m/>
    <m/>
    <m/>
    <m/>
    <m/>
    <s v="&lt;"/>
    <n v="0.01"/>
    <s v="MG/L"/>
    <m/>
    <m/>
    <s v="MG/L"/>
    <s v="max"/>
    <m/>
    <m/>
    <m/>
    <m/>
    <m/>
    <x v="0"/>
    <m/>
    <m/>
    <m/>
    <m/>
    <m/>
    <m/>
    <m/>
    <m/>
    <m/>
    <m/>
    <m/>
    <m/>
    <m/>
    <m/>
    <m/>
    <m/>
    <m/>
    <m/>
    <m/>
    <m/>
    <m/>
    <m/>
    <m/>
    <m/>
  </r>
  <r>
    <s v="MT0024210"/>
    <s v="ICIS-NPDES"/>
    <x v="1"/>
    <x v="5"/>
    <n v="3604"/>
    <s v="Total phenols"/>
    <x v="55"/>
    <n v="1"/>
    <s v="Effluent gross"/>
    <n v="6"/>
    <x v="27"/>
    <x v="27"/>
    <n v="40633"/>
    <x v="1"/>
    <m/>
    <m/>
    <m/>
    <m/>
    <m/>
    <m/>
    <m/>
    <m/>
    <m/>
    <m/>
    <m/>
    <m/>
    <m/>
    <m/>
    <m/>
    <m/>
    <m/>
    <m/>
    <m/>
    <m/>
    <m/>
    <m/>
    <s v="&lt;"/>
    <n v="0.01"/>
    <s v="MG/L"/>
    <m/>
    <m/>
    <s v="MG/L"/>
    <s v="max"/>
    <m/>
    <m/>
    <m/>
    <m/>
    <m/>
    <x v="0"/>
    <m/>
    <m/>
    <m/>
    <m/>
    <m/>
    <m/>
    <m/>
    <m/>
    <m/>
    <m/>
    <m/>
    <m/>
    <m/>
    <m/>
    <m/>
    <m/>
    <m/>
    <m/>
    <m/>
    <m/>
    <m/>
    <m/>
    <m/>
    <m/>
  </r>
  <r>
    <s v="MT0024210"/>
    <s v="ICIS-NPDES"/>
    <x v="1"/>
    <x v="5"/>
    <n v="3604"/>
    <s v="Total phenols"/>
    <x v="55"/>
    <n v="1"/>
    <s v="Effluent gross"/>
    <n v="6"/>
    <x v="29"/>
    <x v="29"/>
    <n v="40816"/>
    <x v="1"/>
    <m/>
    <m/>
    <m/>
    <m/>
    <m/>
    <m/>
    <m/>
    <m/>
    <m/>
    <m/>
    <m/>
    <m/>
    <m/>
    <m/>
    <m/>
    <m/>
    <m/>
    <m/>
    <m/>
    <m/>
    <m/>
    <m/>
    <m/>
    <n v="0.03"/>
    <s v="MG/L"/>
    <m/>
    <m/>
    <s v="MG/L"/>
    <s v="max"/>
    <m/>
    <m/>
    <m/>
    <m/>
    <m/>
    <x v="0"/>
    <m/>
    <m/>
    <m/>
    <m/>
    <m/>
    <m/>
    <m/>
    <m/>
    <m/>
    <m/>
    <m/>
    <m/>
    <m/>
    <m/>
    <m/>
    <m/>
    <m/>
    <m/>
    <m/>
    <m/>
    <m/>
    <m/>
    <m/>
    <m/>
  </r>
  <r>
    <s v="MT0024210"/>
    <s v="ICIS-NPDES"/>
    <x v="1"/>
    <x v="5"/>
    <n v="3604"/>
    <s v="Total phenols"/>
    <x v="55"/>
    <n v="1"/>
    <s v="Effluent gross"/>
    <n v="6"/>
    <x v="8"/>
    <x v="8"/>
    <n v="40999"/>
    <x v="2"/>
    <m/>
    <m/>
    <m/>
    <m/>
    <m/>
    <m/>
    <m/>
    <m/>
    <m/>
    <m/>
    <m/>
    <m/>
    <m/>
    <m/>
    <m/>
    <m/>
    <m/>
    <m/>
    <m/>
    <m/>
    <m/>
    <m/>
    <m/>
    <n v="0.01"/>
    <s v="MG/L"/>
    <m/>
    <m/>
    <s v="MG/L"/>
    <s v="max"/>
    <m/>
    <m/>
    <m/>
    <m/>
    <m/>
    <x v="0"/>
    <m/>
    <m/>
    <m/>
    <m/>
    <m/>
    <m/>
    <m/>
    <m/>
    <m/>
    <m/>
    <m/>
    <m/>
    <m/>
    <m/>
    <m/>
    <m/>
    <m/>
    <m/>
    <m/>
    <m/>
    <m/>
    <m/>
    <m/>
    <m/>
  </r>
  <r>
    <s v="MT0024210"/>
    <s v="ICIS-NPDES"/>
    <x v="1"/>
    <x v="5"/>
    <n v="11123"/>
    <s v="Manganese, total recoverable"/>
    <x v="56"/>
    <n v="1"/>
    <s v="Effluent gross"/>
    <n v="6"/>
    <x v="13"/>
    <x v="13"/>
    <n v="40086"/>
    <x v="3"/>
    <m/>
    <m/>
    <m/>
    <m/>
    <m/>
    <m/>
    <m/>
    <m/>
    <m/>
    <m/>
    <m/>
    <m/>
    <m/>
    <m/>
    <m/>
    <m/>
    <m/>
    <m/>
    <m/>
    <m/>
    <m/>
    <m/>
    <m/>
    <n v="99"/>
    <s v="UG/L"/>
    <m/>
    <m/>
    <s v="UG/L"/>
    <s v="max"/>
    <m/>
    <m/>
    <m/>
    <m/>
    <m/>
    <x v="0"/>
    <m/>
    <m/>
    <m/>
    <m/>
    <m/>
    <m/>
    <m/>
    <m/>
    <m/>
    <m/>
    <m/>
    <m/>
    <m/>
    <m/>
    <m/>
    <m/>
    <m/>
    <m/>
    <m/>
    <m/>
    <m/>
    <m/>
    <m/>
    <m/>
  </r>
  <r>
    <s v="MT0024210"/>
    <s v="ICIS-NPDES"/>
    <x v="1"/>
    <x v="5"/>
    <n v="11123"/>
    <s v="Manganese, total recoverable"/>
    <x v="56"/>
    <n v="1"/>
    <s v="Effluent gross"/>
    <n v="6"/>
    <x v="19"/>
    <x v="19"/>
    <n v="40268"/>
    <x v="0"/>
    <m/>
    <m/>
    <m/>
    <m/>
    <m/>
    <m/>
    <m/>
    <m/>
    <m/>
    <m/>
    <m/>
    <m/>
    <m/>
    <m/>
    <m/>
    <m/>
    <m/>
    <m/>
    <m/>
    <m/>
    <m/>
    <m/>
    <m/>
    <n v="304"/>
    <s v="UG/L"/>
    <m/>
    <m/>
    <s v="UG/L"/>
    <s v="max"/>
    <m/>
    <m/>
    <m/>
    <m/>
    <m/>
    <x v="0"/>
    <m/>
    <m/>
    <m/>
    <m/>
    <m/>
    <m/>
    <m/>
    <m/>
    <m/>
    <m/>
    <m/>
    <m/>
    <m/>
    <m/>
    <m/>
    <m/>
    <m/>
    <m/>
    <m/>
    <m/>
    <m/>
    <m/>
    <m/>
    <m/>
  </r>
  <r>
    <s v="MT0024210"/>
    <s v="ICIS-NPDES"/>
    <x v="1"/>
    <x v="5"/>
    <n v="11123"/>
    <s v="Manganese, total recoverable"/>
    <x v="56"/>
    <n v="1"/>
    <s v="Effluent gross"/>
    <n v="6"/>
    <x v="1"/>
    <x v="1"/>
    <n v="40451"/>
    <x v="0"/>
    <m/>
    <m/>
    <m/>
    <m/>
    <m/>
    <m/>
    <m/>
    <m/>
    <m/>
    <m/>
    <m/>
    <m/>
    <m/>
    <m/>
    <m/>
    <m/>
    <m/>
    <m/>
    <m/>
    <m/>
    <m/>
    <m/>
    <m/>
    <n v="118"/>
    <s v="UG/L"/>
    <m/>
    <m/>
    <s v="UG/L"/>
    <s v="max"/>
    <m/>
    <m/>
    <m/>
    <m/>
    <m/>
    <x v="0"/>
    <m/>
    <m/>
    <m/>
    <m/>
    <m/>
    <m/>
    <m/>
    <m/>
    <m/>
    <m/>
    <m/>
    <m/>
    <m/>
    <m/>
    <m/>
    <m/>
    <m/>
    <m/>
    <m/>
    <m/>
    <m/>
    <m/>
    <m/>
    <m/>
  </r>
  <r>
    <s v="MT0024210"/>
    <s v="ICIS-NPDES"/>
    <x v="1"/>
    <x v="5"/>
    <n v="11123"/>
    <s v="Manganese, total recoverable"/>
    <x v="56"/>
    <n v="1"/>
    <s v="Effluent gross"/>
    <n v="6"/>
    <x v="27"/>
    <x v="27"/>
    <n v="40633"/>
    <x v="1"/>
    <m/>
    <m/>
    <m/>
    <m/>
    <m/>
    <m/>
    <m/>
    <m/>
    <m/>
    <m/>
    <m/>
    <m/>
    <m/>
    <m/>
    <m/>
    <m/>
    <m/>
    <m/>
    <m/>
    <m/>
    <m/>
    <m/>
    <m/>
    <n v="263"/>
    <s v="UG/L"/>
    <m/>
    <m/>
    <s v="UG/L"/>
    <s v="max"/>
    <m/>
    <m/>
    <m/>
    <m/>
    <m/>
    <x v="0"/>
    <m/>
    <m/>
    <m/>
    <m/>
    <m/>
    <m/>
    <m/>
    <m/>
    <m/>
    <m/>
    <m/>
    <m/>
    <m/>
    <m/>
    <m/>
    <m/>
    <m/>
    <m/>
    <m/>
    <m/>
    <m/>
    <m/>
    <m/>
    <m/>
  </r>
  <r>
    <s v="MT0024210"/>
    <s v="ICIS-NPDES"/>
    <x v="1"/>
    <x v="5"/>
    <n v="11123"/>
    <s v="Manganese, total recoverable"/>
    <x v="56"/>
    <n v="1"/>
    <s v="Effluent gross"/>
    <n v="6"/>
    <x v="29"/>
    <x v="29"/>
    <n v="40816"/>
    <x v="1"/>
    <m/>
    <m/>
    <m/>
    <m/>
    <m/>
    <m/>
    <m/>
    <m/>
    <m/>
    <m/>
    <m/>
    <m/>
    <m/>
    <m/>
    <m/>
    <m/>
    <m/>
    <m/>
    <m/>
    <m/>
    <m/>
    <m/>
    <m/>
    <n v="66"/>
    <s v="UG/L"/>
    <m/>
    <m/>
    <s v="UG/L"/>
    <s v="max"/>
    <m/>
    <m/>
    <m/>
    <m/>
    <m/>
    <x v="0"/>
    <m/>
    <m/>
    <m/>
    <m/>
    <m/>
    <m/>
    <m/>
    <m/>
    <m/>
    <m/>
    <m/>
    <m/>
    <m/>
    <m/>
    <m/>
    <m/>
    <m/>
    <m/>
    <m/>
    <m/>
    <m/>
    <m/>
    <m/>
    <m/>
  </r>
  <r>
    <s v="MT0024210"/>
    <s v="ICIS-NPDES"/>
    <x v="1"/>
    <x v="5"/>
    <n v="11123"/>
    <s v="Manganese, total recoverable"/>
    <x v="56"/>
    <n v="1"/>
    <s v="Effluent gross"/>
    <n v="6"/>
    <x v="8"/>
    <x v="8"/>
    <n v="40999"/>
    <x v="2"/>
    <m/>
    <m/>
    <m/>
    <m/>
    <m/>
    <m/>
    <m/>
    <m/>
    <m/>
    <m/>
    <m/>
    <m/>
    <m/>
    <m/>
    <m/>
    <m/>
    <m/>
    <m/>
    <m/>
    <m/>
    <m/>
    <m/>
    <m/>
    <n v="270"/>
    <s v="UG/L"/>
    <m/>
    <m/>
    <s v="UG/L"/>
    <s v="max"/>
    <m/>
    <m/>
    <m/>
    <m/>
    <m/>
    <x v="0"/>
    <m/>
    <m/>
    <m/>
    <m/>
    <m/>
    <m/>
    <m/>
    <m/>
    <m/>
    <m/>
    <m/>
    <m/>
    <m/>
    <m/>
    <m/>
    <m/>
    <m/>
    <m/>
    <m/>
    <m/>
    <m/>
    <m/>
    <m/>
    <m/>
  </r>
  <r>
    <s v="MT0024210"/>
    <s v="ICIS-NPDES"/>
    <x v="1"/>
    <x v="5"/>
    <n v="45501"/>
    <s v="Petrol hydrocarbons, total recoverable"/>
    <x v="57"/>
    <n v="1"/>
    <s v="Effluent gross"/>
    <n v="6"/>
    <x v="13"/>
    <x v="13"/>
    <n v="40086"/>
    <x v="3"/>
    <m/>
    <m/>
    <m/>
    <m/>
    <m/>
    <m/>
    <m/>
    <m/>
    <m/>
    <m/>
    <m/>
    <m/>
    <m/>
    <m/>
    <m/>
    <m/>
    <m/>
    <m/>
    <m/>
    <m/>
    <m/>
    <m/>
    <m/>
    <n v="3"/>
    <s v="MG/L"/>
    <m/>
    <m/>
    <s v="MG/L"/>
    <s v="max"/>
    <m/>
    <m/>
    <m/>
    <m/>
    <m/>
    <x v="0"/>
    <m/>
    <m/>
    <m/>
    <m/>
    <m/>
    <m/>
    <m/>
    <m/>
    <m/>
    <m/>
    <m/>
    <m/>
    <m/>
    <m/>
    <m/>
    <m/>
    <m/>
    <m/>
    <m/>
    <m/>
    <m/>
    <m/>
    <m/>
    <m/>
  </r>
  <r>
    <s v="MT0024210"/>
    <s v="ICIS-NPDES"/>
    <x v="1"/>
    <x v="5"/>
    <n v="45501"/>
    <s v="Petrol hydrocarbons, total recoverable"/>
    <x v="57"/>
    <n v="1"/>
    <s v="Effluent gross"/>
    <n v="6"/>
    <x v="19"/>
    <x v="19"/>
    <n v="40268"/>
    <x v="0"/>
    <m/>
    <m/>
    <m/>
    <m/>
    <m/>
    <m/>
    <m/>
    <m/>
    <m/>
    <m/>
    <m/>
    <m/>
    <m/>
    <m/>
    <m/>
    <m/>
    <m/>
    <m/>
    <m/>
    <m/>
    <m/>
    <m/>
    <m/>
    <n v="1"/>
    <s v="MG/L"/>
    <m/>
    <m/>
    <s v="MG/L"/>
    <s v="max"/>
    <m/>
    <m/>
    <m/>
    <m/>
    <m/>
    <x v="0"/>
    <m/>
    <m/>
    <m/>
    <m/>
    <m/>
    <m/>
    <m/>
    <m/>
    <m/>
    <m/>
    <m/>
    <m/>
    <m/>
    <m/>
    <m/>
    <m/>
    <m/>
    <m/>
    <m/>
    <m/>
    <m/>
    <m/>
    <m/>
    <m/>
  </r>
  <r>
    <s v="MT0024210"/>
    <s v="ICIS-NPDES"/>
    <x v="1"/>
    <x v="5"/>
    <n v="45501"/>
    <s v="Petrol hydrocarbons, total recoverable"/>
    <x v="57"/>
    <n v="1"/>
    <s v="Effluent gross"/>
    <n v="6"/>
    <x v="1"/>
    <x v="1"/>
    <n v="40451"/>
    <x v="0"/>
    <m/>
    <m/>
    <m/>
    <m/>
    <m/>
    <m/>
    <m/>
    <m/>
    <m/>
    <m/>
    <m/>
    <m/>
    <m/>
    <m/>
    <m/>
    <m/>
    <m/>
    <m/>
    <m/>
    <m/>
    <m/>
    <m/>
    <s v="&lt;"/>
    <n v="1"/>
    <s v="MG/L"/>
    <m/>
    <m/>
    <s v="MG/L"/>
    <s v="max"/>
    <m/>
    <m/>
    <m/>
    <m/>
    <m/>
    <x v="0"/>
    <m/>
    <m/>
    <m/>
    <m/>
    <m/>
    <m/>
    <m/>
    <m/>
    <m/>
    <m/>
    <m/>
    <m/>
    <m/>
    <m/>
    <m/>
    <m/>
    <m/>
    <m/>
    <m/>
    <m/>
    <m/>
    <m/>
    <m/>
    <m/>
  </r>
  <r>
    <s v="MT0024210"/>
    <s v="ICIS-NPDES"/>
    <x v="1"/>
    <x v="5"/>
    <n v="45501"/>
    <s v="Petrol hydrocarbons, total recoverable"/>
    <x v="57"/>
    <n v="1"/>
    <s v="Effluent gross"/>
    <n v="6"/>
    <x v="27"/>
    <x v="27"/>
    <n v="40633"/>
    <x v="1"/>
    <m/>
    <m/>
    <m/>
    <m/>
    <m/>
    <m/>
    <m/>
    <m/>
    <m/>
    <m/>
    <m/>
    <m/>
    <m/>
    <m/>
    <m/>
    <m/>
    <m/>
    <m/>
    <m/>
    <m/>
    <m/>
    <m/>
    <s v="&lt;"/>
    <n v="1"/>
    <s v="MG/L"/>
    <m/>
    <m/>
    <s v="MG/L"/>
    <s v="max"/>
    <m/>
    <m/>
    <m/>
    <m/>
    <m/>
    <x v="0"/>
    <m/>
    <m/>
    <m/>
    <m/>
    <m/>
    <m/>
    <m/>
    <m/>
    <m/>
    <m/>
    <m/>
    <m/>
    <m/>
    <m/>
    <m/>
    <m/>
    <m/>
    <m/>
    <m/>
    <m/>
    <m/>
    <m/>
    <m/>
    <m/>
  </r>
  <r>
    <s v="MT0024210"/>
    <s v="ICIS-NPDES"/>
    <x v="1"/>
    <x v="5"/>
    <n v="45501"/>
    <s v="Petrol hydrocarbons, total recoverable"/>
    <x v="57"/>
    <n v="1"/>
    <s v="Effluent gross"/>
    <n v="6"/>
    <x v="29"/>
    <x v="29"/>
    <n v="40816"/>
    <x v="1"/>
    <m/>
    <m/>
    <m/>
    <m/>
    <m/>
    <m/>
    <m/>
    <m/>
    <m/>
    <m/>
    <m/>
    <m/>
    <m/>
    <m/>
    <m/>
    <m/>
    <m/>
    <m/>
    <m/>
    <m/>
    <m/>
    <m/>
    <s v="&lt;"/>
    <n v="1"/>
    <s v="MG/L"/>
    <m/>
    <m/>
    <s v="MG/L"/>
    <s v="max"/>
    <m/>
    <m/>
    <m/>
    <m/>
    <m/>
    <x v="0"/>
    <m/>
    <m/>
    <m/>
    <m/>
    <m/>
    <m/>
    <m/>
    <m/>
    <m/>
    <m/>
    <m/>
    <m/>
    <m/>
    <m/>
    <m/>
    <m/>
    <m/>
    <m/>
    <m/>
    <m/>
    <m/>
    <m/>
    <m/>
    <m/>
  </r>
  <r>
    <s v="MT0024210"/>
    <s v="ICIS-NPDES"/>
    <x v="1"/>
    <x v="5"/>
    <n v="45501"/>
    <s v="Petrol hydrocarbons, total recoverable"/>
    <x v="57"/>
    <n v="1"/>
    <s v="Effluent gross"/>
    <n v="6"/>
    <x v="8"/>
    <x v="8"/>
    <n v="40999"/>
    <x v="2"/>
    <m/>
    <m/>
    <m/>
    <m/>
    <m/>
    <m/>
    <m/>
    <m/>
    <m/>
    <m/>
    <m/>
    <m/>
    <m/>
    <m/>
    <m/>
    <m/>
    <m/>
    <m/>
    <m/>
    <m/>
    <m/>
    <m/>
    <s v="&lt;"/>
    <n v="1"/>
    <s v="MG/L"/>
    <m/>
    <m/>
    <s v="MG/L"/>
    <s v="max"/>
    <m/>
    <m/>
    <m/>
    <m/>
    <m/>
    <x v="0"/>
    <m/>
    <m/>
    <m/>
    <m/>
    <m/>
    <m/>
    <m/>
    <m/>
    <m/>
    <m/>
    <m/>
    <m/>
    <m/>
    <m/>
    <m/>
    <m/>
    <m/>
    <m/>
    <m/>
    <m/>
    <m/>
    <m/>
    <m/>
    <m/>
  </r>
  <r>
    <s v="MT0024210"/>
    <s v="ICIS-NPDES"/>
    <x v="1"/>
    <x v="5"/>
    <n v="70295"/>
    <s v="Solids, total dissolved"/>
    <x v="36"/>
    <n v="1"/>
    <s v="Effluent gross"/>
    <n v="1"/>
    <x v="11"/>
    <x v="11"/>
    <n v="40025"/>
    <x v="3"/>
    <m/>
    <m/>
    <m/>
    <m/>
    <m/>
    <m/>
    <m/>
    <m/>
    <m/>
    <m/>
    <m/>
    <m/>
    <n v="1560"/>
    <s v="MG/L"/>
    <m/>
    <m/>
    <s v="MG/L"/>
    <s v="avg"/>
    <m/>
    <m/>
    <m/>
    <m/>
    <m/>
    <m/>
    <m/>
    <m/>
    <m/>
    <m/>
    <m/>
    <m/>
    <m/>
    <m/>
    <m/>
    <m/>
    <x v="0"/>
    <m/>
    <m/>
    <m/>
    <m/>
    <m/>
    <m/>
    <m/>
    <m/>
    <m/>
    <m/>
    <m/>
    <m/>
    <m/>
    <m/>
    <m/>
    <m/>
    <m/>
    <m/>
    <m/>
    <m/>
    <m/>
    <m/>
    <m/>
    <m/>
  </r>
  <r>
    <s v="MT0024210"/>
    <s v="ICIS-NPDES"/>
    <x v="1"/>
    <x v="5"/>
    <n v="70295"/>
    <s v="Solids, total dissolved"/>
    <x v="36"/>
    <n v="1"/>
    <s v="Effluent gross"/>
    <n v="1"/>
    <x v="12"/>
    <x v="12"/>
    <n v="40056"/>
    <x v="3"/>
    <m/>
    <m/>
    <m/>
    <m/>
    <m/>
    <m/>
    <m/>
    <m/>
    <m/>
    <m/>
    <m/>
    <m/>
    <n v="1390"/>
    <s v="MG/L"/>
    <m/>
    <m/>
    <s v="MG/L"/>
    <s v="avg"/>
    <m/>
    <m/>
    <m/>
    <m/>
    <m/>
    <m/>
    <m/>
    <m/>
    <m/>
    <m/>
    <m/>
    <m/>
    <m/>
    <m/>
    <m/>
    <m/>
    <x v="0"/>
    <m/>
    <m/>
    <m/>
    <m/>
    <m/>
    <m/>
    <m/>
    <m/>
    <m/>
    <m/>
    <m/>
    <m/>
    <m/>
    <m/>
    <m/>
    <m/>
    <m/>
    <m/>
    <m/>
    <m/>
    <m/>
    <m/>
    <m/>
    <m/>
  </r>
  <r>
    <s v="MT0024210"/>
    <s v="ICIS-NPDES"/>
    <x v="1"/>
    <x v="5"/>
    <n v="70295"/>
    <s v="Solids, total dissolved"/>
    <x v="36"/>
    <n v="1"/>
    <s v="Effluent gross"/>
    <n v="1"/>
    <x v="13"/>
    <x v="13"/>
    <n v="40086"/>
    <x v="3"/>
    <m/>
    <m/>
    <m/>
    <m/>
    <m/>
    <m/>
    <m/>
    <m/>
    <m/>
    <m/>
    <m/>
    <m/>
    <n v="1280"/>
    <s v="MG/L"/>
    <m/>
    <m/>
    <s v="MG/L"/>
    <s v="avg"/>
    <m/>
    <m/>
    <m/>
    <m/>
    <m/>
    <m/>
    <m/>
    <m/>
    <m/>
    <m/>
    <m/>
    <m/>
    <m/>
    <m/>
    <m/>
    <m/>
    <x v="0"/>
    <m/>
    <m/>
    <m/>
    <m/>
    <m/>
    <m/>
    <m/>
    <m/>
    <m/>
    <m/>
    <m/>
    <m/>
    <m/>
    <m/>
    <m/>
    <m/>
    <m/>
    <m/>
    <m/>
    <m/>
    <m/>
    <m/>
    <m/>
    <m/>
  </r>
  <r>
    <s v="MT0024210"/>
    <s v="ICIS-NPDES"/>
    <x v="1"/>
    <x v="5"/>
    <n v="70295"/>
    <s v="Solids, total dissolved"/>
    <x v="36"/>
    <n v="1"/>
    <s v="Effluent gross"/>
    <n v="1"/>
    <x v="14"/>
    <x v="14"/>
    <n v="40117"/>
    <x v="3"/>
    <m/>
    <m/>
    <m/>
    <m/>
    <m/>
    <m/>
    <m/>
    <m/>
    <m/>
    <m/>
    <m/>
    <m/>
    <n v="1400"/>
    <s v="MG/L"/>
    <m/>
    <m/>
    <s v="MG/L"/>
    <s v="avg"/>
    <m/>
    <m/>
    <m/>
    <m/>
    <m/>
    <m/>
    <m/>
    <m/>
    <m/>
    <m/>
    <m/>
    <m/>
    <m/>
    <m/>
    <m/>
    <m/>
    <x v="0"/>
    <m/>
    <m/>
    <m/>
    <m/>
    <m/>
    <m/>
    <m/>
    <m/>
    <m/>
    <m/>
    <m/>
    <m/>
    <m/>
    <m/>
    <m/>
    <m/>
    <m/>
    <m/>
    <m/>
    <m/>
    <m/>
    <m/>
    <m/>
    <m/>
  </r>
  <r>
    <s v="MT0024210"/>
    <s v="ICIS-NPDES"/>
    <x v="1"/>
    <x v="5"/>
    <n v="70295"/>
    <s v="Solids, total dissolved"/>
    <x v="36"/>
    <n v="1"/>
    <s v="Effluent gross"/>
    <n v="1"/>
    <x v="15"/>
    <x v="15"/>
    <n v="40147"/>
    <x v="3"/>
    <m/>
    <m/>
    <m/>
    <m/>
    <m/>
    <m/>
    <m/>
    <m/>
    <m/>
    <m/>
    <m/>
    <m/>
    <n v="1320"/>
    <s v="MG/L"/>
    <m/>
    <m/>
    <s v="MG/L"/>
    <s v="avg"/>
    <m/>
    <m/>
    <m/>
    <m/>
    <m/>
    <m/>
    <m/>
    <m/>
    <m/>
    <m/>
    <m/>
    <m/>
    <m/>
    <m/>
    <m/>
    <m/>
    <x v="0"/>
    <m/>
    <m/>
    <m/>
    <m/>
    <m/>
    <m/>
    <m/>
    <m/>
    <m/>
    <m/>
    <m/>
    <m/>
    <m/>
    <m/>
    <m/>
    <m/>
    <m/>
    <m/>
    <m/>
    <m/>
    <m/>
    <m/>
    <m/>
    <m/>
  </r>
  <r>
    <s v="MT0024210"/>
    <s v="ICIS-NPDES"/>
    <x v="1"/>
    <x v="5"/>
    <n v="70295"/>
    <s v="Solids, total dissolved"/>
    <x v="36"/>
    <n v="1"/>
    <s v="Effluent gross"/>
    <n v="1"/>
    <x v="16"/>
    <x v="16"/>
    <n v="40178"/>
    <x v="3"/>
    <m/>
    <m/>
    <m/>
    <m/>
    <m/>
    <m/>
    <m/>
    <m/>
    <m/>
    <m/>
    <m/>
    <m/>
    <n v="1320"/>
    <s v="MG/L"/>
    <m/>
    <m/>
    <s v="MG/L"/>
    <s v="avg"/>
    <m/>
    <m/>
    <m/>
    <m/>
    <m/>
    <m/>
    <m/>
    <m/>
    <m/>
    <m/>
    <m/>
    <m/>
    <m/>
    <m/>
    <m/>
    <m/>
    <x v="0"/>
    <m/>
    <m/>
    <m/>
    <m/>
    <m/>
    <m/>
    <m/>
    <m/>
    <m/>
    <m/>
    <m/>
    <m/>
    <m/>
    <m/>
    <m/>
    <m/>
    <m/>
    <m/>
    <m/>
    <m/>
    <m/>
    <m/>
    <m/>
    <m/>
  </r>
  <r>
    <s v="MT0024210"/>
    <s v="ICIS-NPDES"/>
    <x v="1"/>
    <x v="5"/>
    <n v="70295"/>
    <s v="Solids, total dissolved"/>
    <x v="36"/>
    <n v="1"/>
    <s v="Effluent gross"/>
    <n v="1"/>
    <x v="17"/>
    <x v="17"/>
    <n v="40209"/>
    <x v="0"/>
    <m/>
    <m/>
    <m/>
    <m/>
    <m/>
    <m/>
    <m/>
    <m/>
    <m/>
    <m/>
    <m/>
    <m/>
    <n v="1410"/>
    <s v="MG/L"/>
    <m/>
    <m/>
    <s v="MG/L"/>
    <s v="avg"/>
    <m/>
    <m/>
    <m/>
    <m/>
    <m/>
    <m/>
    <m/>
    <m/>
    <m/>
    <m/>
    <m/>
    <m/>
    <m/>
    <m/>
    <m/>
    <m/>
    <x v="0"/>
    <m/>
    <m/>
    <m/>
    <m/>
    <m/>
    <m/>
    <m/>
    <m/>
    <m/>
    <m/>
    <m/>
    <m/>
    <m/>
    <m/>
    <m/>
    <m/>
    <m/>
    <m/>
    <m/>
    <m/>
    <m/>
    <m/>
    <m/>
    <m/>
  </r>
  <r>
    <s v="MT0024210"/>
    <s v="ICIS-NPDES"/>
    <x v="1"/>
    <x v="5"/>
    <n v="70295"/>
    <s v="Solids, total dissolved"/>
    <x v="36"/>
    <n v="1"/>
    <s v="Effluent gross"/>
    <n v="1"/>
    <x v="18"/>
    <x v="18"/>
    <n v="40237"/>
    <x v="0"/>
    <m/>
    <m/>
    <m/>
    <m/>
    <m/>
    <m/>
    <m/>
    <m/>
    <m/>
    <m/>
    <m/>
    <m/>
    <n v="1350"/>
    <s v="MG/L"/>
    <m/>
    <m/>
    <s v="MG/L"/>
    <s v="avg"/>
    <m/>
    <m/>
    <m/>
    <m/>
    <m/>
    <m/>
    <m/>
    <m/>
    <m/>
    <m/>
    <m/>
    <m/>
    <m/>
    <m/>
    <m/>
    <m/>
    <x v="0"/>
    <m/>
    <m/>
    <m/>
    <m/>
    <m/>
    <m/>
    <m/>
    <m/>
    <m/>
    <m/>
    <m/>
    <m/>
    <m/>
    <m/>
    <m/>
    <m/>
    <m/>
    <m/>
    <m/>
    <m/>
    <m/>
    <m/>
    <m/>
    <m/>
  </r>
  <r>
    <s v="MT0024210"/>
    <s v="ICIS-NPDES"/>
    <x v="1"/>
    <x v="5"/>
    <n v="70295"/>
    <s v="Solids, total dissolved"/>
    <x v="36"/>
    <n v="1"/>
    <s v="Effluent gross"/>
    <n v="1"/>
    <x v="19"/>
    <x v="19"/>
    <n v="40268"/>
    <x v="0"/>
    <m/>
    <m/>
    <m/>
    <m/>
    <m/>
    <m/>
    <m/>
    <m/>
    <m/>
    <m/>
    <m/>
    <m/>
    <n v="1510"/>
    <s v="MG/L"/>
    <m/>
    <m/>
    <s v="MG/L"/>
    <s v="avg"/>
    <m/>
    <m/>
    <m/>
    <m/>
    <m/>
    <m/>
    <m/>
    <m/>
    <m/>
    <m/>
    <m/>
    <m/>
    <m/>
    <m/>
    <m/>
    <m/>
    <x v="0"/>
    <m/>
    <m/>
    <m/>
    <m/>
    <m/>
    <m/>
    <m/>
    <m/>
    <m/>
    <m/>
    <m/>
    <m/>
    <m/>
    <m/>
    <m/>
    <m/>
    <m/>
    <m/>
    <m/>
    <m/>
    <m/>
    <m/>
    <m/>
    <m/>
  </r>
  <r>
    <s v="MT0024210"/>
    <s v="ICIS-NPDES"/>
    <x v="1"/>
    <x v="5"/>
    <n v="70295"/>
    <s v="Solids, total dissolved"/>
    <x v="36"/>
    <n v="1"/>
    <s v="Effluent gross"/>
    <n v="1"/>
    <x v="20"/>
    <x v="20"/>
    <n v="40298"/>
    <x v="0"/>
    <m/>
    <m/>
    <m/>
    <m/>
    <m/>
    <m/>
    <m/>
    <m/>
    <m/>
    <m/>
    <m/>
    <m/>
    <n v="1690"/>
    <s v="MG/L"/>
    <m/>
    <m/>
    <s v="MG/L"/>
    <s v="avg"/>
    <m/>
    <m/>
    <m/>
    <m/>
    <m/>
    <m/>
    <m/>
    <m/>
    <m/>
    <m/>
    <m/>
    <m/>
    <m/>
    <m/>
    <m/>
    <m/>
    <x v="0"/>
    <m/>
    <m/>
    <m/>
    <m/>
    <m/>
    <m/>
    <m/>
    <m/>
    <m/>
    <m/>
    <m/>
    <m/>
    <m/>
    <m/>
    <m/>
    <m/>
    <m/>
    <m/>
    <m/>
    <m/>
    <m/>
    <m/>
    <m/>
    <m/>
  </r>
  <r>
    <s v="MT0024210"/>
    <s v="ICIS-NPDES"/>
    <x v="1"/>
    <x v="5"/>
    <n v="70295"/>
    <s v="Solids, total dissolved"/>
    <x v="36"/>
    <n v="1"/>
    <s v="Effluent gross"/>
    <n v="1"/>
    <x v="21"/>
    <x v="21"/>
    <n v="40329"/>
    <x v="0"/>
    <m/>
    <m/>
    <m/>
    <m/>
    <m/>
    <m/>
    <m/>
    <m/>
    <m/>
    <m/>
    <m/>
    <m/>
    <n v="1890"/>
    <s v="MG/L"/>
    <m/>
    <m/>
    <s v="MG/L"/>
    <s v="avg"/>
    <m/>
    <m/>
    <m/>
    <m/>
    <m/>
    <m/>
    <m/>
    <m/>
    <m/>
    <m/>
    <m/>
    <m/>
    <m/>
    <m/>
    <m/>
    <m/>
    <x v="0"/>
    <m/>
    <m/>
    <m/>
    <m/>
    <m/>
    <m/>
    <m/>
    <m/>
    <m/>
    <m/>
    <m/>
    <m/>
    <m/>
    <m/>
    <m/>
    <m/>
    <m/>
    <m/>
    <m/>
    <m/>
    <m/>
    <m/>
    <m/>
    <m/>
  </r>
  <r>
    <s v="MT0024210"/>
    <s v="ICIS-NPDES"/>
    <x v="1"/>
    <x v="5"/>
    <n v="70295"/>
    <s v="Solids, total dissolved"/>
    <x v="36"/>
    <n v="1"/>
    <s v="Effluent gross"/>
    <n v="1"/>
    <x v="22"/>
    <x v="22"/>
    <n v="40359"/>
    <x v="0"/>
    <m/>
    <m/>
    <m/>
    <m/>
    <m/>
    <m/>
    <m/>
    <m/>
    <m/>
    <m/>
    <m/>
    <m/>
    <n v="1690"/>
    <s v="MG/L"/>
    <m/>
    <m/>
    <s v="MG/L"/>
    <s v="avg"/>
    <m/>
    <m/>
    <m/>
    <m/>
    <m/>
    <m/>
    <m/>
    <m/>
    <m/>
    <m/>
    <m/>
    <m/>
    <m/>
    <m/>
    <m/>
    <m/>
    <x v="0"/>
    <m/>
    <m/>
    <m/>
    <m/>
    <m/>
    <m/>
    <m/>
    <m/>
    <m/>
    <m/>
    <m/>
    <m/>
    <m/>
    <m/>
    <m/>
    <m/>
    <m/>
    <m/>
    <m/>
    <m/>
    <m/>
    <m/>
    <m/>
    <m/>
  </r>
  <r>
    <s v="MT0024210"/>
    <s v="ICIS-NPDES"/>
    <x v="1"/>
    <x v="5"/>
    <n v="70295"/>
    <s v="Solids, total dissolved"/>
    <x v="36"/>
    <n v="1"/>
    <s v="Effluent gross"/>
    <n v="1"/>
    <x v="23"/>
    <x v="23"/>
    <n v="40390"/>
    <x v="0"/>
    <m/>
    <m/>
    <m/>
    <m/>
    <m/>
    <m/>
    <m/>
    <m/>
    <m/>
    <m/>
    <m/>
    <m/>
    <n v="1540"/>
    <s v="MG/L"/>
    <m/>
    <m/>
    <s v="MG/L"/>
    <s v="avg"/>
    <m/>
    <m/>
    <m/>
    <m/>
    <m/>
    <m/>
    <m/>
    <m/>
    <m/>
    <m/>
    <m/>
    <m/>
    <m/>
    <m/>
    <m/>
    <m/>
    <x v="0"/>
    <m/>
    <m/>
    <m/>
    <m/>
    <m/>
    <m/>
    <m/>
    <m/>
    <m/>
    <m/>
    <m/>
    <m/>
    <m/>
    <m/>
    <m/>
    <m/>
    <m/>
    <m/>
    <m/>
    <m/>
    <m/>
    <m/>
    <m/>
    <m/>
  </r>
  <r>
    <s v="MT0024210"/>
    <s v="ICIS-NPDES"/>
    <x v="1"/>
    <x v="5"/>
    <n v="70295"/>
    <s v="Solids, total dissolved"/>
    <x v="36"/>
    <n v="1"/>
    <s v="Effluent gross"/>
    <n v="1"/>
    <x v="0"/>
    <x v="0"/>
    <n v="40421"/>
    <x v="0"/>
    <m/>
    <m/>
    <m/>
    <m/>
    <m/>
    <m/>
    <m/>
    <m/>
    <m/>
    <m/>
    <m/>
    <m/>
    <n v="1420"/>
    <s v="MG/L"/>
    <m/>
    <m/>
    <s v="MG/L"/>
    <s v="avg"/>
    <m/>
    <m/>
    <m/>
    <m/>
    <m/>
    <m/>
    <m/>
    <m/>
    <m/>
    <m/>
    <m/>
    <m/>
    <m/>
    <m/>
    <m/>
    <m/>
    <x v="0"/>
    <m/>
    <m/>
    <m/>
    <m/>
    <m/>
    <m/>
    <m/>
    <m/>
    <m/>
    <m/>
    <m/>
    <m/>
    <m/>
    <m/>
    <m/>
    <m/>
    <m/>
    <m/>
    <m/>
    <m/>
    <m/>
    <m/>
    <m/>
    <m/>
  </r>
  <r>
    <s v="MT0024210"/>
    <s v="ICIS-NPDES"/>
    <x v="1"/>
    <x v="5"/>
    <n v="70295"/>
    <s v="Solids, total dissolved"/>
    <x v="36"/>
    <n v="1"/>
    <s v="Effluent gross"/>
    <n v="1"/>
    <x v="1"/>
    <x v="1"/>
    <n v="40451"/>
    <x v="0"/>
    <m/>
    <m/>
    <m/>
    <m/>
    <m/>
    <m/>
    <m/>
    <m/>
    <m/>
    <m/>
    <m/>
    <m/>
    <n v="1500"/>
    <s v="MG/L"/>
    <m/>
    <m/>
    <s v="MG/L"/>
    <s v="avg"/>
    <m/>
    <m/>
    <m/>
    <m/>
    <m/>
    <m/>
    <m/>
    <m/>
    <m/>
    <m/>
    <m/>
    <m/>
    <m/>
    <m/>
    <m/>
    <m/>
    <x v="0"/>
    <m/>
    <m/>
    <m/>
    <m/>
    <m/>
    <m/>
    <m/>
    <m/>
    <m/>
    <m/>
    <m/>
    <m/>
    <m/>
    <m/>
    <m/>
    <m/>
    <m/>
    <m/>
    <m/>
    <m/>
    <m/>
    <m/>
    <m/>
    <m/>
  </r>
  <r>
    <s v="MT0024210"/>
    <s v="ICIS-NPDES"/>
    <x v="1"/>
    <x v="5"/>
    <n v="70295"/>
    <s v="Solids, total dissolved"/>
    <x v="36"/>
    <n v="1"/>
    <s v="Effluent gross"/>
    <n v="1"/>
    <x v="24"/>
    <x v="24"/>
    <n v="40482"/>
    <x v="0"/>
    <m/>
    <m/>
    <m/>
    <m/>
    <m/>
    <m/>
    <m/>
    <m/>
    <m/>
    <m/>
    <m/>
    <m/>
    <n v="1380"/>
    <s v="MG/L"/>
    <m/>
    <m/>
    <s v="MG/L"/>
    <s v="avg"/>
    <m/>
    <m/>
    <m/>
    <m/>
    <m/>
    <m/>
    <m/>
    <m/>
    <m/>
    <m/>
    <m/>
    <m/>
    <m/>
    <m/>
    <m/>
    <m/>
    <x v="0"/>
    <m/>
    <m/>
    <m/>
    <m/>
    <m/>
    <m/>
    <m/>
    <m/>
    <m/>
    <m/>
    <m/>
    <m/>
    <m/>
    <m/>
    <m/>
    <m/>
    <m/>
    <m/>
    <m/>
    <m/>
    <m/>
    <m/>
    <m/>
    <m/>
  </r>
  <r>
    <s v="MT0024210"/>
    <s v="ICIS-NPDES"/>
    <x v="1"/>
    <x v="5"/>
    <n v="70295"/>
    <s v="Solids, total dissolved"/>
    <x v="36"/>
    <n v="1"/>
    <s v="Effluent gross"/>
    <n v="1"/>
    <x v="2"/>
    <x v="2"/>
    <n v="40512"/>
    <x v="0"/>
    <m/>
    <m/>
    <m/>
    <m/>
    <m/>
    <m/>
    <m/>
    <m/>
    <m/>
    <m/>
    <m/>
    <m/>
    <n v="1340"/>
    <s v="MG/L"/>
    <m/>
    <m/>
    <s v="MG/L"/>
    <s v="avg"/>
    <m/>
    <m/>
    <m/>
    <m/>
    <m/>
    <m/>
    <m/>
    <m/>
    <m/>
    <m/>
    <m/>
    <m/>
    <m/>
    <m/>
    <m/>
    <m/>
    <x v="0"/>
    <m/>
    <m/>
    <m/>
    <m/>
    <m/>
    <m/>
    <m/>
    <m/>
    <m/>
    <m/>
    <m/>
    <m/>
    <m/>
    <m/>
    <m/>
    <m/>
    <m/>
    <m/>
    <m/>
    <m/>
    <m/>
    <m/>
    <m/>
    <m/>
  </r>
  <r>
    <s v="MT0024210"/>
    <s v="ICIS-NPDES"/>
    <x v="1"/>
    <x v="5"/>
    <n v="70295"/>
    <s v="Solids, total dissolved"/>
    <x v="36"/>
    <n v="1"/>
    <s v="Effluent gross"/>
    <n v="1"/>
    <x v="3"/>
    <x v="3"/>
    <n v="40543"/>
    <x v="0"/>
    <m/>
    <m/>
    <m/>
    <m/>
    <m/>
    <m/>
    <m/>
    <m/>
    <m/>
    <m/>
    <m/>
    <m/>
    <n v="1250"/>
    <s v="MG/L"/>
    <m/>
    <m/>
    <s v="MG/L"/>
    <s v="avg"/>
    <m/>
    <m/>
    <m/>
    <m/>
    <m/>
    <m/>
    <m/>
    <m/>
    <m/>
    <m/>
    <m/>
    <m/>
    <m/>
    <m/>
    <m/>
    <m/>
    <x v="0"/>
    <m/>
    <m/>
    <m/>
    <m/>
    <m/>
    <m/>
    <m/>
    <m/>
    <m/>
    <m/>
    <m/>
    <m/>
    <m/>
    <m/>
    <m/>
    <m/>
    <m/>
    <m/>
    <m/>
    <m/>
    <m/>
    <m/>
    <m/>
    <m/>
  </r>
  <r>
    <s v="MT0024210"/>
    <s v="ICIS-NPDES"/>
    <x v="1"/>
    <x v="5"/>
    <n v="70295"/>
    <s v="Solids, total dissolved"/>
    <x v="36"/>
    <n v="1"/>
    <s v="Effluent gross"/>
    <n v="1"/>
    <x v="25"/>
    <x v="25"/>
    <n v="40574"/>
    <x v="1"/>
    <m/>
    <m/>
    <m/>
    <m/>
    <m/>
    <m/>
    <m/>
    <m/>
    <m/>
    <m/>
    <m/>
    <m/>
    <n v="1260"/>
    <s v="MG/L"/>
    <m/>
    <m/>
    <s v="MG/L"/>
    <s v="avg"/>
    <m/>
    <m/>
    <m/>
    <m/>
    <m/>
    <m/>
    <m/>
    <m/>
    <m/>
    <m/>
    <m/>
    <m/>
    <m/>
    <m/>
    <m/>
    <m/>
    <x v="0"/>
    <m/>
    <m/>
    <m/>
    <m/>
    <m/>
    <m/>
    <m/>
    <m/>
    <m/>
    <m/>
    <m/>
    <m/>
    <m/>
    <m/>
    <m/>
    <m/>
    <m/>
    <m/>
    <m/>
    <m/>
    <m/>
    <m/>
    <m/>
    <m/>
  </r>
  <r>
    <s v="MT0024210"/>
    <s v="ICIS-NPDES"/>
    <x v="1"/>
    <x v="5"/>
    <n v="70295"/>
    <s v="Solids, total dissolved"/>
    <x v="36"/>
    <n v="1"/>
    <s v="Effluent gross"/>
    <n v="1"/>
    <x v="26"/>
    <x v="26"/>
    <n v="40602"/>
    <x v="1"/>
    <m/>
    <m/>
    <m/>
    <m/>
    <m/>
    <m/>
    <m/>
    <m/>
    <m/>
    <m/>
    <m/>
    <m/>
    <n v="1230"/>
    <s v="MG/L"/>
    <m/>
    <m/>
    <s v="MG/L"/>
    <s v="avg"/>
    <m/>
    <m/>
    <m/>
    <m/>
    <m/>
    <m/>
    <m/>
    <m/>
    <m/>
    <m/>
    <m/>
    <m/>
    <m/>
    <m/>
    <m/>
    <m/>
    <x v="0"/>
    <m/>
    <m/>
    <m/>
    <m/>
    <m/>
    <m/>
    <m/>
    <m/>
    <m/>
    <m/>
    <m/>
    <m/>
    <m/>
    <m/>
    <m/>
    <m/>
    <m/>
    <m/>
    <m/>
    <m/>
    <m/>
    <m/>
    <m/>
    <m/>
  </r>
  <r>
    <s v="MT0024210"/>
    <s v="ICIS-NPDES"/>
    <x v="1"/>
    <x v="5"/>
    <n v="70295"/>
    <s v="Solids, total dissolved"/>
    <x v="36"/>
    <n v="1"/>
    <s v="Effluent gross"/>
    <n v="1"/>
    <x v="27"/>
    <x v="27"/>
    <n v="40633"/>
    <x v="1"/>
    <m/>
    <m/>
    <m/>
    <m/>
    <m/>
    <m/>
    <m/>
    <m/>
    <m/>
    <m/>
    <m/>
    <m/>
    <n v="1330"/>
    <s v="MG/L"/>
    <m/>
    <m/>
    <s v="MG/L"/>
    <s v="avg"/>
    <m/>
    <m/>
    <m/>
    <m/>
    <m/>
    <m/>
    <m/>
    <m/>
    <m/>
    <m/>
    <m/>
    <m/>
    <m/>
    <m/>
    <m/>
    <m/>
    <x v="0"/>
    <m/>
    <m/>
    <m/>
    <m/>
    <m/>
    <m/>
    <m/>
    <m/>
    <m/>
    <m/>
    <m/>
    <m/>
    <m/>
    <m/>
    <m/>
    <m/>
    <m/>
    <m/>
    <m/>
    <m/>
    <m/>
    <m/>
    <m/>
    <m/>
  </r>
  <r>
    <s v="MT0024210"/>
    <s v="ICIS-NPDES"/>
    <x v="1"/>
    <x v="5"/>
    <n v="70295"/>
    <s v="Solids, total dissolved"/>
    <x v="36"/>
    <n v="1"/>
    <s v="Effluent gross"/>
    <n v="1"/>
    <x v="28"/>
    <x v="28"/>
    <n v="40663"/>
    <x v="1"/>
    <m/>
    <m/>
    <m/>
    <m/>
    <m/>
    <m/>
    <m/>
    <m/>
    <m/>
    <m/>
    <m/>
    <m/>
    <n v="1310"/>
    <s v="MG/L"/>
    <m/>
    <m/>
    <s v="MG/L"/>
    <s v="avg"/>
    <m/>
    <m/>
    <m/>
    <m/>
    <m/>
    <m/>
    <m/>
    <m/>
    <m/>
    <m/>
    <m/>
    <m/>
    <m/>
    <m/>
    <m/>
    <m/>
    <x v="0"/>
    <m/>
    <m/>
    <m/>
    <m/>
    <m/>
    <m/>
    <m/>
    <m/>
    <m/>
    <m/>
    <m/>
    <m/>
    <m/>
    <m/>
    <m/>
    <m/>
    <m/>
    <m/>
    <m/>
    <m/>
    <m/>
    <m/>
    <m/>
    <m/>
  </r>
  <r>
    <s v="MT0024210"/>
    <s v="ICIS-NPDES"/>
    <x v="1"/>
    <x v="5"/>
    <n v="70295"/>
    <s v="Solids, total dissolved"/>
    <x v="36"/>
    <n v="1"/>
    <s v="Effluent gross"/>
    <n v="1"/>
    <x v="4"/>
    <x v="4"/>
    <n v="40694"/>
    <x v="1"/>
    <m/>
    <m/>
    <m/>
    <m/>
    <m/>
    <m/>
    <m/>
    <m/>
    <m/>
    <m/>
    <m/>
    <m/>
    <n v="1840"/>
    <s v="MG/L"/>
    <m/>
    <m/>
    <s v="MG/L"/>
    <s v="avg"/>
    <m/>
    <m/>
    <m/>
    <m/>
    <m/>
    <m/>
    <m/>
    <m/>
    <m/>
    <m/>
    <m/>
    <m/>
    <m/>
    <m/>
    <m/>
    <m/>
    <x v="0"/>
    <m/>
    <m/>
    <m/>
    <m/>
    <m/>
    <m/>
    <m/>
    <m/>
    <m/>
    <m/>
    <m/>
    <m/>
    <m/>
    <m/>
    <m/>
    <m/>
    <m/>
    <m/>
    <m/>
    <m/>
    <m/>
    <m/>
    <m/>
    <m/>
  </r>
  <r>
    <s v="MT0024210"/>
    <s v="ICIS-NPDES"/>
    <x v="1"/>
    <x v="5"/>
    <n v="70295"/>
    <s v="Solids, total dissolved"/>
    <x v="36"/>
    <n v="1"/>
    <s v="Effluent gross"/>
    <n v="1"/>
    <x v="5"/>
    <x v="5"/>
    <n v="40724"/>
    <x v="1"/>
    <m/>
    <m/>
    <m/>
    <m/>
    <m/>
    <m/>
    <m/>
    <m/>
    <m/>
    <m/>
    <m/>
    <m/>
    <n v="1810"/>
    <s v="MG/L"/>
    <m/>
    <m/>
    <s v="MG/L"/>
    <s v="avg"/>
    <m/>
    <m/>
    <m/>
    <m/>
    <m/>
    <m/>
    <m/>
    <m/>
    <m/>
    <m/>
    <m/>
    <m/>
    <m/>
    <m/>
    <m/>
    <m/>
    <x v="0"/>
    <m/>
    <m/>
    <m/>
    <m/>
    <m/>
    <m/>
    <m/>
    <m/>
    <m/>
    <m/>
    <m/>
    <m/>
    <m/>
    <m/>
    <m/>
    <m/>
    <m/>
    <m/>
    <m/>
    <m/>
    <m/>
    <m/>
    <m/>
    <m/>
  </r>
  <r>
    <s v="MT0024210"/>
    <s v="ICIS-NPDES"/>
    <x v="1"/>
    <x v="5"/>
    <n v="70295"/>
    <s v="Solids, total dissolved"/>
    <x v="36"/>
    <n v="1"/>
    <s v="Effluent gross"/>
    <n v="1"/>
    <x v="6"/>
    <x v="6"/>
    <n v="40755"/>
    <x v="1"/>
    <m/>
    <m/>
    <m/>
    <m/>
    <m/>
    <m/>
    <m/>
    <m/>
    <m/>
    <m/>
    <m/>
    <m/>
    <n v="1850"/>
    <s v="MG/L"/>
    <m/>
    <m/>
    <s v="MG/L"/>
    <s v="avg"/>
    <m/>
    <m/>
    <m/>
    <m/>
    <m/>
    <m/>
    <m/>
    <m/>
    <m/>
    <m/>
    <m/>
    <m/>
    <m/>
    <m/>
    <m/>
    <m/>
    <x v="0"/>
    <m/>
    <m/>
    <m/>
    <m/>
    <m/>
    <m/>
    <m/>
    <m/>
    <m/>
    <m/>
    <m/>
    <m/>
    <m/>
    <m/>
    <m/>
    <m/>
    <m/>
    <m/>
    <m/>
    <m/>
    <m/>
    <m/>
    <m/>
    <m/>
  </r>
  <r>
    <s v="MT0024210"/>
    <s v="ICIS-NPDES"/>
    <x v="1"/>
    <x v="5"/>
    <n v="70295"/>
    <s v="Solids, total dissolved"/>
    <x v="36"/>
    <n v="1"/>
    <s v="Effluent gross"/>
    <n v="1"/>
    <x v="7"/>
    <x v="7"/>
    <n v="40786"/>
    <x v="1"/>
    <m/>
    <m/>
    <m/>
    <m/>
    <m/>
    <m/>
    <m/>
    <m/>
    <m/>
    <m/>
    <m/>
    <m/>
    <n v="1610"/>
    <s v="MG/L"/>
    <m/>
    <m/>
    <s v="MG/L"/>
    <s v="avg"/>
    <m/>
    <m/>
    <m/>
    <m/>
    <m/>
    <m/>
    <m/>
    <m/>
    <m/>
    <m/>
    <m/>
    <m/>
    <m/>
    <m/>
    <m/>
    <m/>
    <x v="0"/>
    <m/>
    <m/>
    <m/>
    <m/>
    <m/>
    <m/>
    <m/>
    <m/>
    <m/>
    <m/>
    <m/>
    <m/>
    <m/>
    <m/>
    <m/>
    <m/>
    <m/>
    <m/>
    <m/>
    <m/>
    <m/>
    <m/>
    <m/>
    <m/>
  </r>
  <r>
    <s v="MT0024210"/>
    <s v="ICIS-NPDES"/>
    <x v="1"/>
    <x v="5"/>
    <n v="70295"/>
    <s v="Solids, total dissolved"/>
    <x v="36"/>
    <n v="1"/>
    <s v="Effluent gross"/>
    <n v="1"/>
    <x v="29"/>
    <x v="29"/>
    <n v="40816"/>
    <x v="1"/>
    <m/>
    <m/>
    <m/>
    <m/>
    <m/>
    <m/>
    <m/>
    <m/>
    <m/>
    <m/>
    <m/>
    <m/>
    <n v="1700"/>
    <s v="MG/L"/>
    <m/>
    <m/>
    <s v="MG/L"/>
    <s v="avg"/>
    <m/>
    <m/>
    <m/>
    <m/>
    <m/>
    <m/>
    <m/>
    <m/>
    <m/>
    <m/>
    <m/>
    <m/>
    <m/>
    <m/>
    <m/>
    <m/>
    <x v="0"/>
    <m/>
    <m/>
    <m/>
    <m/>
    <m/>
    <m/>
    <m/>
    <m/>
    <m/>
    <m/>
    <m/>
    <m/>
    <m/>
    <m/>
    <m/>
    <m/>
    <m/>
    <m/>
    <m/>
    <m/>
    <m/>
    <m/>
    <m/>
    <m/>
  </r>
  <r>
    <s v="MT0024210"/>
    <s v="ICIS-NPDES"/>
    <x v="1"/>
    <x v="5"/>
    <n v="70295"/>
    <s v="Solids, total dissolved"/>
    <x v="36"/>
    <n v="1"/>
    <s v="Effluent gross"/>
    <n v="1"/>
    <x v="30"/>
    <x v="30"/>
    <n v="40847"/>
    <x v="1"/>
    <m/>
    <m/>
    <m/>
    <m/>
    <m/>
    <m/>
    <m/>
    <m/>
    <m/>
    <m/>
    <m/>
    <m/>
    <n v="1780"/>
    <s v="MG/L"/>
    <m/>
    <m/>
    <s v="MG/L"/>
    <s v="avg"/>
    <m/>
    <m/>
    <m/>
    <m/>
    <m/>
    <m/>
    <m/>
    <m/>
    <m/>
    <m/>
    <m/>
    <m/>
    <m/>
    <m/>
    <m/>
    <m/>
    <x v="0"/>
    <m/>
    <m/>
    <m/>
    <m/>
    <m/>
    <m/>
    <m/>
    <m/>
    <m/>
    <m/>
    <m/>
    <m/>
    <m/>
    <m/>
    <m/>
    <m/>
    <m/>
    <m/>
    <m/>
    <m/>
    <m/>
    <m/>
    <m/>
    <m/>
  </r>
  <r>
    <s v="MT0024210"/>
    <s v="ICIS-NPDES"/>
    <x v="1"/>
    <x v="5"/>
    <n v="70295"/>
    <s v="Solids, total dissolved"/>
    <x v="36"/>
    <n v="1"/>
    <s v="Effluent gross"/>
    <n v="1"/>
    <x v="31"/>
    <x v="31"/>
    <n v="40877"/>
    <x v="1"/>
    <m/>
    <m/>
    <m/>
    <m/>
    <m/>
    <m/>
    <m/>
    <m/>
    <m/>
    <m/>
    <m/>
    <m/>
    <n v="1460"/>
    <s v="MG/L"/>
    <m/>
    <m/>
    <s v="MG/L"/>
    <s v="avg"/>
    <m/>
    <m/>
    <m/>
    <m/>
    <m/>
    <m/>
    <m/>
    <m/>
    <m/>
    <m/>
    <m/>
    <m/>
    <m/>
    <m/>
    <m/>
    <m/>
    <x v="0"/>
    <m/>
    <m/>
    <m/>
    <m/>
    <m/>
    <m/>
    <m/>
    <m/>
    <m/>
    <m/>
    <m/>
    <m/>
    <m/>
    <m/>
    <m/>
    <m/>
    <m/>
    <m/>
    <m/>
    <m/>
    <m/>
    <m/>
    <m/>
    <m/>
  </r>
  <r>
    <s v="MT0024210"/>
    <s v="ICIS-NPDES"/>
    <x v="1"/>
    <x v="5"/>
    <n v="70295"/>
    <s v="Solids, total dissolved"/>
    <x v="36"/>
    <n v="1"/>
    <s v="Effluent gross"/>
    <n v="1"/>
    <x v="32"/>
    <x v="32"/>
    <n v="40908"/>
    <x v="1"/>
    <m/>
    <m/>
    <m/>
    <m/>
    <m/>
    <m/>
    <m/>
    <m/>
    <m/>
    <m/>
    <m/>
    <m/>
    <n v="1130"/>
    <s v="MG/L"/>
    <m/>
    <m/>
    <s v="MG/L"/>
    <s v="avg"/>
    <m/>
    <m/>
    <m/>
    <m/>
    <m/>
    <m/>
    <m/>
    <m/>
    <m/>
    <m/>
    <m/>
    <m/>
    <m/>
    <m/>
    <m/>
    <m/>
    <x v="0"/>
    <m/>
    <m/>
    <m/>
    <m/>
    <m/>
    <m/>
    <m/>
    <m/>
    <m/>
    <m/>
    <m/>
    <m/>
    <m/>
    <m/>
    <m/>
    <m/>
    <m/>
    <m/>
    <m/>
    <m/>
    <m/>
    <m/>
    <m/>
    <m/>
  </r>
  <r>
    <s v="MT0024210"/>
    <s v="ICIS-NPDES"/>
    <x v="1"/>
    <x v="5"/>
    <n v="70295"/>
    <s v="Solids, total dissolved"/>
    <x v="36"/>
    <n v="1"/>
    <s v="Effluent gross"/>
    <n v="1"/>
    <x v="33"/>
    <x v="33"/>
    <n v="40939"/>
    <x v="2"/>
    <m/>
    <m/>
    <m/>
    <m/>
    <m/>
    <m/>
    <m/>
    <m/>
    <m/>
    <m/>
    <m/>
    <m/>
    <n v="1030"/>
    <s v="MG/L"/>
    <m/>
    <m/>
    <s v="MG/L"/>
    <s v="avg"/>
    <m/>
    <m/>
    <m/>
    <m/>
    <m/>
    <m/>
    <m/>
    <m/>
    <m/>
    <m/>
    <m/>
    <m/>
    <m/>
    <m/>
    <m/>
    <m/>
    <x v="0"/>
    <m/>
    <m/>
    <m/>
    <m/>
    <m/>
    <m/>
    <m/>
    <m/>
    <m/>
    <m/>
    <m/>
    <m/>
    <m/>
    <m/>
    <m/>
    <m/>
    <m/>
    <m/>
    <m/>
    <m/>
    <m/>
    <m/>
    <m/>
    <m/>
  </r>
  <r>
    <s v="MT0024210"/>
    <s v="ICIS-NPDES"/>
    <x v="1"/>
    <x v="5"/>
    <n v="70295"/>
    <s v="Solids, total dissolved"/>
    <x v="36"/>
    <n v="1"/>
    <s v="Effluent gross"/>
    <n v="1"/>
    <x v="34"/>
    <x v="34"/>
    <n v="40968"/>
    <x v="2"/>
    <m/>
    <m/>
    <m/>
    <m/>
    <m/>
    <m/>
    <m/>
    <m/>
    <m/>
    <m/>
    <m/>
    <m/>
    <n v="1150"/>
    <s v="MG/L"/>
    <m/>
    <m/>
    <s v="MG/L"/>
    <s v="avg"/>
    <m/>
    <m/>
    <m/>
    <m/>
    <m/>
    <m/>
    <m/>
    <m/>
    <m/>
    <m/>
    <m/>
    <m/>
    <m/>
    <m/>
    <m/>
    <m/>
    <x v="0"/>
    <m/>
    <m/>
    <m/>
    <m/>
    <m/>
    <m/>
    <m/>
    <m/>
    <m/>
    <m/>
    <m/>
    <m/>
    <m/>
    <m/>
    <m/>
    <m/>
    <m/>
    <m/>
    <m/>
    <m/>
    <m/>
    <m/>
    <m/>
    <m/>
  </r>
  <r>
    <s v="MT0024210"/>
    <s v="ICIS-NPDES"/>
    <x v="1"/>
    <x v="5"/>
    <n v="70295"/>
    <s v="Solids, total dissolved"/>
    <x v="36"/>
    <n v="1"/>
    <s v="Effluent gross"/>
    <n v="1"/>
    <x v="8"/>
    <x v="8"/>
    <n v="40999"/>
    <x v="2"/>
    <m/>
    <m/>
    <m/>
    <m/>
    <m/>
    <m/>
    <m/>
    <m/>
    <m/>
    <m/>
    <m/>
    <m/>
    <n v="1270"/>
    <s v="MG/L"/>
    <m/>
    <m/>
    <s v="MG/L"/>
    <s v="avg"/>
    <m/>
    <m/>
    <m/>
    <m/>
    <m/>
    <m/>
    <m/>
    <m/>
    <m/>
    <m/>
    <m/>
    <m/>
    <m/>
    <m/>
    <m/>
    <m/>
    <x v="0"/>
    <m/>
    <m/>
    <m/>
    <m/>
    <m/>
    <m/>
    <m/>
    <m/>
    <m/>
    <m/>
    <m/>
    <m/>
    <m/>
    <m/>
    <m/>
    <m/>
    <m/>
    <m/>
    <m/>
    <m/>
    <m/>
    <m/>
    <m/>
    <m/>
  </r>
  <r>
    <s v="MT0024210"/>
    <s v="ICIS-NPDES"/>
    <x v="1"/>
    <x v="5"/>
    <n v="70295"/>
    <s v="Solids, total dissolved"/>
    <x v="36"/>
    <n v="1"/>
    <s v="Effluent gross"/>
    <n v="1"/>
    <x v="9"/>
    <x v="9"/>
    <n v="41029"/>
    <x v="2"/>
    <m/>
    <m/>
    <m/>
    <m/>
    <m/>
    <m/>
    <m/>
    <m/>
    <m/>
    <m/>
    <m/>
    <m/>
    <n v="1290"/>
    <s v="MG/L"/>
    <m/>
    <m/>
    <s v="MG/L"/>
    <s v="avg"/>
    <m/>
    <m/>
    <m/>
    <m/>
    <m/>
    <m/>
    <m/>
    <m/>
    <m/>
    <m/>
    <m/>
    <m/>
    <m/>
    <m/>
    <m/>
    <m/>
    <x v="0"/>
    <m/>
    <m/>
    <m/>
    <m/>
    <m/>
    <m/>
    <m/>
    <m/>
    <m/>
    <m/>
    <m/>
    <m/>
    <m/>
    <m/>
    <m/>
    <m/>
    <m/>
    <m/>
    <m/>
    <m/>
    <m/>
    <m/>
    <m/>
    <m/>
  </r>
  <r>
    <s v="MT0024210"/>
    <s v="ICIS-NPDES"/>
    <x v="1"/>
    <x v="5"/>
    <n v="70296"/>
    <s v="Solids, total dissolved (TDS)"/>
    <x v="37"/>
    <n v="1"/>
    <s v="Effluent gross"/>
    <n v="1"/>
    <x v="35"/>
    <x v="35"/>
    <n v="41060"/>
    <x v="2"/>
    <m/>
    <m/>
    <m/>
    <m/>
    <m/>
    <m/>
    <m/>
    <m/>
    <m/>
    <m/>
    <m/>
    <m/>
    <n v="1340"/>
    <s v="MG/L"/>
    <m/>
    <m/>
    <s v="MG/L"/>
    <s v="avg"/>
    <m/>
    <m/>
    <m/>
    <m/>
    <m/>
    <n v="1340"/>
    <s v="MG/L"/>
    <m/>
    <m/>
    <s v="MG/L"/>
    <s v="max"/>
    <m/>
    <m/>
    <m/>
    <m/>
    <m/>
    <x v="0"/>
    <m/>
    <m/>
    <m/>
    <m/>
    <m/>
    <m/>
    <m/>
    <m/>
    <m/>
    <m/>
    <m/>
    <m/>
    <m/>
    <m/>
    <m/>
    <m/>
    <m/>
    <m/>
    <m/>
    <m/>
    <m/>
    <m/>
    <m/>
    <m/>
  </r>
  <r>
    <s v="MT0024210"/>
    <s v="ICIS-NPDES"/>
    <x v="1"/>
    <x v="5"/>
    <n v="70296"/>
    <s v="Solids, total dissolved (TDS)"/>
    <x v="37"/>
    <n v="1"/>
    <s v="Effluent gross"/>
    <n v="1"/>
    <x v="10"/>
    <x v="10"/>
    <n v="41090"/>
    <x v="2"/>
    <m/>
    <m/>
    <m/>
    <m/>
    <m/>
    <m/>
    <m/>
    <m/>
    <m/>
    <m/>
    <m/>
    <m/>
    <n v="1440"/>
    <s v="MG/L"/>
    <m/>
    <m/>
    <s v="MG/L"/>
    <s v="avg"/>
    <m/>
    <m/>
    <m/>
    <m/>
    <m/>
    <n v="1440"/>
    <s v="MG/L"/>
    <m/>
    <m/>
    <s v="MG/L"/>
    <s v="max"/>
    <m/>
    <m/>
    <m/>
    <m/>
    <m/>
    <x v="0"/>
    <m/>
    <m/>
    <m/>
    <m/>
    <m/>
    <m/>
    <m/>
    <m/>
    <m/>
    <m/>
    <m/>
    <m/>
    <m/>
    <m/>
    <m/>
    <m/>
    <m/>
    <m/>
    <m/>
    <m/>
    <m/>
    <m/>
    <m/>
    <m/>
  </r>
  <r>
    <s v="MT0024210"/>
    <s v="ICIS-NPDES"/>
    <x v="1"/>
    <x v="5"/>
    <n v="70296"/>
    <s v="Solids, total dissolved (TDS)"/>
    <x v="37"/>
    <n v="1"/>
    <s v="Effluent gross"/>
    <n v="1"/>
    <x v="36"/>
    <x v="36"/>
    <n v="41121"/>
    <x v="2"/>
    <m/>
    <m/>
    <m/>
    <m/>
    <m/>
    <m/>
    <m/>
    <m/>
    <m/>
    <m/>
    <m/>
    <m/>
    <n v="1440"/>
    <s v="MG/L"/>
    <m/>
    <m/>
    <s v="MG/L"/>
    <s v="avg"/>
    <m/>
    <m/>
    <m/>
    <m/>
    <m/>
    <n v="1440"/>
    <s v="MG/L"/>
    <m/>
    <m/>
    <s v="MG/L"/>
    <s v="max"/>
    <m/>
    <m/>
    <m/>
    <m/>
    <m/>
    <x v="0"/>
    <m/>
    <m/>
    <m/>
    <m/>
    <m/>
    <m/>
    <m/>
    <m/>
    <m/>
    <m/>
    <m/>
    <m/>
    <m/>
    <m/>
    <m/>
    <m/>
    <m/>
    <m/>
    <m/>
    <m/>
    <m/>
    <m/>
    <m/>
    <m/>
  </r>
  <r>
    <s v="MT0024210"/>
    <s v="ICIS-NPDES"/>
    <x v="1"/>
    <x v="5"/>
    <n v="70296"/>
    <s v="Solids, total dissolved (TDS)"/>
    <x v="37"/>
    <n v="1"/>
    <s v="Effluent gross"/>
    <n v="1"/>
    <x v="37"/>
    <x v="37"/>
    <n v="41152"/>
    <x v="2"/>
    <m/>
    <m/>
    <m/>
    <m/>
    <m/>
    <m/>
    <m/>
    <m/>
    <m/>
    <m/>
    <m/>
    <m/>
    <n v="1520"/>
    <s v="MG/L"/>
    <m/>
    <m/>
    <s v="MG/L"/>
    <s v="avg"/>
    <m/>
    <m/>
    <m/>
    <m/>
    <m/>
    <n v="1520"/>
    <s v="MG/L"/>
    <m/>
    <m/>
    <s v="MG/L"/>
    <s v="max"/>
    <m/>
    <m/>
    <m/>
    <m/>
    <m/>
    <x v="0"/>
    <m/>
    <m/>
    <m/>
    <m/>
    <m/>
    <m/>
    <m/>
    <m/>
    <m/>
    <m/>
    <m/>
    <m/>
    <m/>
    <m/>
    <m/>
    <m/>
    <m/>
    <m/>
    <m/>
    <m/>
    <m/>
    <m/>
    <m/>
    <m/>
  </r>
  <r>
    <s v="MT0024210"/>
    <s v="ICIS-NPDES"/>
    <x v="1"/>
    <x v="5"/>
    <n v="70296"/>
    <s v="Solids, total dissolved (TDS)"/>
    <x v="37"/>
    <n v="1"/>
    <s v="Effluent gross"/>
    <n v="1"/>
    <x v="38"/>
    <x v="38"/>
    <n v="41182"/>
    <x v="2"/>
    <m/>
    <m/>
    <m/>
    <m/>
    <m/>
    <m/>
    <m/>
    <m/>
    <m/>
    <m/>
    <m/>
    <m/>
    <n v="1500"/>
    <s v="MG/L"/>
    <m/>
    <m/>
    <s v="MG/L"/>
    <s v="avg"/>
    <m/>
    <m/>
    <m/>
    <m/>
    <m/>
    <n v="1500"/>
    <s v="MG/L"/>
    <m/>
    <m/>
    <s v="MG/L"/>
    <s v="max"/>
    <m/>
    <m/>
    <m/>
    <m/>
    <m/>
    <x v="0"/>
    <m/>
    <m/>
    <m/>
    <m/>
    <m/>
    <m/>
    <m/>
    <m/>
    <m/>
    <m/>
    <m/>
    <m/>
    <m/>
    <m/>
    <m/>
    <m/>
    <m/>
    <m/>
    <m/>
    <m/>
    <m/>
    <m/>
    <m/>
    <m/>
  </r>
  <r>
    <s v="MT0024210"/>
    <s v="ICIS-NPDES"/>
    <x v="1"/>
    <x v="5"/>
    <n v="71901"/>
    <s v="Mercury, total recoverable"/>
    <x v="58"/>
    <n v="1"/>
    <s v="Effluent gross"/>
    <n v="6"/>
    <x v="13"/>
    <x v="13"/>
    <n v="40086"/>
    <x v="3"/>
    <m/>
    <m/>
    <m/>
    <m/>
    <m/>
    <m/>
    <m/>
    <m/>
    <m/>
    <m/>
    <m/>
    <m/>
    <m/>
    <m/>
    <m/>
    <m/>
    <m/>
    <m/>
    <m/>
    <m/>
    <m/>
    <m/>
    <s v="&lt;"/>
    <n v="0.01"/>
    <s v="UG/L"/>
    <m/>
    <m/>
    <s v="UG/L"/>
    <s v="max"/>
    <m/>
    <m/>
    <m/>
    <m/>
    <m/>
    <x v="0"/>
    <m/>
    <m/>
    <m/>
    <m/>
    <m/>
    <m/>
    <m/>
    <m/>
    <m/>
    <m/>
    <m/>
    <m/>
    <m/>
    <m/>
    <m/>
    <m/>
    <m/>
    <m/>
    <m/>
    <m/>
    <m/>
    <m/>
    <m/>
    <m/>
  </r>
  <r>
    <s v="MT0024210"/>
    <s v="ICIS-NPDES"/>
    <x v="1"/>
    <x v="5"/>
    <n v="71901"/>
    <s v="Mercury, total recoverable"/>
    <x v="58"/>
    <n v="1"/>
    <s v="Effluent gross"/>
    <n v="6"/>
    <x v="19"/>
    <x v="19"/>
    <n v="40268"/>
    <x v="0"/>
    <m/>
    <m/>
    <m/>
    <m/>
    <m/>
    <m/>
    <m/>
    <m/>
    <m/>
    <m/>
    <m/>
    <m/>
    <m/>
    <m/>
    <m/>
    <m/>
    <m/>
    <m/>
    <m/>
    <m/>
    <m/>
    <m/>
    <s v="&lt;"/>
    <n v="0.01"/>
    <s v="UG/L"/>
    <m/>
    <m/>
    <s v="UG/L"/>
    <s v="max"/>
    <m/>
    <m/>
    <m/>
    <m/>
    <m/>
    <x v="0"/>
    <m/>
    <m/>
    <m/>
    <m/>
    <m/>
    <m/>
    <m/>
    <m/>
    <m/>
    <m/>
    <m/>
    <m/>
    <m/>
    <m/>
    <m/>
    <m/>
    <m/>
    <m/>
    <m/>
    <m/>
    <m/>
    <m/>
    <m/>
    <m/>
  </r>
  <r>
    <s v="MT0024210"/>
    <s v="ICIS-NPDES"/>
    <x v="1"/>
    <x v="5"/>
    <n v="71901"/>
    <s v="Mercury, total recoverable"/>
    <x v="58"/>
    <n v="1"/>
    <s v="Effluent gross"/>
    <n v="6"/>
    <x v="1"/>
    <x v="1"/>
    <n v="40451"/>
    <x v="0"/>
    <m/>
    <m/>
    <m/>
    <m/>
    <m/>
    <m/>
    <m/>
    <m/>
    <m/>
    <m/>
    <m/>
    <m/>
    <m/>
    <m/>
    <m/>
    <m/>
    <m/>
    <m/>
    <m/>
    <m/>
    <m/>
    <m/>
    <s v="&lt;"/>
    <n v="0.01"/>
    <s v="UG/L"/>
    <m/>
    <m/>
    <s v="UG/L"/>
    <s v="max"/>
    <m/>
    <m/>
    <m/>
    <m/>
    <m/>
    <x v="0"/>
    <m/>
    <m/>
    <m/>
    <m/>
    <m/>
    <m/>
    <m/>
    <m/>
    <m/>
    <m/>
    <m/>
    <m/>
    <m/>
    <m/>
    <m/>
    <m/>
    <m/>
    <m/>
    <m/>
    <m/>
    <m/>
    <m/>
    <m/>
    <m/>
  </r>
  <r>
    <s v="MT0024210"/>
    <s v="ICIS-NPDES"/>
    <x v="1"/>
    <x v="5"/>
    <n v="71901"/>
    <s v="Mercury, total recoverable"/>
    <x v="58"/>
    <n v="1"/>
    <s v="Effluent gross"/>
    <n v="6"/>
    <x v="27"/>
    <x v="27"/>
    <n v="40633"/>
    <x v="1"/>
    <m/>
    <m/>
    <m/>
    <m/>
    <m/>
    <m/>
    <m/>
    <m/>
    <m/>
    <m/>
    <m/>
    <m/>
    <m/>
    <m/>
    <m/>
    <m/>
    <m/>
    <m/>
    <m/>
    <m/>
    <m/>
    <m/>
    <s v="&lt;"/>
    <n v="0.01"/>
    <s v="UG/L"/>
    <m/>
    <m/>
    <s v="UG/L"/>
    <s v="max"/>
    <m/>
    <m/>
    <m/>
    <m/>
    <m/>
    <x v="0"/>
    <m/>
    <m/>
    <m/>
    <m/>
    <m/>
    <m/>
    <m/>
    <m/>
    <m/>
    <m/>
    <m/>
    <m/>
    <m/>
    <m/>
    <m/>
    <m/>
    <m/>
    <m/>
    <m/>
    <m/>
    <m/>
    <m/>
    <m/>
    <m/>
  </r>
  <r>
    <s v="MT0024210"/>
    <s v="ICIS-NPDES"/>
    <x v="1"/>
    <x v="5"/>
    <n v="71901"/>
    <s v="Mercury, total recoverable"/>
    <x v="58"/>
    <n v="1"/>
    <s v="Effluent gross"/>
    <n v="6"/>
    <x v="29"/>
    <x v="29"/>
    <n v="40816"/>
    <x v="1"/>
    <m/>
    <m/>
    <m/>
    <m/>
    <m/>
    <m/>
    <m/>
    <m/>
    <m/>
    <m/>
    <m/>
    <m/>
    <m/>
    <m/>
    <m/>
    <m/>
    <m/>
    <m/>
    <m/>
    <m/>
    <m/>
    <m/>
    <s v="&lt;"/>
    <n v="0.01"/>
    <s v="UG/L"/>
    <m/>
    <m/>
    <s v="UG/L"/>
    <s v="max"/>
    <m/>
    <m/>
    <m/>
    <m/>
    <m/>
    <x v="0"/>
    <m/>
    <m/>
    <m/>
    <m/>
    <m/>
    <m/>
    <m/>
    <m/>
    <m/>
    <m/>
    <m/>
    <m/>
    <m/>
    <m/>
    <m/>
    <m/>
    <m/>
    <m/>
    <m/>
    <m/>
    <m/>
    <m/>
    <m/>
    <m/>
  </r>
  <r>
    <s v="MT0024210"/>
    <s v="ICIS-NPDES"/>
    <x v="1"/>
    <x v="5"/>
    <n v="71901"/>
    <s v="Mercury, total recoverable"/>
    <x v="58"/>
    <n v="1"/>
    <s v="Effluent gross"/>
    <n v="6"/>
    <x v="8"/>
    <x v="8"/>
    <n v="40999"/>
    <x v="2"/>
    <m/>
    <m/>
    <m/>
    <m/>
    <m/>
    <m/>
    <m/>
    <m/>
    <m/>
    <m/>
    <m/>
    <m/>
    <m/>
    <m/>
    <m/>
    <m/>
    <m/>
    <m/>
    <m/>
    <m/>
    <m/>
    <m/>
    <s v="&lt;"/>
    <n v="0.01"/>
    <s v="UG/L"/>
    <m/>
    <m/>
    <s v="UG/L"/>
    <s v="max"/>
    <m/>
    <m/>
    <m/>
    <m/>
    <m/>
    <x v="0"/>
    <m/>
    <m/>
    <m/>
    <m/>
    <m/>
    <m/>
    <m/>
    <m/>
    <m/>
    <m/>
    <m/>
    <m/>
    <m/>
    <m/>
    <m/>
    <m/>
    <m/>
    <m/>
    <m/>
    <m/>
    <m/>
    <m/>
    <m/>
    <m/>
  </r>
  <r>
    <s v="MT0024210"/>
    <s v="ICIS-NPDES"/>
    <x v="1"/>
    <x v="5"/>
    <n v="81017"/>
    <s v="Chemical Oxygen Demand (COD)"/>
    <x v="59"/>
    <n v="1"/>
    <s v="Effluent gross"/>
    <n v="6"/>
    <x v="13"/>
    <x v="13"/>
    <n v="40086"/>
    <x v="3"/>
    <m/>
    <m/>
    <m/>
    <m/>
    <m/>
    <m/>
    <m/>
    <m/>
    <m/>
    <m/>
    <m/>
    <m/>
    <m/>
    <m/>
    <m/>
    <m/>
    <m/>
    <m/>
    <m/>
    <m/>
    <m/>
    <m/>
    <s v="&lt;"/>
    <n v="10"/>
    <s v="MG/L"/>
    <m/>
    <m/>
    <s v="MG/L"/>
    <s v="max"/>
    <m/>
    <m/>
    <m/>
    <m/>
    <m/>
    <x v="0"/>
    <m/>
    <m/>
    <m/>
    <m/>
    <m/>
    <m/>
    <m/>
    <m/>
    <m/>
    <m/>
    <m/>
    <m/>
    <m/>
    <m/>
    <m/>
    <m/>
    <m/>
    <m/>
    <m/>
    <m/>
    <m/>
    <m/>
    <m/>
    <m/>
  </r>
  <r>
    <s v="MT0024210"/>
    <s v="ICIS-NPDES"/>
    <x v="1"/>
    <x v="5"/>
    <n v="81017"/>
    <s v="Chemical Oxygen Demand (COD)"/>
    <x v="59"/>
    <n v="1"/>
    <s v="Effluent gross"/>
    <n v="6"/>
    <x v="19"/>
    <x v="19"/>
    <n v="40268"/>
    <x v="0"/>
    <m/>
    <m/>
    <m/>
    <m/>
    <m/>
    <m/>
    <m/>
    <m/>
    <m/>
    <m/>
    <m/>
    <m/>
    <m/>
    <m/>
    <m/>
    <m/>
    <m/>
    <m/>
    <m/>
    <m/>
    <m/>
    <m/>
    <s v="&lt;"/>
    <n v="10"/>
    <s v="MG/L"/>
    <m/>
    <m/>
    <s v="MG/L"/>
    <s v="max"/>
    <m/>
    <m/>
    <m/>
    <m/>
    <m/>
    <x v="0"/>
    <m/>
    <m/>
    <m/>
    <m/>
    <m/>
    <m/>
    <m/>
    <m/>
    <m/>
    <m/>
    <m/>
    <m/>
    <m/>
    <m/>
    <m/>
    <m/>
    <m/>
    <m/>
    <m/>
    <m/>
    <m/>
    <m/>
    <m/>
    <m/>
  </r>
  <r>
    <s v="MT0024210"/>
    <s v="ICIS-NPDES"/>
    <x v="1"/>
    <x v="5"/>
    <n v="81017"/>
    <s v="Chemical Oxygen Demand (COD)"/>
    <x v="59"/>
    <n v="1"/>
    <s v="Effluent gross"/>
    <n v="6"/>
    <x v="1"/>
    <x v="1"/>
    <n v="40451"/>
    <x v="0"/>
    <m/>
    <m/>
    <m/>
    <m/>
    <m/>
    <m/>
    <m/>
    <m/>
    <m/>
    <m/>
    <m/>
    <m/>
    <m/>
    <m/>
    <m/>
    <m/>
    <m/>
    <m/>
    <m/>
    <m/>
    <m/>
    <m/>
    <m/>
    <n v="10"/>
    <s v="MG/L"/>
    <m/>
    <m/>
    <s v="MG/L"/>
    <s v="max"/>
    <m/>
    <m/>
    <m/>
    <m/>
    <m/>
    <x v="0"/>
    <m/>
    <m/>
    <m/>
    <m/>
    <m/>
    <m/>
    <m/>
    <m/>
    <m/>
    <m/>
    <m/>
    <m/>
    <m/>
    <m/>
    <m/>
    <m/>
    <m/>
    <m/>
    <m/>
    <m/>
    <m/>
    <m/>
    <m/>
    <m/>
  </r>
  <r>
    <s v="MT0024210"/>
    <s v="ICIS-NPDES"/>
    <x v="1"/>
    <x v="5"/>
    <n v="81017"/>
    <s v="Chemical Oxygen Demand (COD)"/>
    <x v="59"/>
    <n v="1"/>
    <s v="Effluent gross"/>
    <n v="6"/>
    <x v="27"/>
    <x v="27"/>
    <n v="40633"/>
    <x v="1"/>
    <m/>
    <m/>
    <m/>
    <m/>
    <m/>
    <m/>
    <m/>
    <m/>
    <m/>
    <m/>
    <m/>
    <m/>
    <m/>
    <m/>
    <m/>
    <m/>
    <m/>
    <m/>
    <m/>
    <m/>
    <m/>
    <m/>
    <s v="&lt;"/>
    <n v="10"/>
    <s v="MG/L"/>
    <m/>
    <m/>
    <s v="MG/L"/>
    <s v="max"/>
    <m/>
    <m/>
    <m/>
    <m/>
    <m/>
    <x v="0"/>
    <m/>
    <m/>
    <m/>
    <m/>
    <m/>
    <m/>
    <m/>
    <m/>
    <m/>
    <m/>
    <m/>
    <m/>
    <m/>
    <m/>
    <m/>
    <m/>
    <m/>
    <m/>
    <m/>
    <m/>
    <m/>
    <m/>
    <m/>
    <m/>
  </r>
  <r>
    <s v="MT0024210"/>
    <s v="ICIS-NPDES"/>
    <x v="1"/>
    <x v="5"/>
    <n v="81017"/>
    <s v="Chemical Oxygen Demand (COD)"/>
    <x v="59"/>
    <n v="1"/>
    <s v="Effluent gross"/>
    <n v="6"/>
    <x v="29"/>
    <x v="29"/>
    <n v="40816"/>
    <x v="1"/>
    <m/>
    <m/>
    <m/>
    <m/>
    <m/>
    <m/>
    <m/>
    <m/>
    <m/>
    <m/>
    <m/>
    <m/>
    <m/>
    <m/>
    <m/>
    <m/>
    <m/>
    <m/>
    <m/>
    <m/>
    <m/>
    <m/>
    <s v="&lt;"/>
    <n v="10"/>
    <s v="MG/L"/>
    <m/>
    <m/>
    <s v="MG/L"/>
    <s v="max"/>
    <m/>
    <m/>
    <m/>
    <m/>
    <m/>
    <x v="0"/>
    <m/>
    <m/>
    <m/>
    <m/>
    <m/>
    <m/>
    <m/>
    <m/>
    <m/>
    <m/>
    <m/>
    <m/>
    <m/>
    <m/>
    <m/>
    <m/>
    <m/>
    <m/>
    <m/>
    <m/>
    <m/>
    <m/>
    <m/>
    <m/>
  </r>
  <r>
    <s v="MT0024210"/>
    <s v="ICIS-NPDES"/>
    <x v="1"/>
    <x v="5"/>
    <n v="81017"/>
    <s v="Chemical Oxygen Demand (COD)"/>
    <x v="59"/>
    <n v="1"/>
    <s v="Effluent gross"/>
    <n v="6"/>
    <x v="8"/>
    <x v="8"/>
    <n v="40999"/>
    <x v="2"/>
    <m/>
    <m/>
    <m/>
    <m/>
    <m/>
    <m/>
    <m/>
    <m/>
    <m/>
    <m/>
    <m/>
    <m/>
    <m/>
    <m/>
    <m/>
    <m/>
    <m/>
    <m/>
    <m/>
    <m/>
    <m/>
    <m/>
    <s v="&lt;"/>
    <n v="10"/>
    <s v="MG/L"/>
    <m/>
    <m/>
    <s v="MG/L"/>
    <s v="max"/>
    <m/>
    <m/>
    <m/>
    <m/>
    <m/>
    <x v="0"/>
    <m/>
    <m/>
    <m/>
    <m/>
    <m/>
    <m/>
    <m/>
    <m/>
    <m/>
    <m/>
    <m/>
    <m/>
    <m/>
    <m/>
    <m/>
    <m/>
    <m/>
    <m/>
    <m/>
    <m/>
    <m/>
    <m/>
    <m/>
    <m/>
  </r>
  <r>
    <s v="MT0024210"/>
    <s v="ICIS-NPDES"/>
    <x v="1"/>
    <x v="5"/>
    <n v="84066"/>
    <s v="Oil and grease visual"/>
    <x v="38"/>
    <n v="1"/>
    <s v="Effluent gross"/>
    <n v="1"/>
    <x v="11"/>
    <x v="11"/>
    <n v="40025"/>
    <x v="3"/>
    <m/>
    <m/>
    <m/>
    <m/>
    <m/>
    <m/>
    <m/>
    <m/>
    <m/>
    <m/>
    <m/>
    <m/>
    <m/>
    <m/>
    <m/>
    <m/>
    <m/>
    <m/>
    <m/>
    <m/>
    <m/>
    <m/>
    <m/>
    <m/>
    <m/>
    <m/>
    <m/>
    <m/>
    <m/>
    <m/>
    <m/>
    <m/>
    <m/>
    <m/>
    <x v="0"/>
    <m/>
    <m/>
    <m/>
    <m/>
    <m/>
    <m/>
    <m/>
    <m/>
    <m/>
    <m/>
    <n v="0"/>
    <s v="YES=0NO=1"/>
    <s v="&lt;="/>
    <n v="0"/>
    <s v="YES=0NO=1"/>
    <s v="max"/>
    <m/>
    <m/>
    <m/>
    <m/>
    <m/>
    <m/>
    <m/>
    <m/>
  </r>
  <r>
    <s v="MT0024210"/>
    <s v="ICIS-NPDES"/>
    <x v="1"/>
    <x v="5"/>
    <n v="84066"/>
    <s v="Oil and grease visual"/>
    <x v="38"/>
    <n v="1"/>
    <s v="Effluent gross"/>
    <n v="1"/>
    <x v="12"/>
    <x v="12"/>
    <n v="40056"/>
    <x v="3"/>
    <m/>
    <m/>
    <m/>
    <m/>
    <m/>
    <m/>
    <m/>
    <m/>
    <m/>
    <m/>
    <m/>
    <m/>
    <m/>
    <m/>
    <m/>
    <m/>
    <m/>
    <m/>
    <m/>
    <m/>
    <m/>
    <m/>
    <m/>
    <m/>
    <m/>
    <m/>
    <m/>
    <m/>
    <m/>
    <m/>
    <m/>
    <m/>
    <m/>
    <m/>
    <x v="0"/>
    <m/>
    <m/>
    <m/>
    <m/>
    <m/>
    <m/>
    <m/>
    <m/>
    <m/>
    <m/>
    <n v="0"/>
    <s v="YES=0NO=1"/>
    <s v="&lt;="/>
    <n v="0"/>
    <s v="YES=0NO=1"/>
    <s v="max"/>
    <m/>
    <m/>
    <m/>
    <m/>
    <m/>
    <m/>
    <m/>
    <m/>
  </r>
  <r>
    <s v="MT0024210"/>
    <s v="ICIS-NPDES"/>
    <x v="1"/>
    <x v="5"/>
    <n v="84066"/>
    <s v="Oil and grease visual"/>
    <x v="38"/>
    <n v="1"/>
    <s v="Effluent gross"/>
    <n v="1"/>
    <x v="13"/>
    <x v="13"/>
    <n v="40086"/>
    <x v="3"/>
    <m/>
    <m/>
    <m/>
    <m/>
    <m/>
    <m/>
    <m/>
    <m/>
    <m/>
    <m/>
    <m/>
    <m/>
    <m/>
    <m/>
    <m/>
    <m/>
    <m/>
    <m/>
    <m/>
    <m/>
    <m/>
    <m/>
    <m/>
    <m/>
    <m/>
    <m/>
    <m/>
    <m/>
    <m/>
    <m/>
    <m/>
    <m/>
    <m/>
    <m/>
    <x v="0"/>
    <m/>
    <m/>
    <m/>
    <m/>
    <m/>
    <m/>
    <m/>
    <m/>
    <m/>
    <m/>
    <n v="0"/>
    <s v="YES=0NO=1"/>
    <s v="&lt;="/>
    <n v="0"/>
    <s v="YES=0NO=1"/>
    <s v="max"/>
    <m/>
    <m/>
    <m/>
    <m/>
    <m/>
    <m/>
    <m/>
    <m/>
  </r>
  <r>
    <s v="MT0024210"/>
    <s v="ICIS-NPDES"/>
    <x v="1"/>
    <x v="5"/>
    <n v="84066"/>
    <s v="Oil and grease visual"/>
    <x v="38"/>
    <n v="1"/>
    <s v="Effluent gross"/>
    <n v="1"/>
    <x v="14"/>
    <x v="14"/>
    <n v="40117"/>
    <x v="3"/>
    <m/>
    <m/>
    <m/>
    <m/>
    <m/>
    <m/>
    <m/>
    <m/>
    <m/>
    <m/>
    <m/>
    <m/>
    <m/>
    <m/>
    <m/>
    <m/>
    <m/>
    <m/>
    <m/>
    <m/>
    <m/>
    <m/>
    <m/>
    <m/>
    <m/>
    <m/>
    <m/>
    <m/>
    <m/>
    <m/>
    <m/>
    <m/>
    <m/>
    <m/>
    <x v="0"/>
    <m/>
    <m/>
    <m/>
    <m/>
    <m/>
    <m/>
    <m/>
    <m/>
    <m/>
    <m/>
    <n v="0"/>
    <s v="YES=0NO=1"/>
    <s v="&lt;="/>
    <n v="0"/>
    <s v="YES=0NO=1"/>
    <s v="max"/>
    <m/>
    <m/>
    <m/>
    <m/>
    <m/>
    <m/>
    <m/>
    <m/>
  </r>
  <r>
    <s v="MT0024210"/>
    <s v="ICIS-NPDES"/>
    <x v="1"/>
    <x v="5"/>
    <n v="84066"/>
    <s v="Oil and grease visual"/>
    <x v="38"/>
    <n v="1"/>
    <s v="Effluent gross"/>
    <n v="1"/>
    <x v="15"/>
    <x v="15"/>
    <n v="40147"/>
    <x v="3"/>
    <m/>
    <m/>
    <m/>
    <m/>
    <m/>
    <m/>
    <m/>
    <m/>
    <m/>
    <m/>
    <m/>
    <m/>
    <m/>
    <m/>
    <m/>
    <m/>
    <m/>
    <m/>
    <m/>
    <m/>
    <m/>
    <m/>
    <m/>
    <m/>
    <m/>
    <m/>
    <m/>
    <m/>
    <m/>
    <m/>
    <m/>
    <m/>
    <m/>
    <m/>
    <x v="0"/>
    <m/>
    <m/>
    <m/>
    <m/>
    <m/>
    <m/>
    <m/>
    <m/>
    <m/>
    <m/>
    <n v="0"/>
    <s v="YES=0NO=1"/>
    <s v="&lt;="/>
    <n v="0"/>
    <s v="YES=0NO=1"/>
    <s v="max"/>
    <m/>
    <m/>
    <m/>
    <m/>
    <m/>
    <m/>
    <m/>
    <m/>
  </r>
  <r>
    <s v="MT0024210"/>
    <s v="ICIS-NPDES"/>
    <x v="1"/>
    <x v="5"/>
    <n v="84066"/>
    <s v="Oil and grease visual"/>
    <x v="38"/>
    <n v="1"/>
    <s v="Effluent gross"/>
    <n v="1"/>
    <x v="16"/>
    <x v="16"/>
    <n v="40178"/>
    <x v="3"/>
    <m/>
    <m/>
    <m/>
    <m/>
    <m/>
    <m/>
    <m/>
    <m/>
    <m/>
    <m/>
    <m/>
    <m/>
    <m/>
    <m/>
    <m/>
    <m/>
    <m/>
    <m/>
    <m/>
    <m/>
    <m/>
    <m/>
    <m/>
    <m/>
    <m/>
    <m/>
    <m/>
    <m/>
    <m/>
    <m/>
    <m/>
    <m/>
    <m/>
    <m/>
    <x v="0"/>
    <m/>
    <m/>
    <m/>
    <m/>
    <m/>
    <m/>
    <m/>
    <m/>
    <m/>
    <m/>
    <n v="0"/>
    <s v="YES=0NO=1"/>
    <s v="&lt;="/>
    <n v="0"/>
    <s v="YES=0NO=1"/>
    <s v="max"/>
    <m/>
    <m/>
    <m/>
    <m/>
    <m/>
    <m/>
    <m/>
    <m/>
  </r>
  <r>
    <s v="MT0024210"/>
    <s v="ICIS-NPDES"/>
    <x v="1"/>
    <x v="5"/>
    <n v="84066"/>
    <s v="Oil and grease visual"/>
    <x v="38"/>
    <n v="1"/>
    <s v="Effluent gross"/>
    <n v="1"/>
    <x v="17"/>
    <x v="17"/>
    <n v="40209"/>
    <x v="0"/>
    <m/>
    <m/>
    <m/>
    <m/>
    <m/>
    <m/>
    <m/>
    <m/>
    <m/>
    <m/>
    <m/>
    <m/>
    <m/>
    <m/>
    <m/>
    <m/>
    <m/>
    <m/>
    <m/>
    <m/>
    <m/>
    <m/>
    <m/>
    <m/>
    <m/>
    <m/>
    <m/>
    <m/>
    <m/>
    <m/>
    <m/>
    <m/>
    <m/>
    <m/>
    <x v="0"/>
    <m/>
    <m/>
    <m/>
    <m/>
    <m/>
    <m/>
    <m/>
    <m/>
    <m/>
    <m/>
    <n v="0"/>
    <s v="YES=0NO=1"/>
    <s v="&lt;="/>
    <n v="0"/>
    <s v="YES=0NO=1"/>
    <s v="max"/>
    <m/>
    <m/>
    <m/>
    <m/>
    <m/>
    <m/>
    <m/>
    <m/>
  </r>
  <r>
    <s v="MT0024210"/>
    <s v="ICIS-NPDES"/>
    <x v="1"/>
    <x v="5"/>
    <n v="84066"/>
    <s v="Oil and grease visual"/>
    <x v="38"/>
    <n v="1"/>
    <s v="Effluent gross"/>
    <n v="1"/>
    <x v="18"/>
    <x v="18"/>
    <n v="40237"/>
    <x v="0"/>
    <m/>
    <m/>
    <m/>
    <m/>
    <m/>
    <m/>
    <m/>
    <m/>
    <m/>
    <m/>
    <m/>
    <m/>
    <m/>
    <m/>
    <m/>
    <m/>
    <m/>
    <m/>
    <m/>
    <m/>
    <m/>
    <m/>
    <m/>
    <m/>
    <m/>
    <m/>
    <m/>
    <m/>
    <m/>
    <m/>
    <m/>
    <m/>
    <m/>
    <m/>
    <x v="0"/>
    <m/>
    <m/>
    <m/>
    <m/>
    <m/>
    <m/>
    <m/>
    <m/>
    <m/>
    <m/>
    <n v="0"/>
    <s v="YES=0NO=1"/>
    <s v="&lt;="/>
    <n v="0"/>
    <s v="YES=0NO=1"/>
    <s v="max"/>
    <m/>
    <m/>
    <m/>
    <m/>
    <m/>
    <m/>
    <m/>
    <m/>
  </r>
  <r>
    <s v="MT0024210"/>
    <s v="ICIS-NPDES"/>
    <x v="1"/>
    <x v="5"/>
    <n v="84066"/>
    <s v="Oil and grease visual"/>
    <x v="38"/>
    <n v="1"/>
    <s v="Effluent gross"/>
    <n v="1"/>
    <x v="19"/>
    <x v="19"/>
    <n v="40268"/>
    <x v="0"/>
    <m/>
    <m/>
    <m/>
    <m/>
    <m/>
    <m/>
    <m/>
    <m/>
    <m/>
    <m/>
    <m/>
    <m/>
    <m/>
    <m/>
    <m/>
    <m/>
    <m/>
    <m/>
    <m/>
    <m/>
    <m/>
    <m/>
    <m/>
    <m/>
    <m/>
    <m/>
    <m/>
    <m/>
    <m/>
    <m/>
    <m/>
    <m/>
    <m/>
    <m/>
    <x v="0"/>
    <m/>
    <m/>
    <m/>
    <m/>
    <m/>
    <m/>
    <m/>
    <m/>
    <m/>
    <m/>
    <n v="0"/>
    <s v="YES=0NO=1"/>
    <s v="&lt;="/>
    <n v="0"/>
    <s v="YES=0NO=1"/>
    <s v="max"/>
    <m/>
    <m/>
    <m/>
    <m/>
    <m/>
    <m/>
    <m/>
    <m/>
  </r>
  <r>
    <s v="MT0024210"/>
    <s v="ICIS-NPDES"/>
    <x v="1"/>
    <x v="5"/>
    <n v="84066"/>
    <s v="Oil and grease visual"/>
    <x v="38"/>
    <n v="1"/>
    <s v="Effluent gross"/>
    <n v="1"/>
    <x v="20"/>
    <x v="20"/>
    <n v="40298"/>
    <x v="0"/>
    <m/>
    <m/>
    <m/>
    <m/>
    <m/>
    <m/>
    <m/>
    <m/>
    <m/>
    <m/>
    <m/>
    <m/>
    <m/>
    <m/>
    <m/>
    <m/>
    <m/>
    <m/>
    <m/>
    <m/>
    <m/>
    <m/>
    <m/>
    <m/>
    <m/>
    <m/>
    <m/>
    <m/>
    <m/>
    <m/>
    <m/>
    <m/>
    <m/>
    <m/>
    <x v="0"/>
    <m/>
    <m/>
    <m/>
    <m/>
    <m/>
    <m/>
    <m/>
    <m/>
    <m/>
    <m/>
    <n v="0"/>
    <s v="YES=0NO=1"/>
    <s v="&lt;="/>
    <n v="0"/>
    <s v="YES=0NO=1"/>
    <s v="max"/>
    <m/>
    <m/>
    <m/>
    <m/>
    <m/>
    <m/>
    <m/>
    <m/>
  </r>
  <r>
    <s v="MT0024210"/>
    <s v="ICIS-NPDES"/>
    <x v="1"/>
    <x v="5"/>
    <n v="84066"/>
    <s v="Oil and grease visual"/>
    <x v="38"/>
    <n v="1"/>
    <s v="Effluent gross"/>
    <n v="1"/>
    <x v="21"/>
    <x v="21"/>
    <n v="40329"/>
    <x v="0"/>
    <m/>
    <m/>
    <m/>
    <m/>
    <m/>
    <m/>
    <m/>
    <m/>
    <m/>
    <m/>
    <m/>
    <m/>
    <m/>
    <m/>
    <m/>
    <m/>
    <m/>
    <m/>
    <m/>
    <m/>
    <m/>
    <m/>
    <m/>
    <m/>
    <m/>
    <m/>
    <m/>
    <m/>
    <m/>
    <m/>
    <m/>
    <m/>
    <m/>
    <m/>
    <x v="0"/>
    <m/>
    <m/>
    <m/>
    <m/>
    <m/>
    <m/>
    <m/>
    <m/>
    <m/>
    <m/>
    <n v="0"/>
    <s v="YES=0NO=1"/>
    <s v="&lt;="/>
    <n v="0"/>
    <s v="YES=0NO=1"/>
    <s v="max"/>
    <m/>
    <m/>
    <m/>
    <m/>
    <m/>
    <m/>
    <m/>
    <m/>
  </r>
  <r>
    <s v="MT0024210"/>
    <s v="ICIS-NPDES"/>
    <x v="1"/>
    <x v="5"/>
    <n v="84066"/>
    <s v="Oil and grease visual"/>
    <x v="38"/>
    <n v="1"/>
    <s v="Effluent gross"/>
    <n v="1"/>
    <x v="22"/>
    <x v="22"/>
    <n v="40359"/>
    <x v="0"/>
    <m/>
    <m/>
    <m/>
    <m/>
    <m/>
    <m/>
    <m/>
    <m/>
    <m/>
    <m/>
    <m/>
    <m/>
    <m/>
    <m/>
    <m/>
    <m/>
    <m/>
    <m/>
    <m/>
    <m/>
    <m/>
    <m/>
    <m/>
    <m/>
    <m/>
    <m/>
    <m/>
    <m/>
    <m/>
    <m/>
    <m/>
    <m/>
    <m/>
    <m/>
    <x v="0"/>
    <m/>
    <m/>
    <m/>
    <m/>
    <m/>
    <m/>
    <m/>
    <m/>
    <m/>
    <m/>
    <n v="0"/>
    <s v="YES=0NO=1"/>
    <s v="&lt;="/>
    <n v="0"/>
    <s v="YES=0NO=1"/>
    <s v="max"/>
    <m/>
    <m/>
    <m/>
    <m/>
    <m/>
    <m/>
    <m/>
    <m/>
  </r>
  <r>
    <s v="MT0024210"/>
    <s v="ICIS-NPDES"/>
    <x v="1"/>
    <x v="5"/>
    <n v="84066"/>
    <s v="Oil and grease visual"/>
    <x v="38"/>
    <n v="1"/>
    <s v="Effluent gross"/>
    <n v="1"/>
    <x v="23"/>
    <x v="23"/>
    <n v="40390"/>
    <x v="0"/>
    <m/>
    <m/>
    <m/>
    <m/>
    <m/>
    <m/>
    <m/>
    <m/>
    <m/>
    <m/>
    <m/>
    <m/>
    <m/>
    <m/>
    <m/>
    <m/>
    <m/>
    <m/>
    <m/>
    <m/>
    <m/>
    <m/>
    <m/>
    <m/>
    <m/>
    <m/>
    <m/>
    <m/>
    <m/>
    <m/>
    <m/>
    <m/>
    <m/>
    <m/>
    <x v="0"/>
    <m/>
    <m/>
    <m/>
    <m/>
    <m/>
    <m/>
    <m/>
    <m/>
    <m/>
    <m/>
    <n v="0"/>
    <s v="YES=0NO=1"/>
    <s v="&lt;="/>
    <n v="0"/>
    <s v="YES=0NO=1"/>
    <s v="max"/>
    <m/>
    <m/>
    <m/>
    <m/>
    <m/>
    <m/>
    <m/>
    <m/>
  </r>
  <r>
    <s v="MT0024210"/>
    <s v="ICIS-NPDES"/>
    <x v="1"/>
    <x v="5"/>
    <n v="84066"/>
    <s v="Oil and grease visual"/>
    <x v="38"/>
    <n v="1"/>
    <s v="Effluent gross"/>
    <n v="1"/>
    <x v="0"/>
    <x v="0"/>
    <n v="40421"/>
    <x v="0"/>
    <m/>
    <m/>
    <m/>
    <m/>
    <m/>
    <m/>
    <m/>
    <m/>
    <m/>
    <m/>
    <m/>
    <m/>
    <m/>
    <m/>
    <m/>
    <m/>
    <m/>
    <m/>
    <m/>
    <m/>
    <m/>
    <m/>
    <m/>
    <m/>
    <m/>
    <m/>
    <m/>
    <m/>
    <m/>
    <m/>
    <m/>
    <m/>
    <m/>
    <m/>
    <x v="0"/>
    <m/>
    <m/>
    <m/>
    <m/>
    <m/>
    <m/>
    <m/>
    <m/>
    <m/>
    <m/>
    <m/>
    <s v="YES=0NO=1"/>
    <s v="&lt;="/>
    <n v="0"/>
    <s v="YES=0NO=1"/>
    <s v="max"/>
    <m/>
    <m/>
    <m/>
    <m/>
    <m/>
    <m/>
    <m/>
    <m/>
  </r>
  <r>
    <s v="MT0024210"/>
    <s v="ICIS-NPDES"/>
    <x v="1"/>
    <x v="5"/>
    <n v="84066"/>
    <s v="Oil and grease visual"/>
    <x v="38"/>
    <n v="1"/>
    <s v="Effluent gross"/>
    <n v="1"/>
    <x v="1"/>
    <x v="1"/>
    <n v="40451"/>
    <x v="0"/>
    <m/>
    <m/>
    <m/>
    <m/>
    <m/>
    <m/>
    <m/>
    <m/>
    <m/>
    <m/>
    <m/>
    <m/>
    <m/>
    <m/>
    <m/>
    <m/>
    <m/>
    <m/>
    <m/>
    <m/>
    <m/>
    <m/>
    <m/>
    <m/>
    <m/>
    <m/>
    <m/>
    <m/>
    <m/>
    <m/>
    <m/>
    <m/>
    <m/>
    <m/>
    <x v="0"/>
    <m/>
    <m/>
    <m/>
    <m/>
    <m/>
    <m/>
    <m/>
    <m/>
    <m/>
    <m/>
    <n v="0"/>
    <s v="YES=0NO=1"/>
    <s v="&lt;="/>
    <n v="0"/>
    <s v="YES=0NO=1"/>
    <s v="max"/>
    <m/>
    <m/>
    <m/>
    <m/>
    <m/>
    <m/>
    <m/>
    <m/>
  </r>
  <r>
    <s v="MT0024210"/>
    <s v="ICIS-NPDES"/>
    <x v="1"/>
    <x v="5"/>
    <n v="84066"/>
    <s v="Oil and grease visual"/>
    <x v="38"/>
    <n v="1"/>
    <s v="Effluent gross"/>
    <n v="1"/>
    <x v="24"/>
    <x v="24"/>
    <n v="40482"/>
    <x v="0"/>
    <m/>
    <m/>
    <m/>
    <m/>
    <m/>
    <m/>
    <m/>
    <m/>
    <m/>
    <m/>
    <m/>
    <m/>
    <m/>
    <m/>
    <m/>
    <m/>
    <m/>
    <m/>
    <m/>
    <m/>
    <m/>
    <m/>
    <m/>
    <m/>
    <m/>
    <m/>
    <m/>
    <m/>
    <m/>
    <m/>
    <m/>
    <m/>
    <m/>
    <m/>
    <x v="0"/>
    <m/>
    <m/>
    <m/>
    <m/>
    <m/>
    <m/>
    <m/>
    <m/>
    <m/>
    <m/>
    <n v="0"/>
    <s v="YES=0NO=1"/>
    <s v="&lt;="/>
    <n v="0"/>
    <s v="YES=0NO=1"/>
    <s v="max"/>
    <m/>
    <m/>
    <m/>
    <m/>
    <m/>
    <m/>
    <m/>
    <m/>
  </r>
  <r>
    <s v="MT0024210"/>
    <s v="ICIS-NPDES"/>
    <x v="1"/>
    <x v="5"/>
    <n v="84066"/>
    <s v="Oil and grease visual"/>
    <x v="38"/>
    <n v="1"/>
    <s v="Effluent gross"/>
    <n v="1"/>
    <x v="2"/>
    <x v="2"/>
    <n v="40512"/>
    <x v="0"/>
    <m/>
    <m/>
    <m/>
    <m/>
    <m/>
    <m/>
    <m/>
    <m/>
    <m/>
    <m/>
    <m/>
    <m/>
    <m/>
    <m/>
    <m/>
    <m/>
    <m/>
    <m/>
    <m/>
    <m/>
    <m/>
    <m/>
    <m/>
    <m/>
    <m/>
    <m/>
    <m/>
    <m/>
    <m/>
    <m/>
    <m/>
    <m/>
    <m/>
    <m/>
    <x v="0"/>
    <m/>
    <m/>
    <m/>
    <m/>
    <m/>
    <m/>
    <m/>
    <m/>
    <m/>
    <m/>
    <n v="0"/>
    <s v="YES=0NO=1"/>
    <s v="&lt;="/>
    <n v="0"/>
    <s v="YES=0NO=1"/>
    <s v="max"/>
    <m/>
    <m/>
    <m/>
    <m/>
    <m/>
    <m/>
    <m/>
    <m/>
  </r>
  <r>
    <s v="MT0024210"/>
    <s v="ICIS-NPDES"/>
    <x v="1"/>
    <x v="5"/>
    <n v="84066"/>
    <s v="Oil and grease visual"/>
    <x v="38"/>
    <n v="1"/>
    <s v="Effluent gross"/>
    <n v="1"/>
    <x v="3"/>
    <x v="3"/>
    <n v="40543"/>
    <x v="0"/>
    <m/>
    <m/>
    <m/>
    <m/>
    <m/>
    <m/>
    <m/>
    <m/>
    <m/>
    <m/>
    <m/>
    <m/>
    <m/>
    <m/>
    <m/>
    <m/>
    <m/>
    <m/>
    <m/>
    <m/>
    <m/>
    <m/>
    <m/>
    <m/>
    <m/>
    <m/>
    <m/>
    <m/>
    <m/>
    <m/>
    <m/>
    <m/>
    <m/>
    <m/>
    <x v="0"/>
    <m/>
    <m/>
    <m/>
    <m/>
    <m/>
    <m/>
    <m/>
    <m/>
    <m/>
    <m/>
    <n v="0"/>
    <s v="YES=0NO=1"/>
    <s v="&lt;="/>
    <n v="0"/>
    <s v="YES=0NO=1"/>
    <s v="max"/>
    <m/>
    <m/>
    <m/>
    <m/>
    <m/>
    <m/>
    <m/>
    <m/>
  </r>
  <r>
    <s v="MT0024210"/>
    <s v="ICIS-NPDES"/>
    <x v="1"/>
    <x v="5"/>
    <n v="84066"/>
    <s v="Oil and grease visual"/>
    <x v="38"/>
    <n v="1"/>
    <s v="Effluent gross"/>
    <n v="1"/>
    <x v="25"/>
    <x v="25"/>
    <n v="40574"/>
    <x v="1"/>
    <m/>
    <m/>
    <m/>
    <m/>
    <m/>
    <m/>
    <m/>
    <m/>
    <m/>
    <m/>
    <m/>
    <m/>
    <m/>
    <m/>
    <m/>
    <m/>
    <m/>
    <m/>
    <m/>
    <m/>
    <m/>
    <m/>
    <m/>
    <m/>
    <m/>
    <m/>
    <m/>
    <m/>
    <m/>
    <m/>
    <m/>
    <m/>
    <m/>
    <m/>
    <x v="0"/>
    <m/>
    <m/>
    <m/>
    <m/>
    <m/>
    <m/>
    <m/>
    <m/>
    <m/>
    <m/>
    <n v="0"/>
    <s v="YES=0NO=1"/>
    <s v="&lt;="/>
    <n v="0"/>
    <s v="YES=0NO=1"/>
    <s v="max"/>
    <m/>
    <m/>
    <m/>
    <m/>
    <m/>
    <m/>
    <m/>
    <m/>
  </r>
  <r>
    <s v="MT0024210"/>
    <s v="ICIS-NPDES"/>
    <x v="1"/>
    <x v="5"/>
    <n v="84066"/>
    <s v="Oil and grease visual"/>
    <x v="38"/>
    <n v="1"/>
    <s v="Effluent gross"/>
    <n v="1"/>
    <x v="26"/>
    <x v="26"/>
    <n v="40602"/>
    <x v="1"/>
    <m/>
    <m/>
    <m/>
    <m/>
    <m/>
    <m/>
    <m/>
    <m/>
    <m/>
    <m/>
    <m/>
    <m/>
    <m/>
    <m/>
    <m/>
    <m/>
    <m/>
    <m/>
    <m/>
    <m/>
    <m/>
    <m/>
    <m/>
    <m/>
    <m/>
    <m/>
    <m/>
    <m/>
    <m/>
    <m/>
    <m/>
    <m/>
    <m/>
    <m/>
    <x v="0"/>
    <m/>
    <m/>
    <m/>
    <m/>
    <m/>
    <m/>
    <m/>
    <m/>
    <m/>
    <m/>
    <n v="0"/>
    <s v="YES=0NO=1"/>
    <s v="&lt;="/>
    <n v="0"/>
    <s v="YES=0NO=1"/>
    <s v="max"/>
    <m/>
    <m/>
    <m/>
    <m/>
    <m/>
    <m/>
    <m/>
    <m/>
  </r>
  <r>
    <s v="MT0024210"/>
    <s v="ICIS-NPDES"/>
    <x v="1"/>
    <x v="5"/>
    <n v="84066"/>
    <s v="Oil and grease visual"/>
    <x v="38"/>
    <n v="1"/>
    <s v="Effluent gross"/>
    <n v="1"/>
    <x v="27"/>
    <x v="27"/>
    <n v="40633"/>
    <x v="1"/>
    <m/>
    <m/>
    <m/>
    <m/>
    <m/>
    <m/>
    <m/>
    <m/>
    <m/>
    <m/>
    <m/>
    <m/>
    <m/>
    <m/>
    <m/>
    <m/>
    <m/>
    <m/>
    <m/>
    <m/>
    <m/>
    <m/>
    <m/>
    <m/>
    <m/>
    <m/>
    <m/>
    <m/>
    <m/>
    <m/>
    <m/>
    <m/>
    <m/>
    <m/>
    <x v="0"/>
    <m/>
    <m/>
    <m/>
    <m/>
    <m/>
    <m/>
    <m/>
    <m/>
    <m/>
    <m/>
    <n v="0"/>
    <s v="YES=0NO=1"/>
    <s v="&lt;="/>
    <n v="0"/>
    <s v="YES=0NO=1"/>
    <s v="max"/>
    <m/>
    <m/>
    <m/>
    <m/>
    <m/>
    <m/>
    <m/>
    <m/>
  </r>
  <r>
    <s v="MT0024210"/>
    <s v="ICIS-NPDES"/>
    <x v="1"/>
    <x v="5"/>
    <n v="84066"/>
    <s v="Oil and grease visual"/>
    <x v="38"/>
    <n v="1"/>
    <s v="Effluent gross"/>
    <n v="1"/>
    <x v="28"/>
    <x v="28"/>
    <n v="40663"/>
    <x v="1"/>
    <m/>
    <m/>
    <m/>
    <m/>
    <m/>
    <m/>
    <m/>
    <m/>
    <m/>
    <m/>
    <m/>
    <m/>
    <m/>
    <m/>
    <m/>
    <m/>
    <m/>
    <m/>
    <m/>
    <m/>
    <m/>
    <m/>
    <m/>
    <m/>
    <m/>
    <m/>
    <m/>
    <m/>
    <m/>
    <m/>
    <m/>
    <m/>
    <m/>
    <m/>
    <x v="0"/>
    <m/>
    <m/>
    <m/>
    <m/>
    <m/>
    <m/>
    <m/>
    <m/>
    <m/>
    <m/>
    <n v="0"/>
    <s v="YES=0NO=1"/>
    <s v="&lt;="/>
    <n v="0"/>
    <s v="YES=0NO=1"/>
    <s v="max"/>
    <m/>
    <m/>
    <m/>
    <m/>
    <m/>
    <m/>
    <m/>
    <m/>
  </r>
  <r>
    <s v="MT0024210"/>
    <s v="ICIS-NPDES"/>
    <x v="1"/>
    <x v="5"/>
    <n v="84066"/>
    <s v="Oil and grease visual"/>
    <x v="38"/>
    <n v="1"/>
    <s v="Effluent gross"/>
    <n v="1"/>
    <x v="4"/>
    <x v="4"/>
    <n v="40694"/>
    <x v="1"/>
    <m/>
    <m/>
    <m/>
    <m/>
    <m/>
    <m/>
    <m/>
    <m/>
    <m/>
    <m/>
    <m/>
    <m/>
    <m/>
    <m/>
    <m/>
    <m/>
    <m/>
    <m/>
    <m/>
    <m/>
    <m/>
    <m/>
    <m/>
    <m/>
    <m/>
    <m/>
    <m/>
    <m/>
    <m/>
    <m/>
    <m/>
    <m/>
    <m/>
    <m/>
    <x v="0"/>
    <m/>
    <m/>
    <m/>
    <m/>
    <m/>
    <m/>
    <m/>
    <m/>
    <m/>
    <m/>
    <n v="0"/>
    <s v="YES=0NO=1"/>
    <s v="&lt;="/>
    <n v="0"/>
    <s v="YES=0NO=1"/>
    <s v="max"/>
    <m/>
    <m/>
    <m/>
    <m/>
    <m/>
    <m/>
    <m/>
    <m/>
  </r>
  <r>
    <s v="MT0024210"/>
    <s v="ICIS-NPDES"/>
    <x v="1"/>
    <x v="5"/>
    <n v="84066"/>
    <s v="Oil and grease visual"/>
    <x v="38"/>
    <n v="1"/>
    <s v="Effluent gross"/>
    <n v="1"/>
    <x v="5"/>
    <x v="5"/>
    <n v="40724"/>
    <x v="1"/>
    <m/>
    <m/>
    <m/>
    <m/>
    <m/>
    <m/>
    <m/>
    <m/>
    <m/>
    <m/>
    <m/>
    <m/>
    <m/>
    <m/>
    <m/>
    <m/>
    <m/>
    <m/>
    <m/>
    <m/>
    <m/>
    <m/>
    <m/>
    <m/>
    <m/>
    <m/>
    <m/>
    <m/>
    <m/>
    <m/>
    <m/>
    <m/>
    <m/>
    <m/>
    <x v="0"/>
    <m/>
    <m/>
    <m/>
    <m/>
    <m/>
    <m/>
    <m/>
    <m/>
    <m/>
    <m/>
    <n v="0"/>
    <s v="YES=0NO=1"/>
    <s v="&lt;="/>
    <n v="0"/>
    <s v="YES=0NO=1"/>
    <s v="max"/>
    <m/>
    <m/>
    <m/>
    <m/>
    <m/>
    <m/>
    <m/>
    <m/>
  </r>
  <r>
    <s v="MT0024210"/>
    <s v="ICIS-NPDES"/>
    <x v="1"/>
    <x v="5"/>
    <n v="84066"/>
    <s v="Oil and grease visual"/>
    <x v="38"/>
    <n v="1"/>
    <s v="Effluent gross"/>
    <n v="1"/>
    <x v="6"/>
    <x v="6"/>
    <n v="40755"/>
    <x v="1"/>
    <m/>
    <m/>
    <m/>
    <m/>
    <m/>
    <m/>
    <m/>
    <m/>
    <m/>
    <m/>
    <m/>
    <m/>
    <m/>
    <m/>
    <m/>
    <m/>
    <m/>
    <m/>
    <m/>
    <m/>
    <m/>
    <m/>
    <m/>
    <m/>
    <m/>
    <m/>
    <m/>
    <m/>
    <m/>
    <m/>
    <m/>
    <m/>
    <m/>
    <m/>
    <x v="0"/>
    <m/>
    <m/>
    <m/>
    <m/>
    <m/>
    <m/>
    <m/>
    <m/>
    <m/>
    <m/>
    <n v="0"/>
    <s v="YES=0NO=1"/>
    <s v="&lt;="/>
    <n v="0"/>
    <s v="YES=0NO=1"/>
    <s v="max"/>
    <m/>
    <m/>
    <m/>
    <m/>
    <m/>
    <m/>
    <m/>
    <m/>
  </r>
  <r>
    <s v="MT0024210"/>
    <s v="ICIS-NPDES"/>
    <x v="1"/>
    <x v="5"/>
    <n v="84066"/>
    <s v="Oil and grease visual"/>
    <x v="38"/>
    <n v="1"/>
    <s v="Effluent gross"/>
    <n v="1"/>
    <x v="7"/>
    <x v="7"/>
    <n v="40786"/>
    <x v="1"/>
    <m/>
    <m/>
    <m/>
    <m/>
    <m/>
    <m/>
    <m/>
    <m/>
    <m/>
    <m/>
    <m/>
    <m/>
    <m/>
    <m/>
    <m/>
    <m/>
    <m/>
    <m/>
    <m/>
    <m/>
    <m/>
    <m/>
    <m/>
    <m/>
    <m/>
    <m/>
    <m/>
    <m/>
    <m/>
    <m/>
    <m/>
    <m/>
    <m/>
    <m/>
    <x v="0"/>
    <m/>
    <m/>
    <m/>
    <m/>
    <m/>
    <m/>
    <m/>
    <m/>
    <m/>
    <m/>
    <n v="0"/>
    <s v="YES=0NO=1"/>
    <s v="&lt;="/>
    <n v="0"/>
    <s v="YES=0NO=1"/>
    <s v="max"/>
    <m/>
    <m/>
    <m/>
    <m/>
    <m/>
    <m/>
    <m/>
    <m/>
  </r>
  <r>
    <s v="MT0024210"/>
    <s v="ICIS-NPDES"/>
    <x v="1"/>
    <x v="5"/>
    <n v="84066"/>
    <s v="Oil and grease visual"/>
    <x v="38"/>
    <n v="1"/>
    <s v="Effluent gross"/>
    <n v="1"/>
    <x v="29"/>
    <x v="29"/>
    <n v="40816"/>
    <x v="1"/>
    <m/>
    <m/>
    <m/>
    <m/>
    <m/>
    <m/>
    <m/>
    <m/>
    <m/>
    <m/>
    <m/>
    <m/>
    <m/>
    <m/>
    <m/>
    <m/>
    <m/>
    <m/>
    <m/>
    <m/>
    <m/>
    <m/>
    <m/>
    <m/>
    <m/>
    <m/>
    <m/>
    <m/>
    <m/>
    <m/>
    <m/>
    <m/>
    <m/>
    <m/>
    <x v="0"/>
    <m/>
    <m/>
    <m/>
    <m/>
    <m/>
    <m/>
    <m/>
    <m/>
    <m/>
    <m/>
    <n v="0"/>
    <s v="YES=0NO=1"/>
    <s v="&lt;="/>
    <n v="0"/>
    <s v="YES=0NO=1"/>
    <s v="max"/>
    <m/>
    <m/>
    <m/>
    <m/>
    <m/>
    <m/>
    <m/>
    <m/>
  </r>
  <r>
    <s v="MT0024210"/>
    <s v="ICIS-NPDES"/>
    <x v="1"/>
    <x v="5"/>
    <n v="84066"/>
    <s v="Oil and grease visual"/>
    <x v="38"/>
    <n v="1"/>
    <s v="Effluent gross"/>
    <n v="1"/>
    <x v="30"/>
    <x v="30"/>
    <n v="40847"/>
    <x v="1"/>
    <m/>
    <m/>
    <m/>
    <m/>
    <m/>
    <m/>
    <m/>
    <m/>
    <m/>
    <m/>
    <m/>
    <m/>
    <m/>
    <m/>
    <m/>
    <m/>
    <m/>
    <m/>
    <m/>
    <m/>
    <m/>
    <m/>
    <m/>
    <m/>
    <m/>
    <m/>
    <m/>
    <m/>
    <m/>
    <m/>
    <m/>
    <m/>
    <m/>
    <m/>
    <x v="0"/>
    <m/>
    <m/>
    <m/>
    <m/>
    <m/>
    <m/>
    <m/>
    <m/>
    <m/>
    <m/>
    <n v="0"/>
    <s v="YES=0NO=1"/>
    <s v="&lt;="/>
    <n v="0"/>
    <s v="YES=0NO=1"/>
    <s v="max"/>
    <m/>
    <m/>
    <m/>
    <m/>
    <m/>
    <m/>
    <m/>
    <m/>
  </r>
  <r>
    <s v="MT0024210"/>
    <s v="ICIS-NPDES"/>
    <x v="1"/>
    <x v="5"/>
    <n v="84066"/>
    <s v="Oil and grease visual"/>
    <x v="38"/>
    <n v="1"/>
    <s v="Effluent gross"/>
    <n v="1"/>
    <x v="31"/>
    <x v="31"/>
    <n v="40877"/>
    <x v="1"/>
    <m/>
    <m/>
    <m/>
    <m/>
    <m/>
    <m/>
    <m/>
    <m/>
    <m/>
    <m/>
    <m/>
    <m/>
    <m/>
    <m/>
    <m/>
    <m/>
    <m/>
    <m/>
    <m/>
    <m/>
    <m/>
    <m/>
    <m/>
    <m/>
    <m/>
    <m/>
    <m/>
    <m/>
    <m/>
    <m/>
    <m/>
    <m/>
    <m/>
    <m/>
    <x v="0"/>
    <m/>
    <m/>
    <m/>
    <m/>
    <m/>
    <m/>
    <m/>
    <m/>
    <m/>
    <m/>
    <n v="0"/>
    <s v="YES=0NO=1"/>
    <s v="&lt;="/>
    <n v="0"/>
    <s v="YES=0NO=1"/>
    <s v="max"/>
    <m/>
    <m/>
    <m/>
    <m/>
    <m/>
    <m/>
    <m/>
    <m/>
  </r>
  <r>
    <s v="MT0024210"/>
    <s v="ICIS-NPDES"/>
    <x v="1"/>
    <x v="5"/>
    <n v="84066"/>
    <s v="Oil and grease visual"/>
    <x v="38"/>
    <n v="1"/>
    <s v="Effluent gross"/>
    <n v="1"/>
    <x v="32"/>
    <x v="32"/>
    <n v="40908"/>
    <x v="1"/>
    <m/>
    <m/>
    <m/>
    <m/>
    <m/>
    <m/>
    <m/>
    <m/>
    <m/>
    <m/>
    <m/>
    <m/>
    <m/>
    <m/>
    <m/>
    <m/>
    <m/>
    <m/>
    <m/>
    <m/>
    <m/>
    <m/>
    <m/>
    <m/>
    <m/>
    <m/>
    <m/>
    <m/>
    <m/>
    <m/>
    <m/>
    <m/>
    <m/>
    <m/>
    <x v="0"/>
    <m/>
    <m/>
    <m/>
    <m/>
    <m/>
    <m/>
    <m/>
    <m/>
    <m/>
    <m/>
    <n v="0"/>
    <s v="YES=0NO=1"/>
    <s v="&lt;="/>
    <n v="0"/>
    <s v="YES=0NO=1"/>
    <s v="max"/>
    <m/>
    <m/>
    <m/>
    <m/>
    <m/>
    <m/>
    <m/>
    <m/>
  </r>
  <r>
    <s v="MT0024210"/>
    <s v="ICIS-NPDES"/>
    <x v="1"/>
    <x v="5"/>
    <n v="84066"/>
    <s v="Oil and grease visual"/>
    <x v="38"/>
    <n v="1"/>
    <s v="Effluent gross"/>
    <n v="1"/>
    <x v="33"/>
    <x v="33"/>
    <n v="40939"/>
    <x v="2"/>
    <m/>
    <m/>
    <m/>
    <m/>
    <m/>
    <m/>
    <m/>
    <m/>
    <m/>
    <m/>
    <m/>
    <m/>
    <m/>
    <m/>
    <m/>
    <m/>
    <m/>
    <m/>
    <m/>
    <m/>
    <m/>
    <m/>
    <m/>
    <m/>
    <m/>
    <m/>
    <m/>
    <m/>
    <m/>
    <m/>
    <m/>
    <m/>
    <m/>
    <m/>
    <x v="0"/>
    <m/>
    <m/>
    <m/>
    <m/>
    <m/>
    <m/>
    <m/>
    <m/>
    <m/>
    <m/>
    <n v="0"/>
    <s v="YES=0NO=1"/>
    <s v="&lt;="/>
    <n v="0"/>
    <s v="YES=0NO=1"/>
    <s v="max"/>
    <m/>
    <m/>
    <m/>
    <m/>
    <m/>
    <m/>
    <m/>
    <m/>
  </r>
  <r>
    <s v="MT0024210"/>
    <s v="ICIS-NPDES"/>
    <x v="1"/>
    <x v="5"/>
    <n v="84066"/>
    <s v="Oil and grease visual"/>
    <x v="38"/>
    <n v="1"/>
    <s v="Effluent gross"/>
    <n v="1"/>
    <x v="34"/>
    <x v="34"/>
    <n v="40968"/>
    <x v="2"/>
    <m/>
    <m/>
    <m/>
    <m/>
    <m/>
    <m/>
    <m/>
    <m/>
    <m/>
    <m/>
    <m/>
    <m/>
    <m/>
    <m/>
    <m/>
    <m/>
    <m/>
    <m/>
    <m/>
    <m/>
    <m/>
    <m/>
    <m/>
    <m/>
    <m/>
    <m/>
    <m/>
    <m/>
    <m/>
    <m/>
    <m/>
    <m/>
    <m/>
    <m/>
    <x v="0"/>
    <m/>
    <m/>
    <m/>
    <m/>
    <m/>
    <m/>
    <m/>
    <m/>
    <m/>
    <m/>
    <n v="0"/>
    <s v="YES=0NO=1"/>
    <s v="&lt;="/>
    <n v="0"/>
    <s v="YES=0NO=1"/>
    <s v="max"/>
    <m/>
    <m/>
    <m/>
    <m/>
    <m/>
    <m/>
    <m/>
    <m/>
  </r>
  <r>
    <s v="MT0024210"/>
    <s v="ICIS-NPDES"/>
    <x v="1"/>
    <x v="5"/>
    <n v="84066"/>
    <s v="Oil and grease visual"/>
    <x v="38"/>
    <n v="1"/>
    <s v="Effluent gross"/>
    <n v="1"/>
    <x v="8"/>
    <x v="8"/>
    <n v="40999"/>
    <x v="2"/>
    <m/>
    <m/>
    <m/>
    <m/>
    <m/>
    <m/>
    <m/>
    <m/>
    <m/>
    <m/>
    <m/>
    <m/>
    <m/>
    <m/>
    <m/>
    <m/>
    <m/>
    <m/>
    <m/>
    <m/>
    <m/>
    <m/>
    <m/>
    <m/>
    <m/>
    <m/>
    <m/>
    <m/>
    <m/>
    <m/>
    <m/>
    <m/>
    <m/>
    <m/>
    <x v="0"/>
    <m/>
    <m/>
    <m/>
    <m/>
    <m/>
    <m/>
    <m/>
    <m/>
    <m/>
    <m/>
    <n v="0"/>
    <s v="YES=0NO=1"/>
    <s v="&lt;="/>
    <n v="0"/>
    <s v="YES=0NO=1"/>
    <s v="max"/>
    <m/>
    <m/>
    <m/>
    <m/>
    <m/>
    <m/>
    <m/>
    <m/>
  </r>
  <r>
    <s v="MT0024210"/>
    <s v="ICIS-NPDES"/>
    <x v="1"/>
    <x v="5"/>
    <n v="84066"/>
    <s v="Oil and grease visual"/>
    <x v="38"/>
    <n v="1"/>
    <s v="Effluent gross"/>
    <n v="1"/>
    <x v="9"/>
    <x v="9"/>
    <n v="41029"/>
    <x v="2"/>
    <m/>
    <m/>
    <m/>
    <m/>
    <m/>
    <m/>
    <m/>
    <m/>
    <m/>
    <m/>
    <m/>
    <m/>
    <m/>
    <m/>
    <m/>
    <m/>
    <m/>
    <m/>
    <m/>
    <m/>
    <m/>
    <m/>
    <m/>
    <m/>
    <m/>
    <m/>
    <m/>
    <m/>
    <m/>
    <m/>
    <m/>
    <m/>
    <m/>
    <m/>
    <x v="0"/>
    <m/>
    <m/>
    <m/>
    <m/>
    <m/>
    <m/>
    <m/>
    <m/>
    <m/>
    <m/>
    <n v="0"/>
    <s v="YES=0NO=1"/>
    <s v="&lt;="/>
    <n v="0"/>
    <s v="YES=0NO=1"/>
    <s v="max"/>
    <m/>
    <m/>
    <m/>
    <m/>
    <m/>
    <m/>
    <m/>
    <m/>
  </r>
  <r>
    <s v="MT0024210"/>
    <s v="ICIS-NPDES"/>
    <x v="1"/>
    <x v="5"/>
    <s v="TGM3B"/>
    <s v="Pass/Fail Statre 48Hr Acute Ceriodaphnia"/>
    <x v="60"/>
    <n v="1"/>
    <s v="Effluent gross"/>
    <n v="3"/>
    <x v="13"/>
    <x v="13"/>
    <n v="40086"/>
    <x v="3"/>
    <m/>
    <m/>
    <m/>
    <m/>
    <m/>
    <m/>
    <m/>
    <m/>
    <m/>
    <m/>
    <m/>
    <m/>
    <m/>
    <m/>
    <m/>
    <m/>
    <m/>
    <m/>
    <m/>
    <m/>
    <m/>
    <m/>
    <m/>
    <n v="0"/>
    <s v="PASS/FAIL"/>
    <s v="&lt;="/>
    <n v="0"/>
    <s v="PASS/FAIL"/>
    <s v="max"/>
    <m/>
    <m/>
    <m/>
    <m/>
    <m/>
    <x v="0"/>
    <m/>
    <m/>
    <m/>
    <m/>
    <m/>
    <m/>
    <m/>
    <m/>
    <m/>
    <m/>
    <m/>
    <m/>
    <m/>
    <m/>
    <m/>
    <m/>
    <m/>
    <m/>
    <m/>
    <m/>
    <m/>
    <m/>
    <m/>
    <m/>
  </r>
  <r>
    <s v="MT0024210"/>
    <s v="ICIS-NPDES"/>
    <x v="1"/>
    <x v="5"/>
    <s v="TGM3B"/>
    <s v="Pass/Fail Statre 48Hr Acute Ceriodaphnia"/>
    <x v="60"/>
    <n v="1"/>
    <s v="Effluent gross"/>
    <n v="3"/>
    <x v="16"/>
    <x v="16"/>
    <n v="40178"/>
    <x v="3"/>
    <m/>
    <m/>
    <m/>
    <m/>
    <m/>
    <m/>
    <m/>
    <m/>
    <m/>
    <m/>
    <m/>
    <m/>
    <m/>
    <m/>
    <m/>
    <m/>
    <m/>
    <m/>
    <m/>
    <m/>
    <m/>
    <m/>
    <m/>
    <m/>
    <s v="PASS/FAIL"/>
    <s v="&lt;="/>
    <n v="0"/>
    <s v="PASS/FAIL"/>
    <s v="max"/>
    <m/>
    <m/>
    <m/>
    <m/>
    <m/>
    <x v="0"/>
    <m/>
    <m/>
    <m/>
    <m/>
    <m/>
    <m/>
    <m/>
    <m/>
    <m/>
    <m/>
    <m/>
    <m/>
    <m/>
    <m/>
    <m/>
    <m/>
    <m/>
    <m/>
    <m/>
    <m/>
    <m/>
    <m/>
    <m/>
    <m/>
  </r>
  <r>
    <s v="MT0024210"/>
    <s v="ICIS-NPDES"/>
    <x v="1"/>
    <x v="5"/>
    <s v="TGM3B"/>
    <s v="Pass/Fail Statre 48Hr Acute Ceriodaphnia"/>
    <x v="60"/>
    <n v="1"/>
    <s v="Effluent gross"/>
    <n v="3"/>
    <x v="19"/>
    <x v="19"/>
    <n v="40268"/>
    <x v="0"/>
    <m/>
    <m/>
    <m/>
    <m/>
    <m/>
    <m/>
    <m/>
    <m/>
    <m/>
    <m/>
    <m/>
    <m/>
    <m/>
    <m/>
    <m/>
    <m/>
    <m/>
    <m/>
    <m/>
    <m/>
    <m/>
    <m/>
    <m/>
    <n v="0"/>
    <s v="PASS/FAIL"/>
    <s v="&lt;="/>
    <n v="0"/>
    <s v="PASS/FAIL"/>
    <s v="max"/>
    <m/>
    <m/>
    <m/>
    <m/>
    <m/>
    <x v="0"/>
    <m/>
    <m/>
    <m/>
    <m/>
    <m/>
    <m/>
    <m/>
    <m/>
    <m/>
    <m/>
    <m/>
    <m/>
    <m/>
    <m/>
    <m/>
    <m/>
    <m/>
    <m/>
    <m/>
    <m/>
    <m/>
    <m/>
    <m/>
    <m/>
  </r>
  <r>
    <s v="MT0024210"/>
    <s v="ICIS-NPDES"/>
    <x v="1"/>
    <x v="5"/>
    <s v="TGM3B"/>
    <s v="Pass/Fail Statre 48Hr Acute Ceriodaphnia"/>
    <x v="60"/>
    <n v="1"/>
    <s v="Effluent gross"/>
    <n v="3"/>
    <x v="22"/>
    <x v="22"/>
    <n v="40359"/>
    <x v="0"/>
    <m/>
    <m/>
    <m/>
    <m/>
    <m/>
    <m/>
    <m/>
    <m/>
    <m/>
    <m/>
    <m/>
    <m/>
    <m/>
    <m/>
    <m/>
    <m/>
    <m/>
    <m/>
    <m/>
    <m/>
    <m/>
    <m/>
    <m/>
    <m/>
    <s v="PASS/FAIL"/>
    <s v="&lt;="/>
    <n v="0"/>
    <s v="PASS/FAIL"/>
    <s v="max"/>
    <m/>
    <m/>
    <m/>
    <m/>
    <m/>
    <x v="0"/>
    <m/>
    <m/>
    <m/>
    <m/>
    <m/>
    <m/>
    <m/>
    <m/>
    <m/>
    <m/>
    <m/>
    <m/>
    <m/>
    <m/>
    <m/>
    <m/>
    <m/>
    <m/>
    <m/>
    <m/>
    <m/>
    <m/>
    <m/>
    <m/>
  </r>
  <r>
    <s v="MT0024210"/>
    <s v="ICIS-NPDES"/>
    <x v="1"/>
    <x v="5"/>
    <s v="TGM3B"/>
    <s v="Pass/Fail Statre 48Hr Acute Ceriodaphnia"/>
    <x v="60"/>
    <n v="1"/>
    <s v="Effluent gross"/>
    <n v="3"/>
    <x v="1"/>
    <x v="1"/>
    <n v="40451"/>
    <x v="0"/>
    <m/>
    <m/>
    <m/>
    <m/>
    <m/>
    <m/>
    <m/>
    <m/>
    <m/>
    <m/>
    <m/>
    <m/>
    <m/>
    <m/>
    <m/>
    <m/>
    <m/>
    <m/>
    <m/>
    <m/>
    <m/>
    <m/>
    <m/>
    <n v="0"/>
    <s v="PASS/FAIL"/>
    <s v="&lt;="/>
    <n v="0"/>
    <s v="PASS/FAIL"/>
    <s v="max"/>
    <m/>
    <m/>
    <m/>
    <m/>
    <m/>
    <x v="0"/>
    <m/>
    <m/>
    <m/>
    <m/>
    <m/>
    <m/>
    <m/>
    <m/>
    <m/>
    <m/>
    <m/>
    <m/>
    <m/>
    <m/>
    <m/>
    <m/>
    <m/>
    <m/>
    <m/>
    <m/>
    <m/>
    <m/>
    <m/>
    <m/>
  </r>
  <r>
    <s v="MT0024210"/>
    <s v="ICIS-NPDES"/>
    <x v="1"/>
    <x v="5"/>
    <s v="TGM3B"/>
    <s v="Pass/Fail Statre 48Hr Acute Ceriodaphnia"/>
    <x v="60"/>
    <n v="1"/>
    <s v="Effluent gross"/>
    <n v="3"/>
    <x v="3"/>
    <x v="3"/>
    <n v="40543"/>
    <x v="0"/>
    <m/>
    <m/>
    <m/>
    <m/>
    <m/>
    <m/>
    <m/>
    <m/>
    <m/>
    <m/>
    <m/>
    <m/>
    <m/>
    <m/>
    <m/>
    <m/>
    <m/>
    <m/>
    <m/>
    <m/>
    <m/>
    <m/>
    <m/>
    <m/>
    <s v="PASS/FAIL"/>
    <s v="&lt;="/>
    <n v="0"/>
    <s v="PASS/FAIL"/>
    <s v="max"/>
    <m/>
    <m/>
    <m/>
    <m/>
    <m/>
    <x v="0"/>
    <m/>
    <m/>
    <m/>
    <m/>
    <m/>
    <m/>
    <m/>
    <m/>
    <m/>
    <m/>
    <m/>
    <m/>
    <m/>
    <m/>
    <m/>
    <m/>
    <m/>
    <m/>
    <m/>
    <m/>
    <m/>
    <m/>
    <m/>
    <m/>
  </r>
  <r>
    <s v="MT0024210"/>
    <s v="ICIS-NPDES"/>
    <x v="1"/>
    <x v="5"/>
    <s v="TGM3B"/>
    <s v="Pass/Fail Statre 48Hr Acute Ceriodaphnia"/>
    <x v="60"/>
    <n v="1"/>
    <s v="Effluent gross"/>
    <n v="3"/>
    <x v="27"/>
    <x v="27"/>
    <n v="40633"/>
    <x v="1"/>
    <m/>
    <m/>
    <m/>
    <m/>
    <m/>
    <m/>
    <m/>
    <m/>
    <m/>
    <m/>
    <m/>
    <m/>
    <m/>
    <m/>
    <m/>
    <m/>
    <m/>
    <m/>
    <m/>
    <m/>
    <m/>
    <m/>
    <m/>
    <n v="0"/>
    <s v="PASS/FAIL"/>
    <s v="&lt;="/>
    <n v="0"/>
    <s v="PASS/FAIL"/>
    <s v="max"/>
    <m/>
    <m/>
    <m/>
    <m/>
    <m/>
    <x v="0"/>
    <m/>
    <m/>
    <m/>
    <m/>
    <m/>
    <m/>
    <m/>
    <m/>
    <m/>
    <m/>
    <m/>
    <m/>
    <m/>
    <m/>
    <m/>
    <m/>
    <m/>
    <m/>
    <m/>
    <m/>
    <m/>
    <m/>
    <m/>
    <m/>
  </r>
  <r>
    <s v="MT0024210"/>
    <s v="ICIS-NPDES"/>
    <x v="1"/>
    <x v="5"/>
    <s v="TGM3B"/>
    <s v="Pass/Fail Statre 48Hr Acute Ceriodaphnia"/>
    <x v="60"/>
    <n v="1"/>
    <s v="Effluent gross"/>
    <n v="3"/>
    <x v="5"/>
    <x v="5"/>
    <n v="40724"/>
    <x v="1"/>
    <m/>
    <m/>
    <m/>
    <m/>
    <m/>
    <m/>
    <m/>
    <m/>
    <m/>
    <m/>
    <m/>
    <m/>
    <m/>
    <m/>
    <m/>
    <m/>
    <m/>
    <m/>
    <m/>
    <m/>
    <m/>
    <m/>
    <m/>
    <m/>
    <s v="PASS/FAIL"/>
    <s v="&lt;="/>
    <n v="0"/>
    <s v="PASS/FAIL"/>
    <s v="max"/>
    <m/>
    <m/>
    <m/>
    <m/>
    <m/>
    <x v="0"/>
    <m/>
    <m/>
    <m/>
    <m/>
    <m/>
    <m/>
    <m/>
    <m/>
    <m/>
    <m/>
    <m/>
    <m/>
    <m/>
    <m/>
    <m/>
    <m/>
    <m/>
    <m/>
    <m/>
    <m/>
    <m/>
    <m/>
    <m/>
    <m/>
  </r>
  <r>
    <s v="MT0024210"/>
    <s v="ICIS-NPDES"/>
    <x v="1"/>
    <x v="5"/>
    <s v="TGM3B"/>
    <s v="Pass/Fail Statre 48Hr Acute Ceriodaphnia"/>
    <x v="60"/>
    <n v="1"/>
    <s v="Effluent gross"/>
    <n v="3"/>
    <x v="29"/>
    <x v="29"/>
    <n v="40816"/>
    <x v="1"/>
    <m/>
    <m/>
    <m/>
    <m/>
    <m/>
    <m/>
    <m/>
    <m/>
    <m/>
    <m/>
    <m/>
    <m/>
    <m/>
    <m/>
    <m/>
    <m/>
    <m/>
    <m/>
    <m/>
    <m/>
    <m/>
    <m/>
    <m/>
    <n v="0"/>
    <s v="PASS/FAIL"/>
    <s v="&lt;="/>
    <n v="0"/>
    <s v="PASS/FAIL"/>
    <s v="max"/>
    <m/>
    <m/>
    <m/>
    <m/>
    <m/>
    <x v="0"/>
    <m/>
    <m/>
    <m/>
    <m/>
    <m/>
    <m/>
    <m/>
    <m/>
    <m/>
    <m/>
    <m/>
    <m/>
    <m/>
    <m/>
    <m/>
    <m/>
    <m/>
    <m/>
    <m/>
    <m/>
    <m/>
    <m/>
    <m/>
    <m/>
  </r>
  <r>
    <s v="MT0024210"/>
    <s v="ICIS-NPDES"/>
    <x v="1"/>
    <x v="5"/>
    <s v="TGM3B"/>
    <s v="Pass/Fail Statre 48Hr Acute Ceriodaphnia"/>
    <x v="60"/>
    <n v="1"/>
    <s v="Effluent gross"/>
    <n v="3"/>
    <x v="32"/>
    <x v="32"/>
    <n v="40908"/>
    <x v="1"/>
    <m/>
    <m/>
    <m/>
    <m/>
    <m/>
    <m/>
    <m/>
    <m/>
    <m/>
    <m/>
    <m/>
    <m/>
    <m/>
    <m/>
    <m/>
    <m/>
    <m/>
    <m/>
    <m/>
    <m/>
    <m/>
    <m/>
    <m/>
    <m/>
    <s v="PASS/FAIL"/>
    <s v="&lt;="/>
    <n v="0"/>
    <s v="PASS/FAIL"/>
    <s v="max"/>
    <m/>
    <m/>
    <m/>
    <m/>
    <m/>
    <x v="0"/>
    <m/>
    <m/>
    <m/>
    <m/>
    <m/>
    <m/>
    <m/>
    <m/>
    <m/>
    <m/>
    <m/>
    <m/>
    <m/>
    <m/>
    <m/>
    <m/>
    <m/>
    <m/>
    <m/>
    <m/>
    <m/>
    <m/>
    <m/>
    <m/>
  </r>
  <r>
    <s v="MT0024210"/>
    <s v="ICIS-NPDES"/>
    <x v="1"/>
    <x v="5"/>
    <s v="TGM3B"/>
    <s v="Pass/Fail Statre 48Hr Acute Ceriodaphnia"/>
    <x v="60"/>
    <n v="1"/>
    <s v="Effluent gross"/>
    <n v="3"/>
    <x v="8"/>
    <x v="8"/>
    <n v="40999"/>
    <x v="2"/>
    <m/>
    <m/>
    <m/>
    <m/>
    <m/>
    <m/>
    <m/>
    <m/>
    <m/>
    <m/>
    <m/>
    <m/>
    <m/>
    <m/>
    <m/>
    <m/>
    <m/>
    <m/>
    <m/>
    <m/>
    <m/>
    <m/>
    <m/>
    <n v="0"/>
    <s v="PASS/FAIL"/>
    <s v="&lt;="/>
    <n v="0"/>
    <s v="PASS/FAIL"/>
    <s v="max"/>
    <m/>
    <m/>
    <m/>
    <m/>
    <m/>
    <x v="0"/>
    <m/>
    <m/>
    <m/>
    <m/>
    <m/>
    <m/>
    <m/>
    <m/>
    <m/>
    <m/>
    <m/>
    <m/>
    <m/>
    <m/>
    <m/>
    <m/>
    <m/>
    <m/>
    <m/>
    <m/>
    <m/>
    <m/>
    <m/>
    <m/>
  </r>
  <r>
    <s v="MT0024210"/>
    <s v="ICIS-NPDES"/>
    <x v="1"/>
    <x v="5"/>
    <s v="TGN6C"/>
    <s v="Pass/Fail Static Renewal 96Hr Acute Pimephales Promelas"/>
    <x v="61"/>
    <n v="1"/>
    <s v="Effluent gross"/>
    <n v="3"/>
    <x v="13"/>
    <x v="13"/>
    <n v="40086"/>
    <x v="3"/>
    <m/>
    <m/>
    <m/>
    <m/>
    <m/>
    <m/>
    <m/>
    <m/>
    <m/>
    <m/>
    <m/>
    <m/>
    <m/>
    <m/>
    <m/>
    <m/>
    <m/>
    <m/>
    <m/>
    <m/>
    <m/>
    <m/>
    <m/>
    <m/>
    <s v="PASS/FAIL"/>
    <s v="&lt;="/>
    <n v="0"/>
    <s v="PASS/FAIL"/>
    <s v="max"/>
    <m/>
    <m/>
    <m/>
    <m/>
    <m/>
    <x v="0"/>
    <m/>
    <m/>
    <m/>
    <m/>
    <m/>
    <m/>
    <m/>
    <m/>
    <m/>
    <m/>
    <m/>
    <m/>
    <m/>
    <m/>
    <m/>
    <m/>
    <m/>
    <m/>
    <m/>
    <m/>
    <m/>
    <m/>
    <m/>
    <m/>
  </r>
  <r>
    <s v="MT0024210"/>
    <s v="ICIS-NPDES"/>
    <x v="1"/>
    <x v="5"/>
    <s v="TGN6C"/>
    <s v="Pass/Fail Static Renewal 96Hr Acute Pimephales Promelas"/>
    <x v="61"/>
    <n v="1"/>
    <s v="Effluent gross"/>
    <n v="3"/>
    <x v="16"/>
    <x v="16"/>
    <n v="40178"/>
    <x v="3"/>
    <m/>
    <m/>
    <m/>
    <m/>
    <m/>
    <m/>
    <m/>
    <m/>
    <m/>
    <m/>
    <m/>
    <m/>
    <m/>
    <m/>
    <m/>
    <m/>
    <m/>
    <m/>
    <m/>
    <m/>
    <m/>
    <m/>
    <m/>
    <n v="0"/>
    <s v="PASS/FAIL"/>
    <s v="&lt;="/>
    <n v="0"/>
    <s v="PASS/FAIL"/>
    <s v="max"/>
    <m/>
    <m/>
    <m/>
    <m/>
    <m/>
    <x v="0"/>
    <m/>
    <m/>
    <m/>
    <m/>
    <m/>
    <m/>
    <m/>
    <m/>
    <m/>
    <m/>
    <m/>
    <m/>
    <m/>
    <m/>
    <m/>
    <m/>
    <m/>
    <m/>
    <m/>
    <m/>
    <m/>
    <m/>
    <m/>
    <m/>
  </r>
  <r>
    <s v="MT0024210"/>
    <s v="ICIS-NPDES"/>
    <x v="1"/>
    <x v="5"/>
    <s v="TGN6C"/>
    <s v="Pass/Fail Static Renewal 96Hr Acute Pimephales Promelas"/>
    <x v="61"/>
    <n v="1"/>
    <s v="Effluent gross"/>
    <n v="3"/>
    <x v="19"/>
    <x v="19"/>
    <n v="40268"/>
    <x v="0"/>
    <m/>
    <m/>
    <m/>
    <m/>
    <m/>
    <m/>
    <m/>
    <m/>
    <m/>
    <m/>
    <m/>
    <m/>
    <m/>
    <m/>
    <m/>
    <m/>
    <m/>
    <m/>
    <m/>
    <m/>
    <m/>
    <m/>
    <m/>
    <m/>
    <s v="PASS/FAIL"/>
    <s v="&lt;="/>
    <n v="0"/>
    <s v="PASS/FAIL"/>
    <s v="max"/>
    <m/>
    <m/>
    <m/>
    <m/>
    <m/>
    <x v="0"/>
    <m/>
    <m/>
    <m/>
    <m/>
    <m/>
    <m/>
    <m/>
    <m/>
    <m/>
    <m/>
    <m/>
    <m/>
    <m/>
    <m/>
    <m/>
    <m/>
    <m/>
    <m/>
    <m/>
    <m/>
    <m/>
    <m/>
    <m/>
    <m/>
  </r>
  <r>
    <s v="MT0024210"/>
    <s v="ICIS-NPDES"/>
    <x v="1"/>
    <x v="5"/>
    <s v="TGN6C"/>
    <s v="Pass/Fail Static Renewal 96Hr Acute Pimephales Promelas"/>
    <x v="61"/>
    <n v="1"/>
    <s v="Effluent gross"/>
    <n v="3"/>
    <x v="22"/>
    <x v="22"/>
    <n v="40359"/>
    <x v="0"/>
    <m/>
    <m/>
    <m/>
    <m/>
    <m/>
    <m/>
    <m/>
    <m/>
    <m/>
    <m/>
    <m/>
    <m/>
    <m/>
    <m/>
    <m/>
    <m/>
    <m/>
    <m/>
    <m/>
    <m/>
    <m/>
    <m/>
    <m/>
    <n v="0"/>
    <s v="PASS/FAIL"/>
    <s v="&lt;="/>
    <n v="0"/>
    <s v="PASS/FAIL"/>
    <s v="max"/>
    <m/>
    <m/>
    <m/>
    <m/>
    <m/>
    <x v="0"/>
    <m/>
    <m/>
    <m/>
    <m/>
    <m/>
    <m/>
    <m/>
    <m/>
    <m/>
    <m/>
    <m/>
    <m/>
    <m/>
    <m/>
    <m/>
    <m/>
    <m/>
    <m/>
    <m/>
    <m/>
    <m/>
    <m/>
    <m/>
    <m/>
  </r>
  <r>
    <s v="MT0024210"/>
    <s v="ICIS-NPDES"/>
    <x v="1"/>
    <x v="5"/>
    <s v="TGN6C"/>
    <s v="Pass/Fail Static Renewal 96Hr Acute Pimephales Promelas"/>
    <x v="61"/>
    <n v="1"/>
    <s v="Effluent gross"/>
    <n v="3"/>
    <x v="1"/>
    <x v="1"/>
    <n v="40451"/>
    <x v="0"/>
    <m/>
    <m/>
    <m/>
    <m/>
    <m/>
    <m/>
    <m/>
    <m/>
    <m/>
    <m/>
    <m/>
    <m/>
    <m/>
    <m/>
    <m/>
    <m/>
    <m/>
    <m/>
    <m/>
    <m/>
    <m/>
    <m/>
    <m/>
    <m/>
    <s v="PASS/FAIL"/>
    <s v="&lt;="/>
    <n v="0"/>
    <s v="PASS/FAIL"/>
    <s v="max"/>
    <m/>
    <m/>
    <m/>
    <m/>
    <m/>
    <x v="0"/>
    <m/>
    <m/>
    <m/>
    <m/>
    <m/>
    <m/>
    <m/>
    <m/>
    <m/>
    <m/>
    <m/>
    <m/>
    <m/>
    <m/>
    <m/>
    <m/>
    <m/>
    <m/>
    <m/>
    <m/>
    <m/>
    <m/>
    <m/>
    <m/>
  </r>
  <r>
    <s v="MT0024210"/>
    <s v="ICIS-NPDES"/>
    <x v="1"/>
    <x v="5"/>
    <s v="TGN6C"/>
    <s v="Pass/Fail Static Renewal 96Hr Acute Pimephales Promelas"/>
    <x v="61"/>
    <n v="1"/>
    <s v="Effluent gross"/>
    <n v="3"/>
    <x v="3"/>
    <x v="3"/>
    <n v="40543"/>
    <x v="0"/>
    <m/>
    <m/>
    <m/>
    <m/>
    <m/>
    <m/>
    <m/>
    <m/>
    <m/>
    <m/>
    <m/>
    <m/>
    <m/>
    <m/>
    <m/>
    <m/>
    <m/>
    <m/>
    <m/>
    <m/>
    <m/>
    <m/>
    <m/>
    <n v="0"/>
    <s v="PASS/FAIL"/>
    <s v="&lt;="/>
    <n v="0"/>
    <s v="PASS/FAIL"/>
    <s v="max"/>
    <m/>
    <m/>
    <m/>
    <m/>
    <m/>
    <x v="0"/>
    <m/>
    <m/>
    <m/>
    <m/>
    <m/>
    <m/>
    <m/>
    <m/>
    <m/>
    <m/>
    <m/>
    <m/>
    <m/>
    <m/>
    <m/>
    <m/>
    <m/>
    <m/>
    <m/>
    <m/>
    <m/>
    <m/>
    <m/>
    <m/>
  </r>
  <r>
    <s v="MT0024210"/>
    <s v="ICIS-NPDES"/>
    <x v="1"/>
    <x v="5"/>
    <s v="TGN6C"/>
    <s v="Pass/Fail Static Renewal 96Hr Acute Pimephales Promelas"/>
    <x v="61"/>
    <n v="1"/>
    <s v="Effluent gross"/>
    <n v="3"/>
    <x v="27"/>
    <x v="27"/>
    <n v="40633"/>
    <x v="1"/>
    <m/>
    <m/>
    <m/>
    <m/>
    <m/>
    <m/>
    <m/>
    <m/>
    <m/>
    <m/>
    <m/>
    <m/>
    <m/>
    <m/>
    <m/>
    <m/>
    <m/>
    <m/>
    <m/>
    <m/>
    <m/>
    <m/>
    <m/>
    <m/>
    <s v="PASS/FAIL"/>
    <s v="&lt;="/>
    <n v="0"/>
    <s v="PASS/FAIL"/>
    <s v="max"/>
    <m/>
    <m/>
    <m/>
    <m/>
    <m/>
    <x v="0"/>
    <m/>
    <m/>
    <m/>
    <m/>
    <m/>
    <m/>
    <m/>
    <m/>
    <m/>
    <m/>
    <m/>
    <m/>
    <m/>
    <m/>
    <m/>
    <m/>
    <m/>
    <m/>
    <m/>
    <m/>
    <m/>
    <m/>
    <m/>
    <m/>
  </r>
  <r>
    <s v="MT0024210"/>
    <s v="ICIS-NPDES"/>
    <x v="1"/>
    <x v="5"/>
    <s v="TGN6C"/>
    <s v="Pass/Fail Static Renewal 96Hr Acute Pimephales Promelas"/>
    <x v="61"/>
    <n v="1"/>
    <s v="Effluent gross"/>
    <n v="3"/>
    <x v="5"/>
    <x v="5"/>
    <n v="40724"/>
    <x v="1"/>
    <m/>
    <m/>
    <m/>
    <m/>
    <m/>
    <m/>
    <m/>
    <m/>
    <m/>
    <m/>
    <m/>
    <m/>
    <m/>
    <m/>
    <m/>
    <m/>
    <m/>
    <m/>
    <m/>
    <m/>
    <m/>
    <m/>
    <m/>
    <n v="0"/>
    <s v="PASS/FAIL"/>
    <s v="&lt;="/>
    <n v="0"/>
    <s v="PASS/FAIL"/>
    <s v="max"/>
    <m/>
    <m/>
    <m/>
    <m/>
    <m/>
    <x v="0"/>
    <m/>
    <m/>
    <m/>
    <m/>
    <m/>
    <m/>
    <m/>
    <m/>
    <m/>
    <m/>
    <m/>
    <m/>
    <m/>
    <m/>
    <m/>
    <m/>
    <m/>
    <m/>
    <m/>
    <m/>
    <m/>
    <m/>
    <m/>
    <m/>
  </r>
  <r>
    <s v="MT0024210"/>
    <s v="ICIS-NPDES"/>
    <x v="1"/>
    <x v="5"/>
    <s v="TGN6C"/>
    <s v="Pass/Fail Static Renewal 96Hr Acute Pimephales Promelas"/>
    <x v="61"/>
    <n v="1"/>
    <s v="Effluent gross"/>
    <n v="3"/>
    <x v="29"/>
    <x v="29"/>
    <n v="40816"/>
    <x v="1"/>
    <m/>
    <m/>
    <m/>
    <m/>
    <m/>
    <m/>
    <m/>
    <m/>
    <m/>
    <m/>
    <m/>
    <m/>
    <m/>
    <m/>
    <m/>
    <m/>
    <m/>
    <m/>
    <m/>
    <m/>
    <m/>
    <m/>
    <m/>
    <m/>
    <s v="PASS/FAIL"/>
    <s v="&lt;="/>
    <n v="0"/>
    <s v="PASS/FAIL"/>
    <s v="max"/>
    <m/>
    <m/>
    <m/>
    <m/>
    <m/>
    <x v="0"/>
    <m/>
    <m/>
    <m/>
    <m/>
    <m/>
    <m/>
    <m/>
    <m/>
    <m/>
    <m/>
    <m/>
    <m/>
    <m/>
    <m/>
    <m/>
    <m/>
    <m/>
    <m/>
    <m/>
    <m/>
    <m/>
    <m/>
    <m/>
    <m/>
  </r>
  <r>
    <s v="MT0024210"/>
    <s v="ICIS-NPDES"/>
    <x v="1"/>
    <x v="5"/>
    <s v="TGN6C"/>
    <s v="Pass/Fail Static Renewal 96Hr Acute Pimephales Promelas"/>
    <x v="61"/>
    <n v="1"/>
    <s v="Effluent gross"/>
    <n v="3"/>
    <x v="32"/>
    <x v="32"/>
    <n v="40908"/>
    <x v="1"/>
    <m/>
    <m/>
    <m/>
    <m/>
    <m/>
    <m/>
    <m/>
    <m/>
    <m/>
    <m/>
    <m/>
    <m/>
    <m/>
    <m/>
    <m/>
    <m/>
    <m/>
    <m/>
    <m/>
    <m/>
    <m/>
    <m/>
    <m/>
    <n v="0"/>
    <s v="PASS/FAIL"/>
    <s v="&lt;="/>
    <n v="0"/>
    <s v="PASS/FAIL"/>
    <s v="max"/>
    <m/>
    <m/>
    <m/>
    <m/>
    <m/>
    <x v="0"/>
    <m/>
    <m/>
    <m/>
    <m/>
    <m/>
    <m/>
    <m/>
    <m/>
    <m/>
    <m/>
    <m/>
    <m/>
    <m/>
    <m/>
    <m/>
    <m/>
    <m/>
    <m/>
    <m/>
    <m/>
    <m/>
    <m/>
    <m/>
    <m/>
  </r>
  <r>
    <s v="MT0024210"/>
    <s v="ICIS-NPDES"/>
    <x v="1"/>
    <x v="5"/>
    <s v="TGN6C"/>
    <s v="Pass/Fail Static Renewal 96Hr Acute Pimephales Promelas"/>
    <x v="61"/>
    <n v="1"/>
    <s v="Effluent gross"/>
    <n v="3"/>
    <x v="8"/>
    <x v="8"/>
    <n v="40999"/>
    <x v="2"/>
    <m/>
    <m/>
    <m/>
    <m/>
    <m/>
    <m/>
    <m/>
    <m/>
    <m/>
    <m/>
    <m/>
    <m/>
    <m/>
    <m/>
    <m/>
    <m/>
    <m/>
    <m/>
    <m/>
    <m/>
    <m/>
    <m/>
    <m/>
    <m/>
    <s v="PASS/FAIL"/>
    <s v="&lt;="/>
    <n v="0"/>
    <s v="PASS/FAIL"/>
    <s v="max"/>
    <m/>
    <m/>
    <m/>
    <m/>
    <m/>
    <x v="0"/>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name="PivotTable4" cacheId="10" applyNumberFormats="0" applyBorderFormats="0" applyFontFormats="0" applyPatternFormats="0" applyAlignmentFormats="0" applyWidthHeightFormats="1" dataCaption="Values" updatedVersion="3" minRefreshableVersion="3" showCalcMbrs="0" useAutoFormatting="1" itemPrintTitles="1" createdVersion="3" indent="0" outline="1" outlineData="1" multipleFieldFilters="0">
  <location ref="A25:E780" firstHeaderRow="1" firstDataRow="2" firstDataCol="1"/>
  <pivotFields count="73">
    <pivotField showAll="0"/>
    <pivotField showAll="0"/>
    <pivotField axis="axisRow" showAll="0">
      <items count="3">
        <item x="1"/>
        <item x="0"/>
        <item t="default"/>
      </items>
    </pivotField>
    <pivotField axis="axisRow" showAll="0">
      <items count="7">
        <item sd="0" x="0"/>
        <item sd="0" x="5"/>
        <item sd="0" x="1"/>
        <item sd="0" x="2"/>
        <item sd="0" x="3"/>
        <item sd="0" x="4"/>
        <item t="default"/>
      </items>
    </pivotField>
    <pivotField showAll="0"/>
    <pivotField showAll="0"/>
    <pivotField axis="axisRow" showAll="0">
      <items count="64">
        <item x="32"/>
        <item h="1" x="49"/>
        <item h="1" x="31"/>
        <item h="1" x="54"/>
        <item x="42"/>
        <item h="1" x="25"/>
        <item x="45"/>
        <item x="39"/>
        <item x="44"/>
        <item x="50"/>
        <item x="18"/>
        <item x="40"/>
        <item x="59"/>
        <item x="52"/>
        <item h="1" x="26"/>
        <item x="34"/>
        <item x="53"/>
        <item x="41"/>
        <item x="2"/>
        <item h="1" x="1"/>
        <item x="23"/>
        <item x="27"/>
        <item x="62"/>
        <item h="1" x="28"/>
        <item x="33"/>
        <item h="1" x="51"/>
        <item x="19"/>
        <item x="29"/>
        <item x="56"/>
        <item x="58"/>
        <item x="46"/>
        <item x="15"/>
        <item x="13"/>
        <item x="14"/>
        <item x="12"/>
        <item x="11"/>
        <item x="10"/>
        <item x="38"/>
        <item x="9"/>
        <item h="1" x="61"/>
        <item h="1" x="60"/>
        <item x="57"/>
        <item h="1" x="17"/>
        <item x="16"/>
        <item h="1" x="6"/>
        <item x="35"/>
        <item x="24"/>
        <item x="43"/>
        <item x="21"/>
        <item x="20"/>
        <item x="8"/>
        <item h="1" x="37"/>
        <item x="36"/>
        <item x="7"/>
        <item h="1" x="3"/>
        <item h="1" x="4"/>
        <item h="1" x="30"/>
        <item x="47"/>
        <item h="1" x="5"/>
        <item x="22"/>
        <item h="1" x="0"/>
        <item x="55"/>
        <item x="48"/>
        <item t="default"/>
      </items>
    </pivotField>
    <pivotField showAll="0"/>
    <pivotField showAll="0"/>
    <pivotField showAll="0"/>
    <pivotField showAll="0"/>
    <pivotField axis="axisRow" numFmtId="14" showAll="0">
      <items count="40">
        <item x="11"/>
        <item x="12"/>
        <item x="13"/>
        <item x="14"/>
        <item x="15"/>
        <item x="16"/>
        <item x="17"/>
        <item x="18"/>
        <item x="19"/>
        <item x="20"/>
        <item x="21"/>
        <item x="22"/>
        <item x="23"/>
        <item x="0"/>
        <item x="1"/>
        <item x="24"/>
        <item x="2"/>
        <item x="3"/>
        <item x="25"/>
        <item x="26"/>
        <item x="27"/>
        <item x="28"/>
        <item x="4"/>
        <item x="5"/>
        <item x="6"/>
        <item x="7"/>
        <item x="29"/>
        <item x="30"/>
        <item x="31"/>
        <item x="32"/>
        <item x="33"/>
        <item x="34"/>
        <item x="8"/>
        <item x="9"/>
        <item x="35"/>
        <item x="10"/>
        <item x="36"/>
        <item x="37"/>
        <item x="38"/>
        <item t="default"/>
      </items>
    </pivotField>
    <pivotField numFmtId="1" showAll="0"/>
    <pivotField axis="axisRow" numFmtId="1" showAll="0">
      <items count="5">
        <item h="1" x="3"/>
        <item x="0"/>
        <item x="1"/>
        <item x="2"/>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dataField="1" showAll="0">
      <items count="89">
        <item x="2"/>
        <item x="10"/>
        <item x="58"/>
        <item x="59"/>
        <item x="60"/>
        <item x="56"/>
        <item x="82"/>
        <item x="57"/>
        <item x="81"/>
        <item x="78"/>
        <item x="80"/>
        <item x="79"/>
        <item x="19"/>
        <item x="20"/>
        <item x="9"/>
        <item x="18"/>
        <item x="16"/>
        <item x="17"/>
        <item x="5"/>
        <item x="54"/>
        <item x="7"/>
        <item x="53"/>
        <item x="55"/>
        <item x="85"/>
        <item x="83"/>
        <item x="51"/>
        <item x="87"/>
        <item x="86"/>
        <item x="4"/>
        <item x="84"/>
        <item x="52"/>
        <item x="61"/>
        <item x="11"/>
        <item x="15"/>
        <item x="1"/>
        <item x="64"/>
        <item x="12"/>
        <item x="14"/>
        <item x="62"/>
        <item x="63"/>
        <item x="8"/>
        <item x="13"/>
        <item x="3"/>
        <item x="6"/>
        <item x="70"/>
        <item x="69"/>
        <item x="68"/>
        <item x="67"/>
        <item x="76"/>
        <item x="66"/>
        <item x="71"/>
        <item x="37"/>
        <item x="77"/>
        <item x="65"/>
        <item x="74"/>
        <item x="75"/>
        <item x="36"/>
        <item x="73"/>
        <item x="72"/>
        <item x="39"/>
        <item x="35"/>
        <item x="38"/>
        <item x="48"/>
        <item x="29"/>
        <item x="47"/>
        <item x="44"/>
        <item x="41"/>
        <item x="50"/>
        <item x="45"/>
        <item x="43"/>
        <item x="23"/>
        <item x="46"/>
        <item x="24"/>
        <item x="42"/>
        <item x="49"/>
        <item x="26"/>
        <item x="28"/>
        <item x="30"/>
        <item x="27"/>
        <item x="25"/>
        <item x="31"/>
        <item x="22"/>
        <item x="34"/>
        <item x="40"/>
        <item x="21"/>
        <item x="32"/>
        <item x="33"/>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5">
    <field x="6"/>
    <field x="13"/>
    <field x="2"/>
    <field x="3"/>
    <field x="11"/>
  </rowFields>
  <rowItems count="754">
    <i>
      <x/>
    </i>
    <i r="1">
      <x v="1"/>
    </i>
    <i r="2">
      <x/>
    </i>
    <i r="3">
      <x v="1"/>
    </i>
    <i r="1">
      <x v="2"/>
    </i>
    <i r="2">
      <x/>
    </i>
    <i r="3">
      <x v="1"/>
    </i>
    <i r="1">
      <x v="3"/>
    </i>
    <i r="2">
      <x/>
    </i>
    <i r="3">
      <x v="1"/>
    </i>
    <i r="2">
      <x v="1"/>
    </i>
    <i r="3">
      <x/>
    </i>
    <i r="3">
      <x v="3"/>
    </i>
    <i>
      <x v="4"/>
    </i>
    <i r="1">
      <x v="1"/>
    </i>
    <i r="2">
      <x/>
    </i>
    <i r="3">
      <x v="1"/>
    </i>
    <i r="2">
      <x v="1"/>
    </i>
    <i r="3">
      <x v="3"/>
    </i>
    <i r="1">
      <x v="2"/>
    </i>
    <i r="2">
      <x/>
    </i>
    <i r="3">
      <x v="1"/>
    </i>
    <i r="2">
      <x v="1"/>
    </i>
    <i r="3">
      <x v="3"/>
    </i>
    <i r="1">
      <x v="3"/>
    </i>
    <i r="2">
      <x/>
    </i>
    <i r="3">
      <x v="1"/>
    </i>
    <i r="2">
      <x v="1"/>
    </i>
    <i r="3">
      <x v="3"/>
    </i>
    <i>
      <x v="6"/>
    </i>
    <i r="1">
      <x v="1"/>
    </i>
    <i r="2">
      <x/>
    </i>
    <i r="3">
      <x v="1"/>
    </i>
    <i r="2">
      <x v="1"/>
    </i>
    <i r="3">
      <x v="3"/>
    </i>
    <i r="1">
      <x v="2"/>
    </i>
    <i r="2">
      <x/>
    </i>
    <i r="3">
      <x v="1"/>
    </i>
    <i r="2">
      <x v="1"/>
    </i>
    <i r="3">
      <x v="3"/>
    </i>
    <i r="1">
      <x v="3"/>
    </i>
    <i r="2">
      <x/>
    </i>
    <i r="3">
      <x v="1"/>
    </i>
    <i r="2">
      <x v="1"/>
    </i>
    <i r="3">
      <x v="3"/>
    </i>
    <i>
      <x v="7"/>
    </i>
    <i r="1">
      <x v="1"/>
    </i>
    <i r="2">
      <x/>
    </i>
    <i r="3">
      <x v="1"/>
    </i>
    <i r="2">
      <x v="1"/>
    </i>
    <i r="3">
      <x v="3"/>
    </i>
    <i r="1">
      <x v="2"/>
    </i>
    <i r="2">
      <x/>
    </i>
    <i r="3">
      <x v="1"/>
    </i>
    <i r="2">
      <x v="1"/>
    </i>
    <i r="3">
      <x v="3"/>
    </i>
    <i r="1">
      <x v="3"/>
    </i>
    <i r="2">
      <x/>
    </i>
    <i r="3">
      <x v="1"/>
    </i>
    <i r="2">
      <x v="1"/>
    </i>
    <i r="3">
      <x v="3"/>
    </i>
    <i>
      <x v="8"/>
    </i>
    <i r="1">
      <x v="1"/>
    </i>
    <i r="2">
      <x/>
    </i>
    <i r="3">
      <x v="1"/>
    </i>
    <i r="2">
      <x v="1"/>
    </i>
    <i r="3">
      <x v="3"/>
    </i>
    <i r="1">
      <x v="2"/>
    </i>
    <i r="2">
      <x/>
    </i>
    <i r="3">
      <x v="1"/>
    </i>
    <i r="2">
      <x v="1"/>
    </i>
    <i r="3">
      <x v="3"/>
    </i>
    <i r="1">
      <x v="3"/>
    </i>
    <i r="2">
      <x/>
    </i>
    <i r="3">
      <x v="1"/>
    </i>
    <i r="2">
      <x v="1"/>
    </i>
    <i r="3">
      <x v="3"/>
    </i>
    <i>
      <x v="9"/>
    </i>
    <i r="1">
      <x v="1"/>
    </i>
    <i r="2">
      <x/>
    </i>
    <i r="3">
      <x v="1"/>
    </i>
    <i r="2">
      <x v="1"/>
    </i>
    <i r="3">
      <x v="3"/>
    </i>
    <i r="1">
      <x v="2"/>
    </i>
    <i r="2">
      <x/>
    </i>
    <i r="3">
      <x v="1"/>
    </i>
    <i r="2">
      <x v="1"/>
    </i>
    <i r="3">
      <x v="3"/>
    </i>
    <i r="1">
      <x v="3"/>
    </i>
    <i r="2">
      <x/>
    </i>
    <i r="3">
      <x v="1"/>
    </i>
    <i r="2">
      <x v="1"/>
    </i>
    <i r="3">
      <x v="3"/>
    </i>
    <i>
      <x v="10"/>
    </i>
    <i r="1">
      <x v="1"/>
    </i>
    <i r="2">
      <x/>
    </i>
    <i r="3">
      <x v="1"/>
    </i>
    <i r="2">
      <x v="1"/>
    </i>
    <i r="3">
      <x/>
    </i>
    <i r="1">
      <x v="2"/>
    </i>
    <i r="2">
      <x/>
    </i>
    <i r="3">
      <x v="1"/>
    </i>
    <i r="2">
      <x v="1"/>
    </i>
    <i r="3">
      <x/>
    </i>
    <i r="1">
      <x v="3"/>
    </i>
    <i r="2">
      <x/>
    </i>
    <i r="3">
      <x v="1"/>
    </i>
    <i r="2">
      <x v="1"/>
    </i>
    <i r="3">
      <x/>
    </i>
    <i>
      <x v="11"/>
    </i>
    <i r="1">
      <x v="1"/>
    </i>
    <i r="2">
      <x/>
    </i>
    <i r="3">
      <x v="1"/>
    </i>
    <i r="2">
      <x v="1"/>
    </i>
    <i r="3">
      <x v="3"/>
    </i>
    <i r="1">
      <x v="2"/>
    </i>
    <i r="2">
      <x/>
    </i>
    <i r="3">
      <x v="1"/>
    </i>
    <i r="2">
      <x v="1"/>
    </i>
    <i r="3">
      <x v="3"/>
    </i>
    <i r="1">
      <x v="3"/>
    </i>
    <i r="2">
      <x/>
    </i>
    <i r="3">
      <x v="1"/>
    </i>
    <i r="2">
      <x v="1"/>
    </i>
    <i r="3">
      <x v="3"/>
    </i>
    <i>
      <x v="12"/>
    </i>
    <i r="1">
      <x v="1"/>
    </i>
    <i r="2">
      <x/>
    </i>
    <i r="3">
      <x v="1"/>
    </i>
    <i r="2">
      <x v="1"/>
    </i>
    <i r="3">
      <x v="3"/>
    </i>
    <i r="1">
      <x v="2"/>
    </i>
    <i r="2">
      <x/>
    </i>
    <i r="3">
      <x v="1"/>
    </i>
    <i r="2">
      <x v="1"/>
    </i>
    <i r="3">
      <x v="3"/>
    </i>
    <i r="1">
      <x v="3"/>
    </i>
    <i r="2">
      <x/>
    </i>
    <i r="3">
      <x v="1"/>
    </i>
    <i r="2">
      <x v="1"/>
    </i>
    <i r="3">
      <x v="3"/>
    </i>
    <i>
      <x v="13"/>
    </i>
    <i r="1">
      <x v="1"/>
    </i>
    <i r="2">
      <x/>
    </i>
    <i r="3">
      <x v="1"/>
    </i>
    <i r="2">
      <x v="1"/>
    </i>
    <i r="3">
      <x v="3"/>
    </i>
    <i r="1">
      <x v="2"/>
    </i>
    <i r="2">
      <x/>
    </i>
    <i r="3">
      <x v="1"/>
    </i>
    <i r="2">
      <x v="1"/>
    </i>
    <i r="3">
      <x v="3"/>
    </i>
    <i r="1">
      <x v="3"/>
    </i>
    <i r="2">
      <x/>
    </i>
    <i r="3">
      <x v="1"/>
    </i>
    <i r="2">
      <x v="1"/>
    </i>
    <i r="3">
      <x v="3"/>
    </i>
    <i>
      <x v="15"/>
    </i>
    <i r="1">
      <x v="1"/>
    </i>
    <i r="2">
      <x v="1"/>
    </i>
    <i r="3">
      <x/>
    </i>
    <i r="3">
      <x v="2"/>
    </i>
    <i r="3">
      <x v="3"/>
    </i>
    <i r="1">
      <x v="2"/>
    </i>
    <i r="2">
      <x v="1"/>
    </i>
    <i r="3">
      <x/>
    </i>
    <i r="3">
      <x v="2"/>
    </i>
    <i r="3">
      <x v="3"/>
    </i>
    <i r="1">
      <x v="3"/>
    </i>
    <i r="2">
      <x v="1"/>
    </i>
    <i r="3">
      <x/>
    </i>
    <i r="3">
      <x v="2"/>
    </i>
    <i r="3">
      <x v="3"/>
    </i>
    <i>
      <x v="16"/>
    </i>
    <i r="1">
      <x v="1"/>
    </i>
    <i r="2">
      <x/>
    </i>
    <i r="3">
      <x v="1"/>
    </i>
    <i r="2">
      <x v="1"/>
    </i>
    <i r="3">
      <x v="3"/>
    </i>
    <i r="1">
      <x v="2"/>
    </i>
    <i r="2">
      <x/>
    </i>
    <i r="3">
      <x v="1"/>
    </i>
    <i r="2">
      <x v="1"/>
    </i>
    <i r="3">
      <x v="3"/>
    </i>
    <i r="1">
      <x v="3"/>
    </i>
    <i r="2">
      <x/>
    </i>
    <i r="3">
      <x v="1"/>
    </i>
    <i r="2">
      <x v="1"/>
    </i>
    <i r="3">
      <x v="3"/>
    </i>
    <i>
      <x v="17"/>
    </i>
    <i r="1">
      <x v="1"/>
    </i>
    <i r="2">
      <x/>
    </i>
    <i r="3">
      <x v="1"/>
    </i>
    <i r="2">
      <x v="1"/>
    </i>
    <i r="3">
      <x v="3"/>
    </i>
    <i r="1">
      <x v="2"/>
    </i>
    <i r="2">
      <x/>
    </i>
    <i r="3">
      <x v="1"/>
    </i>
    <i r="2">
      <x v="1"/>
    </i>
    <i r="3">
      <x v="3"/>
    </i>
    <i r="1">
      <x v="3"/>
    </i>
    <i r="2">
      <x/>
    </i>
    <i r="3">
      <x v="1"/>
    </i>
    <i r="2">
      <x v="1"/>
    </i>
    <i r="3">
      <x v="3"/>
    </i>
    <i>
      <x v="18"/>
    </i>
    <i r="1">
      <x v="1"/>
    </i>
    <i r="2">
      <x/>
    </i>
    <i r="3">
      <x v="1"/>
    </i>
    <i r="2">
      <x v="1"/>
    </i>
    <i r="3">
      <x/>
    </i>
    <i r="3">
      <x v="3"/>
    </i>
    <i r="1">
      <x v="2"/>
    </i>
    <i r="2">
      <x/>
    </i>
    <i r="3">
      <x v="1"/>
    </i>
    <i r="2">
      <x v="1"/>
    </i>
    <i r="3">
      <x/>
    </i>
    <i r="3">
      <x v="3"/>
    </i>
    <i r="1">
      <x v="3"/>
    </i>
    <i r="2">
      <x/>
    </i>
    <i r="3">
      <x v="1"/>
    </i>
    <i r="2">
      <x v="1"/>
    </i>
    <i r="3">
      <x/>
    </i>
    <i r="3">
      <x v="3"/>
    </i>
    <i>
      <x v="20"/>
    </i>
    <i r="1">
      <x v="1"/>
    </i>
    <i r="2">
      <x/>
    </i>
    <i r="3">
      <x v="1"/>
    </i>
    <i r="2">
      <x v="1"/>
    </i>
    <i r="3">
      <x/>
    </i>
    <i r="3">
      <x v="3"/>
    </i>
    <i r="1">
      <x v="2"/>
    </i>
    <i r="2">
      <x/>
    </i>
    <i r="3">
      <x v="1"/>
    </i>
    <i r="2">
      <x v="1"/>
    </i>
    <i r="3">
      <x/>
    </i>
    <i r="3">
      <x v="3"/>
    </i>
    <i r="1">
      <x v="3"/>
    </i>
    <i r="2">
      <x/>
    </i>
    <i r="3">
      <x v="1"/>
    </i>
    <i r="2">
      <x v="1"/>
    </i>
    <i r="3">
      <x/>
    </i>
    <i r="3">
      <x v="3"/>
    </i>
    <i>
      <x v="21"/>
    </i>
    <i r="1">
      <x v="1"/>
    </i>
    <i r="2">
      <x/>
    </i>
    <i r="3">
      <x v="1"/>
    </i>
    <i r="2">
      <x v="1"/>
    </i>
    <i r="3">
      <x/>
    </i>
    <i r="3">
      <x v="2"/>
    </i>
    <i r="3">
      <x v="3"/>
    </i>
    <i r="3">
      <x v="4"/>
    </i>
    <i r="1">
      <x v="2"/>
    </i>
    <i r="2">
      <x/>
    </i>
    <i r="3">
      <x v="1"/>
    </i>
    <i r="2">
      <x v="1"/>
    </i>
    <i r="3">
      <x/>
    </i>
    <i r="3">
      <x v="2"/>
    </i>
    <i r="3">
      <x v="3"/>
    </i>
    <i r="3">
      <x v="4"/>
    </i>
    <i r="1">
      <x v="3"/>
    </i>
    <i r="2">
      <x/>
    </i>
    <i r="3">
      <x v="1"/>
    </i>
    <i r="2">
      <x v="1"/>
    </i>
    <i r="3">
      <x/>
    </i>
    <i r="3">
      <x v="2"/>
    </i>
    <i r="3">
      <x v="3"/>
    </i>
    <i r="3">
      <x v="4"/>
    </i>
    <i r="3">
      <x v="5"/>
    </i>
    <i>
      <x v="22"/>
    </i>
    <i r="1">
      <x v="1"/>
    </i>
    <i r="2">
      <x v="1"/>
    </i>
    <i r="3">
      <x v="5"/>
    </i>
    <i r="1">
      <x v="2"/>
    </i>
    <i r="2">
      <x v="1"/>
    </i>
    <i r="3">
      <x v="5"/>
    </i>
    <i r="1">
      <x v="3"/>
    </i>
    <i r="2">
      <x v="1"/>
    </i>
    <i r="3">
      <x v="5"/>
    </i>
    <i>
      <x v="24"/>
    </i>
    <i r="1">
      <x v="1"/>
    </i>
    <i r="2">
      <x v="1"/>
    </i>
    <i r="3">
      <x/>
    </i>
    <i r="3">
      <x v="2"/>
    </i>
    <i r="3">
      <x v="3"/>
    </i>
    <i r="1">
      <x v="2"/>
    </i>
    <i r="2">
      <x v="1"/>
    </i>
    <i r="3">
      <x/>
    </i>
    <i r="3">
      <x v="2"/>
    </i>
    <i r="3">
      <x v="3"/>
    </i>
    <i r="1">
      <x v="3"/>
    </i>
    <i r="2">
      <x v="1"/>
    </i>
    <i r="3">
      <x/>
    </i>
    <i r="3">
      <x v="2"/>
    </i>
    <i r="3">
      <x v="3"/>
    </i>
    <i>
      <x v="26"/>
    </i>
    <i r="1">
      <x v="1"/>
    </i>
    <i r="2">
      <x/>
    </i>
    <i r="3">
      <x v="1"/>
    </i>
    <i r="2">
      <x v="1"/>
    </i>
    <i r="3">
      <x/>
    </i>
    <i r="3">
      <x v="3"/>
    </i>
    <i r="1">
      <x v="2"/>
    </i>
    <i r="2">
      <x/>
    </i>
    <i r="3">
      <x v="1"/>
    </i>
    <i r="2">
      <x v="1"/>
    </i>
    <i r="3">
      <x/>
    </i>
    <i r="3">
      <x v="3"/>
    </i>
    <i r="1">
      <x v="3"/>
    </i>
    <i r="2">
      <x/>
    </i>
    <i r="3">
      <x v="1"/>
    </i>
    <i r="2">
      <x v="1"/>
    </i>
    <i r="3">
      <x/>
    </i>
    <i r="3">
      <x v="3"/>
    </i>
    <i>
      <x v="27"/>
    </i>
    <i r="1">
      <x v="3"/>
    </i>
    <i r="2">
      <x/>
    </i>
    <i r="3">
      <x v="1"/>
    </i>
    <i r="2">
      <x v="1"/>
    </i>
    <i r="3">
      <x/>
    </i>
    <i r="3">
      <x v="3"/>
    </i>
    <i>
      <x v="28"/>
    </i>
    <i r="1">
      <x v="1"/>
    </i>
    <i r="2">
      <x/>
    </i>
    <i r="3">
      <x v="1"/>
    </i>
    <i r="2">
      <x v="1"/>
    </i>
    <i r="3">
      <x v="3"/>
    </i>
    <i r="1">
      <x v="2"/>
    </i>
    <i r="2">
      <x/>
    </i>
    <i r="3">
      <x v="1"/>
    </i>
    <i r="2">
      <x v="1"/>
    </i>
    <i r="3">
      <x v="3"/>
    </i>
    <i r="1">
      <x v="3"/>
    </i>
    <i r="2">
      <x/>
    </i>
    <i r="3">
      <x v="1"/>
    </i>
    <i r="2">
      <x v="1"/>
    </i>
    <i r="3">
      <x v="3"/>
    </i>
    <i>
      <x v="29"/>
    </i>
    <i r="1">
      <x v="1"/>
    </i>
    <i r="2">
      <x/>
    </i>
    <i r="3">
      <x v="1"/>
    </i>
    <i r="2">
      <x v="1"/>
    </i>
    <i r="3">
      <x v="3"/>
    </i>
    <i r="1">
      <x v="2"/>
    </i>
    <i r="2">
      <x/>
    </i>
    <i r="3">
      <x v="1"/>
    </i>
    <i r="2">
      <x v="1"/>
    </i>
    <i r="3">
      <x v="3"/>
    </i>
    <i r="1">
      <x v="3"/>
    </i>
    <i r="2">
      <x/>
    </i>
    <i r="3">
      <x v="1"/>
    </i>
    <i r="2">
      <x v="1"/>
    </i>
    <i r="3">
      <x v="3"/>
    </i>
    <i>
      <x v="30"/>
    </i>
    <i r="1">
      <x v="1"/>
    </i>
    <i r="2">
      <x/>
    </i>
    <i r="3">
      <x v="1"/>
    </i>
    <i r="2">
      <x v="1"/>
    </i>
    <i r="3">
      <x v="3"/>
    </i>
    <i r="1">
      <x v="2"/>
    </i>
    <i r="2">
      <x/>
    </i>
    <i r="3">
      <x v="1"/>
    </i>
    <i r="2">
      <x v="1"/>
    </i>
    <i r="3">
      <x v="3"/>
    </i>
    <i r="1">
      <x v="3"/>
    </i>
    <i r="2">
      <x/>
    </i>
    <i r="3">
      <x v="1"/>
    </i>
    <i r="2">
      <x v="1"/>
    </i>
    <i r="3">
      <x v="3"/>
    </i>
    <i>
      <x v="31"/>
    </i>
    <i r="1">
      <x v="1"/>
    </i>
    <i r="2">
      <x/>
    </i>
    <i r="3">
      <x v="1"/>
    </i>
    <i r="2">
      <x v="1"/>
    </i>
    <i r="3">
      <x/>
    </i>
    <i r="3">
      <x v="3"/>
    </i>
    <i r="1">
      <x v="2"/>
    </i>
    <i r="2">
      <x/>
    </i>
    <i r="3">
      <x v="1"/>
    </i>
    <i r="2">
      <x v="1"/>
    </i>
    <i r="3">
      <x/>
    </i>
    <i r="3">
      <x v="3"/>
    </i>
    <i r="1">
      <x v="3"/>
    </i>
    <i r="2">
      <x/>
    </i>
    <i r="3">
      <x v="1"/>
    </i>
    <i r="2">
      <x v="1"/>
    </i>
    <i r="3">
      <x/>
    </i>
    <i r="3">
      <x v="3"/>
    </i>
    <i>
      <x v="32"/>
    </i>
    <i r="1">
      <x v="1"/>
    </i>
    <i r="2">
      <x/>
    </i>
    <i r="3">
      <x v="1"/>
    </i>
    <i r="2">
      <x v="1"/>
    </i>
    <i r="3">
      <x/>
    </i>
    <i r="3">
      <x v="3"/>
    </i>
    <i r="1">
      <x v="2"/>
    </i>
    <i r="2">
      <x/>
    </i>
    <i r="3">
      <x v="1"/>
    </i>
    <i r="2">
      <x v="1"/>
    </i>
    <i r="3">
      <x/>
    </i>
    <i r="3">
      <x v="3"/>
    </i>
    <i r="1">
      <x v="3"/>
    </i>
    <i r="2">
      <x/>
    </i>
    <i r="3">
      <x v="1"/>
    </i>
    <i r="2">
      <x v="1"/>
    </i>
    <i r="3">
      <x/>
    </i>
    <i r="3">
      <x v="3"/>
    </i>
    <i>
      <x v="33"/>
    </i>
    <i r="1">
      <x v="1"/>
    </i>
    <i r="2">
      <x/>
    </i>
    <i r="3">
      <x v="1"/>
    </i>
    <i r="2">
      <x v="1"/>
    </i>
    <i r="3">
      <x/>
    </i>
    <i r="3">
      <x v="3"/>
    </i>
    <i r="1">
      <x v="2"/>
    </i>
    <i r="2">
      <x/>
    </i>
    <i r="3">
      <x v="1"/>
    </i>
    <i r="2">
      <x v="1"/>
    </i>
    <i r="3">
      <x/>
    </i>
    <i r="3">
      <x v="3"/>
    </i>
    <i r="1">
      <x v="3"/>
    </i>
    <i r="2">
      <x/>
    </i>
    <i r="3">
      <x v="1"/>
    </i>
    <i r="2">
      <x v="1"/>
    </i>
    <i r="3">
      <x/>
    </i>
    <i r="3">
      <x v="3"/>
    </i>
    <i>
      <x v="34"/>
    </i>
    <i r="1">
      <x v="3"/>
    </i>
    <i r="2">
      <x v="1"/>
    </i>
    <i r="3">
      <x/>
    </i>
    <i r="3">
      <x v="2"/>
    </i>
    <i>
      <x v="35"/>
    </i>
    <i r="1">
      <x v="1"/>
    </i>
    <i r="2">
      <x/>
    </i>
    <i r="3">
      <x v="1"/>
    </i>
    <i r="2">
      <x v="1"/>
    </i>
    <i r="3">
      <x/>
    </i>
    <i r="3">
      <x v="3"/>
    </i>
    <i r="1">
      <x v="2"/>
    </i>
    <i r="2">
      <x/>
    </i>
    <i r="3">
      <x v="1"/>
    </i>
    <i r="2">
      <x v="1"/>
    </i>
    <i r="3">
      <x/>
    </i>
    <i r="3">
      <x v="3"/>
    </i>
    <i r="1">
      <x v="3"/>
    </i>
    <i r="2">
      <x/>
    </i>
    <i r="3">
      <x v="1"/>
    </i>
    <i r="2">
      <x v="1"/>
    </i>
    <i r="3">
      <x/>
    </i>
    <i r="3">
      <x v="3"/>
    </i>
    <i>
      <x v="36"/>
    </i>
    <i r="1">
      <x v="3"/>
    </i>
    <i r="2">
      <x v="1"/>
    </i>
    <i r="3">
      <x/>
    </i>
    <i r="3">
      <x v="2"/>
    </i>
    <i r="3">
      <x v="3"/>
    </i>
    <i r="3">
      <x v="4"/>
    </i>
    <i r="3">
      <x v="5"/>
    </i>
    <i>
      <x v="37"/>
    </i>
    <i r="1">
      <x v="1"/>
    </i>
    <i r="2">
      <x/>
    </i>
    <i r="3">
      <x v="1"/>
    </i>
    <i r="2">
      <x v="1"/>
    </i>
    <i r="3">
      <x/>
    </i>
    <i r="3">
      <x v="3"/>
    </i>
    <i r="3">
      <x v="4"/>
    </i>
    <i r="3">
      <x v="5"/>
    </i>
    <i r="1">
      <x v="2"/>
    </i>
    <i r="2">
      <x/>
    </i>
    <i r="3">
      <x v="1"/>
    </i>
    <i r="2">
      <x v="1"/>
    </i>
    <i r="3">
      <x/>
    </i>
    <i r="3">
      <x v="3"/>
    </i>
    <i r="3">
      <x v="4"/>
    </i>
    <i r="3">
      <x v="5"/>
    </i>
    <i r="1">
      <x v="3"/>
    </i>
    <i r="2">
      <x/>
    </i>
    <i r="3">
      <x v="1"/>
    </i>
    <i r="2">
      <x v="1"/>
    </i>
    <i r="3">
      <x/>
    </i>
    <i r="3">
      <x v="3"/>
    </i>
    <i r="3">
      <x v="4"/>
    </i>
    <i r="3">
      <x v="5"/>
    </i>
    <i>
      <x v="38"/>
    </i>
    <i r="1">
      <x v="1"/>
    </i>
    <i r="2">
      <x/>
    </i>
    <i r="3">
      <x v="1"/>
    </i>
    <i r="2">
      <x v="1"/>
    </i>
    <i r="3">
      <x/>
    </i>
    <i r="3">
      <x v="2"/>
    </i>
    <i r="3">
      <x v="3"/>
    </i>
    <i r="3">
      <x v="4"/>
    </i>
    <i r="3">
      <x v="5"/>
    </i>
    <i r="1">
      <x v="2"/>
    </i>
    <i r="2">
      <x/>
    </i>
    <i r="3">
      <x v="1"/>
    </i>
    <i r="2">
      <x v="1"/>
    </i>
    <i r="3">
      <x/>
    </i>
    <i r="3">
      <x v="2"/>
    </i>
    <i r="3">
      <x v="3"/>
    </i>
    <i r="3">
      <x v="4"/>
    </i>
    <i r="3">
      <x v="5"/>
    </i>
    <i r="1">
      <x v="3"/>
    </i>
    <i r="2">
      <x/>
    </i>
    <i r="3">
      <x v="1"/>
    </i>
    <i r="2">
      <x v="1"/>
    </i>
    <i r="3">
      <x/>
    </i>
    <i r="3">
      <x v="2"/>
    </i>
    <i r="3">
      <x v="3"/>
    </i>
    <i r="3">
      <x v="4"/>
    </i>
    <i r="3">
      <x v="5"/>
    </i>
    <i>
      <x v="41"/>
    </i>
    <i r="1">
      <x v="1"/>
    </i>
    <i r="2">
      <x/>
    </i>
    <i r="3">
      <x v="1"/>
    </i>
    <i r="2">
      <x v="1"/>
    </i>
    <i r="3">
      <x v="3"/>
    </i>
    <i r="1">
      <x v="2"/>
    </i>
    <i r="2">
      <x/>
    </i>
    <i r="3">
      <x v="1"/>
    </i>
    <i r="2">
      <x v="1"/>
    </i>
    <i r="3">
      <x v="3"/>
    </i>
    <i r="1">
      <x v="3"/>
    </i>
    <i r="2">
      <x/>
    </i>
    <i r="3">
      <x v="1"/>
    </i>
    <i r="2">
      <x v="1"/>
    </i>
    <i r="3">
      <x v="3"/>
    </i>
    <i>
      <x v="43"/>
    </i>
    <i r="1">
      <x v="1"/>
    </i>
    <i r="2">
      <x/>
    </i>
    <i r="3">
      <x v="1"/>
    </i>
    <i r="2">
      <x v="1"/>
    </i>
    <i r="3">
      <x/>
    </i>
    <i r="3">
      <x v="3"/>
    </i>
    <i r="1">
      <x v="2"/>
    </i>
    <i r="2">
      <x/>
    </i>
    <i r="3">
      <x v="1"/>
    </i>
    <i r="2">
      <x v="1"/>
    </i>
    <i r="3">
      <x/>
    </i>
    <i r="3">
      <x v="3"/>
    </i>
    <i r="1">
      <x v="3"/>
    </i>
    <i r="2">
      <x/>
    </i>
    <i r="3">
      <x v="1"/>
    </i>
    <i r="2">
      <x v="1"/>
    </i>
    <i r="3">
      <x/>
    </i>
    <i r="3">
      <x v="3"/>
    </i>
    <i>
      <x v="45"/>
    </i>
    <i r="1">
      <x v="3"/>
    </i>
    <i r="2">
      <x v="1"/>
    </i>
    <i r="3">
      <x/>
    </i>
    <i r="3">
      <x v="2"/>
    </i>
    <i r="3">
      <x v="3"/>
    </i>
    <i>
      <x v="46"/>
    </i>
    <i r="1">
      <x v="1"/>
    </i>
    <i r="2">
      <x v="1"/>
    </i>
    <i r="3">
      <x/>
    </i>
    <i r="3">
      <x v="2"/>
    </i>
    <i r="3">
      <x v="3"/>
    </i>
    <i r="1">
      <x v="2"/>
    </i>
    <i r="2">
      <x v="1"/>
    </i>
    <i r="3">
      <x/>
    </i>
    <i r="3">
      <x v="2"/>
    </i>
    <i r="3">
      <x v="3"/>
    </i>
    <i r="1">
      <x v="3"/>
    </i>
    <i r="2">
      <x v="1"/>
    </i>
    <i r="3">
      <x/>
    </i>
    <i r="3">
      <x v="2"/>
    </i>
    <i r="3">
      <x v="3"/>
    </i>
    <i>
      <x v="47"/>
    </i>
    <i r="1">
      <x v="1"/>
    </i>
    <i r="2">
      <x/>
    </i>
    <i r="3">
      <x v="1"/>
    </i>
    <i r="2">
      <x v="1"/>
    </i>
    <i r="3">
      <x v="3"/>
    </i>
    <i r="1">
      <x v="2"/>
    </i>
    <i r="2">
      <x/>
    </i>
    <i r="3">
      <x v="1"/>
    </i>
    <i r="2">
      <x v="1"/>
    </i>
    <i r="3">
      <x v="3"/>
    </i>
    <i r="1">
      <x v="3"/>
    </i>
    <i r="2">
      <x/>
    </i>
    <i r="3">
      <x v="1"/>
    </i>
    <i r="2">
      <x v="1"/>
    </i>
    <i r="3">
      <x v="3"/>
    </i>
    <i>
      <x v="48"/>
    </i>
    <i r="1">
      <x v="1"/>
    </i>
    <i r="2">
      <x/>
    </i>
    <i r="3">
      <x v="1"/>
    </i>
    <i r="2">
      <x v="1"/>
    </i>
    <i r="3">
      <x/>
    </i>
    <i r="3">
      <x v="2"/>
    </i>
    <i r="3">
      <x v="3"/>
    </i>
    <i r="1">
      <x v="2"/>
    </i>
    <i r="2">
      <x/>
    </i>
    <i r="3">
      <x v="1"/>
    </i>
    <i r="2">
      <x v="1"/>
    </i>
    <i r="3">
      <x/>
    </i>
    <i r="3">
      <x v="2"/>
    </i>
    <i r="3">
      <x v="3"/>
    </i>
    <i r="1">
      <x v="3"/>
    </i>
    <i r="2">
      <x/>
    </i>
    <i r="3">
      <x v="1"/>
    </i>
    <i r="2">
      <x v="1"/>
    </i>
    <i r="3">
      <x/>
    </i>
    <i r="3">
      <x v="2"/>
    </i>
    <i r="3">
      <x v="3"/>
    </i>
    <i r="3">
      <x v="4"/>
    </i>
    <i r="3">
      <x v="5"/>
    </i>
    <i>
      <x v="49"/>
    </i>
    <i r="1">
      <x v="1"/>
    </i>
    <i r="2">
      <x/>
    </i>
    <i r="3">
      <x v="1"/>
    </i>
    <i r="2">
      <x v="1"/>
    </i>
    <i r="3">
      <x/>
    </i>
    <i r="3">
      <x v="3"/>
    </i>
    <i r="1">
      <x v="2"/>
    </i>
    <i r="2">
      <x/>
    </i>
    <i r="3">
      <x v="1"/>
    </i>
    <i r="2">
      <x v="1"/>
    </i>
    <i r="3">
      <x/>
    </i>
    <i r="3">
      <x v="3"/>
    </i>
    <i r="1">
      <x v="3"/>
    </i>
    <i r="2">
      <x/>
    </i>
    <i r="3">
      <x v="1"/>
    </i>
    <i r="2">
      <x v="1"/>
    </i>
    <i r="3">
      <x/>
    </i>
    <i r="3">
      <x v="3"/>
    </i>
    <i>
      <x v="50"/>
    </i>
    <i r="1">
      <x v="1"/>
    </i>
    <i r="2">
      <x v="1"/>
    </i>
    <i r="3">
      <x v="4"/>
    </i>
    <i r="3">
      <x v="5"/>
    </i>
    <i r="1">
      <x v="2"/>
    </i>
    <i r="2">
      <x v="1"/>
    </i>
    <i r="3">
      <x v="4"/>
    </i>
    <i r="3">
      <x v="5"/>
    </i>
    <i r="1">
      <x v="3"/>
    </i>
    <i r="2">
      <x/>
    </i>
    <i r="3">
      <x v="1"/>
    </i>
    <i r="2">
      <x v="1"/>
    </i>
    <i r="3">
      <x/>
    </i>
    <i r="3">
      <x v="2"/>
    </i>
    <i r="3">
      <x v="3"/>
    </i>
    <i r="3">
      <x v="4"/>
    </i>
    <i r="3">
      <x v="5"/>
    </i>
    <i>
      <x v="52"/>
    </i>
    <i r="1">
      <x v="1"/>
    </i>
    <i r="2">
      <x/>
    </i>
    <i r="3">
      <x v="1"/>
    </i>
    <i r="2">
      <x v="1"/>
    </i>
    <i r="3">
      <x/>
    </i>
    <i r="3">
      <x v="3"/>
    </i>
    <i r="1">
      <x v="2"/>
    </i>
    <i r="2">
      <x/>
    </i>
    <i r="3">
      <x v="1"/>
    </i>
    <i r="2">
      <x v="1"/>
    </i>
    <i r="3">
      <x/>
    </i>
    <i r="3">
      <x v="3"/>
    </i>
    <i r="1">
      <x v="3"/>
    </i>
    <i r="2">
      <x/>
    </i>
    <i r="3">
      <x v="1"/>
    </i>
    <i r="2">
      <x v="1"/>
    </i>
    <i r="3">
      <x/>
    </i>
    <i r="3">
      <x v="3"/>
    </i>
    <i>
      <x v="53"/>
    </i>
    <i r="1">
      <x v="1"/>
    </i>
    <i r="2">
      <x/>
    </i>
    <i r="3">
      <x v="1"/>
    </i>
    <i r="2">
      <x v="1"/>
    </i>
    <i r="3">
      <x/>
    </i>
    <i r="3">
      <x v="2"/>
    </i>
    <i r="3">
      <x v="3"/>
    </i>
    <i r="3">
      <x v="4"/>
    </i>
    <i r="3">
      <x v="5"/>
    </i>
    <i r="1">
      <x v="2"/>
    </i>
    <i r="2">
      <x/>
    </i>
    <i r="3">
      <x v="1"/>
    </i>
    <i r="2">
      <x v="1"/>
    </i>
    <i r="3">
      <x/>
    </i>
    <i r="3">
      <x v="2"/>
    </i>
    <i r="3">
      <x v="3"/>
    </i>
    <i r="3">
      <x v="4"/>
    </i>
    <i r="3">
      <x v="5"/>
    </i>
    <i r="1">
      <x v="3"/>
    </i>
    <i r="2">
      <x/>
    </i>
    <i r="3">
      <x v="1"/>
    </i>
    <i r="2">
      <x v="1"/>
    </i>
    <i r="3">
      <x/>
    </i>
    <i r="3">
      <x v="2"/>
    </i>
    <i r="3">
      <x v="3"/>
    </i>
    <i r="3">
      <x v="4"/>
    </i>
    <i r="3">
      <x v="5"/>
    </i>
    <i>
      <x v="57"/>
    </i>
    <i r="1">
      <x v="1"/>
    </i>
    <i r="2">
      <x/>
    </i>
    <i r="3">
      <x v="1"/>
    </i>
    <i r="2">
      <x v="1"/>
    </i>
    <i r="3">
      <x v="3"/>
    </i>
    <i r="1">
      <x v="2"/>
    </i>
    <i r="2">
      <x/>
    </i>
    <i r="3">
      <x v="1"/>
    </i>
    <i r="2">
      <x v="1"/>
    </i>
    <i r="3">
      <x v="3"/>
    </i>
    <i r="1">
      <x v="3"/>
    </i>
    <i r="2">
      <x/>
    </i>
    <i r="3">
      <x v="1"/>
    </i>
    <i r="2">
      <x v="1"/>
    </i>
    <i r="3">
      <x v="3"/>
    </i>
    <i>
      <x v="59"/>
    </i>
    <i r="1">
      <x v="1"/>
    </i>
    <i r="2">
      <x v="1"/>
    </i>
    <i r="3">
      <x/>
    </i>
    <i r="3">
      <x v="3"/>
    </i>
    <i r="1">
      <x v="2"/>
    </i>
    <i r="2">
      <x v="1"/>
    </i>
    <i r="3">
      <x/>
    </i>
    <i r="3">
      <x v="3"/>
    </i>
    <i r="1">
      <x v="3"/>
    </i>
    <i r="2">
      <x v="1"/>
    </i>
    <i r="3">
      <x/>
    </i>
    <i r="3">
      <x v="3"/>
    </i>
    <i>
      <x v="61"/>
    </i>
    <i r="1">
      <x v="1"/>
    </i>
    <i r="2">
      <x/>
    </i>
    <i r="3">
      <x v="1"/>
    </i>
    <i r="2">
      <x v="1"/>
    </i>
    <i r="3">
      <x v="3"/>
    </i>
    <i r="1">
      <x v="2"/>
    </i>
    <i r="2">
      <x/>
    </i>
    <i r="3">
      <x v="1"/>
    </i>
    <i r="2">
      <x v="1"/>
    </i>
    <i r="3">
      <x v="3"/>
    </i>
    <i r="1">
      <x v="3"/>
    </i>
    <i r="2">
      <x/>
    </i>
    <i r="3">
      <x v="1"/>
    </i>
    <i r="2">
      <x v="1"/>
    </i>
    <i r="3">
      <x v="3"/>
    </i>
    <i>
      <x v="62"/>
    </i>
    <i r="1">
      <x v="1"/>
    </i>
    <i r="2">
      <x/>
    </i>
    <i r="3">
      <x v="1"/>
    </i>
    <i r="2">
      <x v="1"/>
    </i>
    <i r="3">
      <x v="3"/>
    </i>
    <i r="1">
      <x v="2"/>
    </i>
    <i r="2">
      <x/>
    </i>
    <i r="3">
      <x v="1"/>
    </i>
    <i r="2">
      <x v="1"/>
    </i>
    <i r="3">
      <x v="3"/>
    </i>
    <i r="1">
      <x v="3"/>
    </i>
    <i r="2">
      <x/>
    </i>
    <i r="3">
      <x v="1"/>
    </i>
    <i r="2">
      <x v="1"/>
    </i>
    <i r="3">
      <x v="3"/>
    </i>
    <i t="grand">
      <x/>
    </i>
  </rowItems>
  <colFields count="1">
    <field x="-2"/>
  </colFields>
  <colItems count="4">
    <i>
      <x/>
    </i>
    <i i="1">
      <x v="1"/>
    </i>
    <i i="2">
      <x v="2"/>
    </i>
    <i i="3">
      <x v="3"/>
    </i>
  </colItems>
  <dataFields count="4">
    <dataField name="Average of C1_VALUE" fld="15" subtotal="average" baseField="0" baseItem="0"/>
    <dataField name="Average of C2_VALUE" fld="26" subtotal="average" baseField="0" baseItem="0"/>
    <dataField name="Average of C3_VALUE" fld="37" subtotal="average" baseField="0" baseItem="0"/>
    <dataField name="Average of Q1_VALUE" fld="48" subtotal="average" baseField="0" baseItem="0"/>
  </dataFields>
  <formats count="1">
    <format dxfId="8">
      <pivotArea collapsedLevelsAreSubtotals="1" fieldPosition="0">
        <references count="2">
          <reference field="4294967294" count="1" selected="0">
            <x v="1"/>
          </reference>
          <reference field="6" count="1">
            <x v="0"/>
          </reference>
        </references>
      </pivotArea>
    </format>
  </format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PivotTable2" cacheId="9" dataOnRows="1" applyNumberFormats="0" applyBorderFormats="0" applyFontFormats="0" applyPatternFormats="0" applyAlignmentFormats="0" applyWidthHeightFormats="1" dataCaption="Data" updatedVersion="3" showMemberPropertyTips="0" useAutoFormatting="1" itemPrintTitles="1" createdVersion="1" indent="0" compact="0" compactData="0" gridDropZones="1">
  <location ref="E43:G49" firstHeaderRow="2" firstDataRow="2" firstDataCol="2"/>
  <pivotFields count="19">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4">
        <item h="1" x="1"/>
        <item x="2"/>
        <item x="0"/>
        <item t="default"/>
      </items>
    </pivotField>
    <pivotField compact="0" outline="0" subtotalTop="0" showAll="0" includeNewItemsInFilter="1"/>
    <pivotField axis="axisRow" compact="0" outline="0" subtotalTop="0" showAll="0" includeNewItemsInFilter="1">
      <items count="8">
        <item x="0"/>
        <item h="1" x="4"/>
        <item h="1" x="3"/>
        <item h="1" x="1"/>
        <item h="1" x="2"/>
        <item x="6"/>
        <item h="1" x="5"/>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s>
  <rowFields count="2">
    <field x="8"/>
    <field x="10"/>
  </rowFields>
  <rowItems count="5">
    <i>
      <x v="1"/>
      <x v="5"/>
    </i>
    <i t="default">
      <x v="1"/>
    </i>
    <i>
      <x v="2"/>
      <x/>
    </i>
    <i t="default">
      <x v="2"/>
    </i>
    <i t="grand">
      <x/>
    </i>
  </rowItems>
  <colItems count="1">
    <i/>
  </colItems>
  <dataFields count="1">
    <dataField name="Sum of Production" fld="17" baseField="0" baseItem="0"/>
  </dataFields>
  <formats count="5">
    <format dxfId="4">
      <pivotArea outline="0" fieldPosition="0">
        <references count="1">
          <reference field="8" count="1" selected="0" defaultSubtotal="1">
            <x v="1"/>
          </reference>
        </references>
      </pivotArea>
    </format>
    <format dxfId="3">
      <pivotArea outline="0" fieldPosition="0">
        <references count="1">
          <reference field="8" count="1" selected="0" defaultSubtotal="1">
            <x v="2"/>
          </reference>
        </references>
      </pivotArea>
    </format>
    <format dxfId="2">
      <pivotArea grandRow="1" outline="0" fieldPosition="0"/>
    </format>
    <format dxfId="1">
      <pivotArea type="all" dataOnly="0" outline="0" fieldPosition="0"/>
    </format>
    <format dxfId="0">
      <pivotArea type="all" dataOnly="0" outline="0" fieldPosition="0"/>
    </format>
  </formats>
  <pivotTableStyleInfo showRowHeaders="1" showColHeaders="1" showRowStripes="0" showColStripes="0" showLastColumn="1"/>
</pivotTableDefinition>
</file>

<file path=xl/pivotTables/pivotTable3.xml><?xml version="1.0" encoding="utf-8"?>
<pivotTableDefinition xmlns="http://schemas.openxmlformats.org/spreadsheetml/2006/main" name="PivotTable1" cacheId="8" applyNumberFormats="0" applyBorderFormats="0" applyFontFormats="0" applyPatternFormats="0" applyAlignmentFormats="0" applyWidthHeightFormats="1" dataCaption="Data" updatedVersion="3" showMemberPropertyTips="0" useAutoFormatting="1" itemPrintTitles="1" createdVersion="1" indent="0" compact="0" compactData="0" gridDropZones="1">
  <location ref="E33:J39" firstHeaderRow="1" firstDataRow="2" firstDataCol="2"/>
  <pivotFields count="108">
    <pivotField axis="axisRow" compact="0" outline="0" subtotalTop="0" showAll="0" includeNewItemsInFilter="1">
      <items count="74">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8"/>
        <item h="1" x="27"/>
        <item h="1" x="29"/>
        <item h="1" x="30"/>
        <item h="1" x="31"/>
        <item h="1" x="32"/>
        <item h="1" x="33"/>
        <item h="1" x="34"/>
        <item h="1" x="35"/>
        <item h="1" x="36"/>
        <item h="1" x="37"/>
        <item h="1" x="38"/>
        <item h="1" x="39"/>
        <item h="1" x="40"/>
        <item h="1" x="41"/>
        <item h="1" x="42"/>
        <item x="43"/>
        <item h="1" x="44"/>
        <item h="1" x="45"/>
        <item h="1" x="46"/>
        <item h="1" x="47"/>
        <item h="1" x="48"/>
        <item h="1" x="49"/>
        <item h="1" x="50"/>
        <item h="1" x="51"/>
        <item h="1" x="52"/>
        <item h="1" x="53"/>
        <item h="1" x="54"/>
        <item h="1" x="55"/>
        <item h="1" x="56"/>
        <item x="57"/>
        <item h="1" x="58"/>
        <item h="1" x="59"/>
        <item h="1" x="60"/>
        <item h="1" x="61"/>
        <item h="1" x="62"/>
        <item h="1" x="63"/>
        <item h="1" x="64"/>
        <item h="1" x="65"/>
        <item h="1" x="66"/>
        <item h="1" x="67"/>
        <item h="1" x="68"/>
        <item h="1" x="69"/>
        <item h="1" x="70"/>
        <item h="1" x="71"/>
        <item h="1" x="72"/>
        <item t="default"/>
      </items>
    </pivotField>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8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t="default"/>
      </items>
    </pivotField>
    <pivotField compact="0" numFmtId="175" outline="0" subtotalTop="0" showAll="0" includeNewItemsInFilter="1"/>
    <pivotField compact="0" numFmtId="175" outline="0" subtotalTop="0" showAll="0" includeNewItemsInFilter="1"/>
    <pivotField compact="0" numFmtId="175" outline="0" subtotalTop="0" showAll="0" includeNewItemsInFilter="1"/>
    <pivotField compact="0" numFmtId="174"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2" outline="0" subtotalTop="0" showAll="0" includeNewItemsInFilter="1"/>
    <pivotField compact="0" numFmtId="2" outline="0" subtotalTop="0" showAll="0" includeNewItemsInFilter="1"/>
    <pivotField compact="0" numFmtId="2" outline="0" subtotalTop="0" showAll="0" includeNewItemsInFilter="1"/>
    <pivotField compact="0" numFmtId="2" outline="0" subtotalTop="0" showAll="0" includeNewItemsInFilter="1"/>
    <pivotField compact="0" numFmtId="174" outline="0" subtotalTop="0" showAll="0" includeNewItemsInFilter="1"/>
    <pivotField compact="0" numFmtId="176" outline="0" subtotalTop="0" showAll="0" includeNewItemsInFilter="1"/>
    <pivotField compact="0" numFmtId="176" outline="0" subtotalTop="0" showAll="0" includeNewItemsInFilter="1"/>
    <pivotField compact="0" numFmtId="2" outline="0" subtotalTop="0" showAll="0" includeNewItemsInFilter="1"/>
    <pivotField compact="0" numFmtId="176" outline="0" subtotalTop="0" showAll="0" includeNewItemsInFilter="1"/>
    <pivotField compact="0" numFmtId="2"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2"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2"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2" outline="0" subtotalTop="0" showAll="0" includeNewItemsInFilter="1"/>
    <pivotField compact="0" numFmtId="176" outline="0" subtotalTop="0" showAll="0" includeNewItemsInFilter="1"/>
    <pivotField compact="0" numFmtId="176" outline="0" subtotalTop="0" showAll="0" includeNewItemsInFilter="1"/>
    <pivotField compact="0" numFmtId="2" outline="0" subtotalTop="0" showAll="0" includeNewItemsInFilter="1"/>
    <pivotField dataField="1" compact="0" numFmtId="176" outline="0" subtotalTop="0" showAll="0" includeNewItemsInFilter="1"/>
    <pivotField dataField="1" compact="0" numFmtId="176" outline="0" subtotalTop="0" showAll="0" includeNewItemsInFilter="1"/>
    <pivotField compact="0" numFmtId="176" outline="0" subtotalTop="0" showAll="0" includeNewItemsInFilter="1"/>
    <pivotField dataField="1" compact="0" numFmtId="176" outline="0" subtotalTop="0" showAll="0" includeNewItemsInFilter="1"/>
    <pivotField dataField="1" compact="0" numFmtId="176" outline="0" subtotalTop="0" showAll="0" includeNewItemsInFilter="1"/>
    <pivotField compact="0" numFmtId="2" outline="0" subtotalTop="0" showAll="0" includeNewItemsInFilter="1"/>
    <pivotField compact="0" numFmtId="2" outline="0" subtotalTop="0" showAll="0" includeNewItemsInFilter="1"/>
    <pivotField compact="0" numFmtId="2" outline="0" subtotalTop="0" showAll="0" includeNewItemsInFilter="1"/>
    <pivotField compact="0" numFmtId="2" outline="0" subtotalTop="0" showAll="0" includeNewItemsInFilter="1"/>
    <pivotField compact="0" numFmtId="2" outline="0" subtotalTop="0" showAll="0" includeNewItemsInFilter="1"/>
    <pivotField compact="0" numFmtId="2" outline="0" subtotalTop="0" showAll="0" includeNewItemsInFilter="1"/>
    <pivotField compact="0" numFmtId="2" outline="0" subtotalTop="0" showAll="0" includeNewItemsInFilter="1"/>
    <pivotField compact="0" numFmtId="2" outline="0" subtotalTop="0" showAll="0" includeNewItemsInFilter="1"/>
    <pivotField compact="0" numFmtId="2" outline="0" subtotalTop="0" showAll="0" includeNewItemsInFilter="1"/>
    <pivotField compact="0" numFmtId="2" outline="0" subtotalTop="0" showAll="0" includeNewItemsInFilter="1"/>
    <pivotField compact="0" numFmtId="2" outline="0" subtotalTop="0" showAll="0" includeNewItemsInFilter="1"/>
    <pivotField compact="0" numFmtId="2" outline="0" subtotalTop="0" showAll="0" includeNewItemsInFilter="1"/>
    <pivotField compact="0" numFmtId="2" outline="0" subtotalTop="0" showAll="0" includeNewItemsInFilter="1"/>
    <pivotField compact="0" numFmtId="2"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176" outline="0" subtotalTop="0" showAll="0" includeNewItemsInFilter="1"/>
    <pivotField compact="0" numFmtId="2" outline="0" subtotalTop="0" showAll="0" includeNewItemsInFilter="1"/>
    <pivotField compact="0" numFmtId="2" outline="0" subtotalTop="0" showAll="0" includeNewItemsInFilter="1"/>
    <pivotField compact="0" numFmtId="2" outline="0" subtotalTop="0" showAll="0" includeNewItemsInFilter="1"/>
    <pivotField compact="0" numFmtId="2" outline="0" subtotalTop="0" showAll="0" includeNewItemsInFilter="1"/>
    <pivotField compact="0" numFmtId="2" outline="0" subtotalTop="0" showAll="0" includeNewItemsInFilter="1"/>
    <pivotField compact="0" numFmtId="2" outline="0" subtotalTop="0" showAll="0" includeNewItemsInFilter="1"/>
    <pivotField compact="0" numFmtId="2" outline="0" subtotalTop="0" showAll="0" includeNewItemsInFilter="1"/>
    <pivotField compact="0" numFmtId="2" outline="0" subtotalTop="0" showAll="0" includeNewItemsInFilter="1"/>
    <pivotField compact="0" numFmtId="2" outline="0" subtotalTop="0" showAll="0" includeNewItemsInFilter="1"/>
  </pivotFields>
  <rowFields count="2">
    <field x="0"/>
    <field x="4"/>
  </rowFields>
  <rowItems count="5">
    <i>
      <x v="43"/>
      <x v="43"/>
    </i>
    <i t="default">
      <x v="43"/>
    </i>
    <i>
      <x v="57"/>
      <x v="58"/>
    </i>
    <i t="default">
      <x v="57"/>
    </i>
    <i t="grand">
      <x/>
    </i>
  </rowItems>
  <colFields count="1">
    <field x="-2"/>
  </colFields>
  <colItems count="4">
    <i>
      <x/>
    </i>
    <i i="1">
      <x v="1"/>
    </i>
    <i i="2">
      <x v="2"/>
    </i>
    <i i="3">
      <x v="3"/>
    </i>
  </colItems>
  <dataFields count="4">
    <dataField name="Average of Mining, groundwater withdrawals, fresh, in Mgal/d" fld="60" subtotal="average" baseField="0" baseItem="0"/>
    <dataField name="Average of Mining, groundwater withdrawals, saline, in Mgal/d" fld="61" subtotal="average" baseField="0" baseItem="0"/>
    <dataField name="Average of Mining, surface-water withdrawals, fresh, in Mgal/d" fld="63" subtotal="average" baseField="0" baseItem="0"/>
    <dataField name="Average of Mining, surface-water withdrawals, saline, in Mgal/d" fld="64" subtotal="average" baseField="0" baseItem="0"/>
  </dataFields>
  <formats count="2">
    <format dxfId="6">
      <pivotArea type="all" dataOnly="0" outline="0" fieldPosition="0"/>
    </format>
    <format dxfId="5">
      <pivotArea type="all" dataOnly="0" outline="0" fieldPosition="0"/>
    </format>
  </formats>
  <pivotTableStyleInfo showRowHeaders="1" showColHeaders="1" showRowStripes="0" showColStripes="0" showLastColumn="1"/>
</pivotTableDefinition>
</file>

<file path=xl/pivotTables/pivotTable4.xml><?xml version="1.0" encoding="utf-8"?>
<pivotTableDefinition xmlns="http://schemas.openxmlformats.org/spreadsheetml/2006/main" name="PivotTable3" cacheId="10" applyNumberFormats="0" applyBorderFormats="0" applyFontFormats="0" applyPatternFormats="0" applyAlignmentFormats="0" applyWidthHeightFormats="1" dataCaption="Values" updatedVersion="3" minRefreshableVersion="3" showCalcMbrs="0" useAutoFormatting="1" itemPrintTitles="1" createdVersion="3" indent="0" outline="1" outlineData="1" multipleFieldFilters="0">
  <location ref="A134:B148" firstHeaderRow="1" firstDataRow="1" firstDataCol="1"/>
  <pivotFields count="73">
    <pivotField showAll="0"/>
    <pivotField showAll="0"/>
    <pivotField axis="axisRow" showAll="0">
      <items count="3">
        <item x="1"/>
        <item x="0"/>
        <item t="default"/>
      </items>
    </pivotField>
    <pivotField axis="axisRow" showAll="0">
      <items count="7">
        <item sd="0" x="0"/>
        <item sd="0" x="5"/>
        <item x="1"/>
        <item sd="0" x="2"/>
        <item x="3"/>
        <item x="4"/>
        <item t="default"/>
      </items>
    </pivotField>
    <pivotField showAll="0"/>
    <pivotField showAll="0"/>
    <pivotField axis="axisRow" showAll="0">
      <items count="64">
        <item h="1" x="32"/>
        <item h="1" x="49"/>
        <item h="1" x="31"/>
        <item h="1" x="54"/>
        <item h="1" x="42"/>
        <item h="1" x="25"/>
        <item h="1" x="45"/>
        <item h="1" x="39"/>
        <item h="1" x="44"/>
        <item h="1" x="50"/>
        <item h="1" x="18"/>
        <item h="1" x="40"/>
        <item h="1" x="59"/>
        <item h="1" x="52"/>
        <item h="1" x="26"/>
        <item h="1" x="34"/>
        <item h="1" x="53"/>
        <item h="1" x="41"/>
        <item x="2"/>
        <item x="1"/>
        <item h="1" x="23"/>
        <item h="1" x="27"/>
        <item h="1" x="62"/>
        <item h="1" x="28"/>
        <item h="1" x="33"/>
        <item h="1" x="51"/>
        <item h="1" x="19"/>
        <item h="1" x="29"/>
        <item h="1" x="56"/>
        <item h="1" x="58"/>
        <item h="1" x="46"/>
        <item h="1" x="15"/>
        <item h="1" x="13"/>
        <item h="1" x="14"/>
        <item h="1" x="12"/>
        <item h="1" x="11"/>
        <item h="1" x="10"/>
        <item h="1" x="38"/>
        <item h="1" x="9"/>
        <item h="1" x="61"/>
        <item h="1" x="60"/>
        <item h="1" x="57"/>
        <item h="1" x="17"/>
        <item h="1" x="16"/>
        <item h="1" x="6"/>
        <item h="1" x="35"/>
        <item h="1" x="24"/>
        <item h="1" x="43"/>
        <item h="1" x="21"/>
        <item h="1" x="20"/>
        <item h="1" x="8"/>
        <item h="1" x="37"/>
        <item h="1" x="36"/>
        <item h="1" x="7"/>
        <item h="1" x="3"/>
        <item h="1" x="4"/>
        <item h="1" x="30"/>
        <item h="1" x="47"/>
        <item h="1" x="5"/>
        <item h="1" x="22"/>
        <item h="1" x="0"/>
        <item h="1" x="55"/>
        <item h="1" x="48"/>
        <item t="default"/>
      </items>
    </pivotField>
    <pivotField showAll="0"/>
    <pivotField showAll="0"/>
    <pivotField showAll="0"/>
    <pivotField axis="axisRow" showAll="0">
      <items count="40">
        <item x="11"/>
        <item x="12"/>
        <item x="13"/>
        <item x="14"/>
        <item x="15"/>
        <item x="16"/>
        <item x="17"/>
        <item x="18"/>
        <item x="19"/>
        <item x="20"/>
        <item x="21"/>
        <item x="22"/>
        <item x="23"/>
        <item x="0"/>
        <item x="1"/>
        <item x="24"/>
        <item x="2"/>
        <item x="3"/>
        <item x="25"/>
        <item x="26"/>
        <item x="27"/>
        <item x="28"/>
        <item x="4"/>
        <item x="5"/>
        <item x="6"/>
        <item x="7"/>
        <item x="29"/>
        <item x="30"/>
        <item x="31"/>
        <item x="32"/>
        <item x="33"/>
        <item x="34"/>
        <item x="8"/>
        <item x="9"/>
        <item x="35"/>
        <item x="10"/>
        <item x="36"/>
        <item x="37"/>
        <item x="38"/>
        <item t="default"/>
      </items>
    </pivotField>
    <pivotField numFmtId="14" showAll="0"/>
    <pivotField numFmtId="1" showAll="0"/>
    <pivotField axis="axisRow" numFmtId="1" showAll="0">
      <items count="5">
        <item h="1" x="3"/>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5">
    <field x="6"/>
    <field x="13"/>
    <field x="2"/>
    <field x="3"/>
    <field x="10"/>
  </rowFields>
  <rowItems count="14">
    <i>
      <x v="18"/>
    </i>
    <i r="1">
      <x v="1"/>
    </i>
    <i r="2">
      <x/>
    </i>
    <i r="3">
      <x v="1"/>
    </i>
    <i r="2">
      <x v="1"/>
    </i>
    <i r="3">
      <x/>
    </i>
    <i r="3">
      <x v="3"/>
    </i>
    <i r="1">
      <x v="2"/>
    </i>
    <i r="2">
      <x/>
    </i>
    <i r="3">
      <x v="1"/>
    </i>
    <i r="2">
      <x v="1"/>
    </i>
    <i r="3">
      <x/>
    </i>
    <i r="3">
      <x v="3"/>
    </i>
    <i t="grand">
      <x/>
    </i>
  </rowItems>
  <colItems count="1">
    <i/>
  </colItems>
  <dataFields count="1">
    <dataField name="Average of Q1_VALUE" fld="48" subtotal="average" baseField="0" baseItem="0"/>
  </dataFields>
  <formats count="1">
    <format dxfId="7">
      <pivotArea type="all" dataOnly="0" outline="0" fieldPosition="0"/>
    </format>
  </formats>
  <pivotTableStyleInfo name="PivotStyleLight16"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ntrol" Target="../activeX/activeX2.xml"/><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control" Target="../activeX/activeX4.xml"/><Relationship Id="rId4" Type="http://schemas.openxmlformats.org/officeDocument/2006/relationships/control" Target="../activeX/activeX1.xml"/><Relationship Id="rId9" Type="http://schemas.openxmlformats.org/officeDocument/2006/relationships/image" Target="../media/image3.emf"/></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pubs.usgs.gov/sir/2009/5053/pdf/sir2009-5053.pdf" TargetMode="External"/><Relationship Id="rId2" Type="http://schemas.openxmlformats.org/officeDocument/2006/relationships/hyperlink" Target="http://water.usgs.gov/watuse/data/2005/wyco2005.xls" TargetMode="External"/><Relationship Id="rId1" Type="http://schemas.openxmlformats.org/officeDocument/2006/relationships/hyperlink" Target="http://water.usgs.gov/watuse/data/2005/mtco2005.xls" TargetMode="External"/><Relationship Id="rId6" Type="http://schemas.openxmlformats.org/officeDocument/2006/relationships/printerSettings" Target="../printerSettings/printerSettings4.bin"/><Relationship Id="rId5" Type="http://schemas.openxmlformats.org/officeDocument/2006/relationships/hyperlink" Target="http://www.blm.gov/pgdata/etc/medialib/blm/wy/information/NEPA/cfodocs/westantelope.Par.18077.File.dat/008ch4.pdf" TargetMode="External"/><Relationship Id="rId4" Type="http://schemas.openxmlformats.org/officeDocument/2006/relationships/hyperlink" Target="http://waterplan.state.wy.us/plan/newy/techmemos/induse.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5" Type="http://schemas.openxmlformats.org/officeDocument/2006/relationships/drawing" Target="../drawings/drawing5.xml"/><Relationship Id="rId4"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05"/>
  <sheetViews>
    <sheetView tabSelected="1" workbookViewId="0">
      <selection activeCell="U15" sqref="U15"/>
    </sheetView>
  </sheetViews>
  <sheetFormatPr defaultRowHeight="12.75"/>
  <cols>
    <col min="1" max="1" width="2" style="4" customWidth="1"/>
    <col min="3" max="3" width="19.42578125" bestFit="1" customWidth="1"/>
    <col min="4" max="4" width="9.5703125" customWidth="1"/>
    <col min="6" max="6" width="8" customWidth="1"/>
    <col min="13" max="13" width="13" customWidth="1"/>
    <col min="14" max="14" width="2" customWidth="1"/>
    <col min="15" max="15" width="9.140625" customWidth="1"/>
    <col min="16" max="27" width="9.140625" style="4"/>
  </cols>
  <sheetData>
    <row r="1" spans="1:27" ht="20.25">
      <c r="A1" s="429" t="s">
        <v>376</v>
      </c>
      <c r="B1" s="429"/>
      <c r="C1" s="429"/>
      <c r="D1" s="429"/>
      <c r="E1" s="429"/>
      <c r="F1" s="429"/>
      <c r="G1" s="429"/>
      <c r="H1" s="429"/>
      <c r="I1" s="429"/>
      <c r="J1" s="429"/>
      <c r="K1" s="429"/>
      <c r="L1" s="429"/>
      <c r="M1" s="429"/>
      <c r="N1" s="429"/>
      <c r="O1" s="129"/>
    </row>
    <row r="2" spans="1:27" ht="21" thickBot="1">
      <c r="A2" s="429" t="s">
        <v>165</v>
      </c>
      <c r="B2" s="429"/>
      <c r="C2" s="429"/>
      <c r="D2" s="429"/>
      <c r="E2" s="429"/>
      <c r="F2" s="429"/>
      <c r="G2" s="429"/>
      <c r="H2" s="429"/>
      <c r="I2" s="429"/>
      <c r="J2" s="429"/>
      <c r="K2" s="429"/>
      <c r="L2" s="429"/>
      <c r="M2" s="429"/>
      <c r="N2" s="429"/>
      <c r="O2" s="129"/>
    </row>
    <row r="3" spans="1:27" ht="12.75" customHeight="1" thickBot="1">
      <c r="B3" s="4"/>
      <c r="C3" s="108" t="s">
        <v>212</v>
      </c>
      <c r="D3" s="122" t="str">
        <f>'Data Summary'!D4</f>
        <v>Water use and quality from surface mining of coal</v>
      </c>
      <c r="E3" s="123"/>
      <c r="F3" s="123"/>
      <c r="G3" s="123"/>
      <c r="H3" s="123"/>
      <c r="I3" s="123"/>
      <c r="J3" s="123"/>
      <c r="K3" s="123"/>
      <c r="L3" s="123"/>
      <c r="M3" s="124"/>
      <c r="N3" s="4"/>
      <c r="O3" s="4"/>
    </row>
    <row r="4" spans="1:27" ht="42.75" customHeight="1" thickBot="1">
      <c r="B4" s="4"/>
      <c r="C4" s="108" t="s">
        <v>213</v>
      </c>
      <c r="D4" s="433" t="str">
        <f>'Data Summary'!D6</f>
        <v>Water use and quality from surface mining of coal, based on data for PRB mines</v>
      </c>
      <c r="E4" s="431"/>
      <c r="F4" s="431"/>
      <c r="G4" s="431"/>
      <c r="H4" s="431"/>
      <c r="I4" s="431"/>
      <c r="J4" s="431"/>
      <c r="K4" s="431"/>
      <c r="L4" s="431"/>
      <c r="M4" s="432"/>
      <c r="N4" s="4"/>
      <c r="O4" s="4"/>
    </row>
    <row r="5" spans="1:27" ht="39" customHeight="1" thickBot="1">
      <c r="B5" s="4"/>
      <c r="C5" s="108" t="s">
        <v>214</v>
      </c>
      <c r="D5" s="430" t="s">
        <v>1413</v>
      </c>
      <c r="E5" s="431"/>
      <c r="F5" s="431"/>
      <c r="G5" s="431"/>
      <c r="H5" s="431"/>
      <c r="I5" s="431"/>
      <c r="J5" s="431"/>
      <c r="K5" s="431"/>
      <c r="L5" s="431"/>
      <c r="M5" s="432"/>
      <c r="N5" s="4"/>
      <c r="O5" s="4"/>
    </row>
    <row r="6" spans="1:27" ht="56.25" customHeight="1" thickBot="1">
      <c r="B6" s="4"/>
      <c r="C6" s="125" t="s">
        <v>217</v>
      </c>
      <c r="D6" s="433" t="s">
        <v>222</v>
      </c>
      <c r="E6" s="431"/>
      <c r="F6" s="431"/>
      <c r="G6" s="431"/>
      <c r="H6" s="431"/>
      <c r="I6" s="431"/>
      <c r="J6" s="431"/>
      <c r="K6" s="431"/>
      <c r="L6" s="431"/>
      <c r="M6" s="432"/>
      <c r="N6" s="4"/>
      <c r="O6" s="4"/>
    </row>
    <row r="7" spans="1:27">
      <c r="B7" s="3" t="s">
        <v>166</v>
      </c>
      <c r="C7" s="3"/>
      <c r="D7" s="3"/>
      <c r="E7" s="3"/>
      <c r="F7" s="3"/>
      <c r="G7" s="3"/>
      <c r="H7" s="3"/>
      <c r="I7" s="3"/>
      <c r="J7" s="3"/>
      <c r="K7" s="3"/>
      <c r="L7" s="3"/>
      <c r="M7" s="3"/>
      <c r="N7" s="4"/>
      <c r="O7" s="4"/>
    </row>
    <row r="8" spans="1:27" ht="13.5" thickBot="1">
      <c r="B8" s="3"/>
      <c r="C8" s="3" t="s">
        <v>167</v>
      </c>
      <c r="D8" s="3" t="s">
        <v>161</v>
      </c>
      <c r="E8" s="3"/>
      <c r="F8" s="3"/>
      <c r="G8" s="3"/>
      <c r="H8" s="3"/>
      <c r="I8" s="3"/>
      <c r="J8" s="3"/>
      <c r="K8" s="3"/>
      <c r="L8" s="3"/>
      <c r="M8" s="3"/>
      <c r="N8" s="4"/>
      <c r="O8" s="4"/>
    </row>
    <row r="9" spans="1:27" s="45" customFormat="1" ht="15" customHeight="1">
      <c r="A9" s="4"/>
      <c r="B9" s="434" t="s">
        <v>173</v>
      </c>
      <c r="C9" s="181" t="s">
        <v>168</v>
      </c>
      <c r="D9" s="436" t="s">
        <v>221</v>
      </c>
      <c r="E9" s="436"/>
      <c r="F9" s="436"/>
      <c r="G9" s="436"/>
      <c r="H9" s="436"/>
      <c r="I9" s="436"/>
      <c r="J9" s="436"/>
      <c r="K9" s="436"/>
      <c r="L9" s="436"/>
      <c r="M9" s="437"/>
      <c r="N9" s="4"/>
      <c r="O9" s="4"/>
      <c r="P9" s="4"/>
      <c r="Q9" s="4"/>
      <c r="R9" s="4"/>
      <c r="S9" s="4"/>
      <c r="T9" s="4"/>
      <c r="U9" s="4"/>
      <c r="V9" s="4"/>
      <c r="W9" s="4"/>
      <c r="X9" s="4"/>
      <c r="Y9" s="4"/>
      <c r="Z9" s="4"/>
      <c r="AA9" s="4"/>
    </row>
    <row r="10" spans="1:27" s="45" customFormat="1" ht="15" customHeight="1">
      <c r="A10" s="4"/>
      <c r="B10" s="435"/>
      <c r="C10" s="182" t="s">
        <v>169</v>
      </c>
      <c r="D10" s="438" t="s">
        <v>211</v>
      </c>
      <c r="E10" s="438"/>
      <c r="F10" s="438"/>
      <c r="G10" s="438"/>
      <c r="H10" s="438"/>
      <c r="I10" s="438"/>
      <c r="J10" s="438"/>
      <c r="K10" s="438"/>
      <c r="L10" s="438"/>
      <c r="M10" s="439"/>
      <c r="N10" s="4"/>
      <c r="O10" s="4"/>
      <c r="P10" s="4"/>
      <c r="Q10" s="4"/>
      <c r="R10" s="4"/>
      <c r="S10" s="4"/>
      <c r="T10" s="4"/>
      <c r="U10" s="4"/>
      <c r="V10" s="4"/>
      <c r="W10" s="4"/>
      <c r="X10" s="4"/>
      <c r="Y10" s="4"/>
      <c r="Z10" s="4"/>
      <c r="AA10" s="4"/>
    </row>
    <row r="11" spans="1:27" s="45" customFormat="1" ht="15" customHeight="1">
      <c r="A11" s="4"/>
      <c r="B11" s="435"/>
      <c r="C11" s="182" t="s">
        <v>47</v>
      </c>
      <c r="D11" s="438" t="s">
        <v>171</v>
      </c>
      <c r="E11" s="438"/>
      <c r="F11" s="438"/>
      <c r="G11" s="438"/>
      <c r="H11" s="438"/>
      <c r="I11" s="438"/>
      <c r="J11" s="438"/>
      <c r="K11" s="438"/>
      <c r="L11" s="438"/>
      <c r="M11" s="439"/>
      <c r="N11" s="4"/>
      <c r="O11" s="4"/>
      <c r="P11" s="4"/>
      <c r="Q11" s="4"/>
      <c r="R11" s="4"/>
      <c r="S11" s="4"/>
      <c r="T11" s="4"/>
      <c r="U11" s="4"/>
      <c r="V11" s="4"/>
      <c r="W11" s="4"/>
      <c r="X11" s="4"/>
      <c r="Y11" s="4"/>
      <c r="Z11" s="4"/>
      <c r="AA11" s="4"/>
    </row>
    <row r="12" spans="1:27" ht="15" customHeight="1">
      <c r="B12" s="445" t="s">
        <v>158</v>
      </c>
      <c r="C12" s="183" t="s">
        <v>366</v>
      </c>
      <c r="D12" s="442" t="s">
        <v>369</v>
      </c>
      <c r="E12" s="442"/>
      <c r="F12" s="442"/>
      <c r="G12" s="442"/>
      <c r="H12" s="442"/>
      <c r="I12" s="442"/>
      <c r="J12" s="442"/>
      <c r="K12" s="442"/>
      <c r="L12" s="442"/>
      <c r="M12" s="443"/>
      <c r="N12" s="4"/>
      <c r="O12" s="4"/>
    </row>
    <row r="13" spans="1:27" ht="15" customHeight="1">
      <c r="B13" s="445"/>
      <c r="C13" s="183" t="s">
        <v>367</v>
      </c>
      <c r="D13" s="442" t="s">
        <v>368</v>
      </c>
      <c r="E13" s="442"/>
      <c r="F13" s="442"/>
      <c r="G13" s="442"/>
      <c r="H13" s="442"/>
      <c r="I13" s="442"/>
      <c r="J13" s="442"/>
      <c r="K13" s="442"/>
      <c r="L13" s="442"/>
      <c r="M13" s="443"/>
      <c r="N13" s="4"/>
      <c r="O13" s="4"/>
    </row>
    <row r="14" spans="1:27" ht="15" customHeight="1">
      <c r="B14" s="445"/>
      <c r="C14" s="183" t="s">
        <v>170</v>
      </c>
      <c r="D14" s="442" t="s">
        <v>172</v>
      </c>
      <c r="E14" s="442"/>
      <c r="F14" s="442"/>
      <c r="G14" s="442"/>
      <c r="H14" s="442"/>
      <c r="I14" s="442"/>
      <c r="J14" s="442"/>
      <c r="K14" s="442"/>
      <c r="L14" s="442"/>
      <c r="M14" s="443"/>
      <c r="N14" s="4"/>
      <c r="O14" s="4"/>
    </row>
    <row r="15" spans="1:27" ht="15" customHeight="1">
      <c r="B15" s="445"/>
      <c r="C15" s="426" t="s">
        <v>1409</v>
      </c>
      <c r="D15" s="442" t="s">
        <v>1410</v>
      </c>
      <c r="E15" s="442"/>
      <c r="F15" s="442"/>
      <c r="G15" s="442"/>
      <c r="H15" s="442"/>
      <c r="I15" s="442"/>
      <c r="J15" s="442"/>
      <c r="K15" s="442"/>
      <c r="L15" s="442"/>
      <c r="M15" s="420"/>
      <c r="N15" s="4"/>
      <c r="O15" s="4"/>
    </row>
    <row r="16" spans="1:27" ht="15" customHeight="1">
      <c r="B16" s="445"/>
      <c r="C16" s="184" t="s">
        <v>159</v>
      </c>
      <c r="D16" s="444" t="s">
        <v>159</v>
      </c>
      <c r="E16" s="442"/>
      <c r="F16" s="442"/>
      <c r="G16" s="442"/>
      <c r="H16" s="442"/>
      <c r="I16" s="442"/>
      <c r="J16" s="442"/>
      <c r="K16" s="442"/>
      <c r="L16" s="442"/>
      <c r="M16" s="443"/>
      <c r="N16" s="4"/>
      <c r="O16" s="4"/>
    </row>
    <row r="17" spans="2:15">
      <c r="B17" s="3"/>
      <c r="C17" s="3"/>
      <c r="D17" s="3"/>
      <c r="E17" s="3"/>
      <c r="F17" s="3"/>
      <c r="G17" s="3"/>
      <c r="H17" s="3"/>
      <c r="I17" s="3"/>
      <c r="J17" s="3"/>
      <c r="K17" s="3"/>
      <c r="L17" s="3"/>
      <c r="M17" s="3"/>
      <c r="N17" s="4"/>
      <c r="O17" s="4"/>
    </row>
    <row r="18" spans="2:15">
      <c r="B18" s="205" t="s">
        <v>834</v>
      </c>
      <c r="C18" s="205"/>
      <c r="D18" s="3"/>
      <c r="E18" s="3"/>
      <c r="F18" s="3"/>
      <c r="G18" s="3"/>
      <c r="H18" s="3"/>
      <c r="I18" s="3"/>
      <c r="J18" s="3"/>
      <c r="K18" s="3"/>
      <c r="L18" s="3"/>
      <c r="M18" s="3"/>
      <c r="N18" s="4"/>
      <c r="O18" s="4"/>
    </row>
    <row r="19" spans="2:15">
      <c r="B19" s="205"/>
      <c r="C19" s="206">
        <v>41485</v>
      </c>
      <c r="D19" s="3"/>
      <c r="E19" s="3"/>
      <c r="F19" s="3"/>
      <c r="G19" s="3"/>
      <c r="H19" s="3"/>
      <c r="I19" s="3"/>
      <c r="J19" s="3"/>
      <c r="K19" s="3"/>
      <c r="L19" s="3"/>
      <c r="M19" s="3"/>
      <c r="N19" s="4"/>
      <c r="O19" s="4"/>
    </row>
    <row r="20" spans="2:15">
      <c r="B20" s="205" t="s">
        <v>835</v>
      </c>
      <c r="C20" s="205"/>
      <c r="D20" s="3"/>
      <c r="E20" s="3"/>
      <c r="F20" s="3"/>
      <c r="G20" s="3"/>
      <c r="H20" s="3"/>
      <c r="I20" s="3"/>
      <c r="J20" s="3"/>
      <c r="K20" s="3"/>
      <c r="L20" s="3"/>
      <c r="M20" s="3"/>
      <c r="N20" s="4"/>
      <c r="O20" s="4"/>
    </row>
    <row r="21" spans="2:15">
      <c r="B21" s="205"/>
      <c r="C21" s="207" t="s">
        <v>836</v>
      </c>
      <c r="D21" s="3"/>
      <c r="E21" s="3"/>
      <c r="F21" s="3"/>
      <c r="G21" s="3"/>
      <c r="H21" s="3"/>
      <c r="I21" s="3"/>
      <c r="J21" s="3"/>
      <c r="K21" s="3"/>
      <c r="L21" s="3"/>
      <c r="M21" s="3"/>
      <c r="N21" s="4"/>
      <c r="O21" s="4"/>
    </row>
    <row r="22" spans="2:15">
      <c r="B22" s="205" t="s">
        <v>837</v>
      </c>
      <c r="C22" s="207"/>
      <c r="D22" s="3"/>
      <c r="E22" s="3"/>
      <c r="F22" s="3"/>
      <c r="G22" s="3"/>
      <c r="H22" s="3"/>
      <c r="I22" s="3"/>
      <c r="J22" s="3"/>
      <c r="K22" s="3"/>
      <c r="L22" s="3"/>
      <c r="M22" s="3"/>
      <c r="N22" s="4"/>
      <c r="O22" s="4"/>
    </row>
    <row r="23" spans="2:15">
      <c r="B23" s="205"/>
      <c r="C23" s="206"/>
      <c r="D23" s="40"/>
      <c r="E23" s="3"/>
      <c r="F23" s="3"/>
      <c r="G23" s="3"/>
      <c r="H23" s="3"/>
      <c r="I23" s="3"/>
      <c r="J23" s="3"/>
      <c r="K23" s="3"/>
      <c r="L23" s="3"/>
      <c r="M23" s="3"/>
      <c r="N23" s="4"/>
      <c r="O23" s="4"/>
    </row>
    <row r="24" spans="2:15">
      <c r="B24" s="3" t="s">
        <v>181</v>
      </c>
      <c r="C24" s="3"/>
      <c r="D24" s="3"/>
      <c r="E24" s="3"/>
      <c r="F24" s="3"/>
      <c r="G24" s="3"/>
      <c r="H24" s="3"/>
      <c r="I24" s="3"/>
      <c r="J24" s="3"/>
      <c r="K24" s="3"/>
      <c r="L24" s="3"/>
      <c r="M24" s="3"/>
      <c r="N24" s="74"/>
      <c r="O24" s="74"/>
    </row>
    <row r="25" spans="2:15" ht="42" customHeight="1">
      <c r="B25" s="3"/>
      <c r="C25" s="441" t="s">
        <v>1414</v>
      </c>
      <c r="D25" s="441"/>
      <c r="E25" s="441"/>
      <c r="F25" s="441"/>
      <c r="G25" s="441"/>
      <c r="H25" s="441"/>
      <c r="I25" s="441"/>
      <c r="J25" s="441"/>
      <c r="K25" s="441"/>
      <c r="L25" s="441"/>
      <c r="M25" s="441"/>
      <c r="N25" s="74"/>
      <c r="O25" s="74"/>
    </row>
    <row r="26" spans="2:15">
      <c r="B26" s="3" t="s">
        <v>182</v>
      </c>
      <c r="C26" s="3"/>
      <c r="D26" s="3"/>
      <c r="E26" s="3"/>
      <c r="F26" s="3"/>
      <c r="G26" s="74"/>
      <c r="H26" s="74"/>
      <c r="I26" s="74"/>
      <c r="J26" s="74"/>
      <c r="K26" s="74"/>
      <c r="L26" s="74"/>
      <c r="M26" s="74"/>
      <c r="N26" s="74"/>
      <c r="O26" s="74"/>
    </row>
    <row r="27" spans="2:15">
      <c r="B27" s="74"/>
      <c r="C27" s="74" t="s">
        <v>183</v>
      </c>
      <c r="D27" s="74"/>
      <c r="E27" s="107" t="s">
        <v>184</v>
      </c>
      <c r="F27" s="69"/>
      <c r="G27" s="74" t="s">
        <v>185</v>
      </c>
      <c r="H27" s="74"/>
      <c r="I27" s="74"/>
      <c r="J27" s="74"/>
      <c r="K27" s="74"/>
      <c r="L27" s="74"/>
      <c r="M27" s="74"/>
      <c r="N27" s="74"/>
      <c r="O27" s="74"/>
    </row>
    <row r="28" spans="2:15">
      <c r="B28" s="74"/>
      <c r="C28" s="74" t="s">
        <v>215</v>
      </c>
      <c r="D28" s="74"/>
      <c r="E28" s="74"/>
      <c r="F28" s="74"/>
      <c r="G28" s="74"/>
      <c r="H28" s="74"/>
      <c r="I28" s="74"/>
      <c r="J28" s="74"/>
      <c r="K28" s="74"/>
      <c r="L28" s="74"/>
      <c r="M28" s="74"/>
      <c r="N28" s="74"/>
      <c r="O28" s="74"/>
    </row>
    <row r="29" spans="2:15">
      <c r="B29" s="74"/>
      <c r="C29" s="207" t="s">
        <v>216</v>
      </c>
      <c r="D29" s="40"/>
      <c r="E29" s="40"/>
      <c r="F29" s="40"/>
      <c r="G29" s="40"/>
      <c r="H29" s="40"/>
      <c r="I29" s="40"/>
      <c r="J29" s="40"/>
      <c r="K29" s="40"/>
      <c r="L29" s="40"/>
      <c r="M29" s="40"/>
      <c r="N29" s="74"/>
      <c r="O29" s="74"/>
    </row>
    <row r="30" spans="2:15">
      <c r="B30" s="74"/>
      <c r="C30" s="440" t="s">
        <v>838</v>
      </c>
      <c r="D30" s="440"/>
      <c r="E30" s="440"/>
      <c r="F30" s="440"/>
      <c r="G30" s="440"/>
      <c r="H30" s="440"/>
      <c r="I30" s="440"/>
      <c r="J30" s="440"/>
      <c r="K30" s="440"/>
      <c r="L30" s="440"/>
      <c r="M30" s="440"/>
      <c r="N30" s="74"/>
      <c r="O30" s="74"/>
    </row>
    <row r="31" spans="2:15">
      <c r="B31" s="74"/>
      <c r="C31" s="74"/>
      <c r="D31" s="74"/>
      <c r="E31" s="74"/>
      <c r="F31" s="74"/>
      <c r="G31" s="74"/>
      <c r="H31" s="74"/>
      <c r="I31" s="74"/>
      <c r="J31" s="74"/>
      <c r="K31" s="74"/>
      <c r="L31" s="74"/>
      <c r="M31" s="74"/>
      <c r="N31" s="74"/>
      <c r="O31" s="74"/>
    </row>
    <row r="32" spans="2:15">
      <c r="B32" s="3" t="s">
        <v>218</v>
      </c>
      <c r="C32" s="74"/>
      <c r="D32" s="74"/>
      <c r="E32" s="74"/>
      <c r="F32" s="74"/>
      <c r="G32" s="74"/>
      <c r="H32" s="74"/>
      <c r="I32" s="74"/>
      <c r="J32" s="74"/>
      <c r="K32" s="74"/>
      <c r="L32" s="74"/>
      <c r="M32" s="74"/>
      <c r="N32" s="74"/>
      <c r="O32" s="74"/>
    </row>
    <row r="33" spans="2:15">
      <c r="B33" s="74"/>
      <c r="C33" s="74"/>
      <c r="D33" s="74"/>
      <c r="E33" s="74"/>
      <c r="F33" s="74"/>
      <c r="G33" s="74"/>
      <c r="H33" s="74"/>
      <c r="I33" s="74"/>
      <c r="J33" s="74"/>
      <c r="K33" s="74"/>
      <c r="L33" s="74"/>
      <c r="M33" s="74"/>
      <c r="N33" s="74"/>
      <c r="O33" s="74"/>
    </row>
    <row r="34" spans="2:15">
      <c r="B34" s="74"/>
      <c r="C34" s="74"/>
      <c r="D34" s="74"/>
      <c r="E34" s="74"/>
      <c r="F34" s="74"/>
      <c r="G34" s="74"/>
      <c r="H34" s="74"/>
      <c r="I34" s="74"/>
      <c r="J34" s="74"/>
      <c r="K34" s="74"/>
      <c r="L34" s="74"/>
      <c r="M34" s="74"/>
      <c r="N34" s="74"/>
      <c r="O34" s="74"/>
    </row>
    <row r="35" spans="2:15">
      <c r="B35" s="74"/>
      <c r="C35" s="74"/>
      <c r="D35" s="74"/>
      <c r="E35" s="74"/>
      <c r="F35" s="74"/>
      <c r="G35" s="74"/>
      <c r="H35" s="74"/>
      <c r="I35" s="74"/>
      <c r="J35" s="74"/>
      <c r="K35" s="74"/>
      <c r="L35" s="74"/>
      <c r="M35" s="74"/>
      <c r="N35" s="74"/>
      <c r="O35" s="74"/>
    </row>
    <row r="36" spans="2:15">
      <c r="B36" s="74"/>
      <c r="C36" s="74"/>
      <c r="D36" s="74"/>
      <c r="E36" s="74"/>
      <c r="F36" s="74"/>
      <c r="G36" s="74"/>
      <c r="H36" s="74"/>
      <c r="I36" s="74"/>
      <c r="J36" s="74"/>
      <c r="K36" s="74"/>
      <c r="L36" s="74"/>
      <c r="M36" s="74"/>
      <c r="N36" s="74"/>
      <c r="O36" s="74"/>
    </row>
    <row r="37" spans="2:15">
      <c r="B37" s="74"/>
      <c r="C37" s="74"/>
      <c r="D37" s="74"/>
      <c r="E37" s="74"/>
      <c r="F37" s="74"/>
      <c r="G37" s="74"/>
      <c r="H37" s="74"/>
      <c r="I37" s="74"/>
      <c r="J37" s="74"/>
      <c r="K37" s="74"/>
      <c r="L37" s="74"/>
      <c r="M37" s="74"/>
      <c r="N37" s="74"/>
      <c r="O37" s="74"/>
    </row>
    <row r="38" spans="2:15">
      <c r="B38" s="74"/>
      <c r="C38" s="74"/>
      <c r="D38" s="74"/>
      <c r="E38" s="74"/>
      <c r="F38" s="74"/>
      <c r="G38" s="74"/>
      <c r="H38" s="74"/>
      <c r="I38" s="74"/>
      <c r="J38" s="74"/>
      <c r="K38" s="74"/>
      <c r="L38" s="74"/>
      <c r="M38" s="74"/>
      <c r="N38" s="74"/>
      <c r="O38" s="74"/>
    </row>
    <row r="39" spans="2:15">
      <c r="B39" s="74"/>
      <c r="C39" s="74"/>
      <c r="D39" s="74"/>
      <c r="E39" s="74"/>
      <c r="F39" s="74"/>
      <c r="G39" s="74"/>
      <c r="H39" s="74"/>
      <c r="I39" s="74"/>
      <c r="J39" s="74"/>
      <c r="K39" s="74"/>
      <c r="L39" s="74"/>
      <c r="M39" s="74"/>
      <c r="N39" s="74"/>
      <c r="O39" s="74"/>
    </row>
    <row r="40" spans="2:15">
      <c r="B40" s="74"/>
      <c r="C40" s="74"/>
      <c r="D40" s="74"/>
      <c r="E40" s="74"/>
      <c r="F40" s="74"/>
      <c r="G40" s="74"/>
      <c r="H40" s="74"/>
      <c r="I40" s="74"/>
      <c r="J40" s="74"/>
      <c r="K40" s="74"/>
      <c r="L40" s="74"/>
      <c r="M40" s="74"/>
      <c r="N40" s="74"/>
      <c r="O40" s="74"/>
    </row>
    <row r="41" spans="2:15">
      <c r="B41" s="74"/>
      <c r="C41" s="74"/>
      <c r="D41" s="74"/>
      <c r="E41" s="74"/>
      <c r="F41" s="74"/>
      <c r="G41" s="74"/>
      <c r="H41" s="74"/>
      <c r="I41" s="74"/>
      <c r="J41" s="74"/>
      <c r="K41" s="74"/>
      <c r="L41" s="74"/>
      <c r="M41" s="74"/>
      <c r="N41" s="74"/>
      <c r="O41" s="74"/>
    </row>
    <row r="42" spans="2:15">
      <c r="B42" s="74"/>
      <c r="C42" s="74"/>
      <c r="D42" s="74"/>
      <c r="E42" s="74"/>
      <c r="F42" s="74"/>
      <c r="G42" s="74"/>
      <c r="H42" s="74"/>
      <c r="I42" s="74"/>
      <c r="J42" s="74"/>
      <c r="K42" s="74"/>
      <c r="L42" s="74"/>
      <c r="M42" s="74"/>
      <c r="N42" s="74"/>
      <c r="O42" s="74"/>
    </row>
    <row r="43" spans="2:15">
      <c r="B43" s="74"/>
      <c r="C43" s="74"/>
      <c r="D43" s="74"/>
      <c r="E43" s="74"/>
      <c r="F43" s="74"/>
      <c r="G43" s="74"/>
      <c r="H43" s="74"/>
      <c r="I43" s="74"/>
      <c r="J43" s="74"/>
      <c r="K43" s="74"/>
      <c r="L43" s="74"/>
      <c r="M43" s="74"/>
      <c r="N43" s="74"/>
      <c r="O43" s="74"/>
    </row>
    <row r="44" spans="2:15">
      <c r="B44" s="74"/>
      <c r="C44" s="74"/>
      <c r="D44" s="74"/>
      <c r="E44" s="74"/>
      <c r="F44" s="74"/>
      <c r="G44" s="74"/>
      <c r="H44" s="74"/>
      <c r="I44" s="74"/>
      <c r="J44" s="74"/>
      <c r="K44" s="74"/>
      <c r="L44" s="74"/>
      <c r="M44" s="74"/>
      <c r="N44" s="74"/>
      <c r="O44" s="74"/>
    </row>
    <row r="45" spans="2:15">
      <c r="B45" s="74"/>
      <c r="C45" s="74"/>
      <c r="D45" s="74"/>
      <c r="E45" s="74"/>
      <c r="F45" s="74"/>
      <c r="G45" s="74"/>
      <c r="H45" s="74"/>
      <c r="I45" s="74"/>
      <c r="J45" s="74"/>
      <c r="K45" s="74"/>
      <c r="L45" s="74"/>
      <c r="M45" s="74"/>
      <c r="N45" s="74"/>
      <c r="O45" s="74"/>
    </row>
    <row r="46" spans="2:15">
      <c r="B46" s="74"/>
      <c r="C46" s="74"/>
      <c r="D46" s="74"/>
      <c r="E46" s="74"/>
      <c r="F46" s="74"/>
      <c r="G46" s="74"/>
      <c r="H46" s="74"/>
      <c r="I46" s="74"/>
      <c r="J46" s="74"/>
      <c r="K46" s="74"/>
      <c r="L46" s="74"/>
      <c r="M46" s="74"/>
      <c r="N46" s="74"/>
      <c r="O46" s="74"/>
    </row>
    <row r="47" spans="2:15">
      <c r="B47" s="74"/>
      <c r="C47" s="74"/>
      <c r="D47" s="74"/>
      <c r="E47" s="74"/>
      <c r="F47" s="74"/>
      <c r="G47" s="74"/>
      <c r="H47" s="74"/>
      <c r="I47" s="74"/>
      <c r="J47" s="74"/>
      <c r="K47" s="74"/>
      <c r="L47" s="74"/>
      <c r="M47" s="74"/>
      <c r="N47" s="74"/>
      <c r="O47" s="74"/>
    </row>
    <row r="48" spans="2:15">
      <c r="B48" s="205" t="s">
        <v>839</v>
      </c>
      <c r="C48" s="207"/>
      <c r="D48" s="74"/>
      <c r="E48" s="74"/>
      <c r="F48" s="74"/>
      <c r="G48" s="74"/>
      <c r="H48" s="74"/>
      <c r="I48" s="74"/>
      <c r="J48" s="74"/>
      <c r="K48" s="74"/>
      <c r="L48" s="74"/>
      <c r="M48" s="74"/>
      <c r="N48" s="74"/>
      <c r="O48" s="74"/>
    </row>
    <row r="49" spans="2:15">
      <c r="B49" s="207"/>
      <c r="C49" s="208" t="s">
        <v>840</v>
      </c>
      <c r="D49" s="74"/>
      <c r="E49" s="74"/>
      <c r="F49" s="74"/>
      <c r="G49" s="74"/>
      <c r="H49" s="74"/>
      <c r="I49" s="74"/>
      <c r="J49" s="74"/>
      <c r="K49" s="74"/>
      <c r="L49" s="74"/>
      <c r="M49" s="74"/>
      <c r="N49" s="74"/>
      <c r="O49" s="74"/>
    </row>
    <row r="50" spans="2:15">
      <c r="B50" s="74"/>
      <c r="C50" s="74"/>
      <c r="D50" s="74"/>
      <c r="E50" s="74"/>
      <c r="F50" s="74"/>
      <c r="G50" s="74"/>
      <c r="H50" s="74"/>
      <c r="I50" s="74"/>
      <c r="J50" s="74"/>
      <c r="K50" s="74"/>
      <c r="L50" s="74"/>
      <c r="M50" s="74"/>
      <c r="N50" s="74"/>
      <c r="O50" s="74"/>
    </row>
    <row r="51" spans="2:15">
      <c r="B51" s="74"/>
      <c r="C51" s="74"/>
      <c r="D51" s="74"/>
      <c r="E51" s="74"/>
      <c r="F51" s="74"/>
      <c r="G51" s="74"/>
      <c r="H51" s="74"/>
      <c r="I51" s="74"/>
      <c r="J51" s="74"/>
      <c r="K51" s="74"/>
      <c r="L51" s="74"/>
      <c r="M51" s="74"/>
      <c r="N51" s="74"/>
      <c r="O51" s="74"/>
    </row>
    <row r="52" spans="2:15">
      <c r="B52" s="74"/>
      <c r="C52" s="74"/>
      <c r="D52" s="74"/>
      <c r="E52" s="74"/>
      <c r="F52" s="74"/>
      <c r="G52" s="74"/>
      <c r="H52" s="74"/>
      <c r="I52" s="74"/>
      <c r="J52" s="74"/>
      <c r="K52" s="74"/>
      <c r="L52" s="74"/>
      <c r="M52" s="74"/>
      <c r="N52" s="74"/>
      <c r="O52" s="74"/>
    </row>
    <row r="53" spans="2:15">
      <c r="B53" s="74"/>
      <c r="C53" s="74"/>
      <c r="D53" s="74"/>
      <c r="E53" s="74"/>
      <c r="F53" s="74"/>
      <c r="G53" s="74"/>
      <c r="H53" s="74"/>
      <c r="I53" s="74"/>
      <c r="J53" s="74"/>
      <c r="K53" s="74"/>
      <c r="L53" s="74"/>
      <c r="M53" s="74"/>
      <c r="N53" s="74"/>
      <c r="O53" s="74"/>
    </row>
    <row r="54" spans="2:15">
      <c r="B54" s="74"/>
      <c r="C54" s="74"/>
      <c r="D54" s="74"/>
      <c r="E54" s="74"/>
      <c r="F54" s="74"/>
      <c r="G54" s="74"/>
      <c r="H54" s="74"/>
      <c r="I54" s="74"/>
      <c r="J54" s="74"/>
      <c r="K54" s="74"/>
      <c r="L54" s="74"/>
      <c r="M54" s="74"/>
      <c r="N54" s="74"/>
      <c r="O54" s="74"/>
    </row>
    <row r="55" spans="2:15">
      <c r="B55" s="74"/>
      <c r="C55" s="74"/>
      <c r="D55" s="74"/>
      <c r="E55" s="74"/>
      <c r="F55" s="74"/>
      <c r="G55" s="74"/>
      <c r="H55" s="74"/>
      <c r="I55" s="74"/>
      <c r="J55" s="74"/>
      <c r="K55" s="74"/>
      <c r="L55" s="74"/>
      <c r="M55" s="74"/>
      <c r="N55" s="74"/>
      <c r="O55" s="74"/>
    </row>
    <row r="56" spans="2:15">
      <c r="B56" s="74"/>
      <c r="C56" s="74"/>
      <c r="D56" s="74"/>
      <c r="E56" s="74"/>
      <c r="F56" s="74"/>
      <c r="G56" s="74"/>
      <c r="H56" s="74"/>
      <c r="I56" s="74"/>
      <c r="J56" s="74"/>
      <c r="K56" s="74"/>
      <c r="L56" s="74"/>
      <c r="M56" s="74"/>
      <c r="N56" s="74"/>
      <c r="O56" s="74"/>
    </row>
    <row r="57" spans="2:15">
      <c r="B57" s="74"/>
      <c r="C57" s="74"/>
      <c r="D57" s="74"/>
      <c r="E57" s="74"/>
      <c r="F57" s="74"/>
      <c r="G57" s="74"/>
      <c r="H57" s="74"/>
      <c r="I57" s="74"/>
      <c r="J57" s="74"/>
      <c r="K57" s="74"/>
      <c r="L57" s="74"/>
      <c r="M57" s="74"/>
      <c r="N57" s="74"/>
      <c r="O57" s="74"/>
    </row>
    <row r="58" spans="2:15">
      <c r="B58" s="74"/>
      <c r="C58" s="74"/>
      <c r="D58" s="74"/>
      <c r="E58" s="74"/>
      <c r="F58" s="74"/>
      <c r="G58" s="74"/>
      <c r="H58" s="74"/>
      <c r="I58" s="74"/>
      <c r="J58" s="74"/>
      <c r="K58" s="74"/>
      <c r="L58" s="74"/>
      <c r="M58" s="74"/>
      <c r="N58" s="74"/>
      <c r="O58" s="74"/>
    </row>
    <row r="59" spans="2:15">
      <c r="B59" s="74"/>
      <c r="C59" s="74"/>
      <c r="D59" s="74"/>
      <c r="E59" s="74"/>
      <c r="F59" s="74"/>
      <c r="G59" s="74"/>
      <c r="H59" s="74"/>
      <c r="I59" s="74"/>
      <c r="J59" s="74"/>
      <c r="K59" s="74"/>
      <c r="L59" s="74"/>
      <c r="M59" s="74"/>
      <c r="N59" s="74"/>
      <c r="O59" s="74"/>
    </row>
    <row r="60" spans="2:15">
      <c r="B60" s="74"/>
      <c r="C60" s="74"/>
      <c r="D60" s="74"/>
      <c r="E60" s="74"/>
      <c r="F60" s="74"/>
      <c r="G60" s="74"/>
      <c r="H60" s="74"/>
      <c r="I60" s="74"/>
      <c r="J60" s="74"/>
      <c r="K60" s="74"/>
      <c r="L60" s="74"/>
      <c r="M60" s="74"/>
      <c r="N60" s="74"/>
      <c r="O60" s="74"/>
    </row>
    <row r="61" spans="2:15">
      <c r="B61" s="74"/>
      <c r="C61" s="74"/>
      <c r="D61" s="74"/>
      <c r="E61" s="74"/>
      <c r="F61" s="74"/>
      <c r="G61" s="74"/>
      <c r="H61" s="74"/>
      <c r="I61" s="74"/>
      <c r="J61" s="74"/>
      <c r="K61" s="74"/>
      <c r="L61" s="74"/>
      <c r="M61" s="74"/>
      <c r="N61" s="74"/>
      <c r="O61" s="74"/>
    </row>
    <row r="62" spans="2:15">
      <c r="B62" s="74"/>
      <c r="C62" s="74"/>
      <c r="D62" s="74"/>
      <c r="E62" s="74"/>
      <c r="F62" s="74"/>
      <c r="G62" s="74"/>
      <c r="H62" s="74"/>
      <c r="I62" s="74"/>
      <c r="J62" s="74"/>
      <c r="K62" s="74"/>
      <c r="L62" s="74"/>
      <c r="M62" s="74"/>
      <c r="N62" s="74"/>
      <c r="O62" s="74"/>
    </row>
    <row r="63" spans="2:15">
      <c r="B63" s="74"/>
      <c r="C63" s="74"/>
      <c r="D63" s="74"/>
      <c r="E63" s="74"/>
      <c r="F63" s="74"/>
      <c r="G63" s="74"/>
      <c r="H63" s="74"/>
      <c r="I63" s="74"/>
      <c r="J63" s="74"/>
      <c r="K63" s="74"/>
      <c r="L63" s="74"/>
      <c r="M63" s="74"/>
      <c r="N63" s="74"/>
      <c r="O63" s="74"/>
    </row>
    <row r="64" spans="2:15">
      <c r="B64" s="74"/>
      <c r="C64" s="74"/>
      <c r="D64" s="74"/>
      <c r="E64" s="74"/>
      <c r="F64" s="74"/>
      <c r="G64" s="74"/>
      <c r="H64" s="74"/>
      <c r="I64" s="74"/>
      <c r="J64" s="74"/>
      <c r="K64" s="74"/>
      <c r="L64" s="74"/>
      <c r="M64" s="74"/>
      <c r="N64" s="74"/>
      <c r="O64" s="74"/>
    </row>
    <row r="65" spans="2:15">
      <c r="B65" s="74"/>
      <c r="C65" s="74"/>
      <c r="D65" s="74"/>
      <c r="E65" s="74"/>
      <c r="F65" s="74"/>
      <c r="G65" s="74"/>
      <c r="H65" s="74"/>
      <c r="I65" s="74"/>
      <c r="J65" s="74"/>
      <c r="K65" s="74"/>
      <c r="L65" s="74"/>
      <c r="M65" s="74"/>
      <c r="N65" s="74"/>
      <c r="O65" s="74"/>
    </row>
    <row r="66" spans="2:15">
      <c r="B66" s="74"/>
      <c r="C66" s="74"/>
      <c r="D66" s="74"/>
      <c r="E66" s="74"/>
      <c r="F66" s="74"/>
      <c r="G66" s="74"/>
      <c r="H66" s="74"/>
      <c r="I66" s="74"/>
      <c r="J66" s="74"/>
      <c r="K66" s="74"/>
      <c r="L66" s="74"/>
      <c r="M66" s="74"/>
      <c r="N66" s="74"/>
      <c r="O66" s="74"/>
    </row>
    <row r="67" spans="2:15">
      <c r="B67" s="74"/>
      <c r="C67" s="74"/>
      <c r="D67" s="74"/>
      <c r="E67" s="74"/>
      <c r="F67" s="74"/>
      <c r="G67" s="74"/>
      <c r="H67" s="74"/>
      <c r="I67" s="74"/>
      <c r="J67" s="74"/>
      <c r="K67" s="74"/>
      <c r="L67" s="74"/>
      <c r="M67" s="74"/>
      <c r="N67" s="74"/>
      <c r="O67" s="74"/>
    </row>
    <row r="68" spans="2:15">
      <c r="B68" s="74"/>
      <c r="C68" s="74"/>
      <c r="D68" s="74"/>
      <c r="E68" s="74"/>
      <c r="F68" s="74"/>
      <c r="G68" s="74"/>
      <c r="H68" s="74"/>
      <c r="I68" s="74"/>
      <c r="J68" s="74"/>
      <c r="K68" s="74"/>
      <c r="L68" s="74"/>
      <c r="M68" s="74"/>
      <c r="N68" s="74"/>
      <c r="O68" s="74"/>
    </row>
    <row r="69" spans="2:15">
      <c r="B69" s="74"/>
      <c r="C69" s="74"/>
      <c r="D69" s="74"/>
      <c r="E69" s="74"/>
      <c r="F69" s="74"/>
      <c r="G69" s="74"/>
      <c r="H69" s="74"/>
      <c r="I69" s="74"/>
      <c r="J69" s="74"/>
      <c r="K69" s="74"/>
      <c r="L69" s="74"/>
      <c r="M69" s="74"/>
      <c r="N69" s="74"/>
      <c r="O69" s="74"/>
    </row>
    <row r="70" spans="2:15">
      <c r="B70" s="74"/>
      <c r="C70" s="74"/>
      <c r="D70" s="74"/>
      <c r="E70" s="74"/>
      <c r="F70" s="74"/>
      <c r="G70" s="74"/>
      <c r="H70" s="74"/>
      <c r="I70" s="74"/>
      <c r="J70" s="74"/>
      <c r="K70" s="74"/>
      <c r="L70" s="74"/>
      <c r="M70" s="74"/>
      <c r="N70" s="74"/>
      <c r="O70" s="74"/>
    </row>
    <row r="71" spans="2:15">
      <c r="B71" s="74"/>
      <c r="C71" s="74"/>
      <c r="D71" s="74"/>
      <c r="E71" s="74"/>
      <c r="F71" s="74"/>
      <c r="G71" s="74"/>
      <c r="H71" s="74"/>
      <c r="I71" s="74"/>
      <c r="J71" s="74"/>
      <c r="K71" s="74"/>
      <c r="L71" s="74"/>
      <c r="M71" s="74"/>
      <c r="N71" s="74"/>
      <c r="O71" s="74"/>
    </row>
    <row r="72" spans="2:15">
      <c r="B72" s="74"/>
      <c r="C72" s="74"/>
      <c r="D72" s="74"/>
      <c r="E72" s="74"/>
      <c r="F72" s="74"/>
      <c r="G72" s="74"/>
      <c r="H72" s="74"/>
      <c r="I72" s="74"/>
      <c r="J72" s="74"/>
      <c r="K72" s="74"/>
      <c r="L72" s="74"/>
      <c r="M72" s="74"/>
      <c r="N72" s="74"/>
      <c r="O72" s="74"/>
    </row>
    <row r="73" spans="2:15">
      <c r="B73" s="74"/>
      <c r="C73" s="74"/>
      <c r="D73" s="74"/>
      <c r="E73" s="74"/>
      <c r="F73" s="74"/>
      <c r="G73" s="74"/>
      <c r="H73" s="74"/>
      <c r="I73" s="74"/>
      <c r="J73" s="74"/>
      <c r="K73" s="74"/>
      <c r="L73" s="74"/>
      <c r="M73" s="74"/>
      <c r="N73" s="74"/>
      <c r="O73" s="74"/>
    </row>
    <row r="74" spans="2:15">
      <c r="B74" s="74"/>
      <c r="C74" s="74"/>
      <c r="D74" s="74"/>
      <c r="E74" s="74"/>
      <c r="F74" s="74"/>
      <c r="G74" s="74"/>
      <c r="H74" s="74"/>
      <c r="I74" s="74"/>
      <c r="J74" s="74"/>
      <c r="K74" s="74"/>
      <c r="L74" s="74"/>
      <c r="M74" s="74"/>
      <c r="N74" s="74"/>
      <c r="O74" s="74"/>
    </row>
    <row r="75" spans="2:15">
      <c r="B75" s="74"/>
      <c r="C75" s="74"/>
      <c r="D75" s="74"/>
      <c r="E75" s="74"/>
      <c r="F75" s="74"/>
      <c r="G75" s="74"/>
      <c r="H75" s="74"/>
      <c r="I75" s="74"/>
      <c r="J75" s="74"/>
      <c r="K75" s="74"/>
      <c r="L75" s="74"/>
      <c r="M75" s="74"/>
      <c r="N75" s="74"/>
      <c r="O75" s="74"/>
    </row>
    <row r="76" spans="2:15">
      <c r="B76" s="74"/>
      <c r="C76" s="74"/>
      <c r="D76" s="74"/>
      <c r="E76" s="74"/>
      <c r="F76" s="74"/>
      <c r="G76" s="74"/>
      <c r="H76" s="74"/>
      <c r="I76" s="74"/>
      <c r="J76" s="74"/>
      <c r="K76" s="74"/>
      <c r="L76" s="74"/>
      <c r="M76" s="74"/>
      <c r="N76" s="74"/>
      <c r="O76" s="74"/>
    </row>
    <row r="77" spans="2:15">
      <c r="B77" s="74"/>
      <c r="C77" s="74"/>
      <c r="D77" s="74"/>
      <c r="E77" s="74"/>
      <c r="F77" s="74"/>
      <c r="G77" s="74"/>
      <c r="H77" s="74"/>
      <c r="I77" s="74"/>
      <c r="J77" s="74"/>
      <c r="K77" s="74"/>
      <c r="L77" s="74"/>
      <c r="M77" s="74"/>
      <c r="N77" s="74"/>
      <c r="O77" s="74"/>
    </row>
    <row r="78" spans="2:15">
      <c r="B78" s="74"/>
      <c r="C78" s="74"/>
      <c r="D78" s="74"/>
      <c r="E78" s="74"/>
      <c r="F78" s="74"/>
      <c r="G78" s="74"/>
      <c r="H78" s="74"/>
      <c r="I78" s="74"/>
      <c r="J78" s="74"/>
      <c r="K78" s="74"/>
      <c r="L78" s="74"/>
      <c r="M78" s="74"/>
      <c r="N78" s="74"/>
      <c r="O78" s="74"/>
    </row>
    <row r="79" spans="2:15">
      <c r="B79" s="74"/>
      <c r="C79" s="74"/>
      <c r="D79" s="74"/>
      <c r="E79" s="74"/>
      <c r="F79" s="74"/>
      <c r="G79" s="74"/>
      <c r="H79" s="74"/>
      <c r="I79" s="74"/>
      <c r="J79" s="74"/>
      <c r="K79" s="74"/>
      <c r="L79" s="74"/>
      <c r="M79" s="74"/>
      <c r="N79" s="74"/>
      <c r="O79" s="74"/>
    </row>
    <row r="80" spans="2:15">
      <c r="B80" s="74"/>
      <c r="C80" s="74"/>
      <c r="D80" s="74"/>
      <c r="E80" s="74"/>
      <c r="F80" s="74"/>
      <c r="G80" s="74"/>
      <c r="H80" s="74"/>
      <c r="I80" s="74"/>
      <c r="J80" s="74"/>
      <c r="K80" s="74"/>
      <c r="L80" s="74"/>
      <c r="M80" s="74"/>
      <c r="N80" s="74"/>
      <c r="O80" s="74"/>
    </row>
    <row r="81" spans="2:15">
      <c r="B81" s="74"/>
      <c r="C81" s="74"/>
      <c r="D81" s="74"/>
      <c r="E81" s="74"/>
      <c r="F81" s="74"/>
      <c r="G81" s="74"/>
      <c r="H81" s="74"/>
      <c r="I81" s="74"/>
      <c r="J81" s="74"/>
      <c r="K81" s="74"/>
      <c r="L81" s="74"/>
      <c r="M81" s="74"/>
      <c r="N81" s="74"/>
      <c r="O81" s="74"/>
    </row>
    <row r="82" spans="2:15">
      <c r="B82" s="74"/>
      <c r="C82" s="74"/>
      <c r="D82" s="74"/>
      <c r="E82" s="74"/>
      <c r="F82" s="74"/>
      <c r="G82" s="74"/>
      <c r="H82" s="74"/>
      <c r="I82" s="74"/>
      <c r="J82" s="74"/>
      <c r="K82" s="74"/>
      <c r="L82" s="74"/>
      <c r="M82" s="74"/>
      <c r="N82" s="74"/>
      <c r="O82" s="74"/>
    </row>
    <row r="83" spans="2:15">
      <c r="B83" s="74"/>
      <c r="C83" s="74"/>
      <c r="D83" s="74"/>
      <c r="E83" s="74"/>
      <c r="F83" s="74"/>
      <c r="G83" s="74"/>
      <c r="H83" s="74"/>
      <c r="I83" s="74"/>
      <c r="J83" s="74"/>
      <c r="K83" s="74"/>
      <c r="L83" s="74"/>
      <c r="M83" s="74"/>
      <c r="N83" s="74"/>
      <c r="O83" s="74"/>
    </row>
    <row r="84" spans="2:15">
      <c r="B84" s="74"/>
      <c r="C84" s="74"/>
      <c r="D84" s="74"/>
      <c r="E84" s="74"/>
      <c r="F84" s="74"/>
      <c r="G84" s="74"/>
      <c r="H84" s="74"/>
      <c r="I84" s="74"/>
      <c r="J84" s="74"/>
      <c r="K84" s="74"/>
      <c r="L84" s="74"/>
      <c r="M84" s="74"/>
      <c r="N84" s="74"/>
      <c r="O84" s="74"/>
    </row>
    <row r="85" spans="2:15">
      <c r="B85" s="74"/>
      <c r="C85" s="74"/>
      <c r="D85" s="74"/>
      <c r="E85" s="74"/>
      <c r="F85" s="74"/>
      <c r="G85" s="74"/>
      <c r="H85" s="74"/>
      <c r="I85" s="74"/>
      <c r="J85" s="74"/>
      <c r="K85" s="74"/>
      <c r="L85" s="74"/>
      <c r="M85" s="74"/>
      <c r="N85" s="74"/>
      <c r="O85" s="74"/>
    </row>
    <row r="86" spans="2:15">
      <c r="B86" s="74"/>
      <c r="C86" s="74"/>
      <c r="D86" s="74"/>
      <c r="E86" s="74"/>
      <c r="F86" s="74"/>
      <c r="G86" s="74"/>
      <c r="H86" s="74"/>
      <c r="I86" s="74"/>
      <c r="J86" s="74"/>
      <c r="K86" s="74"/>
      <c r="L86" s="74"/>
      <c r="M86" s="74"/>
      <c r="N86" s="74"/>
      <c r="O86" s="74"/>
    </row>
    <row r="87" spans="2:15">
      <c r="B87" s="74"/>
      <c r="C87" s="74"/>
      <c r="D87" s="74"/>
      <c r="E87" s="74"/>
      <c r="F87" s="74"/>
      <c r="G87" s="74"/>
      <c r="H87" s="74"/>
      <c r="I87" s="74"/>
      <c r="J87" s="74"/>
      <c r="K87" s="74"/>
      <c r="L87" s="74"/>
      <c r="M87" s="74"/>
      <c r="N87" s="74"/>
      <c r="O87" s="74"/>
    </row>
    <row r="88" spans="2:15">
      <c r="B88" s="74"/>
      <c r="C88" s="74"/>
      <c r="D88" s="74"/>
      <c r="E88" s="74"/>
      <c r="F88" s="74"/>
      <c r="G88" s="74"/>
      <c r="H88" s="74"/>
      <c r="I88" s="74"/>
      <c r="J88" s="74"/>
      <c r="K88" s="74"/>
      <c r="L88" s="74"/>
      <c r="M88" s="74"/>
      <c r="N88" s="74"/>
      <c r="O88" s="74"/>
    </row>
    <row r="89" spans="2:15">
      <c r="B89" s="74"/>
      <c r="C89" s="74"/>
      <c r="D89" s="74"/>
      <c r="E89" s="74"/>
      <c r="F89" s="74"/>
      <c r="G89" s="74"/>
      <c r="H89" s="74"/>
      <c r="I89" s="74"/>
      <c r="J89" s="74"/>
      <c r="K89" s="74"/>
      <c r="L89" s="74"/>
      <c r="M89" s="74"/>
      <c r="N89" s="74"/>
      <c r="O89" s="74"/>
    </row>
    <row r="90" spans="2:15">
      <c r="B90" s="74"/>
      <c r="C90" s="74"/>
      <c r="D90" s="74"/>
      <c r="E90" s="74"/>
      <c r="F90" s="74"/>
      <c r="G90" s="74"/>
      <c r="H90" s="74"/>
      <c r="I90" s="74"/>
      <c r="J90" s="74"/>
      <c r="K90" s="74"/>
      <c r="L90" s="74"/>
      <c r="M90" s="74"/>
      <c r="N90" s="74"/>
      <c r="O90" s="74"/>
    </row>
    <row r="91" spans="2:15">
      <c r="B91" s="74"/>
      <c r="C91" s="74"/>
      <c r="D91" s="74"/>
      <c r="E91" s="74"/>
      <c r="F91" s="74"/>
      <c r="G91" s="74"/>
      <c r="H91" s="74"/>
      <c r="I91" s="74"/>
      <c r="J91" s="74"/>
      <c r="K91" s="74"/>
      <c r="L91" s="74"/>
      <c r="M91" s="74"/>
      <c r="N91" s="74"/>
      <c r="O91" s="74"/>
    </row>
    <row r="92" spans="2:15">
      <c r="B92" s="74"/>
      <c r="C92" s="74"/>
      <c r="D92" s="74"/>
      <c r="E92" s="74"/>
      <c r="F92" s="74"/>
      <c r="G92" s="74"/>
      <c r="H92" s="74"/>
      <c r="I92" s="74"/>
      <c r="J92" s="74"/>
      <c r="K92" s="74"/>
      <c r="L92" s="74"/>
      <c r="M92" s="74"/>
      <c r="N92" s="74"/>
      <c r="O92" s="74"/>
    </row>
    <row r="93" spans="2:15">
      <c r="B93" s="74"/>
      <c r="C93" s="74"/>
      <c r="D93" s="74"/>
      <c r="E93" s="74"/>
      <c r="F93" s="74"/>
      <c r="G93" s="74"/>
      <c r="H93" s="74"/>
      <c r="I93" s="74"/>
      <c r="J93" s="74"/>
      <c r="K93" s="74"/>
      <c r="L93" s="74"/>
      <c r="M93" s="74"/>
      <c r="N93" s="74"/>
      <c r="O93" s="74"/>
    </row>
    <row r="94" spans="2:15">
      <c r="B94" s="74"/>
      <c r="C94" s="74"/>
      <c r="D94" s="74"/>
      <c r="E94" s="74"/>
      <c r="F94" s="74"/>
      <c r="G94" s="74"/>
      <c r="H94" s="74"/>
      <c r="I94" s="74"/>
      <c r="J94" s="74"/>
      <c r="K94" s="74"/>
      <c r="L94" s="74"/>
      <c r="M94" s="74"/>
      <c r="N94" s="74"/>
      <c r="O94" s="74"/>
    </row>
    <row r="95" spans="2:15">
      <c r="B95" s="74"/>
      <c r="C95" s="74"/>
      <c r="D95" s="74"/>
      <c r="E95" s="74"/>
      <c r="F95" s="74"/>
      <c r="G95" s="74"/>
      <c r="H95" s="74"/>
      <c r="I95" s="74"/>
      <c r="J95" s="74"/>
      <c r="K95" s="74"/>
      <c r="L95" s="74"/>
      <c r="M95" s="74"/>
      <c r="N95" s="74"/>
      <c r="O95" s="74"/>
    </row>
    <row r="96" spans="2:15">
      <c r="B96" s="74"/>
      <c r="C96" s="74"/>
      <c r="D96" s="74"/>
      <c r="E96" s="74"/>
      <c r="F96" s="74"/>
      <c r="G96" s="74"/>
      <c r="H96" s="74"/>
      <c r="I96" s="74"/>
      <c r="J96" s="74"/>
      <c r="K96" s="74"/>
      <c r="L96" s="74"/>
      <c r="M96" s="74"/>
      <c r="N96" s="74"/>
      <c r="O96" s="74"/>
    </row>
    <row r="97" spans="2:15">
      <c r="B97" s="74"/>
      <c r="C97" s="74"/>
      <c r="D97" s="74"/>
      <c r="E97" s="74"/>
      <c r="F97" s="74"/>
      <c r="G97" s="74"/>
      <c r="H97" s="74"/>
      <c r="I97" s="74"/>
      <c r="J97" s="74"/>
      <c r="K97" s="74"/>
      <c r="L97" s="74"/>
      <c r="M97" s="74"/>
      <c r="N97" s="74"/>
      <c r="O97" s="74"/>
    </row>
    <row r="98" spans="2:15">
      <c r="B98" s="74"/>
      <c r="C98" s="74"/>
      <c r="D98" s="74"/>
      <c r="E98" s="74"/>
      <c r="F98" s="74"/>
      <c r="G98" s="74"/>
      <c r="H98" s="74"/>
      <c r="I98" s="74"/>
      <c r="J98" s="74"/>
      <c r="K98" s="74"/>
      <c r="L98" s="74"/>
      <c r="M98" s="74"/>
      <c r="N98" s="74"/>
      <c r="O98" s="74"/>
    </row>
    <row r="99" spans="2:15">
      <c r="B99" s="74"/>
      <c r="C99" s="74"/>
      <c r="D99" s="74"/>
      <c r="E99" s="74"/>
      <c r="F99" s="74"/>
      <c r="G99" s="74"/>
      <c r="H99" s="74"/>
      <c r="I99" s="74"/>
      <c r="J99" s="74"/>
      <c r="K99" s="74"/>
      <c r="L99" s="74"/>
      <c r="M99" s="74"/>
      <c r="N99" s="74"/>
      <c r="O99" s="74"/>
    </row>
    <row r="100" spans="2:15">
      <c r="B100" s="74"/>
      <c r="C100" s="74"/>
      <c r="D100" s="74"/>
      <c r="E100" s="74"/>
      <c r="F100" s="74"/>
      <c r="G100" s="74"/>
      <c r="H100" s="74"/>
      <c r="I100" s="74"/>
      <c r="J100" s="74"/>
      <c r="K100" s="74"/>
      <c r="L100" s="74"/>
      <c r="M100" s="74"/>
      <c r="N100" s="74"/>
      <c r="O100" s="74"/>
    </row>
    <row r="101" spans="2:15">
      <c r="B101" s="74"/>
      <c r="C101" s="74"/>
      <c r="D101" s="74"/>
      <c r="E101" s="74"/>
      <c r="F101" s="74"/>
      <c r="G101" s="74"/>
      <c r="H101" s="74"/>
      <c r="I101" s="74"/>
      <c r="J101" s="74"/>
      <c r="K101" s="74"/>
      <c r="L101" s="74"/>
      <c r="M101" s="74"/>
      <c r="N101" s="74"/>
      <c r="O101" s="74"/>
    </row>
    <row r="102" spans="2:15">
      <c r="B102" s="74"/>
      <c r="C102" s="74"/>
      <c r="D102" s="74"/>
      <c r="E102" s="74"/>
      <c r="F102" s="74"/>
      <c r="G102" s="74"/>
      <c r="H102" s="74"/>
      <c r="I102" s="74"/>
      <c r="J102" s="74"/>
      <c r="K102" s="74"/>
      <c r="L102" s="74"/>
      <c r="M102" s="74"/>
      <c r="N102" s="74"/>
      <c r="O102" s="74"/>
    </row>
    <row r="103" spans="2:15">
      <c r="B103" s="74"/>
      <c r="C103" s="74"/>
      <c r="D103" s="74"/>
      <c r="E103" s="74"/>
      <c r="F103" s="74"/>
      <c r="G103" s="74"/>
      <c r="H103" s="74"/>
      <c r="I103" s="74"/>
      <c r="J103" s="74"/>
      <c r="K103" s="74"/>
      <c r="L103" s="74"/>
      <c r="M103" s="74"/>
      <c r="N103" s="74"/>
      <c r="O103" s="74"/>
    </row>
    <row r="104" spans="2:15">
      <c r="B104" s="74"/>
      <c r="C104" s="74"/>
      <c r="D104" s="74"/>
      <c r="E104" s="74"/>
      <c r="F104" s="74"/>
      <c r="G104" s="74"/>
      <c r="H104" s="74"/>
      <c r="I104" s="74"/>
      <c r="J104" s="74"/>
      <c r="K104" s="74"/>
      <c r="L104" s="74"/>
      <c r="M104" s="74"/>
      <c r="N104" s="74"/>
      <c r="O104" s="74"/>
    </row>
    <row r="105" spans="2:15">
      <c r="B105" s="74"/>
      <c r="C105" s="74"/>
      <c r="D105" s="74"/>
      <c r="E105" s="74"/>
      <c r="F105" s="74"/>
      <c r="G105" s="74"/>
      <c r="H105" s="74"/>
      <c r="I105" s="74"/>
      <c r="J105" s="74"/>
      <c r="K105" s="74"/>
      <c r="L105" s="74"/>
      <c r="M105" s="74"/>
      <c r="N105" s="74"/>
      <c r="O105" s="74"/>
    </row>
    <row r="106" spans="2:15">
      <c r="B106" s="74"/>
      <c r="C106" s="74"/>
      <c r="D106" s="74"/>
      <c r="E106" s="74"/>
      <c r="F106" s="74"/>
      <c r="G106" s="74"/>
      <c r="H106" s="74"/>
      <c r="I106" s="74"/>
      <c r="J106" s="74"/>
      <c r="K106" s="74"/>
      <c r="L106" s="74"/>
      <c r="M106" s="74"/>
      <c r="N106" s="74"/>
      <c r="O106" s="74"/>
    </row>
    <row r="107" spans="2:15">
      <c r="B107" s="74"/>
      <c r="C107" s="74"/>
      <c r="D107" s="74"/>
      <c r="E107" s="74"/>
      <c r="F107" s="74"/>
      <c r="G107" s="74"/>
      <c r="H107" s="74"/>
      <c r="I107" s="74"/>
      <c r="J107" s="74"/>
      <c r="K107" s="74"/>
      <c r="L107" s="74"/>
      <c r="M107" s="74"/>
      <c r="N107" s="74"/>
      <c r="O107" s="74"/>
    </row>
    <row r="108" spans="2:15">
      <c r="B108" s="74"/>
      <c r="C108" s="74"/>
      <c r="D108" s="74"/>
      <c r="E108" s="74"/>
      <c r="F108" s="74"/>
      <c r="G108" s="74"/>
      <c r="H108" s="74"/>
      <c r="I108" s="74"/>
      <c r="J108" s="74"/>
      <c r="K108" s="74"/>
      <c r="L108" s="74"/>
      <c r="M108" s="74"/>
      <c r="N108" s="74"/>
      <c r="O108" s="74"/>
    </row>
    <row r="109" spans="2:15">
      <c r="B109" s="74"/>
      <c r="C109" s="74"/>
      <c r="D109" s="74"/>
      <c r="E109" s="74"/>
      <c r="F109" s="74"/>
      <c r="G109" s="74"/>
      <c r="H109" s="74"/>
      <c r="I109" s="74"/>
      <c r="J109" s="74"/>
      <c r="K109" s="74"/>
      <c r="L109" s="74"/>
      <c r="M109" s="74"/>
      <c r="N109" s="74"/>
      <c r="O109" s="74"/>
    </row>
    <row r="110" spans="2:15">
      <c r="B110" s="74"/>
      <c r="C110" s="74"/>
      <c r="D110" s="74"/>
      <c r="E110" s="74"/>
      <c r="F110" s="74"/>
      <c r="G110" s="74"/>
      <c r="H110" s="74"/>
      <c r="I110" s="74"/>
      <c r="J110" s="74"/>
      <c r="K110" s="74"/>
      <c r="L110" s="74"/>
      <c r="M110" s="74"/>
      <c r="N110" s="74"/>
      <c r="O110" s="74"/>
    </row>
    <row r="111" spans="2:15">
      <c r="B111" s="74"/>
      <c r="C111" s="74"/>
      <c r="D111" s="74"/>
      <c r="E111" s="74"/>
      <c r="F111" s="74"/>
      <c r="G111" s="74"/>
      <c r="H111" s="74"/>
      <c r="I111" s="74"/>
      <c r="J111" s="74"/>
      <c r="K111" s="74"/>
      <c r="L111" s="74"/>
      <c r="M111" s="74"/>
      <c r="N111" s="74"/>
      <c r="O111" s="74"/>
    </row>
    <row r="112" spans="2:15">
      <c r="B112" s="74"/>
      <c r="C112" s="74"/>
      <c r="D112" s="74"/>
      <c r="E112" s="74"/>
      <c r="F112" s="74"/>
      <c r="G112" s="74"/>
      <c r="H112" s="74"/>
      <c r="I112" s="74"/>
      <c r="J112" s="74"/>
      <c r="K112" s="74"/>
      <c r="L112" s="74"/>
      <c r="M112" s="74"/>
      <c r="N112" s="74"/>
      <c r="O112" s="74"/>
    </row>
    <row r="113" spans="2:15">
      <c r="B113" s="74"/>
      <c r="C113" s="74"/>
      <c r="D113" s="74"/>
      <c r="E113" s="74"/>
      <c r="F113" s="74"/>
      <c r="G113" s="74"/>
      <c r="H113" s="74"/>
      <c r="I113" s="74"/>
      <c r="J113" s="74"/>
      <c r="K113" s="74"/>
      <c r="L113" s="74"/>
      <c r="M113" s="74"/>
      <c r="N113" s="74"/>
      <c r="O113" s="74"/>
    </row>
    <row r="114" spans="2:15">
      <c r="B114" s="74"/>
      <c r="C114" s="74"/>
      <c r="D114" s="74"/>
      <c r="E114" s="74"/>
      <c r="F114" s="74"/>
      <c r="G114" s="74"/>
      <c r="H114" s="74"/>
      <c r="I114" s="74"/>
      <c r="J114" s="74"/>
      <c r="K114" s="74"/>
      <c r="L114" s="74"/>
      <c r="M114" s="74"/>
      <c r="N114" s="74"/>
      <c r="O114" s="74"/>
    </row>
    <row r="115" spans="2:15">
      <c r="B115" s="74"/>
      <c r="C115" s="74"/>
      <c r="D115" s="74"/>
      <c r="E115" s="74"/>
      <c r="F115" s="74"/>
      <c r="G115" s="74"/>
      <c r="H115" s="74"/>
      <c r="I115" s="74"/>
      <c r="J115" s="74"/>
      <c r="K115" s="74"/>
      <c r="L115" s="74"/>
      <c r="M115" s="74"/>
      <c r="N115" s="74"/>
      <c r="O115" s="74"/>
    </row>
    <row r="116" spans="2:15">
      <c r="B116" s="74"/>
      <c r="C116" s="74"/>
      <c r="D116" s="74"/>
      <c r="E116" s="74"/>
      <c r="F116" s="74"/>
      <c r="G116" s="74"/>
      <c r="H116" s="74"/>
      <c r="I116" s="74"/>
      <c r="J116" s="74"/>
      <c r="K116" s="74"/>
      <c r="L116" s="74"/>
      <c r="M116" s="74"/>
      <c r="N116" s="74"/>
      <c r="O116" s="74"/>
    </row>
    <row r="117" spans="2:15">
      <c r="B117" s="74"/>
      <c r="C117" s="74"/>
      <c r="D117" s="74"/>
      <c r="E117" s="74"/>
      <c r="F117" s="74"/>
      <c r="G117" s="74"/>
      <c r="H117" s="74"/>
      <c r="I117" s="74"/>
      <c r="J117" s="74"/>
      <c r="K117" s="74"/>
      <c r="L117" s="74"/>
      <c r="M117" s="74"/>
      <c r="N117" s="74"/>
      <c r="O117" s="74"/>
    </row>
    <row r="118" spans="2:15">
      <c r="B118" s="74"/>
      <c r="C118" s="74"/>
      <c r="D118" s="74"/>
      <c r="E118" s="74"/>
      <c r="F118" s="74"/>
      <c r="G118" s="74"/>
      <c r="H118" s="74"/>
      <c r="I118" s="74"/>
      <c r="J118" s="74"/>
      <c r="K118" s="74"/>
      <c r="L118" s="74"/>
      <c r="M118" s="74"/>
      <c r="N118" s="74"/>
      <c r="O118" s="74"/>
    </row>
    <row r="119" spans="2:15">
      <c r="B119" s="74"/>
      <c r="C119" s="74"/>
      <c r="D119" s="74"/>
      <c r="E119" s="74"/>
      <c r="F119" s="74"/>
      <c r="G119" s="74"/>
      <c r="H119" s="74"/>
      <c r="I119" s="74"/>
      <c r="J119" s="74"/>
      <c r="K119" s="74"/>
      <c r="L119" s="74"/>
      <c r="M119" s="74"/>
      <c r="N119" s="74"/>
      <c r="O119" s="74"/>
    </row>
    <row r="120" spans="2:15">
      <c r="B120" s="74"/>
      <c r="C120" s="74"/>
      <c r="D120" s="74"/>
      <c r="E120" s="74"/>
      <c r="F120" s="74"/>
      <c r="G120" s="74"/>
      <c r="H120" s="74"/>
      <c r="I120" s="74"/>
      <c r="J120" s="74"/>
      <c r="K120" s="74"/>
      <c r="L120" s="74"/>
      <c r="M120" s="74"/>
      <c r="N120" s="74"/>
      <c r="O120" s="74"/>
    </row>
    <row r="121" spans="2:15">
      <c r="B121" s="74"/>
      <c r="C121" s="74"/>
      <c r="D121" s="74"/>
      <c r="E121" s="74"/>
      <c r="F121" s="74"/>
      <c r="G121" s="74"/>
      <c r="H121" s="74"/>
      <c r="I121" s="74"/>
      <c r="J121" s="74"/>
      <c r="K121" s="74"/>
      <c r="L121" s="74"/>
      <c r="M121" s="74"/>
      <c r="N121" s="74"/>
      <c r="O121" s="74"/>
    </row>
    <row r="122" spans="2:15">
      <c r="B122" s="74"/>
      <c r="C122" s="74"/>
      <c r="D122" s="74"/>
      <c r="E122" s="74"/>
      <c r="F122" s="74"/>
      <c r="G122" s="74"/>
      <c r="H122" s="74"/>
      <c r="I122" s="74"/>
      <c r="J122" s="74"/>
      <c r="K122" s="74"/>
      <c r="L122" s="74"/>
      <c r="M122" s="74"/>
      <c r="N122" s="74"/>
      <c r="O122" s="74"/>
    </row>
    <row r="123" spans="2:15">
      <c r="B123" s="74"/>
      <c r="C123" s="74"/>
      <c r="D123" s="74"/>
      <c r="E123" s="74"/>
      <c r="F123" s="74"/>
      <c r="G123" s="74"/>
      <c r="H123" s="74"/>
      <c r="I123" s="74"/>
      <c r="J123" s="74"/>
      <c r="K123" s="74"/>
      <c r="L123" s="74"/>
      <c r="M123" s="74"/>
      <c r="N123" s="74"/>
      <c r="O123" s="74"/>
    </row>
    <row r="124" spans="2:15">
      <c r="B124" s="74"/>
      <c r="C124" s="74"/>
      <c r="D124" s="74"/>
      <c r="E124" s="74"/>
      <c r="F124" s="74"/>
      <c r="G124" s="74"/>
      <c r="H124" s="74"/>
      <c r="I124" s="74"/>
      <c r="J124" s="74"/>
      <c r="K124" s="74"/>
      <c r="L124" s="74"/>
      <c r="M124" s="74"/>
      <c r="N124" s="74"/>
      <c r="O124" s="74"/>
    </row>
    <row r="125" spans="2:15">
      <c r="B125" s="74"/>
      <c r="C125" s="74"/>
      <c r="D125" s="74"/>
      <c r="E125" s="74"/>
      <c r="F125" s="74"/>
      <c r="G125" s="74"/>
      <c r="H125" s="74"/>
      <c r="I125" s="74"/>
      <c r="J125" s="74"/>
      <c r="K125" s="74"/>
      <c r="L125" s="74"/>
      <c r="M125" s="74"/>
      <c r="N125" s="74"/>
      <c r="O125" s="74"/>
    </row>
    <row r="126" spans="2:15">
      <c r="B126" s="74"/>
      <c r="C126" s="74"/>
      <c r="D126" s="74"/>
      <c r="E126" s="74"/>
      <c r="F126" s="74"/>
      <c r="G126" s="74"/>
      <c r="H126" s="74"/>
      <c r="I126" s="74"/>
      <c r="J126" s="74"/>
      <c r="K126" s="74"/>
      <c r="L126" s="74"/>
      <c r="M126" s="74"/>
      <c r="N126" s="74"/>
      <c r="O126" s="74"/>
    </row>
    <row r="127" spans="2:15">
      <c r="B127" s="74"/>
      <c r="C127" s="74"/>
      <c r="D127" s="74"/>
      <c r="E127" s="74"/>
      <c r="F127" s="74"/>
      <c r="G127" s="74"/>
      <c r="H127" s="74"/>
      <c r="I127" s="74"/>
      <c r="J127" s="74"/>
      <c r="K127" s="74"/>
      <c r="L127" s="74"/>
      <c r="M127" s="74"/>
      <c r="N127" s="74"/>
      <c r="O127" s="74"/>
    </row>
    <row r="128" spans="2:15">
      <c r="B128" s="74"/>
      <c r="C128" s="74"/>
      <c r="D128" s="74"/>
      <c r="E128" s="74"/>
      <c r="F128" s="74"/>
      <c r="G128" s="74"/>
      <c r="H128" s="74"/>
      <c r="I128" s="74"/>
      <c r="J128" s="74"/>
      <c r="K128" s="74"/>
      <c r="L128" s="74"/>
      <c r="M128" s="74"/>
      <c r="N128" s="74"/>
      <c r="O128" s="74"/>
    </row>
    <row r="129" spans="2:15">
      <c r="B129" s="74"/>
      <c r="C129" s="74"/>
      <c r="D129" s="74"/>
      <c r="E129" s="74"/>
      <c r="F129" s="74"/>
      <c r="G129" s="74"/>
      <c r="H129" s="74"/>
      <c r="I129" s="74"/>
      <c r="J129" s="74"/>
      <c r="K129" s="74"/>
      <c r="L129" s="74"/>
      <c r="M129" s="74"/>
      <c r="N129" s="74"/>
      <c r="O129" s="74"/>
    </row>
    <row r="130" spans="2:15">
      <c r="B130" s="74"/>
      <c r="C130" s="74"/>
      <c r="D130" s="74"/>
      <c r="E130" s="74"/>
      <c r="F130" s="74"/>
      <c r="G130" s="74"/>
      <c r="H130" s="74"/>
      <c r="I130" s="74"/>
      <c r="J130" s="74"/>
      <c r="K130" s="74"/>
      <c r="L130" s="74"/>
      <c r="M130" s="74"/>
      <c r="N130" s="74"/>
      <c r="O130" s="74"/>
    </row>
    <row r="131" spans="2:15">
      <c r="B131" s="74"/>
      <c r="C131" s="74"/>
      <c r="D131" s="74"/>
      <c r="E131" s="74"/>
      <c r="F131" s="74"/>
      <c r="G131" s="74"/>
      <c r="H131" s="74"/>
      <c r="I131" s="74"/>
      <c r="J131" s="74"/>
      <c r="K131" s="74"/>
      <c r="L131" s="74"/>
      <c r="M131" s="74"/>
      <c r="N131" s="74"/>
      <c r="O131" s="74"/>
    </row>
    <row r="132" spans="2:15">
      <c r="B132" s="74"/>
      <c r="C132" s="74"/>
      <c r="D132" s="74"/>
      <c r="E132" s="74"/>
      <c r="F132" s="74"/>
      <c r="G132" s="74"/>
      <c r="H132" s="74"/>
      <c r="I132" s="74"/>
      <c r="J132" s="74"/>
      <c r="K132" s="74"/>
      <c r="L132" s="74"/>
      <c r="M132" s="74"/>
      <c r="N132" s="74"/>
      <c r="O132" s="74"/>
    </row>
    <row r="133" spans="2:15">
      <c r="B133" s="74"/>
      <c r="C133" s="74"/>
      <c r="D133" s="74"/>
      <c r="E133" s="74"/>
      <c r="F133" s="74"/>
      <c r="G133" s="74"/>
      <c r="H133" s="74"/>
      <c r="I133" s="74"/>
      <c r="J133" s="74"/>
      <c r="K133" s="74"/>
      <c r="L133" s="74"/>
      <c r="M133" s="74"/>
      <c r="N133" s="74"/>
      <c r="O133" s="74"/>
    </row>
    <row r="134" spans="2:15">
      <c r="B134" s="74"/>
      <c r="C134" s="74"/>
      <c r="D134" s="74"/>
      <c r="E134" s="74"/>
      <c r="F134" s="74"/>
      <c r="G134" s="74"/>
      <c r="H134" s="74"/>
      <c r="I134" s="74"/>
      <c r="J134" s="74"/>
      <c r="K134" s="74"/>
      <c r="L134" s="74"/>
      <c r="M134" s="74"/>
      <c r="N134" s="74"/>
      <c r="O134" s="74"/>
    </row>
    <row r="135" spans="2:15">
      <c r="B135" s="74"/>
      <c r="C135" s="74"/>
      <c r="D135" s="74"/>
      <c r="E135" s="74"/>
      <c r="F135" s="74"/>
      <c r="G135" s="74"/>
      <c r="H135" s="74"/>
      <c r="I135" s="74"/>
      <c r="J135" s="74"/>
      <c r="K135" s="74"/>
      <c r="L135" s="74"/>
      <c r="M135" s="74"/>
      <c r="N135" s="74"/>
      <c r="O135" s="74"/>
    </row>
    <row r="136" spans="2:15">
      <c r="B136" s="74"/>
      <c r="C136" s="74"/>
      <c r="D136" s="74"/>
      <c r="E136" s="74"/>
      <c r="F136" s="74"/>
      <c r="G136" s="74"/>
      <c r="H136" s="74"/>
      <c r="I136" s="74"/>
      <c r="J136" s="74"/>
      <c r="K136" s="74"/>
      <c r="L136" s="74"/>
      <c r="M136" s="74"/>
      <c r="N136" s="74"/>
      <c r="O136" s="74"/>
    </row>
    <row r="137" spans="2:15">
      <c r="B137" s="74"/>
      <c r="C137" s="74"/>
      <c r="D137" s="74"/>
      <c r="E137" s="74"/>
      <c r="F137" s="74"/>
      <c r="G137" s="74"/>
      <c r="H137" s="74"/>
      <c r="I137" s="74"/>
      <c r="J137" s="74"/>
      <c r="K137" s="74"/>
      <c r="L137" s="74"/>
      <c r="M137" s="74"/>
      <c r="N137" s="74"/>
      <c r="O137" s="74"/>
    </row>
    <row r="138" spans="2:15">
      <c r="B138" s="74"/>
      <c r="C138" s="74"/>
      <c r="D138" s="74"/>
      <c r="E138" s="74"/>
      <c r="F138" s="74"/>
      <c r="G138" s="74"/>
      <c r="H138" s="74"/>
      <c r="I138" s="74"/>
      <c r="J138" s="74"/>
      <c r="K138" s="74"/>
      <c r="L138" s="74"/>
      <c r="M138" s="74"/>
      <c r="N138" s="74"/>
      <c r="O138" s="74"/>
    </row>
    <row r="139" spans="2:15">
      <c r="B139" s="74"/>
      <c r="C139" s="74"/>
      <c r="D139" s="74"/>
      <c r="E139" s="74"/>
      <c r="F139" s="74"/>
      <c r="G139" s="74"/>
      <c r="H139" s="74"/>
      <c r="I139" s="74"/>
      <c r="J139" s="74"/>
      <c r="K139" s="74"/>
      <c r="L139" s="74"/>
      <c r="M139" s="74"/>
      <c r="N139" s="74"/>
      <c r="O139" s="74"/>
    </row>
    <row r="140" spans="2:15">
      <c r="B140" s="74"/>
      <c r="C140" s="74"/>
      <c r="D140" s="74"/>
      <c r="E140" s="74"/>
      <c r="F140" s="74"/>
      <c r="G140" s="74"/>
      <c r="H140" s="74"/>
      <c r="I140" s="74"/>
      <c r="J140" s="74"/>
      <c r="K140" s="74"/>
      <c r="L140" s="74"/>
      <c r="M140" s="74"/>
      <c r="N140" s="74"/>
      <c r="O140" s="74"/>
    </row>
    <row r="141" spans="2:15">
      <c r="B141" s="74"/>
      <c r="C141" s="74"/>
      <c r="D141" s="74"/>
      <c r="E141" s="74"/>
      <c r="F141" s="74"/>
      <c r="G141" s="74"/>
      <c r="H141" s="74"/>
      <c r="I141" s="74"/>
      <c r="J141" s="74"/>
      <c r="K141" s="74"/>
      <c r="L141" s="74"/>
      <c r="M141" s="74"/>
      <c r="N141" s="74"/>
      <c r="O141" s="74"/>
    </row>
    <row r="142" spans="2:15">
      <c r="B142" s="74"/>
      <c r="C142" s="74"/>
      <c r="D142" s="74"/>
      <c r="E142" s="74"/>
      <c r="F142" s="74"/>
      <c r="G142" s="74"/>
      <c r="H142" s="74"/>
      <c r="I142" s="74"/>
      <c r="J142" s="74"/>
      <c r="K142" s="74"/>
      <c r="L142" s="74"/>
      <c r="M142" s="74"/>
      <c r="N142" s="74"/>
      <c r="O142" s="74"/>
    </row>
    <row r="143" spans="2:15">
      <c r="B143" s="74"/>
      <c r="C143" s="74"/>
      <c r="D143" s="74"/>
      <c r="E143" s="74"/>
      <c r="F143" s="74"/>
      <c r="G143" s="74"/>
      <c r="H143" s="74"/>
      <c r="I143" s="74"/>
      <c r="J143" s="74"/>
      <c r="K143" s="74"/>
      <c r="L143" s="74"/>
      <c r="M143" s="74"/>
      <c r="N143" s="74"/>
      <c r="O143" s="74"/>
    </row>
    <row r="144" spans="2:15">
      <c r="B144" s="74"/>
      <c r="C144" s="74"/>
      <c r="D144" s="74"/>
      <c r="E144" s="74"/>
      <c r="F144" s="74"/>
      <c r="G144" s="74"/>
      <c r="H144" s="74"/>
      <c r="I144" s="74"/>
      <c r="J144" s="74"/>
      <c r="K144" s="74"/>
      <c r="L144" s="74"/>
      <c r="M144" s="74"/>
      <c r="N144" s="74"/>
      <c r="O144" s="74"/>
    </row>
    <row r="145" spans="2:15">
      <c r="B145" s="74"/>
      <c r="C145" s="74"/>
      <c r="D145" s="74"/>
      <c r="E145" s="74"/>
      <c r="F145" s="74"/>
      <c r="G145" s="74"/>
      <c r="H145" s="74"/>
      <c r="I145" s="74"/>
      <c r="J145" s="74"/>
      <c r="K145" s="74"/>
      <c r="L145" s="74"/>
      <c r="M145" s="74"/>
      <c r="N145" s="74"/>
      <c r="O145" s="74"/>
    </row>
    <row r="146" spans="2:15">
      <c r="B146" s="74"/>
      <c r="C146" s="74"/>
      <c r="D146" s="74"/>
      <c r="E146" s="74"/>
      <c r="F146" s="74"/>
      <c r="G146" s="74"/>
      <c r="H146" s="74"/>
      <c r="I146" s="74"/>
      <c r="J146" s="74"/>
      <c r="K146" s="74"/>
      <c r="L146" s="74"/>
      <c r="M146" s="74"/>
      <c r="N146" s="74"/>
      <c r="O146" s="74"/>
    </row>
    <row r="147" spans="2:15">
      <c r="B147" s="74"/>
      <c r="C147" s="74"/>
      <c r="D147" s="74"/>
      <c r="E147" s="74"/>
      <c r="F147" s="74"/>
      <c r="G147" s="74"/>
      <c r="H147" s="74"/>
      <c r="I147" s="74"/>
      <c r="J147" s="74"/>
      <c r="K147" s="74"/>
      <c r="L147" s="74"/>
      <c r="M147" s="74"/>
      <c r="N147" s="74"/>
      <c r="O147" s="74"/>
    </row>
    <row r="148" spans="2:15">
      <c r="B148" s="74"/>
      <c r="C148" s="74"/>
      <c r="D148" s="74"/>
      <c r="E148" s="74"/>
      <c r="F148" s="74"/>
      <c r="G148" s="74"/>
      <c r="H148" s="74"/>
      <c r="I148" s="74"/>
      <c r="J148" s="74"/>
      <c r="K148" s="74"/>
      <c r="L148" s="74"/>
      <c r="M148" s="74"/>
      <c r="N148" s="74"/>
      <c r="O148" s="74"/>
    </row>
    <row r="149" spans="2:15">
      <c r="B149" s="74"/>
      <c r="C149" s="74"/>
      <c r="D149" s="74"/>
      <c r="E149" s="74"/>
      <c r="F149" s="74"/>
      <c r="G149" s="74"/>
      <c r="H149" s="74"/>
      <c r="I149" s="74"/>
      <c r="J149" s="74"/>
      <c r="K149" s="74"/>
      <c r="L149" s="74"/>
      <c r="M149" s="74"/>
      <c r="N149" s="74"/>
      <c r="O149" s="74"/>
    </row>
    <row r="150" spans="2:15">
      <c r="B150" s="74"/>
      <c r="C150" s="74"/>
      <c r="D150" s="74"/>
      <c r="E150" s="74"/>
      <c r="F150" s="74"/>
      <c r="G150" s="74"/>
      <c r="H150" s="74"/>
      <c r="I150" s="74"/>
      <c r="J150" s="74"/>
      <c r="K150" s="74"/>
      <c r="L150" s="74"/>
      <c r="M150" s="74"/>
      <c r="N150" s="74"/>
      <c r="O150" s="74"/>
    </row>
    <row r="151" spans="2:15">
      <c r="B151" s="74"/>
      <c r="C151" s="74"/>
      <c r="D151" s="74"/>
      <c r="E151" s="74"/>
      <c r="F151" s="74"/>
      <c r="G151" s="74"/>
      <c r="H151" s="74"/>
      <c r="I151" s="74"/>
      <c r="J151" s="74"/>
      <c r="K151" s="74"/>
      <c r="L151" s="74"/>
      <c r="M151" s="74"/>
      <c r="N151" s="74"/>
      <c r="O151" s="74"/>
    </row>
    <row r="152" spans="2:15">
      <c r="B152" s="74"/>
      <c r="C152" s="74"/>
      <c r="D152" s="74"/>
      <c r="E152" s="74"/>
      <c r="F152" s="74"/>
      <c r="G152" s="74"/>
      <c r="H152" s="74"/>
      <c r="I152" s="74"/>
      <c r="J152" s="74"/>
      <c r="K152" s="74"/>
      <c r="L152" s="74"/>
      <c r="M152" s="74"/>
      <c r="N152" s="74"/>
      <c r="O152" s="74"/>
    </row>
    <row r="153" spans="2:15">
      <c r="B153" s="74"/>
      <c r="C153" s="74"/>
      <c r="D153" s="74"/>
      <c r="E153" s="74"/>
      <c r="F153" s="74"/>
      <c r="G153" s="74"/>
      <c r="H153" s="74"/>
      <c r="I153" s="74"/>
      <c r="J153" s="74"/>
      <c r="K153" s="74"/>
      <c r="L153" s="74"/>
      <c r="M153" s="74"/>
      <c r="N153" s="74"/>
      <c r="O153" s="74"/>
    </row>
    <row r="154" spans="2:15">
      <c r="B154" s="74"/>
      <c r="C154" s="74"/>
      <c r="D154" s="74"/>
      <c r="E154" s="74"/>
      <c r="F154" s="74"/>
      <c r="G154" s="74"/>
      <c r="H154" s="74"/>
      <c r="I154" s="74"/>
      <c r="J154" s="74"/>
      <c r="K154" s="74"/>
      <c r="L154" s="74"/>
      <c r="M154" s="74"/>
      <c r="N154" s="74"/>
      <c r="O154" s="74"/>
    </row>
    <row r="155" spans="2:15">
      <c r="B155" s="74"/>
      <c r="C155" s="74"/>
      <c r="D155" s="74"/>
      <c r="E155" s="74"/>
      <c r="F155" s="74"/>
      <c r="G155" s="74"/>
      <c r="H155" s="74"/>
      <c r="I155" s="74"/>
      <c r="J155" s="74"/>
      <c r="K155" s="74"/>
      <c r="L155" s="74"/>
      <c r="M155" s="74"/>
      <c r="N155" s="74"/>
      <c r="O155" s="74"/>
    </row>
    <row r="156" spans="2:15">
      <c r="B156" s="74"/>
      <c r="C156" s="74"/>
      <c r="D156" s="74"/>
      <c r="E156" s="74"/>
      <c r="F156" s="74"/>
      <c r="G156" s="74"/>
      <c r="H156" s="74"/>
      <c r="I156" s="74"/>
      <c r="J156" s="74"/>
      <c r="K156" s="74"/>
      <c r="L156" s="74"/>
      <c r="M156" s="74"/>
      <c r="N156" s="74"/>
      <c r="O156" s="74"/>
    </row>
    <row r="157" spans="2:15">
      <c r="B157" s="74"/>
      <c r="C157" s="74"/>
      <c r="D157" s="74"/>
      <c r="E157" s="74"/>
      <c r="F157" s="74"/>
      <c r="G157" s="74"/>
      <c r="H157" s="74"/>
      <c r="I157" s="74"/>
      <c r="J157" s="74"/>
      <c r="K157" s="74"/>
      <c r="L157" s="74"/>
      <c r="M157" s="74"/>
      <c r="N157" s="74"/>
      <c r="O157" s="74"/>
    </row>
    <row r="158" spans="2:15">
      <c r="B158" s="74"/>
      <c r="C158" s="74"/>
      <c r="D158" s="74"/>
      <c r="E158" s="74"/>
      <c r="F158" s="74"/>
      <c r="G158" s="74"/>
      <c r="H158" s="74"/>
      <c r="I158" s="74"/>
      <c r="J158" s="74"/>
      <c r="K158" s="74"/>
      <c r="L158" s="74"/>
      <c r="M158" s="74"/>
      <c r="N158" s="74"/>
      <c r="O158" s="74"/>
    </row>
    <row r="159" spans="2:15">
      <c r="B159" s="74"/>
      <c r="C159" s="74"/>
      <c r="D159" s="74"/>
      <c r="E159" s="74"/>
      <c r="F159" s="74"/>
      <c r="G159" s="74"/>
      <c r="H159" s="74"/>
      <c r="I159" s="74"/>
      <c r="J159" s="74"/>
      <c r="K159" s="74"/>
      <c r="L159" s="74"/>
      <c r="M159" s="74"/>
      <c r="N159" s="74"/>
      <c r="O159" s="74"/>
    </row>
    <row r="160" spans="2:15">
      <c r="B160" s="74"/>
      <c r="C160" s="74"/>
      <c r="D160" s="74"/>
      <c r="E160" s="74"/>
      <c r="F160" s="74"/>
      <c r="G160" s="74"/>
      <c r="H160" s="74"/>
      <c r="I160" s="74"/>
      <c r="J160" s="74"/>
      <c r="K160" s="74"/>
      <c r="L160" s="74"/>
      <c r="M160" s="74"/>
      <c r="N160" s="74"/>
      <c r="O160" s="74"/>
    </row>
    <row r="161" spans="2:15">
      <c r="B161" s="74"/>
      <c r="C161" s="74"/>
      <c r="D161" s="74"/>
      <c r="E161" s="74"/>
      <c r="F161" s="74"/>
      <c r="G161" s="74"/>
      <c r="H161" s="74"/>
      <c r="I161" s="74"/>
      <c r="J161" s="74"/>
      <c r="K161" s="74"/>
      <c r="L161" s="74"/>
      <c r="M161" s="74"/>
      <c r="N161" s="74"/>
      <c r="O161" s="74"/>
    </row>
    <row r="162" spans="2:15">
      <c r="B162" s="74"/>
      <c r="C162" s="74"/>
      <c r="D162" s="74"/>
      <c r="E162" s="74"/>
      <c r="F162" s="74"/>
      <c r="G162" s="74"/>
      <c r="H162" s="74"/>
      <c r="I162" s="74"/>
      <c r="J162" s="74"/>
      <c r="K162" s="74"/>
      <c r="L162" s="74"/>
      <c r="M162" s="74"/>
      <c r="N162" s="74"/>
      <c r="O162" s="74"/>
    </row>
    <row r="163" spans="2:15">
      <c r="B163" s="74"/>
      <c r="C163" s="74"/>
      <c r="D163" s="74"/>
      <c r="E163" s="74"/>
      <c r="F163" s="74"/>
      <c r="G163" s="74"/>
      <c r="H163" s="74"/>
      <c r="I163" s="74"/>
      <c r="J163" s="74"/>
      <c r="K163" s="74"/>
      <c r="L163" s="74"/>
      <c r="M163" s="74"/>
      <c r="N163" s="74"/>
      <c r="O163" s="74"/>
    </row>
    <row r="164" spans="2:15">
      <c r="B164" s="74"/>
      <c r="C164" s="74"/>
      <c r="D164" s="74"/>
      <c r="E164" s="74"/>
      <c r="F164" s="74"/>
      <c r="G164" s="74"/>
      <c r="H164" s="74"/>
      <c r="I164" s="74"/>
      <c r="J164" s="74"/>
      <c r="K164" s="74"/>
      <c r="L164" s="74"/>
      <c r="M164" s="74"/>
      <c r="N164" s="74"/>
      <c r="O164" s="74"/>
    </row>
    <row r="165" spans="2:15">
      <c r="B165" s="74"/>
      <c r="C165" s="74"/>
      <c r="D165" s="74"/>
      <c r="E165" s="74"/>
      <c r="F165" s="74"/>
      <c r="G165" s="74"/>
      <c r="H165" s="74"/>
      <c r="I165" s="74"/>
      <c r="J165" s="74"/>
      <c r="K165" s="74"/>
      <c r="L165" s="74"/>
      <c r="M165" s="74"/>
      <c r="N165" s="74"/>
      <c r="O165" s="74"/>
    </row>
    <row r="166" spans="2:15">
      <c r="B166" s="74"/>
      <c r="C166" s="74"/>
      <c r="D166" s="74"/>
      <c r="E166" s="74"/>
      <c r="F166" s="74"/>
      <c r="G166" s="74"/>
      <c r="H166" s="74"/>
      <c r="I166" s="74"/>
      <c r="J166" s="74"/>
      <c r="K166" s="74"/>
      <c r="L166" s="74"/>
      <c r="M166" s="74"/>
      <c r="N166" s="74"/>
      <c r="O166" s="74"/>
    </row>
    <row r="167" spans="2:15">
      <c r="B167" s="74"/>
      <c r="C167" s="74"/>
      <c r="D167" s="74"/>
      <c r="E167" s="74"/>
      <c r="F167" s="74"/>
      <c r="G167" s="74"/>
      <c r="H167" s="74"/>
      <c r="I167" s="74"/>
      <c r="J167" s="74"/>
      <c r="K167" s="74"/>
      <c r="L167" s="74"/>
      <c r="M167" s="74"/>
      <c r="N167" s="74"/>
      <c r="O167" s="74"/>
    </row>
    <row r="168" spans="2:15">
      <c r="B168" s="74"/>
      <c r="C168" s="74"/>
      <c r="D168" s="74"/>
      <c r="E168" s="74"/>
      <c r="F168" s="74"/>
      <c r="G168" s="74"/>
      <c r="H168" s="74"/>
      <c r="I168" s="74"/>
      <c r="J168" s="74"/>
      <c r="K168" s="74"/>
      <c r="L168" s="74"/>
      <c r="M168" s="74"/>
      <c r="N168" s="74"/>
      <c r="O168" s="74"/>
    </row>
    <row r="169" spans="2:15">
      <c r="B169" s="74"/>
      <c r="C169" s="74"/>
      <c r="D169" s="74"/>
      <c r="E169" s="74"/>
      <c r="F169" s="74"/>
      <c r="G169" s="74"/>
      <c r="H169" s="74"/>
      <c r="I169" s="74"/>
      <c r="J169" s="74"/>
      <c r="K169" s="74"/>
      <c r="L169" s="74"/>
      <c r="M169" s="74"/>
      <c r="N169" s="74"/>
      <c r="O169" s="74"/>
    </row>
    <row r="170" spans="2:15">
      <c r="B170" s="74"/>
      <c r="C170" s="74"/>
      <c r="D170" s="74"/>
      <c r="E170" s="74"/>
      <c r="F170" s="74"/>
      <c r="G170" s="74"/>
      <c r="H170" s="74"/>
      <c r="I170" s="74"/>
      <c r="J170" s="74"/>
      <c r="K170" s="74"/>
      <c r="L170" s="74"/>
      <c r="M170" s="74"/>
      <c r="N170" s="74"/>
      <c r="O170" s="74"/>
    </row>
    <row r="171" spans="2:15">
      <c r="B171" s="74"/>
      <c r="C171" s="74"/>
      <c r="D171" s="74"/>
      <c r="E171" s="74"/>
      <c r="F171" s="74"/>
      <c r="G171" s="74"/>
      <c r="H171" s="74"/>
      <c r="I171" s="74"/>
      <c r="J171" s="74"/>
      <c r="K171" s="74"/>
      <c r="L171" s="74"/>
      <c r="M171" s="74"/>
      <c r="N171" s="74"/>
      <c r="O171" s="74"/>
    </row>
    <row r="172" spans="2:15">
      <c r="B172" s="74"/>
      <c r="C172" s="74"/>
      <c r="D172" s="74"/>
      <c r="E172" s="74"/>
      <c r="F172" s="74"/>
      <c r="G172" s="74"/>
      <c r="H172" s="74"/>
      <c r="I172" s="74"/>
      <c r="J172" s="74"/>
      <c r="K172" s="74"/>
      <c r="L172" s="74"/>
      <c r="M172" s="74"/>
      <c r="N172" s="74"/>
      <c r="O172" s="74"/>
    </row>
    <row r="173" spans="2:15">
      <c r="B173" s="74"/>
      <c r="C173" s="74"/>
      <c r="D173" s="74"/>
      <c r="E173" s="74"/>
      <c r="F173" s="74"/>
      <c r="G173" s="74"/>
      <c r="H173" s="74"/>
      <c r="I173" s="74"/>
      <c r="J173" s="74"/>
      <c r="K173" s="74"/>
      <c r="L173" s="74"/>
      <c r="M173" s="74"/>
      <c r="N173" s="74"/>
      <c r="O173" s="74"/>
    </row>
    <row r="174" spans="2:15">
      <c r="B174" s="74"/>
      <c r="C174" s="74"/>
      <c r="D174" s="74"/>
      <c r="E174" s="74"/>
      <c r="F174" s="74"/>
      <c r="G174" s="74"/>
      <c r="H174" s="74"/>
      <c r="I174" s="74"/>
      <c r="J174" s="74"/>
      <c r="K174" s="74"/>
      <c r="L174" s="74"/>
      <c r="M174" s="74"/>
      <c r="N174" s="74"/>
      <c r="O174" s="74"/>
    </row>
    <row r="175" spans="2:15">
      <c r="B175" s="74"/>
      <c r="C175" s="74"/>
      <c r="D175" s="74"/>
      <c r="E175" s="74"/>
      <c r="F175" s="74"/>
      <c r="G175" s="74"/>
      <c r="H175" s="74"/>
      <c r="I175" s="74"/>
      <c r="J175" s="74"/>
      <c r="K175" s="74"/>
      <c r="L175" s="74"/>
      <c r="M175" s="74"/>
      <c r="N175" s="74"/>
      <c r="O175" s="74"/>
    </row>
    <row r="176" spans="2:15">
      <c r="B176" s="74"/>
      <c r="C176" s="74"/>
      <c r="D176" s="74"/>
      <c r="E176" s="74"/>
      <c r="F176" s="74"/>
      <c r="G176" s="74"/>
      <c r="H176" s="74"/>
      <c r="I176" s="74"/>
      <c r="J176" s="74"/>
      <c r="K176" s="74"/>
      <c r="L176" s="74"/>
      <c r="M176" s="74"/>
      <c r="N176" s="74"/>
      <c r="O176" s="74"/>
    </row>
    <row r="177" spans="2:15">
      <c r="B177" s="74"/>
      <c r="C177" s="74"/>
      <c r="D177" s="74"/>
      <c r="E177" s="74"/>
      <c r="F177" s="74"/>
      <c r="G177" s="74"/>
      <c r="H177" s="74"/>
      <c r="I177" s="74"/>
      <c r="J177" s="74"/>
      <c r="K177" s="74"/>
      <c r="L177" s="74"/>
      <c r="M177" s="74"/>
      <c r="N177" s="74"/>
      <c r="O177" s="74"/>
    </row>
    <row r="178" spans="2:15">
      <c r="B178" s="74"/>
      <c r="C178" s="74"/>
      <c r="D178" s="74"/>
      <c r="E178" s="74"/>
      <c r="F178" s="74"/>
      <c r="G178" s="74"/>
      <c r="H178" s="74"/>
      <c r="I178" s="74"/>
      <c r="J178" s="74"/>
      <c r="K178" s="74"/>
      <c r="L178" s="74"/>
      <c r="M178" s="74"/>
      <c r="N178" s="74"/>
      <c r="O178" s="74"/>
    </row>
    <row r="179" spans="2:15">
      <c r="B179" s="74"/>
      <c r="C179" s="74"/>
      <c r="D179" s="74"/>
      <c r="E179" s="74"/>
      <c r="F179" s="74"/>
      <c r="G179" s="74"/>
      <c r="H179" s="74"/>
      <c r="I179" s="74"/>
      <c r="J179" s="74"/>
      <c r="K179" s="74"/>
      <c r="L179" s="74"/>
      <c r="M179" s="74"/>
      <c r="N179" s="74"/>
      <c r="O179" s="74"/>
    </row>
    <row r="180" spans="2:15">
      <c r="B180" s="74"/>
      <c r="C180" s="74"/>
      <c r="D180" s="74"/>
      <c r="E180" s="74"/>
      <c r="F180" s="74"/>
      <c r="G180" s="74"/>
      <c r="H180" s="74"/>
      <c r="I180" s="74"/>
      <c r="J180" s="74"/>
      <c r="K180" s="74"/>
      <c r="L180" s="74"/>
      <c r="M180" s="74"/>
      <c r="N180" s="74"/>
      <c r="O180" s="74"/>
    </row>
    <row r="181" spans="2:15">
      <c r="B181" s="74"/>
      <c r="C181" s="74"/>
      <c r="D181" s="74"/>
      <c r="E181" s="74"/>
      <c r="F181" s="74"/>
      <c r="G181" s="74"/>
      <c r="H181" s="74"/>
      <c r="I181" s="74"/>
      <c r="J181" s="74"/>
      <c r="K181" s="74"/>
      <c r="L181" s="74"/>
      <c r="M181" s="74"/>
      <c r="N181" s="74"/>
      <c r="O181" s="74"/>
    </row>
    <row r="182" spans="2:15">
      <c r="B182" s="74"/>
      <c r="C182" s="74"/>
      <c r="D182" s="74"/>
      <c r="E182" s="74"/>
      <c r="F182" s="74"/>
      <c r="G182" s="74"/>
      <c r="H182" s="74"/>
      <c r="I182" s="74"/>
      <c r="J182" s="74"/>
      <c r="K182" s="74"/>
      <c r="L182" s="74"/>
      <c r="M182" s="74"/>
      <c r="N182" s="74"/>
      <c r="O182" s="74"/>
    </row>
    <row r="183" spans="2:15">
      <c r="B183" s="74"/>
      <c r="C183" s="74"/>
      <c r="D183" s="74"/>
      <c r="E183" s="74"/>
      <c r="F183" s="74"/>
      <c r="G183" s="74"/>
      <c r="H183" s="74"/>
      <c r="I183" s="74"/>
      <c r="J183" s="74"/>
      <c r="K183" s="74"/>
      <c r="L183" s="74"/>
      <c r="M183" s="74"/>
      <c r="N183" s="74"/>
      <c r="O183" s="74"/>
    </row>
    <row r="184" spans="2:15">
      <c r="B184" s="74"/>
      <c r="C184" s="74"/>
      <c r="D184" s="74"/>
      <c r="E184" s="74"/>
      <c r="F184" s="74"/>
      <c r="G184" s="74"/>
      <c r="H184" s="74"/>
      <c r="I184" s="74"/>
      <c r="J184" s="74"/>
      <c r="K184" s="74"/>
      <c r="L184" s="74"/>
      <c r="M184" s="74"/>
      <c r="N184" s="74"/>
      <c r="O184" s="74"/>
    </row>
    <row r="185" spans="2:15">
      <c r="B185" s="74"/>
      <c r="C185" s="74"/>
      <c r="D185" s="74"/>
      <c r="E185" s="74"/>
      <c r="F185" s="74"/>
      <c r="G185" s="74"/>
      <c r="H185" s="74"/>
      <c r="I185" s="74"/>
      <c r="J185" s="74"/>
      <c r="K185" s="74"/>
      <c r="L185" s="74"/>
      <c r="M185" s="74"/>
      <c r="N185" s="74"/>
      <c r="O185" s="74"/>
    </row>
    <row r="186" spans="2:15">
      <c r="B186" s="74"/>
      <c r="C186" s="74"/>
      <c r="D186" s="74"/>
      <c r="E186" s="74"/>
      <c r="F186" s="74"/>
      <c r="G186" s="74"/>
      <c r="H186" s="74"/>
      <c r="I186" s="74"/>
      <c r="J186" s="74"/>
      <c r="K186" s="74"/>
      <c r="L186" s="74"/>
      <c r="M186" s="74"/>
      <c r="N186" s="74"/>
      <c r="O186" s="74"/>
    </row>
    <row r="187" spans="2:15">
      <c r="B187" s="74"/>
      <c r="C187" s="74"/>
      <c r="D187" s="74"/>
      <c r="E187" s="74"/>
      <c r="F187" s="74"/>
      <c r="G187" s="74"/>
      <c r="H187" s="74"/>
      <c r="I187" s="74"/>
      <c r="J187" s="74"/>
      <c r="K187" s="74"/>
      <c r="L187" s="74"/>
      <c r="M187" s="74"/>
      <c r="N187" s="74"/>
      <c r="O187" s="74"/>
    </row>
    <row r="188" spans="2:15">
      <c r="B188" s="74"/>
      <c r="C188" s="74"/>
      <c r="D188" s="74"/>
      <c r="E188" s="74"/>
      <c r="F188" s="74"/>
      <c r="G188" s="74"/>
      <c r="H188" s="74"/>
      <c r="I188" s="74"/>
      <c r="J188" s="74"/>
      <c r="K188" s="74"/>
      <c r="L188" s="74"/>
      <c r="M188" s="74"/>
      <c r="N188" s="74"/>
      <c r="O188" s="74"/>
    </row>
    <row r="189" spans="2:15">
      <c r="B189" s="74"/>
      <c r="C189" s="74"/>
      <c r="D189" s="74"/>
      <c r="E189" s="74"/>
      <c r="F189" s="74"/>
      <c r="G189" s="74"/>
      <c r="H189" s="74"/>
      <c r="I189" s="74"/>
      <c r="J189" s="74"/>
      <c r="K189" s="74"/>
      <c r="L189" s="74"/>
      <c r="M189" s="74"/>
      <c r="N189" s="74"/>
      <c r="O189" s="74"/>
    </row>
    <row r="190" spans="2:15">
      <c r="B190" s="74"/>
      <c r="C190" s="74"/>
      <c r="D190" s="74"/>
      <c r="E190" s="74"/>
      <c r="F190" s="74"/>
      <c r="G190" s="74"/>
      <c r="H190" s="74"/>
      <c r="I190" s="74"/>
      <c r="J190" s="74"/>
      <c r="K190" s="74"/>
      <c r="L190" s="74"/>
      <c r="M190" s="74"/>
      <c r="N190" s="74"/>
      <c r="O190" s="74"/>
    </row>
    <row r="191" spans="2:15">
      <c r="B191" s="74"/>
      <c r="C191" s="74"/>
      <c r="D191" s="74"/>
      <c r="E191" s="74"/>
      <c r="F191" s="74"/>
      <c r="G191" s="74"/>
      <c r="H191" s="74"/>
      <c r="I191" s="74"/>
      <c r="J191" s="74"/>
      <c r="K191" s="74"/>
      <c r="L191" s="74"/>
      <c r="M191" s="74"/>
      <c r="N191" s="74"/>
      <c r="O191" s="74"/>
    </row>
    <row r="192" spans="2:15">
      <c r="B192" s="74"/>
      <c r="C192" s="74"/>
      <c r="D192" s="74"/>
      <c r="E192" s="74"/>
      <c r="F192" s="74"/>
      <c r="G192" s="74"/>
      <c r="H192" s="74"/>
      <c r="I192" s="74"/>
      <c r="J192" s="74"/>
      <c r="K192" s="74"/>
      <c r="L192" s="74"/>
      <c r="M192" s="74"/>
      <c r="N192" s="74"/>
      <c r="O192" s="74"/>
    </row>
    <row r="193" spans="2:15">
      <c r="B193" s="74"/>
      <c r="C193" s="74"/>
      <c r="D193" s="74"/>
      <c r="E193" s="74"/>
      <c r="F193" s="74"/>
      <c r="G193" s="74"/>
      <c r="H193" s="74"/>
      <c r="I193" s="74"/>
      <c r="J193" s="74"/>
      <c r="K193" s="74"/>
      <c r="L193" s="74"/>
      <c r="M193" s="74"/>
      <c r="N193" s="74"/>
      <c r="O193" s="74"/>
    </row>
    <row r="194" spans="2:15">
      <c r="B194" s="74"/>
      <c r="C194" s="74"/>
      <c r="D194" s="74"/>
      <c r="E194" s="74"/>
      <c r="F194" s="74"/>
      <c r="G194" s="74"/>
      <c r="H194" s="74"/>
      <c r="I194" s="74"/>
      <c r="J194" s="74"/>
      <c r="K194" s="74"/>
      <c r="L194" s="74"/>
      <c r="M194" s="74"/>
      <c r="N194" s="74"/>
      <c r="O194" s="74"/>
    </row>
    <row r="195" spans="2:15">
      <c r="B195" s="74"/>
      <c r="C195" s="74"/>
      <c r="D195" s="74"/>
      <c r="E195" s="74"/>
      <c r="F195" s="74"/>
      <c r="G195" s="74"/>
      <c r="H195" s="74"/>
      <c r="I195" s="74"/>
      <c r="J195" s="74"/>
      <c r="K195" s="74"/>
      <c r="L195" s="74"/>
      <c r="M195" s="74"/>
      <c r="N195" s="74"/>
      <c r="O195" s="74"/>
    </row>
    <row r="196" spans="2:15">
      <c r="B196" s="74"/>
      <c r="C196" s="74"/>
      <c r="D196" s="74"/>
      <c r="E196" s="74"/>
      <c r="F196" s="74"/>
      <c r="G196" s="74"/>
      <c r="H196" s="74"/>
      <c r="I196" s="74"/>
      <c r="J196" s="74"/>
      <c r="K196" s="74"/>
      <c r="L196" s="74"/>
      <c r="M196" s="74"/>
      <c r="N196" s="74"/>
      <c r="O196" s="74"/>
    </row>
    <row r="197" spans="2:15">
      <c r="B197" s="74"/>
      <c r="C197" s="74"/>
      <c r="D197" s="74"/>
      <c r="E197" s="74"/>
      <c r="F197" s="74"/>
      <c r="G197" s="74"/>
      <c r="H197" s="74"/>
      <c r="I197" s="74"/>
      <c r="J197" s="74"/>
      <c r="K197" s="74"/>
      <c r="L197" s="74"/>
      <c r="M197" s="74"/>
      <c r="N197" s="74"/>
      <c r="O197" s="74"/>
    </row>
    <row r="198" spans="2:15">
      <c r="B198" s="74"/>
      <c r="C198" s="74"/>
      <c r="D198" s="74"/>
      <c r="E198" s="74"/>
      <c r="F198" s="74"/>
      <c r="G198" s="74"/>
      <c r="H198" s="74"/>
      <c r="I198" s="74"/>
      <c r="J198" s="74"/>
      <c r="K198" s="74"/>
      <c r="L198" s="74"/>
      <c r="M198" s="74"/>
      <c r="N198" s="74"/>
      <c r="O198" s="74"/>
    </row>
    <row r="199" spans="2:15">
      <c r="B199" s="74"/>
      <c r="C199" s="74"/>
      <c r="D199" s="74"/>
      <c r="E199" s="74"/>
      <c r="F199" s="74"/>
      <c r="G199" s="74"/>
      <c r="H199" s="74"/>
      <c r="I199" s="74"/>
      <c r="J199" s="74"/>
      <c r="K199" s="74"/>
      <c r="L199" s="74"/>
      <c r="M199" s="74"/>
      <c r="N199" s="74"/>
      <c r="O199" s="74"/>
    </row>
    <row r="200" spans="2:15">
      <c r="B200" s="74"/>
      <c r="C200" s="74"/>
      <c r="D200" s="74"/>
      <c r="E200" s="74"/>
      <c r="F200" s="74"/>
      <c r="G200" s="74"/>
      <c r="H200" s="74"/>
      <c r="I200" s="74"/>
      <c r="J200" s="74"/>
      <c r="K200" s="74"/>
      <c r="L200" s="74"/>
      <c r="M200" s="74"/>
      <c r="N200" s="74"/>
      <c r="O200" s="74"/>
    </row>
    <row r="201" spans="2:15">
      <c r="B201" s="74"/>
      <c r="C201" s="74"/>
      <c r="D201" s="74"/>
      <c r="E201" s="74"/>
      <c r="F201" s="74"/>
      <c r="G201" s="74"/>
      <c r="H201" s="74"/>
      <c r="I201" s="74"/>
      <c r="J201" s="74"/>
      <c r="K201" s="74"/>
      <c r="L201" s="74"/>
      <c r="M201" s="74"/>
      <c r="N201" s="74"/>
      <c r="O201" s="74"/>
    </row>
    <row r="202" spans="2:15">
      <c r="B202" s="74"/>
      <c r="C202" s="74"/>
      <c r="D202" s="74"/>
      <c r="E202" s="74"/>
      <c r="F202" s="74"/>
      <c r="G202" s="74"/>
      <c r="H202" s="74"/>
      <c r="I202" s="74"/>
      <c r="J202" s="74"/>
      <c r="K202" s="74"/>
      <c r="L202" s="74"/>
      <c r="M202" s="74"/>
      <c r="N202" s="74"/>
      <c r="O202" s="74"/>
    </row>
    <row r="203" spans="2:15">
      <c r="B203" s="74"/>
      <c r="C203" s="74"/>
      <c r="D203" s="74"/>
      <c r="E203" s="74"/>
      <c r="F203" s="74"/>
      <c r="G203" s="74"/>
      <c r="H203" s="74"/>
      <c r="I203" s="74"/>
      <c r="J203" s="74"/>
      <c r="K203" s="74"/>
      <c r="L203" s="74"/>
      <c r="M203" s="74"/>
      <c r="N203" s="74"/>
      <c r="O203" s="74"/>
    </row>
    <row r="204" spans="2:15">
      <c r="B204" s="74"/>
      <c r="C204" s="74"/>
      <c r="D204" s="74"/>
      <c r="E204" s="74"/>
      <c r="F204" s="74"/>
      <c r="G204" s="74"/>
      <c r="H204" s="74"/>
      <c r="I204" s="74"/>
      <c r="J204" s="74"/>
      <c r="K204" s="74"/>
      <c r="L204" s="74"/>
      <c r="M204" s="74"/>
      <c r="N204" s="74"/>
      <c r="O204" s="74"/>
    </row>
    <row r="205" spans="2:15">
      <c r="B205" s="74"/>
      <c r="C205" s="74"/>
      <c r="D205" s="74"/>
      <c r="E205" s="74"/>
      <c r="F205" s="74"/>
      <c r="G205" s="74"/>
      <c r="H205" s="74"/>
      <c r="I205" s="74"/>
      <c r="J205" s="74"/>
      <c r="K205" s="74"/>
      <c r="L205" s="74"/>
      <c r="M205" s="74"/>
      <c r="N205" s="74"/>
      <c r="O205" s="74"/>
    </row>
    <row r="206" spans="2:15">
      <c r="B206" s="74"/>
      <c r="C206" s="74"/>
      <c r="D206" s="74"/>
      <c r="E206" s="74"/>
      <c r="F206" s="74"/>
      <c r="G206" s="74"/>
      <c r="H206" s="74"/>
      <c r="I206" s="74"/>
      <c r="J206" s="74"/>
      <c r="K206" s="74"/>
      <c r="L206" s="74"/>
      <c r="M206" s="74"/>
      <c r="N206" s="74"/>
      <c r="O206" s="74"/>
    </row>
    <row r="207" spans="2:15">
      <c r="B207" s="74"/>
      <c r="C207" s="74"/>
      <c r="D207" s="74"/>
      <c r="E207" s="74"/>
      <c r="F207" s="74"/>
      <c r="G207" s="74"/>
      <c r="H207" s="74"/>
      <c r="I207" s="74"/>
      <c r="J207" s="74"/>
      <c r="K207" s="74"/>
      <c r="L207" s="74"/>
      <c r="M207" s="74"/>
      <c r="N207" s="74"/>
      <c r="O207" s="74"/>
    </row>
    <row r="208" spans="2:15">
      <c r="B208" s="74"/>
      <c r="C208" s="74"/>
      <c r="D208" s="74"/>
      <c r="E208" s="74"/>
      <c r="F208" s="74"/>
      <c r="G208" s="74"/>
      <c r="H208" s="74"/>
      <c r="I208" s="74"/>
      <c r="J208" s="74"/>
      <c r="K208" s="74"/>
      <c r="L208" s="74"/>
      <c r="M208" s="74"/>
      <c r="N208" s="74"/>
      <c r="O208" s="74"/>
    </row>
    <row r="209" spans="2:15">
      <c r="B209" s="74"/>
      <c r="C209" s="74"/>
      <c r="D209" s="74"/>
      <c r="E209" s="74"/>
      <c r="F209" s="74"/>
      <c r="G209" s="74"/>
      <c r="H209" s="74"/>
      <c r="I209" s="74"/>
      <c r="J209" s="74"/>
      <c r="K209" s="74"/>
      <c r="L209" s="74"/>
      <c r="M209" s="74"/>
      <c r="N209" s="74"/>
      <c r="O209" s="74"/>
    </row>
    <row r="210" spans="2:15">
      <c r="B210" s="74"/>
      <c r="C210" s="74"/>
      <c r="D210" s="74"/>
      <c r="E210" s="74"/>
      <c r="F210" s="74"/>
      <c r="G210" s="74"/>
      <c r="H210" s="74"/>
      <c r="I210" s="74"/>
      <c r="J210" s="74"/>
      <c r="K210" s="74"/>
      <c r="L210" s="74"/>
      <c r="M210" s="74"/>
      <c r="N210" s="74"/>
      <c r="O210" s="74"/>
    </row>
    <row r="211" spans="2:15">
      <c r="B211" s="74"/>
      <c r="C211" s="74"/>
      <c r="D211" s="74"/>
      <c r="E211" s="74"/>
      <c r="F211" s="74"/>
      <c r="G211" s="74"/>
      <c r="H211" s="74"/>
      <c r="I211" s="74"/>
      <c r="J211" s="74"/>
      <c r="K211" s="74"/>
      <c r="L211" s="74"/>
      <c r="M211" s="74"/>
      <c r="N211" s="74"/>
      <c r="O211" s="74"/>
    </row>
    <row r="212" spans="2:15">
      <c r="B212" s="74"/>
      <c r="C212" s="74"/>
      <c r="D212" s="74"/>
      <c r="E212" s="74"/>
      <c r="F212" s="74"/>
      <c r="G212" s="74"/>
      <c r="H212" s="74"/>
      <c r="I212" s="74"/>
      <c r="J212" s="74"/>
      <c r="K212" s="74"/>
      <c r="L212" s="74"/>
      <c r="M212" s="74"/>
      <c r="N212" s="74"/>
      <c r="O212" s="74"/>
    </row>
    <row r="213" spans="2:15">
      <c r="B213" s="74"/>
      <c r="C213" s="74"/>
      <c r="D213" s="74"/>
      <c r="E213" s="74"/>
      <c r="F213" s="74"/>
      <c r="G213" s="74"/>
      <c r="H213" s="74"/>
      <c r="I213" s="74"/>
      <c r="J213" s="74"/>
      <c r="K213" s="74"/>
      <c r="L213" s="74"/>
      <c r="M213" s="74"/>
      <c r="N213" s="74"/>
      <c r="O213" s="74"/>
    </row>
    <row r="214" spans="2:15">
      <c r="B214" s="74"/>
      <c r="C214" s="74"/>
      <c r="D214" s="74"/>
      <c r="E214" s="74"/>
      <c r="F214" s="74"/>
      <c r="G214" s="74"/>
      <c r="H214" s="74"/>
      <c r="I214" s="74"/>
      <c r="J214" s="74"/>
      <c r="K214" s="74"/>
      <c r="L214" s="74"/>
      <c r="M214" s="74"/>
      <c r="N214" s="74"/>
      <c r="O214" s="74"/>
    </row>
    <row r="215" spans="2:15">
      <c r="B215" s="74"/>
      <c r="C215" s="74"/>
      <c r="D215" s="74"/>
      <c r="E215" s="74"/>
      <c r="F215" s="74"/>
      <c r="G215" s="74"/>
      <c r="H215" s="74"/>
      <c r="I215" s="74"/>
      <c r="J215" s="74"/>
      <c r="K215" s="74"/>
      <c r="L215" s="74"/>
      <c r="M215" s="74"/>
      <c r="N215" s="74"/>
      <c r="O215" s="74"/>
    </row>
    <row r="216" spans="2:15">
      <c r="B216" s="74"/>
      <c r="C216" s="74"/>
      <c r="D216" s="74"/>
      <c r="E216" s="74"/>
      <c r="F216" s="74"/>
      <c r="G216" s="74"/>
      <c r="H216" s="74"/>
      <c r="I216" s="74"/>
      <c r="J216" s="74"/>
      <c r="K216" s="74"/>
      <c r="L216" s="74"/>
      <c r="M216" s="74"/>
      <c r="N216" s="74"/>
      <c r="O216" s="74"/>
    </row>
    <row r="217" spans="2:15">
      <c r="B217" s="74"/>
      <c r="C217" s="74"/>
      <c r="D217" s="74"/>
      <c r="E217" s="74"/>
      <c r="F217" s="74"/>
      <c r="G217" s="74"/>
      <c r="H217" s="74"/>
      <c r="I217" s="74"/>
      <c r="J217" s="74"/>
      <c r="K217" s="74"/>
      <c r="L217" s="74"/>
      <c r="M217" s="74"/>
      <c r="N217" s="74"/>
      <c r="O217" s="74"/>
    </row>
    <row r="218" spans="2:15">
      <c r="B218" s="74"/>
      <c r="C218" s="74"/>
      <c r="D218" s="74"/>
      <c r="E218" s="74"/>
      <c r="F218" s="74"/>
      <c r="G218" s="74"/>
      <c r="H218" s="74"/>
      <c r="I218" s="74"/>
      <c r="J218" s="74"/>
      <c r="K218" s="74"/>
      <c r="L218" s="74"/>
      <c r="M218" s="74"/>
      <c r="N218" s="74"/>
      <c r="O218" s="74"/>
    </row>
    <row r="219" spans="2:15">
      <c r="B219" s="74"/>
      <c r="C219" s="74"/>
      <c r="D219" s="74"/>
      <c r="E219" s="74"/>
      <c r="F219" s="74"/>
      <c r="G219" s="74"/>
      <c r="H219" s="74"/>
      <c r="I219" s="74"/>
      <c r="J219" s="74"/>
      <c r="K219" s="74"/>
      <c r="L219" s="74"/>
      <c r="M219" s="74"/>
      <c r="N219" s="74"/>
      <c r="O219" s="74"/>
    </row>
    <row r="220" spans="2:15">
      <c r="B220" s="74"/>
      <c r="C220" s="74"/>
      <c r="D220" s="74"/>
      <c r="E220" s="74"/>
      <c r="F220" s="74"/>
      <c r="G220" s="74"/>
      <c r="H220" s="74"/>
      <c r="I220" s="74"/>
      <c r="J220" s="74"/>
      <c r="K220" s="74"/>
      <c r="L220" s="74"/>
      <c r="M220" s="74"/>
      <c r="N220" s="74"/>
      <c r="O220" s="74"/>
    </row>
    <row r="221" spans="2:15">
      <c r="B221" s="74"/>
      <c r="C221" s="74"/>
      <c r="D221" s="74"/>
      <c r="E221" s="74"/>
      <c r="F221" s="74"/>
      <c r="G221" s="74"/>
      <c r="H221" s="74"/>
      <c r="I221" s="74"/>
      <c r="J221" s="74"/>
      <c r="K221" s="74"/>
      <c r="L221" s="74"/>
      <c r="M221" s="74"/>
      <c r="N221" s="74"/>
      <c r="O221" s="74"/>
    </row>
    <row r="222" spans="2:15">
      <c r="B222" s="74"/>
      <c r="C222" s="74"/>
      <c r="D222" s="74"/>
      <c r="E222" s="74"/>
      <c r="F222" s="74"/>
      <c r="G222" s="74"/>
      <c r="H222" s="74"/>
      <c r="I222" s="74"/>
      <c r="J222" s="74"/>
      <c r="K222" s="74"/>
      <c r="L222" s="74"/>
      <c r="M222" s="74"/>
      <c r="N222" s="74"/>
      <c r="O222" s="74"/>
    </row>
    <row r="223" spans="2:15">
      <c r="B223" s="74"/>
      <c r="C223" s="74"/>
      <c r="D223" s="74"/>
      <c r="E223" s="74"/>
      <c r="F223" s="74"/>
      <c r="G223" s="74"/>
      <c r="H223" s="74"/>
      <c r="I223" s="74"/>
      <c r="J223" s="74"/>
      <c r="K223" s="74"/>
      <c r="L223" s="74"/>
      <c r="M223" s="74"/>
      <c r="N223" s="74"/>
      <c r="O223" s="74"/>
    </row>
    <row r="224" spans="2:15">
      <c r="B224" s="74"/>
      <c r="C224" s="74"/>
      <c r="D224" s="74"/>
      <c r="E224" s="74"/>
      <c r="F224" s="74"/>
      <c r="G224" s="74"/>
      <c r="H224" s="74"/>
      <c r="I224" s="74"/>
      <c r="J224" s="74"/>
      <c r="K224" s="74"/>
      <c r="L224" s="74"/>
      <c r="M224" s="74"/>
      <c r="N224" s="74"/>
      <c r="O224" s="74"/>
    </row>
    <row r="225" spans="2:15">
      <c r="B225" s="74"/>
      <c r="C225" s="74"/>
      <c r="D225" s="74"/>
      <c r="E225" s="74"/>
      <c r="F225" s="74"/>
      <c r="G225" s="74"/>
      <c r="H225" s="74"/>
      <c r="I225" s="74"/>
      <c r="J225" s="74"/>
      <c r="K225" s="74"/>
      <c r="L225" s="74"/>
      <c r="M225" s="74"/>
      <c r="N225" s="74"/>
      <c r="O225" s="74"/>
    </row>
    <row r="226" spans="2:15">
      <c r="B226" s="74"/>
      <c r="C226" s="74"/>
      <c r="D226" s="74"/>
      <c r="E226" s="74"/>
      <c r="F226" s="74"/>
      <c r="G226" s="74"/>
      <c r="H226" s="74"/>
      <c r="I226" s="74"/>
      <c r="J226" s="74"/>
      <c r="K226" s="74"/>
      <c r="L226" s="74"/>
      <c r="M226" s="74"/>
      <c r="N226" s="74"/>
      <c r="O226" s="74"/>
    </row>
    <row r="227" spans="2:15">
      <c r="B227" s="74"/>
      <c r="C227" s="74"/>
      <c r="D227" s="74"/>
      <c r="E227" s="74"/>
      <c r="F227" s="74"/>
      <c r="G227" s="74"/>
      <c r="H227" s="74"/>
      <c r="I227" s="74"/>
      <c r="J227" s="74"/>
      <c r="K227" s="74"/>
      <c r="L227" s="74"/>
      <c r="M227" s="74"/>
      <c r="N227" s="74"/>
      <c r="O227" s="74"/>
    </row>
    <row r="228" spans="2:15">
      <c r="B228" s="74"/>
      <c r="C228" s="74"/>
      <c r="D228" s="74"/>
      <c r="E228" s="74"/>
      <c r="F228" s="74"/>
      <c r="G228" s="74"/>
      <c r="H228" s="74"/>
      <c r="I228" s="74"/>
      <c r="J228" s="74"/>
      <c r="K228" s="74"/>
      <c r="L228" s="74"/>
      <c r="M228" s="74"/>
      <c r="N228" s="74"/>
      <c r="O228" s="74"/>
    </row>
    <row r="229" spans="2:15">
      <c r="B229" s="74"/>
      <c r="C229" s="74"/>
      <c r="D229" s="74"/>
      <c r="E229" s="74"/>
      <c r="F229" s="74"/>
      <c r="G229" s="74"/>
      <c r="H229" s="74"/>
      <c r="I229" s="74"/>
      <c r="J229" s="74"/>
      <c r="K229" s="74"/>
      <c r="L229" s="74"/>
      <c r="M229" s="74"/>
      <c r="N229" s="74"/>
      <c r="O229" s="74"/>
    </row>
    <row r="230" spans="2:15">
      <c r="B230" s="74"/>
      <c r="C230" s="74"/>
      <c r="D230" s="74"/>
      <c r="E230" s="74"/>
      <c r="F230" s="74"/>
      <c r="G230" s="74"/>
      <c r="H230" s="74"/>
      <c r="I230" s="74"/>
      <c r="J230" s="74"/>
      <c r="K230" s="74"/>
      <c r="L230" s="74"/>
      <c r="M230" s="74"/>
      <c r="N230" s="74"/>
      <c r="O230" s="74"/>
    </row>
    <row r="231" spans="2:15">
      <c r="B231" s="74"/>
      <c r="C231" s="74"/>
      <c r="D231" s="74"/>
      <c r="E231" s="74"/>
      <c r="F231" s="74"/>
      <c r="G231" s="74"/>
      <c r="H231" s="74"/>
      <c r="I231" s="74"/>
      <c r="J231" s="74"/>
      <c r="K231" s="74"/>
      <c r="L231" s="74"/>
      <c r="M231" s="74"/>
      <c r="N231" s="74"/>
      <c r="O231" s="74"/>
    </row>
    <row r="232" spans="2:15">
      <c r="B232" s="74"/>
      <c r="C232" s="74"/>
      <c r="D232" s="74"/>
      <c r="E232" s="74"/>
      <c r="F232" s="74"/>
      <c r="G232" s="74"/>
      <c r="H232" s="74"/>
      <c r="I232" s="74"/>
      <c r="J232" s="74"/>
      <c r="K232" s="74"/>
      <c r="L232" s="74"/>
      <c r="M232" s="74"/>
      <c r="N232" s="74"/>
      <c r="O232" s="74"/>
    </row>
    <row r="233" spans="2:15">
      <c r="B233" s="74"/>
      <c r="C233" s="74"/>
      <c r="D233" s="74"/>
      <c r="E233" s="74"/>
      <c r="F233" s="74"/>
      <c r="G233" s="74"/>
      <c r="H233" s="74"/>
      <c r="I233" s="74"/>
      <c r="J233" s="74"/>
      <c r="K233" s="74"/>
      <c r="L233" s="74"/>
      <c r="M233" s="74"/>
      <c r="N233" s="74"/>
      <c r="O233" s="74"/>
    </row>
    <row r="234" spans="2:15">
      <c r="B234" s="74"/>
      <c r="C234" s="74"/>
      <c r="D234" s="74"/>
      <c r="E234" s="74"/>
      <c r="F234" s="74"/>
      <c r="G234" s="74"/>
      <c r="H234" s="74"/>
      <c r="I234" s="74"/>
      <c r="J234" s="74"/>
      <c r="K234" s="74"/>
      <c r="L234" s="74"/>
      <c r="M234" s="74"/>
      <c r="N234" s="74"/>
      <c r="O234" s="74"/>
    </row>
    <row r="235" spans="2:15">
      <c r="B235" s="74"/>
      <c r="C235" s="74"/>
      <c r="D235" s="74"/>
      <c r="E235" s="74"/>
      <c r="F235" s="74"/>
      <c r="G235" s="74"/>
      <c r="H235" s="74"/>
      <c r="I235" s="74"/>
      <c r="J235" s="74"/>
      <c r="K235" s="74"/>
      <c r="L235" s="74"/>
      <c r="M235" s="74"/>
      <c r="N235" s="74"/>
      <c r="O235" s="74"/>
    </row>
    <row r="236" spans="2:15">
      <c r="B236" s="74"/>
      <c r="C236" s="74"/>
      <c r="D236" s="74"/>
      <c r="E236" s="74"/>
      <c r="F236" s="74"/>
      <c r="G236" s="74"/>
      <c r="H236" s="74"/>
      <c r="I236" s="74"/>
      <c r="J236" s="74"/>
      <c r="K236" s="74"/>
      <c r="L236" s="74"/>
      <c r="M236" s="74"/>
      <c r="N236" s="74"/>
      <c r="O236" s="74"/>
    </row>
    <row r="237" spans="2:15">
      <c r="B237" s="74"/>
      <c r="C237" s="74"/>
      <c r="D237" s="74"/>
      <c r="E237" s="74"/>
      <c r="F237" s="74"/>
      <c r="G237" s="74"/>
      <c r="H237" s="74"/>
      <c r="I237" s="74"/>
      <c r="J237" s="74"/>
      <c r="K237" s="74"/>
      <c r="L237" s="74"/>
      <c r="M237" s="74"/>
      <c r="N237" s="74"/>
      <c r="O237" s="74"/>
    </row>
    <row r="238" spans="2:15">
      <c r="B238" s="74"/>
      <c r="C238" s="74"/>
      <c r="D238" s="74"/>
      <c r="E238" s="74"/>
      <c r="F238" s="74"/>
      <c r="G238" s="74"/>
      <c r="H238" s="74"/>
      <c r="I238" s="74"/>
      <c r="J238" s="74"/>
      <c r="K238" s="74"/>
      <c r="L238" s="74"/>
      <c r="M238" s="74"/>
      <c r="N238" s="74"/>
      <c r="O238" s="74"/>
    </row>
    <row r="239" spans="2:15">
      <c r="B239" s="74"/>
      <c r="C239" s="74"/>
      <c r="D239" s="74"/>
      <c r="E239" s="74"/>
      <c r="F239" s="74"/>
      <c r="G239" s="74"/>
      <c r="H239" s="74"/>
      <c r="I239" s="74"/>
      <c r="J239" s="74"/>
      <c r="K239" s="74"/>
      <c r="L239" s="74"/>
      <c r="M239" s="74"/>
      <c r="N239" s="74"/>
      <c r="O239" s="74"/>
    </row>
    <row r="240" spans="2:15">
      <c r="B240" s="74"/>
      <c r="C240" s="74"/>
      <c r="D240" s="74"/>
      <c r="E240" s="74"/>
      <c r="F240" s="74"/>
      <c r="G240" s="74"/>
      <c r="H240" s="74"/>
      <c r="I240" s="74"/>
      <c r="J240" s="74"/>
      <c r="K240" s="74"/>
      <c r="L240" s="74"/>
      <c r="M240" s="74"/>
      <c r="N240" s="74"/>
      <c r="O240" s="74"/>
    </row>
    <row r="241" spans="2:15">
      <c r="B241" s="74"/>
      <c r="C241" s="74"/>
      <c r="D241" s="74"/>
      <c r="E241" s="74"/>
      <c r="F241" s="74"/>
      <c r="G241" s="74"/>
      <c r="H241" s="74"/>
      <c r="I241" s="74"/>
      <c r="J241" s="74"/>
      <c r="K241" s="74"/>
      <c r="L241" s="74"/>
      <c r="M241" s="74"/>
      <c r="N241" s="74"/>
      <c r="O241" s="74"/>
    </row>
    <row r="242" spans="2:15">
      <c r="B242" s="74"/>
      <c r="C242" s="74"/>
      <c r="D242" s="74"/>
      <c r="E242" s="74"/>
      <c r="F242" s="74"/>
      <c r="G242" s="74"/>
      <c r="H242" s="74"/>
      <c r="I242" s="74"/>
      <c r="J242" s="74"/>
      <c r="K242" s="74"/>
      <c r="L242" s="74"/>
      <c r="M242" s="74"/>
      <c r="N242" s="74"/>
      <c r="O242" s="74"/>
    </row>
    <row r="243" spans="2:15">
      <c r="B243" s="74"/>
      <c r="C243" s="74"/>
      <c r="D243" s="74"/>
      <c r="E243" s="74"/>
      <c r="F243" s="74"/>
      <c r="G243" s="74"/>
      <c r="H243" s="74"/>
      <c r="I243" s="74"/>
      <c r="J243" s="74"/>
      <c r="K243" s="74"/>
      <c r="L243" s="74"/>
      <c r="M243" s="74"/>
      <c r="N243" s="74"/>
      <c r="O243" s="74"/>
    </row>
    <row r="244" spans="2:15">
      <c r="B244" s="74"/>
      <c r="C244" s="74"/>
      <c r="D244" s="74"/>
      <c r="E244" s="74"/>
      <c r="F244" s="74"/>
      <c r="G244" s="74"/>
      <c r="H244" s="74"/>
      <c r="I244" s="74"/>
      <c r="J244" s="74"/>
      <c r="K244" s="74"/>
      <c r="L244" s="74"/>
      <c r="M244" s="74"/>
      <c r="N244" s="74"/>
      <c r="O244" s="74"/>
    </row>
    <row r="245" spans="2:15">
      <c r="B245" s="74"/>
      <c r="C245" s="74"/>
      <c r="D245" s="74"/>
      <c r="E245" s="74"/>
      <c r="F245" s="74"/>
      <c r="G245" s="74"/>
      <c r="H245" s="74"/>
      <c r="I245" s="74"/>
      <c r="J245" s="74"/>
      <c r="K245" s="74"/>
      <c r="L245" s="74"/>
      <c r="M245" s="74"/>
      <c r="N245" s="74"/>
      <c r="O245" s="74"/>
    </row>
    <row r="246" spans="2:15">
      <c r="B246" s="74"/>
      <c r="C246" s="74"/>
      <c r="D246" s="74"/>
      <c r="E246" s="74"/>
      <c r="F246" s="74"/>
      <c r="G246" s="74"/>
      <c r="H246" s="74"/>
      <c r="I246" s="74"/>
      <c r="J246" s="74"/>
      <c r="K246" s="74"/>
      <c r="L246" s="74"/>
      <c r="M246" s="74"/>
      <c r="N246" s="74"/>
      <c r="O246" s="74"/>
    </row>
    <row r="247" spans="2:15">
      <c r="B247" s="74"/>
      <c r="C247" s="74"/>
      <c r="D247" s="74"/>
      <c r="E247" s="74"/>
      <c r="F247" s="74"/>
      <c r="G247" s="74"/>
      <c r="H247" s="74"/>
      <c r="I247" s="74"/>
      <c r="J247" s="74"/>
      <c r="K247" s="74"/>
      <c r="L247" s="74"/>
      <c r="M247" s="74"/>
      <c r="N247" s="74"/>
      <c r="O247" s="74"/>
    </row>
    <row r="248" spans="2:15">
      <c r="B248" s="74"/>
      <c r="C248" s="74"/>
      <c r="D248" s="74"/>
      <c r="E248" s="74"/>
      <c r="F248" s="74"/>
      <c r="G248" s="74"/>
      <c r="H248" s="74"/>
      <c r="I248" s="74"/>
      <c r="J248" s="74"/>
      <c r="K248" s="74"/>
      <c r="L248" s="74"/>
      <c r="M248" s="74"/>
      <c r="N248" s="74"/>
      <c r="O248" s="74"/>
    </row>
    <row r="249" spans="2:15">
      <c r="B249" s="74"/>
      <c r="C249" s="74"/>
      <c r="D249" s="74"/>
      <c r="E249" s="74"/>
      <c r="F249" s="74"/>
      <c r="G249" s="74"/>
      <c r="H249" s="74"/>
      <c r="I249" s="74"/>
      <c r="J249" s="74"/>
      <c r="K249" s="74"/>
      <c r="L249" s="74"/>
      <c r="M249" s="74"/>
      <c r="N249" s="74"/>
      <c r="O249" s="74"/>
    </row>
    <row r="250" spans="2:15">
      <c r="B250" s="74"/>
      <c r="C250" s="74"/>
      <c r="D250" s="74"/>
      <c r="E250" s="74"/>
      <c r="F250" s="74"/>
      <c r="G250" s="74"/>
      <c r="H250" s="74"/>
      <c r="I250" s="74"/>
      <c r="J250" s="74"/>
      <c r="K250" s="74"/>
      <c r="L250" s="74"/>
      <c r="M250" s="74"/>
      <c r="N250" s="74"/>
      <c r="O250" s="74"/>
    </row>
    <row r="251" spans="2:15">
      <c r="B251" s="74"/>
      <c r="C251" s="74"/>
      <c r="D251" s="74"/>
      <c r="E251" s="74"/>
      <c r="F251" s="74"/>
      <c r="G251" s="74"/>
      <c r="H251" s="74"/>
      <c r="I251" s="74"/>
      <c r="J251" s="74"/>
      <c r="K251" s="74"/>
      <c r="L251" s="74"/>
      <c r="M251" s="74"/>
      <c r="N251" s="74"/>
      <c r="O251" s="74"/>
    </row>
    <row r="252" spans="2:15">
      <c r="B252" s="74"/>
      <c r="C252" s="74"/>
      <c r="D252" s="74"/>
      <c r="E252" s="74"/>
      <c r="F252" s="74"/>
      <c r="G252" s="74"/>
      <c r="H252" s="74"/>
      <c r="I252" s="74"/>
      <c r="J252" s="74"/>
      <c r="K252" s="74"/>
      <c r="L252" s="74"/>
      <c r="M252" s="74"/>
      <c r="N252" s="74"/>
      <c r="O252" s="74"/>
    </row>
    <row r="253" spans="2:15">
      <c r="B253" s="74"/>
      <c r="C253" s="74"/>
      <c r="D253" s="74"/>
      <c r="E253" s="74"/>
      <c r="F253" s="74"/>
      <c r="G253" s="74"/>
      <c r="H253" s="74"/>
      <c r="I253" s="74"/>
      <c r="J253" s="74"/>
      <c r="K253" s="74"/>
      <c r="L253" s="74"/>
      <c r="M253" s="74"/>
      <c r="N253" s="74"/>
      <c r="O253" s="74"/>
    </row>
    <row r="254" spans="2:15">
      <c r="B254" s="74"/>
      <c r="C254" s="74"/>
      <c r="D254" s="74"/>
      <c r="E254" s="74"/>
      <c r="F254" s="74"/>
      <c r="G254" s="74"/>
      <c r="H254" s="74"/>
      <c r="I254" s="74"/>
      <c r="J254" s="74"/>
      <c r="K254" s="74"/>
      <c r="L254" s="74"/>
      <c r="M254" s="74"/>
      <c r="N254" s="74"/>
      <c r="O254" s="74"/>
    </row>
    <row r="255" spans="2:15">
      <c r="B255" s="74"/>
      <c r="C255" s="74"/>
      <c r="D255" s="74"/>
      <c r="E255" s="74"/>
      <c r="F255" s="74"/>
      <c r="G255" s="74"/>
      <c r="H255" s="74"/>
      <c r="I255" s="74"/>
      <c r="J255" s="74"/>
      <c r="K255" s="74"/>
      <c r="L255" s="74"/>
      <c r="M255" s="74"/>
      <c r="N255" s="74"/>
      <c r="O255" s="74"/>
    </row>
    <row r="256" spans="2:15">
      <c r="B256" s="74"/>
      <c r="C256" s="74"/>
      <c r="D256" s="74"/>
      <c r="E256" s="74"/>
      <c r="F256" s="74"/>
      <c r="G256" s="74"/>
      <c r="H256" s="74"/>
      <c r="I256" s="74"/>
      <c r="J256" s="74"/>
      <c r="K256" s="74"/>
      <c r="L256" s="74"/>
      <c r="M256" s="74"/>
      <c r="N256" s="74"/>
      <c r="O256" s="74"/>
    </row>
    <row r="257" spans="2:15">
      <c r="B257" s="74"/>
      <c r="C257" s="74"/>
      <c r="D257" s="74"/>
      <c r="E257" s="74"/>
      <c r="F257" s="74"/>
      <c r="G257" s="74"/>
      <c r="H257" s="74"/>
      <c r="I257" s="74"/>
      <c r="J257" s="74"/>
      <c r="K257" s="74"/>
      <c r="L257" s="74"/>
      <c r="M257" s="74"/>
      <c r="N257" s="74"/>
      <c r="O257" s="74"/>
    </row>
    <row r="258" spans="2:15">
      <c r="B258" s="74"/>
      <c r="C258" s="74"/>
      <c r="D258" s="74"/>
      <c r="E258" s="74"/>
      <c r="F258" s="74"/>
      <c r="G258" s="74"/>
      <c r="H258" s="74"/>
      <c r="I258" s="74"/>
      <c r="J258" s="74"/>
      <c r="K258" s="74"/>
      <c r="L258" s="74"/>
      <c r="M258" s="74"/>
      <c r="N258" s="74"/>
      <c r="O258" s="74"/>
    </row>
    <row r="259" spans="2:15">
      <c r="B259" s="74"/>
      <c r="C259" s="74"/>
      <c r="D259" s="74"/>
      <c r="E259" s="74"/>
      <c r="F259" s="74"/>
      <c r="G259" s="74"/>
      <c r="H259" s="74"/>
      <c r="I259" s="74"/>
      <c r="J259" s="74"/>
      <c r="K259" s="74"/>
      <c r="L259" s="74"/>
      <c r="M259" s="74"/>
      <c r="N259" s="74"/>
      <c r="O259" s="74"/>
    </row>
    <row r="260" spans="2:15">
      <c r="B260" s="74"/>
      <c r="C260" s="74"/>
      <c r="D260" s="74"/>
      <c r="E260" s="74"/>
      <c r="F260" s="74"/>
      <c r="G260" s="74"/>
      <c r="H260" s="74"/>
      <c r="I260" s="74"/>
      <c r="J260" s="74"/>
      <c r="K260" s="74"/>
      <c r="L260" s="74"/>
      <c r="M260" s="74"/>
      <c r="N260" s="74"/>
      <c r="O260" s="74"/>
    </row>
    <row r="261" spans="2:15">
      <c r="B261" s="74"/>
      <c r="C261" s="74"/>
      <c r="D261" s="74"/>
      <c r="E261" s="74"/>
      <c r="F261" s="74"/>
      <c r="G261" s="74"/>
      <c r="H261" s="74"/>
      <c r="I261" s="74"/>
      <c r="J261" s="74"/>
      <c r="K261" s="74"/>
      <c r="L261" s="74"/>
      <c r="M261" s="74"/>
      <c r="N261" s="74"/>
      <c r="O261" s="74"/>
    </row>
    <row r="262" spans="2:15">
      <c r="B262" s="74"/>
      <c r="C262" s="74"/>
      <c r="D262" s="74"/>
      <c r="E262" s="74"/>
      <c r="F262" s="74"/>
      <c r="G262" s="74"/>
      <c r="H262" s="74"/>
      <c r="I262" s="74"/>
      <c r="J262" s="74"/>
      <c r="K262" s="74"/>
      <c r="L262" s="74"/>
      <c r="M262" s="74"/>
      <c r="N262" s="74"/>
      <c r="O262" s="74"/>
    </row>
    <row r="263" spans="2:15">
      <c r="B263" s="74"/>
      <c r="C263" s="74"/>
      <c r="D263" s="74"/>
      <c r="E263" s="74"/>
      <c r="F263" s="74"/>
      <c r="G263" s="74"/>
      <c r="H263" s="74"/>
      <c r="I263" s="74"/>
      <c r="J263" s="74"/>
      <c r="K263" s="74"/>
      <c r="L263" s="74"/>
      <c r="M263" s="74"/>
      <c r="N263" s="74"/>
      <c r="O263" s="74"/>
    </row>
    <row r="264" spans="2:15">
      <c r="B264" s="74"/>
      <c r="C264" s="74"/>
      <c r="D264" s="74"/>
      <c r="E264" s="74"/>
      <c r="F264" s="74"/>
      <c r="G264" s="74"/>
      <c r="H264" s="74"/>
      <c r="I264" s="74"/>
      <c r="J264" s="74"/>
      <c r="K264" s="74"/>
      <c r="L264" s="74"/>
      <c r="M264" s="74"/>
      <c r="N264" s="74"/>
      <c r="O264" s="74"/>
    </row>
    <row r="265" spans="2:15">
      <c r="B265" s="74"/>
      <c r="C265" s="74"/>
      <c r="D265" s="74"/>
      <c r="E265" s="74"/>
      <c r="F265" s="74"/>
      <c r="G265" s="74"/>
      <c r="H265" s="74"/>
      <c r="I265" s="74"/>
      <c r="J265" s="74"/>
      <c r="K265" s="74"/>
      <c r="L265" s="74"/>
      <c r="M265" s="74"/>
      <c r="N265" s="74"/>
      <c r="O265" s="74"/>
    </row>
    <row r="266" spans="2:15">
      <c r="B266" s="74"/>
      <c r="C266" s="74"/>
      <c r="D266" s="74"/>
      <c r="E266" s="74"/>
      <c r="F266" s="74"/>
      <c r="G266" s="74"/>
      <c r="H266" s="74"/>
      <c r="I266" s="74"/>
      <c r="J266" s="74"/>
      <c r="K266" s="74"/>
      <c r="L266" s="74"/>
      <c r="M266" s="74"/>
      <c r="N266" s="74"/>
      <c r="O266" s="74"/>
    </row>
    <row r="267" spans="2:15">
      <c r="B267" s="74"/>
      <c r="C267" s="74"/>
      <c r="D267" s="74"/>
      <c r="E267" s="74"/>
      <c r="F267" s="74"/>
      <c r="G267" s="74"/>
      <c r="H267" s="74"/>
      <c r="I267" s="74"/>
      <c r="J267" s="74"/>
      <c r="K267" s="74"/>
      <c r="L267" s="74"/>
      <c r="M267" s="74"/>
      <c r="N267" s="74"/>
      <c r="O267" s="74"/>
    </row>
    <row r="268" spans="2:15">
      <c r="B268" s="74"/>
      <c r="C268" s="74"/>
      <c r="D268" s="74"/>
      <c r="E268" s="74"/>
      <c r="F268" s="74"/>
      <c r="G268" s="74"/>
      <c r="H268" s="74"/>
      <c r="I268" s="74"/>
      <c r="J268" s="74"/>
      <c r="K268" s="74"/>
      <c r="L268" s="74"/>
      <c r="M268" s="74"/>
      <c r="N268" s="74"/>
      <c r="O268" s="74"/>
    </row>
    <row r="269" spans="2:15">
      <c r="B269" s="74"/>
      <c r="C269" s="74"/>
      <c r="D269" s="74"/>
      <c r="E269" s="74"/>
      <c r="F269" s="74"/>
      <c r="G269" s="74"/>
      <c r="H269" s="74"/>
      <c r="I269" s="74"/>
      <c r="J269" s="74"/>
      <c r="K269" s="74"/>
      <c r="L269" s="74"/>
      <c r="M269" s="74"/>
      <c r="N269" s="74"/>
      <c r="O269" s="74"/>
    </row>
    <row r="270" spans="2:15">
      <c r="B270" s="74"/>
      <c r="C270" s="74"/>
      <c r="D270" s="74"/>
      <c r="E270" s="74"/>
      <c r="F270" s="74"/>
      <c r="G270" s="74"/>
      <c r="H270" s="74"/>
      <c r="I270" s="74"/>
      <c r="J270" s="74"/>
      <c r="K270" s="74"/>
      <c r="L270" s="74"/>
      <c r="M270" s="74"/>
      <c r="N270" s="74"/>
      <c r="O270" s="74"/>
    </row>
    <row r="271" spans="2:15">
      <c r="B271" s="74"/>
      <c r="C271" s="74"/>
      <c r="D271" s="74"/>
      <c r="E271" s="74"/>
      <c r="F271" s="74"/>
      <c r="G271" s="74"/>
      <c r="H271" s="74"/>
      <c r="I271" s="74"/>
      <c r="J271" s="74"/>
      <c r="K271" s="74"/>
      <c r="L271" s="74"/>
      <c r="M271" s="74"/>
      <c r="N271" s="74"/>
      <c r="O271" s="74"/>
    </row>
    <row r="272" spans="2:15">
      <c r="B272" s="74"/>
      <c r="C272" s="74"/>
      <c r="D272" s="74"/>
      <c r="E272" s="74"/>
      <c r="F272" s="74"/>
      <c r="G272" s="74"/>
      <c r="H272" s="74"/>
      <c r="I272" s="74"/>
      <c r="J272" s="74"/>
      <c r="K272" s="74"/>
      <c r="L272" s="74"/>
      <c r="M272" s="74"/>
      <c r="N272" s="74"/>
      <c r="O272" s="74"/>
    </row>
    <row r="273" spans="2:15">
      <c r="B273" s="74"/>
      <c r="C273" s="74"/>
      <c r="D273" s="74"/>
      <c r="E273" s="74"/>
      <c r="F273" s="74"/>
      <c r="G273" s="74"/>
      <c r="H273" s="74"/>
      <c r="I273" s="74"/>
      <c r="J273" s="74"/>
      <c r="K273" s="74"/>
      <c r="L273" s="74"/>
      <c r="M273" s="74"/>
      <c r="N273" s="74"/>
      <c r="O273" s="74"/>
    </row>
    <row r="274" spans="2:15">
      <c r="B274" s="74"/>
      <c r="C274" s="74"/>
      <c r="D274" s="74"/>
      <c r="E274" s="74"/>
      <c r="F274" s="74"/>
      <c r="G274" s="74"/>
      <c r="H274" s="74"/>
      <c r="I274" s="74"/>
      <c r="J274" s="74"/>
      <c r="K274" s="74"/>
      <c r="L274" s="74"/>
      <c r="M274" s="74"/>
      <c r="N274" s="74"/>
      <c r="O274" s="74"/>
    </row>
    <row r="275" spans="2:15">
      <c r="B275" s="74"/>
      <c r="C275" s="74"/>
      <c r="D275" s="74"/>
      <c r="E275" s="74"/>
      <c r="F275" s="74"/>
      <c r="G275" s="74"/>
      <c r="H275" s="74"/>
      <c r="I275" s="74"/>
      <c r="J275" s="74"/>
      <c r="K275" s="74"/>
      <c r="L275" s="74"/>
      <c r="M275" s="74"/>
      <c r="N275" s="74"/>
      <c r="O275" s="74"/>
    </row>
    <row r="276" spans="2:15">
      <c r="B276" s="74"/>
      <c r="C276" s="74"/>
      <c r="D276" s="74"/>
      <c r="E276" s="74"/>
      <c r="F276" s="74"/>
      <c r="G276" s="74"/>
      <c r="H276" s="74"/>
      <c r="I276" s="74"/>
      <c r="J276" s="74"/>
      <c r="K276" s="74"/>
      <c r="L276" s="74"/>
      <c r="M276" s="74"/>
      <c r="N276" s="74"/>
      <c r="O276" s="74"/>
    </row>
    <row r="277" spans="2:15">
      <c r="B277" s="74"/>
      <c r="C277" s="74"/>
      <c r="D277" s="74"/>
      <c r="E277" s="74"/>
      <c r="F277" s="74"/>
      <c r="G277" s="74"/>
      <c r="H277" s="74"/>
      <c r="I277" s="74"/>
      <c r="J277" s="74"/>
      <c r="K277" s="74"/>
      <c r="L277" s="74"/>
      <c r="M277" s="74"/>
      <c r="N277" s="74"/>
      <c r="O277" s="74"/>
    </row>
    <row r="278" spans="2:15">
      <c r="B278" s="74"/>
      <c r="C278" s="74"/>
      <c r="D278" s="74"/>
      <c r="E278" s="74"/>
      <c r="F278" s="74"/>
      <c r="G278" s="74"/>
      <c r="H278" s="74"/>
      <c r="I278" s="74"/>
      <c r="J278" s="74"/>
      <c r="K278" s="74"/>
      <c r="L278" s="74"/>
      <c r="M278" s="74"/>
      <c r="N278" s="74"/>
      <c r="O278" s="74"/>
    </row>
    <row r="279" spans="2:15">
      <c r="B279" s="74"/>
      <c r="C279" s="74"/>
      <c r="D279" s="74"/>
      <c r="E279" s="74"/>
      <c r="F279" s="74"/>
      <c r="G279" s="74"/>
      <c r="H279" s="74"/>
      <c r="I279" s="74"/>
      <c r="J279" s="74"/>
      <c r="K279" s="74"/>
      <c r="L279" s="74"/>
      <c r="M279" s="74"/>
      <c r="N279" s="74"/>
      <c r="O279" s="74"/>
    </row>
    <row r="280" spans="2:15">
      <c r="B280" s="74"/>
      <c r="C280" s="74"/>
      <c r="D280" s="74"/>
      <c r="E280" s="74"/>
      <c r="F280" s="74"/>
      <c r="G280" s="74"/>
      <c r="H280" s="74"/>
      <c r="I280" s="74"/>
      <c r="J280" s="74"/>
      <c r="K280" s="74"/>
      <c r="L280" s="74"/>
      <c r="M280" s="74"/>
      <c r="N280" s="74"/>
      <c r="O280" s="74"/>
    </row>
    <row r="281" spans="2:15">
      <c r="B281" s="74"/>
      <c r="C281" s="74"/>
      <c r="D281" s="74"/>
      <c r="E281" s="74"/>
      <c r="F281" s="74"/>
      <c r="G281" s="74"/>
      <c r="H281" s="74"/>
      <c r="I281" s="74"/>
      <c r="J281" s="74"/>
      <c r="K281" s="74"/>
      <c r="L281" s="74"/>
      <c r="M281" s="74"/>
      <c r="N281" s="74"/>
      <c r="O281" s="74"/>
    </row>
    <row r="282" spans="2:15">
      <c r="B282" s="74"/>
      <c r="C282" s="74"/>
      <c r="D282" s="74"/>
      <c r="E282" s="74"/>
      <c r="F282" s="74"/>
      <c r="G282" s="74"/>
      <c r="H282" s="74"/>
      <c r="I282" s="74"/>
      <c r="J282" s="74"/>
      <c r="K282" s="74"/>
      <c r="L282" s="74"/>
      <c r="M282" s="74"/>
      <c r="N282" s="74"/>
      <c r="O282" s="74"/>
    </row>
    <row r="283" spans="2:15">
      <c r="B283" s="74"/>
      <c r="C283" s="74"/>
      <c r="D283" s="74"/>
      <c r="E283" s="74"/>
      <c r="F283" s="74"/>
      <c r="G283" s="74"/>
      <c r="H283" s="74"/>
      <c r="I283" s="74"/>
      <c r="J283" s="74"/>
      <c r="K283" s="74"/>
      <c r="L283" s="74"/>
      <c r="M283" s="74"/>
      <c r="N283" s="74"/>
      <c r="O283" s="74"/>
    </row>
    <row r="284" spans="2:15">
      <c r="B284" s="74"/>
      <c r="C284" s="74"/>
      <c r="D284" s="74"/>
      <c r="E284" s="74"/>
      <c r="F284" s="74"/>
      <c r="G284" s="74"/>
      <c r="H284" s="74"/>
      <c r="I284" s="74"/>
      <c r="J284" s="74"/>
      <c r="K284" s="74"/>
      <c r="L284" s="74"/>
      <c r="M284" s="74"/>
      <c r="N284" s="74"/>
      <c r="O284" s="74"/>
    </row>
    <row r="285" spans="2:15">
      <c r="B285" s="74"/>
      <c r="C285" s="74"/>
      <c r="D285" s="74"/>
      <c r="E285" s="74"/>
      <c r="F285" s="74"/>
      <c r="G285" s="74"/>
      <c r="H285" s="74"/>
      <c r="I285" s="74"/>
      <c r="J285" s="74"/>
      <c r="K285" s="74"/>
      <c r="L285" s="74"/>
      <c r="M285" s="74"/>
      <c r="N285" s="74"/>
      <c r="O285" s="74"/>
    </row>
    <row r="286" spans="2:15">
      <c r="B286" s="74"/>
      <c r="C286" s="74"/>
      <c r="D286" s="74"/>
      <c r="E286" s="74"/>
      <c r="F286" s="74"/>
      <c r="G286" s="74"/>
      <c r="H286" s="74"/>
      <c r="I286" s="74"/>
      <c r="J286" s="74"/>
      <c r="K286" s="74"/>
      <c r="L286" s="74"/>
      <c r="M286" s="74"/>
      <c r="N286" s="74"/>
      <c r="O286" s="74"/>
    </row>
    <row r="287" spans="2:15">
      <c r="B287" s="74"/>
      <c r="C287" s="74"/>
      <c r="D287" s="74"/>
      <c r="E287" s="74"/>
      <c r="F287" s="74"/>
      <c r="G287" s="74"/>
      <c r="H287" s="74"/>
      <c r="I287" s="74"/>
      <c r="J287" s="74"/>
      <c r="K287" s="74"/>
      <c r="L287" s="74"/>
      <c r="M287" s="74"/>
      <c r="N287" s="74"/>
      <c r="O287" s="74"/>
    </row>
    <row r="288" spans="2:15">
      <c r="B288" s="74"/>
      <c r="C288" s="74"/>
      <c r="D288" s="74"/>
      <c r="E288" s="74"/>
      <c r="F288" s="74"/>
      <c r="G288" s="74"/>
      <c r="H288" s="74"/>
      <c r="I288" s="74"/>
      <c r="J288" s="74"/>
      <c r="K288" s="74"/>
      <c r="L288" s="74"/>
      <c r="M288" s="74"/>
      <c r="N288" s="74"/>
      <c r="O288" s="74"/>
    </row>
    <row r="289" spans="2:15">
      <c r="B289" s="74"/>
      <c r="C289" s="74"/>
      <c r="D289" s="74"/>
      <c r="E289" s="74"/>
      <c r="F289" s="74"/>
      <c r="G289" s="74"/>
      <c r="H289" s="74"/>
      <c r="I289" s="74"/>
      <c r="J289" s="74"/>
      <c r="K289" s="74"/>
      <c r="L289" s="74"/>
      <c r="M289" s="74"/>
      <c r="N289" s="74"/>
      <c r="O289" s="74"/>
    </row>
    <row r="290" spans="2:15">
      <c r="B290" s="74"/>
      <c r="C290" s="74"/>
      <c r="D290" s="74"/>
      <c r="E290" s="74"/>
      <c r="F290" s="74"/>
      <c r="G290" s="74"/>
      <c r="H290" s="74"/>
      <c r="I290" s="74"/>
      <c r="J290" s="74"/>
      <c r="K290" s="74"/>
      <c r="L290" s="74"/>
      <c r="M290" s="74"/>
      <c r="N290" s="74"/>
      <c r="O290" s="74"/>
    </row>
    <row r="291" spans="2:15">
      <c r="B291" s="74"/>
      <c r="C291" s="74"/>
      <c r="D291" s="74"/>
      <c r="E291" s="74"/>
      <c r="F291" s="74"/>
      <c r="G291" s="74"/>
      <c r="H291" s="74"/>
      <c r="I291" s="74"/>
      <c r="J291" s="74"/>
      <c r="K291" s="74"/>
      <c r="L291" s="74"/>
      <c r="M291" s="74"/>
      <c r="N291" s="74"/>
      <c r="O291" s="74"/>
    </row>
    <row r="292" spans="2:15">
      <c r="B292" s="74"/>
      <c r="C292" s="74"/>
      <c r="D292" s="74"/>
      <c r="E292" s="74"/>
      <c r="F292" s="74"/>
      <c r="G292" s="74"/>
      <c r="H292" s="74"/>
      <c r="I292" s="74"/>
      <c r="J292" s="74"/>
      <c r="K292" s="74"/>
      <c r="L292" s="74"/>
      <c r="M292" s="74"/>
      <c r="N292" s="74"/>
      <c r="O292" s="74"/>
    </row>
    <row r="293" spans="2:15">
      <c r="B293" s="74"/>
      <c r="C293" s="74"/>
      <c r="D293" s="74"/>
      <c r="E293" s="74"/>
      <c r="F293" s="74"/>
      <c r="G293" s="74"/>
      <c r="H293" s="74"/>
      <c r="I293" s="74"/>
      <c r="J293" s="74"/>
      <c r="K293" s="74"/>
      <c r="L293" s="74"/>
      <c r="M293" s="74"/>
      <c r="N293" s="74"/>
      <c r="O293" s="74"/>
    </row>
    <row r="294" spans="2:15">
      <c r="B294" s="74"/>
      <c r="C294" s="74"/>
      <c r="D294" s="74"/>
      <c r="E294" s="74"/>
      <c r="F294" s="74"/>
      <c r="G294" s="74"/>
      <c r="H294" s="74"/>
      <c r="I294" s="74"/>
      <c r="J294" s="74"/>
      <c r="K294" s="74"/>
      <c r="L294" s="74"/>
      <c r="M294" s="74"/>
      <c r="N294" s="74"/>
      <c r="O294" s="74"/>
    </row>
    <row r="295" spans="2:15">
      <c r="B295" s="74"/>
      <c r="C295" s="74"/>
      <c r="D295" s="74"/>
      <c r="E295" s="74"/>
      <c r="F295" s="74"/>
      <c r="G295" s="74"/>
      <c r="H295" s="74"/>
      <c r="I295" s="74"/>
      <c r="J295" s="74"/>
      <c r="K295" s="74"/>
      <c r="L295" s="74"/>
      <c r="M295" s="74"/>
      <c r="N295" s="74"/>
      <c r="O295" s="74"/>
    </row>
    <row r="296" spans="2:15">
      <c r="B296" s="74"/>
      <c r="C296" s="74"/>
      <c r="D296" s="74"/>
      <c r="E296" s="74"/>
      <c r="F296" s="74"/>
      <c r="G296" s="74"/>
      <c r="H296" s="74"/>
      <c r="I296" s="74"/>
      <c r="J296" s="74"/>
      <c r="K296" s="74"/>
      <c r="L296" s="74"/>
      <c r="M296" s="74"/>
      <c r="N296" s="74"/>
      <c r="O296" s="74"/>
    </row>
    <row r="297" spans="2:15">
      <c r="B297" s="74"/>
      <c r="C297" s="74"/>
      <c r="D297" s="74"/>
      <c r="E297" s="74"/>
      <c r="F297" s="74"/>
      <c r="G297" s="74"/>
      <c r="H297" s="74"/>
      <c r="I297" s="74"/>
      <c r="J297" s="74"/>
      <c r="K297" s="74"/>
      <c r="L297" s="74"/>
      <c r="M297" s="74"/>
      <c r="N297" s="74"/>
      <c r="O297" s="74"/>
    </row>
    <row r="298" spans="2:15">
      <c r="B298" s="74"/>
      <c r="C298" s="74"/>
      <c r="D298" s="74"/>
      <c r="E298" s="74"/>
      <c r="F298" s="74"/>
      <c r="G298" s="74"/>
      <c r="H298" s="74"/>
      <c r="I298" s="74"/>
      <c r="J298" s="74"/>
      <c r="K298" s="74"/>
      <c r="L298" s="74"/>
      <c r="M298" s="74"/>
      <c r="N298" s="74"/>
      <c r="O298" s="74"/>
    </row>
    <row r="299" spans="2:15">
      <c r="B299" s="74"/>
      <c r="C299" s="74"/>
      <c r="D299" s="74"/>
      <c r="E299" s="74"/>
      <c r="F299" s="74"/>
      <c r="G299" s="74"/>
      <c r="H299" s="74"/>
      <c r="I299" s="74"/>
      <c r="J299" s="74"/>
      <c r="K299" s="74"/>
      <c r="L299" s="74"/>
      <c r="M299" s="74"/>
      <c r="N299" s="74"/>
      <c r="O299" s="74"/>
    </row>
    <row r="300" spans="2:15">
      <c r="B300" s="74"/>
      <c r="C300" s="74"/>
      <c r="D300" s="74"/>
      <c r="E300" s="74"/>
      <c r="F300" s="74"/>
      <c r="G300" s="74"/>
      <c r="H300" s="74"/>
      <c r="I300" s="74"/>
      <c r="J300" s="74"/>
      <c r="K300" s="74"/>
      <c r="L300" s="74"/>
      <c r="M300" s="74"/>
      <c r="N300" s="74"/>
      <c r="O300" s="74"/>
    </row>
    <row r="301" spans="2:15">
      <c r="B301" s="74"/>
      <c r="C301" s="74"/>
      <c r="D301" s="74"/>
      <c r="E301" s="74"/>
      <c r="F301" s="74"/>
      <c r="G301" s="74"/>
      <c r="H301" s="74"/>
      <c r="I301" s="74"/>
      <c r="J301" s="74"/>
      <c r="K301" s="74"/>
      <c r="L301" s="74"/>
      <c r="M301" s="74"/>
      <c r="N301" s="74"/>
      <c r="O301" s="74"/>
    </row>
    <row r="302" spans="2:15">
      <c r="B302" s="74"/>
      <c r="C302" s="74"/>
      <c r="D302" s="74"/>
      <c r="E302" s="74"/>
      <c r="F302" s="74"/>
      <c r="G302" s="74"/>
      <c r="H302" s="74"/>
      <c r="I302" s="74"/>
      <c r="J302" s="74"/>
      <c r="K302" s="74"/>
      <c r="L302" s="74"/>
      <c r="M302" s="74"/>
      <c r="N302" s="74"/>
      <c r="O302" s="74"/>
    </row>
    <row r="303" spans="2:15">
      <c r="B303" s="74"/>
      <c r="C303" s="74"/>
      <c r="D303" s="74"/>
      <c r="E303" s="74"/>
      <c r="F303" s="74"/>
      <c r="G303" s="74"/>
      <c r="H303" s="74"/>
      <c r="I303" s="74"/>
      <c r="J303" s="74"/>
      <c r="K303" s="74"/>
      <c r="L303" s="74"/>
      <c r="M303" s="74"/>
      <c r="N303" s="74"/>
      <c r="O303" s="74"/>
    </row>
    <row r="304" spans="2:15">
      <c r="B304" s="74"/>
      <c r="C304" s="74"/>
      <c r="D304" s="74"/>
      <c r="E304" s="74"/>
      <c r="F304" s="74"/>
      <c r="G304" s="74"/>
      <c r="H304" s="74"/>
      <c r="I304" s="74"/>
      <c r="J304" s="74"/>
      <c r="K304" s="74"/>
      <c r="L304" s="74"/>
      <c r="M304" s="74"/>
      <c r="N304" s="74"/>
      <c r="O304" s="74"/>
    </row>
    <row r="305" spans="2:15">
      <c r="B305" s="74"/>
      <c r="C305" s="74"/>
      <c r="D305" s="74"/>
      <c r="E305" s="74"/>
      <c r="F305" s="74"/>
      <c r="G305" s="74"/>
      <c r="H305" s="74"/>
      <c r="I305" s="74"/>
      <c r="J305" s="74"/>
      <c r="K305" s="74"/>
      <c r="L305" s="74"/>
      <c r="M305" s="74"/>
      <c r="N305" s="74"/>
      <c r="O305" s="74"/>
    </row>
    <row r="306" spans="2:15">
      <c r="B306" s="74"/>
      <c r="C306" s="74"/>
      <c r="D306" s="74"/>
      <c r="E306" s="74"/>
      <c r="F306" s="74"/>
      <c r="G306" s="74"/>
      <c r="H306" s="74"/>
      <c r="I306" s="74"/>
      <c r="J306" s="74"/>
      <c r="K306" s="74"/>
      <c r="L306" s="74"/>
      <c r="M306" s="74"/>
      <c r="N306" s="74"/>
      <c r="O306" s="74"/>
    </row>
    <row r="307" spans="2:15">
      <c r="B307" s="74"/>
      <c r="C307" s="74"/>
      <c r="D307" s="74"/>
      <c r="E307" s="74"/>
      <c r="F307" s="74"/>
      <c r="G307" s="74"/>
      <c r="H307" s="74"/>
      <c r="I307" s="74"/>
      <c r="J307" s="74"/>
      <c r="K307" s="74"/>
      <c r="L307" s="74"/>
      <c r="M307" s="74"/>
      <c r="N307" s="74"/>
      <c r="O307" s="74"/>
    </row>
    <row r="308" spans="2:15">
      <c r="B308" s="74"/>
      <c r="C308" s="74"/>
      <c r="D308" s="74"/>
      <c r="E308" s="74"/>
      <c r="F308" s="74"/>
      <c r="G308" s="74"/>
      <c r="H308" s="74"/>
      <c r="I308" s="74"/>
      <c r="J308" s="74"/>
      <c r="K308" s="74"/>
      <c r="L308" s="74"/>
      <c r="M308" s="74"/>
      <c r="N308" s="74"/>
      <c r="O308" s="74"/>
    </row>
    <row r="309" spans="2:15">
      <c r="B309" s="74"/>
      <c r="C309" s="74"/>
      <c r="D309" s="74"/>
      <c r="E309" s="74"/>
      <c r="F309" s="74"/>
      <c r="G309" s="74"/>
      <c r="H309" s="74"/>
      <c r="I309" s="74"/>
      <c r="J309" s="74"/>
      <c r="K309" s="74"/>
      <c r="L309" s="74"/>
      <c r="M309" s="74"/>
      <c r="N309" s="74"/>
      <c r="O309" s="74"/>
    </row>
    <row r="310" spans="2:15">
      <c r="B310" s="74"/>
      <c r="C310" s="74"/>
      <c r="D310" s="74"/>
      <c r="E310" s="74"/>
      <c r="F310" s="74"/>
      <c r="G310" s="74"/>
      <c r="H310" s="74"/>
      <c r="I310" s="74"/>
      <c r="J310" s="74"/>
      <c r="K310" s="74"/>
      <c r="L310" s="74"/>
      <c r="M310" s="74"/>
      <c r="N310" s="74"/>
      <c r="O310" s="74"/>
    </row>
    <row r="311" spans="2:15">
      <c r="B311" s="74"/>
      <c r="C311" s="74"/>
      <c r="D311" s="74"/>
      <c r="E311" s="74"/>
      <c r="F311" s="74"/>
      <c r="G311" s="74"/>
      <c r="H311" s="74"/>
      <c r="I311" s="74"/>
      <c r="J311" s="74"/>
      <c r="K311" s="74"/>
      <c r="L311" s="74"/>
      <c r="M311" s="74"/>
      <c r="N311" s="74"/>
      <c r="O311" s="74"/>
    </row>
    <row r="312" spans="2:15">
      <c r="B312" s="74"/>
      <c r="C312" s="74"/>
      <c r="D312" s="74"/>
      <c r="E312" s="74"/>
      <c r="F312" s="74"/>
      <c r="G312" s="74"/>
      <c r="H312" s="74"/>
      <c r="I312" s="74"/>
      <c r="J312" s="74"/>
      <c r="K312" s="74"/>
      <c r="L312" s="74"/>
      <c r="M312" s="74"/>
      <c r="N312" s="74"/>
      <c r="O312" s="74"/>
    </row>
    <row r="313" spans="2:15">
      <c r="B313" s="74"/>
      <c r="C313" s="74"/>
      <c r="D313" s="74"/>
      <c r="E313" s="74"/>
      <c r="F313" s="74"/>
      <c r="G313" s="74"/>
      <c r="H313" s="74"/>
      <c r="I313" s="74"/>
      <c r="J313" s="74"/>
      <c r="K313" s="74"/>
      <c r="L313" s="74"/>
      <c r="M313" s="74"/>
      <c r="N313" s="74"/>
      <c r="O313" s="74"/>
    </row>
    <row r="314" spans="2:15">
      <c r="B314" s="74"/>
      <c r="C314" s="74"/>
      <c r="D314" s="74"/>
      <c r="E314" s="74"/>
      <c r="F314" s="74"/>
      <c r="G314" s="74"/>
      <c r="H314" s="74"/>
      <c r="I314" s="74"/>
      <c r="J314" s="74"/>
      <c r="K314" s="74"/>
      <c r="L314" s="74"/>
      <c r="M314" s="74"/>
      <c r="N314" s="74"/>
      <c r="O314" s="74"/>
    </row>
    <row r="315" spans="2:15">
      <c r="B315" s="74"/>
      <c r="C315" s="74"/>
      <c r="D315" s="74"/>
      <c r="E315" s="74"/>
      <c r="F315" s="74"/>
      <c r="G315" s="74"/>
      <c r="H315" s="74"/>
      <c r="I315" s="74"/>
      <c r="J315" s="74"/>
      <c r="K315" s="74"/>
      <c r="L315" s="74"/>
      <c r="M315" s="74"/>
      <c r="N315" s="74"/>
      <c r="O315" s="74"/>
    </row>
    <row r="316" spans="2:15">
      <c r="B316" s="74"/>
      <c r="C316" s="74"/>
      <c r="D316" s="74"/>
      <c r="E316" s="74"/>
      <c r="F316" s="74"/>
      <c r="G316" s="74"/>
      <c r="H316" s="74"/>
      <c r="I316" s="74"/>
      <c r="J316" s="74"/>
      <c r="K316" s="74"/>
      <c r="L316" s="74"/>
      <c r="M316" s="74"/>
      <c r="N316" s="74"/>
      <c r="O316" s="74"/>
    </row>
    <row r="317" spans="2:15">
      <c r="B317" s="74"/>
      <c r="C317" s="74"/>
      <c r="D317" s="74"/>
      <c r="E317" s="74"/>
      <c r="F317" s="74"/>
      <c r="G317" s="74"/>
      <c r="H317" s="74"/>
      <c r="I317" s="74"/>
      <c r="J317" s="74"/>
      <c r="K317" s="74"/>
      <c r="L317" s="74"/>
      <c r="M317" s="74"/>
      <c r="N317" s="74"/>
      <c r="O317" s="74"/>
    </row>
    <row r="318" spans="2:15">
      <c r="B318" s="74"/>
      <c r="C318" s="74"/>
      <c r="D318" s="74"/>
      <c r="E318" s="74"/>
      <c r="F318" s="74"/>
      <c r="G318" s="74"/>
      <c r="H318" s="74"/>
      <c r="I318" s="74"/>
      <c r="J318" s="74"/>
      <c r="K318" s="74"/>
      <c r="L318" s="74"/>
      <c r="M318" s="74"/>
      <c r="N318" s="74"/>
      <c r="O318" s="74"/>
    </row>
    <row r="319" spans="2:15">
      <c r="B319" s="74"/>
      <c r="C319" s="74"/>
      <c r="D319" s="74"/>
      <c r="E319" s="74"/>
      <c r="F319" s="74"/>
      <c r="G319" s="74"/>
      <c r="H319" s="74"/>
      <c r="I319" s="74"/>
      <c r="J319" s="74"/>
      <c r="K319" s="74"/>
      <c r="L319" s="74"/>
      <c r="M319" s="74"/>
      <c r="N319" s="74"/>
      <c r="O319" s="74"/>
    </row>
    <row r="320" spans="2:15">
      <c r="B320" s="74"/>
      <c r="C320" s="74"/>
      <c r="D320" s="74"/>
      <c r="E320" s="74"/>
      <c r="F320" s="74"/>
      <c r="G320" s="74"/>
      <c r="H320" s="74"/>
      <c r="I320" s="74"/>
      <c r="J320" s="74"/>
      <c r="K320" s="74"/>
      <c r="L320" s="74"/>
      <c r="M320" s="74"/>
      <c r="N320" s="74"/>
      <c r="O320" s="74"/>
    </row>
    <row r="321" spans="2:15">
      <c r="B321" s="74"/>
      <c r="C321" s="74"/>
      <c r="D321" s="74"/>
      <c r="E321" s="74"/>
      <c r="F321" s="74"/>
      <c r="G321" s="74"/>
      <c r="H321" s="74"/>
      <c r="I321" s="74"/>
      <c r="J321" s="74"/>
      <c r="K321" s="74"/>
      <c r="L321" s="74"/>
      <c r="M321" s="74"/>
      <c r="N321" s="74"/>
      <c r="O321" s="74"/>
    </row>
    <row r="322" spans="2:15">
      <c r="B322" s="74"/>
      <c r="C322" s="74"/>
      <c r="D322" s="74"/>
      <c r="E322" s="74"/>
      <c r="F322" s="74"/>
      <c r="G322" s="74"/>
      <c r="H322" s="74"/>
      <c r="I322" s="74"/>
      <c r="J322" s="74"/>
      <c r="K322" s="74"/>
      <c r="L322" s="74"/>
      <c r="M322" s="74"/>
      <c r="N322" s="74"/>
      <c r="O322" s="74"/>
    </row>
    <row r="323" spans="2:15">
      <c r="B323" s="74"/>
      <c r="C323" s="74"/>
      <c r="D323" s="74"/>
      <c r="E323" s="74"/>
      <c r="F323" s="74"/>
      <c r="G323" s="74"/>
      <c r="H323" s="74"/>
      <c r="I323" s="74"/>
      <c r="J323" s="74"/>
      <c r="K323" s="74"/>
      <c r="L323" s="74"/>
      <c r="M323" s="74"/>
      <c r="N323" s="74"/>
      <c r="O323" s="74"/>
    </row>
    <row r="324" spans="2:15">
      <c r="B324" s="74"/>
      <c r="C324" s="74"/>
      <c r="D324" s="74"/>
      <c r="E324" s="74"/>
      <c r="F324" s="74"/>
      <c r="G324" s="74"/>
      <c r="H324" s="74"/>
      <c r="I324" s="74"/>
      <c r="J324" s="74"/>
      <c r="K324" s="74"/>
      <c r="L324" s="74"/>
      <c r="M324" s="74"/>
      <c r="N324" s="74"/>
      <c r="O324" s="74"/>
    </row>
    <row r="325" spans="2:15">
      <c r="B325" s="74"/>
      <c r="C325" s="74"/>
      <c r="D325" s="74"/>
      <c r="E325" s="74"/>
      <c r="F325" s="74"/>
      <c r="G325" s="74"/>
      <c r="H325" s="74"/>
      <c r="I325" s="74"/>
      <c r="J325" s="74"/>
      <c r="K325" s="74"/>
      <c r="L325" s="74"/>
      <c r="M325" s="74"/>
      <c r="N325" s="74"/>
      <c r="O325" s="74"/>
    </row>
    <row r="326" spans="2:15">
      <c r="B326" s="74"/>
      <c r="C326" s="74"/>
      <c r="D326" s="74"/>
      <c r="E326" s="74"/>
      <c r="F326" s="74"/>
      <c r="G326" s="74"/>
      <c r="H326" s="74"/>
      <c r="I326" s="74"/>
      <c r="J326" s="74"/>
      <c r="K326" s="74"/>
      <c r="L326" s="74"/>
      <c r="M326" s="74"/>
      <c r="N326" s="74"/>
      <c r="O326" s="74"/>
    </row>
    <row r="327" spans="2:15">
      <c r="B327" s="74"/>
      <c r="C327" s="74"/>
      <c r="D327" s="74"/>
      <c r="E327" s="74"/>
      <c r="F327" s="74"/>
      <c r="G327" s="74"/>
      <c r="H327" s="74"/>
      <c r="I327" s="74"/>
      <c r="J327" s="74"/>
      <c r="K327" s="74"/>
      <c r="L327" s="74"/>
      <c r="M327" s="74"/>
      <c r="N327" s="74"/>
      <c r="O327" s="74"/>
    </row>
    <row r="328" spans="2:15">
      <c r="B328" s="74"/>
      <c r="C328" s="74"/>
      <c r="D328" s="74"/>
      <c r="E328" s="74"/>
      <c r="F328" s="74"/>
      <c r="G328" s="74"/>
      <c r="H328" s="74"/>
      <c r="I328" s="74"/>
      <c r="J328" s="74"/>
      <c r="K328" s="74"/>
      <c r="L328" s="74"/>
      <c r="M328" s="74"/>
      <c r="N328" s="74"/>
      <c r="O328" s="74"/>
    </row>
    <row r="329" spans="2:15">
      <c r="B329" s="74"/>
      <c r="C329" s="74"/>
      <c r="D329" s="74"/>
      <c r="E329" s="74"/>
      <c r="F329" s="74"/>
      <c r="G329" s="74"/>
      <c r="H329" s="74"/>
      <c r="I329" s="74"/>
      <c r="J329" s="74"/>
      <c r="K329" s="74"/>
      <c r="L329" s="74"/>
      <c r="M329" s="74"/>
      <c r="N329" s="74"/>
      <c r="O329" s="74"/>
    </row>
    <row r="330" spans="2:15">
      <c r="B330" s="74"/>
      <c r="C330" s="74"/>
      <c r="D330" s="74"/>
      <c r="E330" s="74"/>
      <c r="F330" s="74"/>
      <c r="G330" s="74"/>
      <c r="H330" s="74"/>
      <c r="I330" s="74"/>
      <c r="J330" s="74"/>
      <c r="K330" s="74"/>
      <c r="L330" s="74"/>
      <c r="M330" s="74"/>
      <c r="N330" s="74"/>
      <c r="O330" s="74"/>
    </row>
    <row r="331" spans="2:15">
      <c r="B331" s="74"/>
      <c r="C331" s="74"/>
      <c r="D331" s="74"/>
      <c r="E331" s="74"/>
      <c r="F331" s="74"/>
      <c r="G331" s="74"/>
      <c r="H331" s="74"/>
      <c r="I331" s="74"/>
      <c r="J331" s="74"/>
      <c r="K331" s="74"/>
      <c r="L331" s="74"/>
      <c r="M331" s="74"/>
      <c r="N331" s="74"/>
      <c r="O331" s="74"/>
    </row>
    <row r="332" spans="2:15">
      <c r="B332" s="74"/>
      <c r="C332" s="74"/>
      <c r="D332" s="74"/>
      <c r="E332" s="74"/>
      <c r="F332" s="74"/>
      <c r="G332" s="74"/>
      <c r="H332" s="74"/>
      <c r="I332" s="74"/>
      <c r="J332" s="74"/>
      <c r="K332" s="74"/>
      <c r="L332" s="74"/>
      <c r="M332" s="74"/>
      <c r="N332" s="74"/>
      <c r="O332" s="74"/>
    </row>
    <row r="333" spans="2:15">
      <c r="B333" s="74"/>
      <c r="C333" s="74"/>
      <c r="D333" s="74"/>
      <c r="E333" s="74"/>
      <c r="F333" s="74"/>
      <c r="G333" s="74"/>
      <c r="H333" s="74"/>
      <c r="I333" s="74"/>
      <c r="J333" s="74"/>
      <c r="K333" s="74"/>
      <c r="L333" s="74"/>
      <c r="M333" s="74"/>
      <c r="N333" s="74"/>
      <c r="O333" s="74"/>
    </row>
    <row r="334" spans="2:15">
      <c r="B334" s="74"/>
      <c r="C334" s="74"/>
      <c r="D334" s="74"/>
      <c r="E334" s="74"/>
      <c r="F334" s="74"/>
      <c r="G334" s="74"/>
      <c r="H334" s="74"/>
      <c r="I334" s="74"/>
      <c r="J334" s="74"/>
      <c r="K334" s="74"/>
      <c r="L334" s="74"/>
      <c r="M334" s="74"/>
      <c r="N334" s="74"/>
      <c r="O334" s="74"/>
    </row>
    <row r="335" spans="2:15">
      <c r="B335" s="74"/>
      <c r="C335" s="74"/>
      <c r="D335" s="74"/>
      <c r="E335" s="74"/>
      <c r="F335" s="74"/>
      <c r="G335" s="74"/>
      <c r="H335" s="74"/>
      <c r="I335" s="74"/>
      <c r="J335" s="74"/>
      <c r="K335" s="74"/>
      <c r="L335" s="74"/>
      <c r="M335" s="74"/>
      <c r="N335" s="74"/>
      <c r="O335" s="74"/>
    </row>
    <row r="336" spans="2:15">
      <c r="B336" s="74"/>
      <c r="C336" s="74"/>
      <c r="D336" s="74"/>
      <c r="E336" s="74"/>
      <c r="F336" s="74"/>
      <c r="G336" s="74"/>
      <c r="H336" s="74"/>
      <c r="I336" s="74"/>
      <c r="J336" s="74"/>
      <c r="K336" s="74"/>
      <c r="L336" s="74"/>
      <c r="M336" s="74"/>
      <c r="N336" s="74"/>
      <c r="O336" s="74"/>
    </row>
    <row r="337" spans="2:15">
      <c r="B337" s="74"/>
      <c r="C337" s="74"/>
      <c r="D337" s="74"/>
      <c r="E337" s="74"/>
      <c r="F337" s="74"/>
      <c r="G337" s="74"/>
      <c r="H337" s="74"/>
      <c r="I337" s="74"/>
      <c r="J337" s="74"/>
      <c r="K337" s="74"/>
      <c r="L337" s="74"/>
      <c r="M337" s="74"/>
      <c r="N337" s="74"/>
      <c r="O337" s="74"/>
    </row>
    <row r="338" spans="2:15">
      <c r="B338" s="74"/>
      <c r="C338" s="74"/>
      <c r="D338" s="74"/>
      <c r="E338" s="74"/>
      <c r="F338" s="74"/>
      <c r="G338" s="74"/>
      <c r="H338" s="74"/>
      <c r="I338" s="74"/>
      <c r="J338" s="74"/>
      <c r="K338" s="74"/>
      <c r="L338" s="74"/>
      <c r="M338" s="74"/>
      <c r="N338" s="74"/>
      <c r="O338" s="74"/>
    </row>
    <row r="339" spans="2:15">
      <c r="B339" s="74"/>
      <c r="C339" s="74"/>
      <c r="D339" s="74"/>
      <c r="E339" s="74"/>
      <c r="F339" s="74"/>
      <c r="G339" s="74"/>
      <c r="H339" s="74"/>
      <c r="I339" s="74"/>
      <c r="J339" s="74"/>
      <c r="K339" s="74"/>
      <c r="L339" s="74"/>
      <c r="M339" s="74"/>
      <c r="N339" s="74"/>
      <c r="O339" s="74"/>
    </row>
    <row r="340" spans="2:15">
      <c r="B340" s="74"/>
      <c r="C340" s="74"/>
      <c r="D340" s="74"/>
      <c r="E340" s="74"/>
      <c r="F340" s="74"/>
      <c r="G340" s="74"/>
      <c r="H340" s="74"/>
      <c r="I340" s="74"/>
      <c r="J340" s="74"/>
      <c r="K340" s="74"/>
      <c r="L340" s="74"/>
      <c r="M340" s="74"/>
      <c r="N340" s="74"/>
      <c r="O340" s="74"/>
    </row>
    <row r="341" spans="2:15">
      <c r="B341" s="74"/>
      <c r="C341" s="74"/>
      <c r="D341" s="74"/>
      <c r="E341" s="74"/>
      <c r="F341" s="74"/>
      <c r="G341" s="74"/>
      <c r="H341" s="74"/>
      <c r="I341" s="74"/>
      <c r="J341" s="74"/>
      <c r="K341" s="74"/>
      <c r="L341" s="74"/>
      <c r="M341" s="74"/>
      <c r="N341" s="74"/>
      <c r="O341" s="74"/>
    </row>
    <row r="342" spans="2:15">
      <c r="B342" s="74"/>
      <c r="C342" s="74"/>
      <c r="D342" s="74"/>
      <c r="E342" s="74"/>
      <c r="F342" s="74"/>
      <c r="G342" s="74"/>
      <c r="H342" s="74"/>
      <c r="I342" s="74"/>
      <c r="J342" s="74"/>
      <c r="K342" s="74"/>
      <c r="L342" s="74"/>
      <c r="M342" s="74"/>
      <c r="N342" s="74"/>
      <c r="O342" s="74"/>
    </row>
    <row r="343" spans="2:15">
      <c r="B343" s="74"/>
      <c r="C343" s="74"/>
      <c r="D343" s="74"/>
      <c r="E343" s="74"/>
      <c r="F343" s="74"/>
      <c r="G343" s="74"/>
      <c r="H343" s="74"/>
      <c r="I343" s="74"/>
      <c r="J343" s="74"/>
      <c r="K343" s="74"/>
      <c r="L343" s="74"/>
      <c r="M343" s="74"/>
      <c r="N343" s="74"/>
      <c r="O343" s="74"/>
    </row>
    <row r="344" spans="2:15">
      <c r="B344" s="74"/>
      <c r="C344" s="74"/>
      <c r="D344" s="74"/>
      <c r="E344" s="74"/>
      <c r="F344" s="74"/>
      <c r="G344" s="74"/>
      <c r="H344" s="74"/>
      <c r="I344" s="74"/>
      <c r="J344" s="74"/>
      <c r="K344" s="74"/>
      <c r="L344" s="74"/>
      <c r="M344" s="74"/>
      <c r="N344" s="74"/>
      <c r="O344" s="74"/>
    </row>
    <row r="345" spans="2:15">
      <c r="B345" s="74"/>
      <c r="C345" s="74"/>
      <c r="D345" s="74"/>
      <c r="E345" s="74"/>
      <c r="F345" s="74"/>
      <c r="G345" s="74"/>
      <c r="H345" s="74"/>
      <c r="I345" s="74"/>
      <c r="J345" s="74"/>
      <c r="K345" s="74"/>
      <c r="L345" s="74"/>
      <c r="M345" s="74"/>
      <c r="N345" s="74"/>
      <c r="O345" s="74"/>
    </row>
    <row r="346" spans="2:15">
      <c r="B346" s="74"/>
      <c r="C346" s="74"/>
      <c r="D346" s="74"/>
      <c r="E346" s="74"/>
      <c r="F346" s="74"/>
      <c r="G346" s="74"/>
      <c r="H346" s="74"/>
      <c r="I346" s="74"/>
      <c r="J346" s="74"/>
      <c r="K346" s="74"/>
      <c r="L346" s="74"/>
      <c r="M346" s="74"/>
      <c r="N346" s="74"/>
      <c r="O346" s="74"/>
    </row>
    <row r="347" spans="2:15">
      <c r="B347" s="74"/>
      <c r="C347" s="74"/>
      <c r="D347" s="74"/>
      <c r="E347" s="74"/>
      <c r="F347" s="74"/>
      <c r="G347" s="74"/>
      <c r="H347" s="74"/>
      <c r="I347" s="74"/>
      <c r="J347" s="74"/>
      <c r="K347" s="74"/>
      <c r="L347" s="74"/>
      <c r="M347" s="74"/>
      <c r="N347" s="74"/>
      <c r="O347" s="74"/>
    </row>
    <row r="348" spans="2:15">
      <c r="B348" s="74"/>
      <c r="C348" s="74"/>
      <c r="D348" s="74"/>
      <c r="E348" s="74"/>
      <c r="F348" s="74"/>
      <c r="G348" s="74"/>
      <c r="H348" s="74"/>
      <c r="I348" s="74"/>
      <c r="J348" s="74"/>
      <c r="K348" s="74"/>
      <c r="L348" s="74"/>
      <c r="M348" s="74"/>
      <c r="N348" s="74"/>
      <c r="O348" s="74"/>
    </row>
    <row r="349" spans="2:15">
      <c r="B349" s="74"/>
      <c r="C349" s="74"/>
      <c r="D349" s="74"/>
      <c r="E349" s="74"/>
      <c r="F349" s="74"/>
      <c r="G349" s="74"/>
      <c r="H349" s="74"/>
      <c r="I349" s="74"/>
      <c r="J349" s="74"/>
      <c r="K349" s="74"/>
      <c r="L349" s="74"/>
      <c r="M349" s="74"/>
      <c r="N349" s="74"/>
      <c r="O349" s="74"/>
    </row>
    <row r="350" spans="2:15">
      <c r="B350" s="74"/>
      <c r="C350" s="74"/>
      <c r="D350" s="74"/>
      <c r="E350" s="74"/>
      <c r="F350" s="74"/>
      <c r="G350" s="74"/>
      <c r="H350" s="74"/>
      <c r="I350" s="74"/>
      <c r="J350" s="74"/>
      <c r="K350" s="74"/>
      <c r="L350" s="74"/>
      <c r="M350" s="74"/>
      <c r="N350" s="74"/>
      <c r="O350" s="74"/>
    </row>
    <row r="351" spans="2:15">
      <c r="B351" s="74"/>
      <c r="C351" s="74"/>
      <c r="D351" s="74"/>
      <c r="E351" s="74"/>
      <c r="F351" s="74"/>
      <c r="G351" s="74"/>
      <c r="H351" s="74"/>
      <c r="I351" s="74"/>
      <c r="J351" s="74"/>
      <c r="K351" s="74"/>
      <c r="L351" s="74"/>
      <c r="M351" s="74"/>
      <c r="N351" s="74"/>
      <c r="O351" s="74"/>
    </row>
    <row r="352" spans="2:15">
      <c r="B352" s="74"/>
      <c r="C352" s="74"/>
      <c r="D352" s="74"/>
      <c r="E352" s="74"/>
      <c r="F352" s="74"/>
      <c r="G352" s="74"/>
      <c r="H352" s="74"/>
      <c r="I352" s="74"/>
      <c r="J352" s="74"/>
      <c r="K352" s="74"/>
      <c r="L352" s="74"/>
      <c r="M352" s="74"/>
      <c r="N352" s="74"/>
      <c r="O352" s="74"/>
    </row>
    <row r="353" spans="2:15">
      <c r="B353" s="74"/>
      <c r="C353" s="74"/>
      <c r="D353" s="74"/>
      <c r="E353" s="74"/>
      <c r="F353" s="74"/>
      <c r="G353" s="74"/>
      <c r="H353" s="74"/>
      <c r="I353" s="74"/>
      <c r="J353" s="74"/>
      <c r="K353" s="74"/>
      <c r="L353" s="74"/>
      <c r="M353" s="74"/>
      <c r="N353" s="74"/>
      <c r="O353" s="74"/>
    </row>
    <row r="354" spans="2:15">
      <c r="B354" s="74"/>
      <c r="C354" s="74"/>
      <c r="D354" s="74"/>
      <c r="E354" s="74"/>
      <c r="F354" s="74"/>
      <c r="G354" s="74"/>
      <c r="H354" s="74"/>
      <c r="I354" s="74"/>
      <c r="J354" s="74"/>
      <c r="K354" s="74"/>
      <c r="L354" s="74"/>
      <c r="M354" s="74"/>
      <c r="N354" s="74"/>
      <c r="O354" s="74"/>
    </row>
    <row r="355" spans="2:15">
      <c r="B355" s="74"/>
      <c r="C355" s="74"/>
      <c r="D355" s="74"/>
      <c r="E355" s="74"/>
      <c r="F355" s="74"/>
      <c r="G355" s="74"/>
      <c r="H355" s="74"/>
      <c r="I355" s="74"/>
      <c r="J355" s="74"/>
      <c r="K355" s="74"/>
      <c r="L355" s="74"/>
      <c r="M355" s="74"/>
      <c r="N355" s="74"/>
      <c r="O355" s="74"/>
    </row>
    <row r="356" spans="2:15">
      <c r="B356" s="74"/>
      <c r="C356" s="74"/>
      <c r="D356" s="74"/>
      <c r="E356" s="74"/>
      <c r="F356" s="74"/>
      <c r="G356" s="74"/>
      <c r="H356" s="74"/>
      <c r="I356" s="74"/>
      <c r="J356" s="74"/>
      <c r="K356" s="74"/>
      <c r="L356" s="74"/>
      <c r="M356" s="74"/>
      <c r="N356" s="74"/>
      <c r="O356" s="74"/>
    </row>
    <row r="357" spans="2:15">
      <c r="B357" s="74"/>
      <c r="C357" s="74"/>
      <c r="D357" s="74"/>
      <c r="E357" s="74"/>
      <c r="F357" s="74"/>
      <c r="G357" s="74"/>
      <c r="H357" s="74"/>
      <c r="I357" s="74"/>
      <c r="J357" s="74"/>
      <c r="K357" s="74"/>
      <c r="L357" s="74"/>
      <c r="M357" s="74"/>
      <c r="N357" s="74"/>
      <c r="O357" s="74"/>
    </row>
    <row r="358" spans="2:15">
      <c r="B358" s="74"/>
      <c r="C358" s="74"/>
      <c r="D358" s="74"/>
      <c r="E358" s="74"/>
      <c r="F358" s="74"/>
      <c r="G358" s="74"/>
      <c r="H358" s="74"/>
      <c r="I358" s="74"/>
      <c r="J358" s="74"/>
      <c r="K358" s="74"/>
      <c r="L358" s="74"/>
      <c r="M358" s="74"/>
      <c r="N358" s="74"/>
      <c r="O358" s="74"/>
    </row>
    <row r="359" spans="2:15">
      <c r="B359" s="74"/>
      <c r="C359" s="74"/>
      <c r="D359" s="74"/>
      <c r="E359" s="74"/>
      <c r="F359" s="74"/>
      <c r="G359" s="74"/>
      <c r="H359" s="74"/>
      <c r="I359" s="74"/>
      <c r="J359" s="74"/>
      <c r="K359" s="74"/>
      <c r="L359" s="74"/>
      <c r="M359" s="74"/>
      <c r="N359" s="74"/>
      <c r="O359" s="74"/>
    </row>
    <row r="360" spans="2:15">
      <c r="B360" s="74"/>
      <c r="C360" s="74"/>
      <c r="D360" s="74"/>
      <c r="E360" s="74"/>
      <c r="F360" s="74"/>
      <c r="G360" s="74"/>
      <c r="H360" s="74"/>
      <c r="I360" s="74"/>
      <c r="J360" s="74"/>
      <c r="K360" s="74"/>
      <c r="L360" s="74"/>
      <c r="M360" s="74"/>
      <c r="N360" s="74"/>
      <c r="O360" s="74"/>
    </row>
    <row r="361" spans="2:15">
      <c r="B361" s="74"/>
      <c r="C361" s="74"/>
      <c r="D361" s="74"/>
      <c r="E361" s="74"/>
      <c r="F361" s="74"/>
      <c r="G361" s="74"/>
      <c r="H361" s="74"/>
      <c r="I361" s="74"/>
      <c r="J361" s="74"/>
      <c r="K361" s="74"/>
      <c r="L361" s="74"/>
      <c r="M361" s="74"/>
      <c r="N361" s="74"/>
      <c r="O361" s="74"/>
    </row>
    <row r="362" spans="2:15">
      <c r="B362" s="74"/>
      <c r="C362" s="74"/>
      <c r="D362" s="74"/>
      <c r="E362" s="74"/>
      <c r="F362" s="74"/>
      <c r="G362" s="74"/>
      <c r="H362" s="74"/>
      <c r="I362" s="74"/>
      <c r="J362" s="74"/>
      <c r="K362" s="74"/>
      <c r="L362" s="74"/>
      <c r="M362" s="74"/>
      <c r="N362" s="74"/>
      <c r="O362" s="74"/>
    </row>
    <row r="363" spans="2:15">
      <c r="B363" s="74"/>
      <c r="C363" s="74"/>
      <c r="D363" s="74"/>
      <c r="E363" s="74"/>
      <c r="F363" s="74"/>
      <c r="G363" s="74"/>
      <c r="H363" s="74"/>
      <c r="I363" s="74"/>
      <c r="J363" s="74"/>
      <c r="K363" s="74"/>
      <c r="L363" s="74"/>
      <c r="M363" s="74"/>
      <c r="N363" s="74"/>
      <c r="O363" s="74"/>
    </row>
    <row r="364" spans="2:15">
      <c r="B364" s="74"/>
      <c r="C364" s="74"/>
      <c r="D364" s="74"/>
      <c r="E364" s="74"/>
      <c r="F364" s="74"/>
      <c r="G364" s="74"/>
      <c r="H364" s="74"/>
      <c r="I364" s="74"/>
      <c r="J364" s="74"/>
      <c r="K364" s="74"/>
      <c r="L364" s="74"/>
      <c r="M364" s="74"/>
      <c r="N364" s="74"/>
      <c r="O364" s="74"/>
    </row>
    <row r="365" spans="2:15">
      <c r="B365" s="74"/>
      <c r="C365" s="74"/>
      <c r="D365" s="74"/>
      <c r="E365" s="74"/>
      <c r="F365" s="74"/>
      <c r="G365" s="74"/>
      <c r="H365" s="74"/>
      <c r="I365" s="74"/>
      <c r="J365" s="74"/>
      <c r="K365" s="74"/>
      <c r="L365" s="74"/>
      <c r="M365" s="74"/>
      <c r="N365" s="74"/>
      <c r="O365" s="74"/>
    </row>
    <row r="366" spans="2:15">
      <c r="B366" s="74"/>
      <c r="C366" s="74"/>
      <c r="D366" s="74"/>
      <c r="E366" s="74"/>
      <c r="F366" s="74"/>
      <c r="G366" s="74"/>
      <c r="H366" s="74"/>
      <c r="I366" s="74"/>
      <c r="J366" s="74"/>
      <c r="K366" s="74"/>
      <c r="L366" s="74"/>
      <c r="M366" s="74"/>
      <c r="N366" s="74"/>
      <c r="O366" s="74"/>
    </row>
    <row r="367" spans="2:15">
      <c r="B367" s="74"/>
      <c r="C367" s="74"/>
      <c r="D367" s="74"/>
      <c r="E367" s="74"/>
      <c r="F367" s="74"/>
      <c r="G367" s="74"/>
      <c r="H367" s="74"/>
      <c r="I367" s="74"/>
      <c r="J367" s="74"/>
      <c r="K367" s="74"/>
      <c r="L367" s="74"/>
      <c r="M367" s="74"/>
      <c r="N367" s="74"/>
      <c r="O367" s="74"/>
    </row>
    <row r="368" spans="2:15">
      <c r="B368" s="74"/>
      <c r="C368" s="74"/>
      <c r="D368" s="74"/>
      <c r="E368" s="74"/>
      <c r="F368" s="74"/>
      <c r="G368" s="74"/>
      <c r="H368" s="74"/>
      <c r="I368" s="74"/>
      <c r="J368" s="74"/>
      <c r="K368" s="74"/>
      <c r="L368" s="74"/>
      <c r="M368" s="74"/>
      <c r="N368" s="74"/>
      <c r="O368" s="74"/>
    </row>
    <row r="369" spans="2:15">
      <c r="B369" s="74"/>
      <c r="C369" s="74"/>
      <c r="D369" s="74"/>
      <c r="E369" s="74"/>
      <c r="F369" s="74"/>
      <c r="G369" s="74"/>
      <c r="H369" s="74"/>
      <c r="I369" s="74"/>
      <c r="J369" s="74"/>
      <c r="K369" s="74"/>
      <c r="L369" s="74"/>
      <c r="M369" s="74"/>
      <c r="N369" s="74"/>
      <c r="O369" s="74"/>
    </row>
    <row r="370" spans="2:15">
      <c r="B370" s="74"/>
      <c r="C370" s="74"/>
      <c r="D370" s="74"/>
      <c r="E370" s="74"/>
      <c r="F370" s="74"/>
      <c r="G370" s="74"/>
      <c r="H370" s="74"/>
      <c r="I370" s="74"/>
      <c r="J370" s="74"/>
      <c r="K370" s="74"/>
      <c r="L370" s="74"/>
      <c r="M370" s="74"/>
      <c r="N370" s="74"/>
      <c r="O370" s="74"/>
    </row>
    <row r="371" spans="2:15">
      <c r="B371" s="74"/>
      <c r="C371" s="74"/>
      <c r="D371" s="74"/>
      <c r="E371" s="74"/>
      <c r="F371" s="74"/>
      <c r="G371" s="74"/>
      <c r="H371" s="74"/>
      <c r="I371" s="74"/>
      <c r="J371" s="74"/>
      <c r="K371" s="74"/>
      <c r="L371" s="74"/>
      <c r="M371" s="74"/>
      <c r="N371" s="74"/>
      <c r="O371" s="74"/>
    </row>
    <row r="372" spans="2:15">
      <c r="B372" s="74"/>
      <c r="C372" s="74"/>
      <c r="D372" s="74"/>
      <c r="E372" s="74"/>
      <c r="F372" s="74"/>
      <c r="G372" s="74"/>
      <c r="H372" s="74"/>
      <c r="I372" s="74"/>
      <c r="J372" s="74"/>
      <c r="K372" s="74"/>
      <c r="L372" s="74"/>
      <c r="M372" s="74"/>
      <c r="N372" s="74"/>
      <c r="O372" s="74"/>
    </row>
    <row r="373" spans="2:15">
      <c r="B373" s="74"/>
      <c r="C373" s="74"/>
      <c r="D373" s="74"/>
      <c r="E373" s="74"/>
      <c r="F373" s="74"/>
      <c r="G373" s="74"/>
      <c r="H373" s="74"/>
      <c r="I373" s="74"/>
      <c r="J373" s="74"/>
      <c r="K373" s="74"/>
      <c r="L373" s="74"/>
      <c r="M373" s="74"/>
      <c r="N373" s="74"/>
      <c r="O373" s="74"/>
    </row>
    <row r="374" spans="2:15">
      <c r="B374" s="74"/>
      <c r="C374" s="74"/>
      <c r="D374" s="74"/>
      <c r="E374" s="74"/>
      <c r="F374" s="74"/>
      <c r="G374" s="74"/>
      <c r="H374" s="74"/>
      <c r="I374" s="74"/>
      <c r="J374" s="74"/>
      <c r="K374" s="74"/>
      <c r="L374" s="74"/>
      <c r="M374" s="74"/>
      <c r="N374" s="74"/>
      <c r="O374" s="74"/>
    </row>
    <row r="375" spans="2:15">
      <c r="B375" s="74"/>
      <c r="C375" s="74"/>
      <c r="D375" s="74"/>
      <c r="E375" s="74"/>
      <c r="F375" s="74"/>
      <c r="G375" s="74"/>
      <c r="H375" s="74"/>
      <c r="I375" s="74"/>
      <c r="J375" s="74"/>
      <c r="K375" s="74"/>
      <c r="L375" s="74"/>
      <c r="M375" s="74"/>
      <c r="N375" s="74"/>
      <c r="O375" s="74"/>
    </row>
    <row r="376" spans="2:15">
      <c r="B376" s="74"/>
      <c r="C376" s="74"/>
      <c r="D376" s="74"/>
      <c r="E376" s="74"/>
      <c r="F376" s="74"/>
      <c r="G376" s="74"/>
      <c r="H376" s="74"/>
      <c r="I376" s="74"/>
      <c r="J376" s="74"/>
      <c r="K376" s="74"/>
      <c r="L376" s="74"/>
      <c r="M376" s="74"/>
      <c r="N376" s="74"/>
      <c r="O376" s="74"/>
    </row>
    <row r="377" spans="2:15">
      <c r="B377" s="74"/>
      <c r="C377" s="74"/>
      <c r="D377" s="74"/>
      <c r="E377" s="74"/>
      <c r="F377" s="74"/>
      <c r="G377" s="74"/>
      <c r="H377" s="74"/>
      <c r="I377" s="74"/>
      <c r="J377" s="74"/>
      <c r="K377" s="74"/>
      <c r="L377" s="74"/>
      <c r="M377" s="74"/>
      <c r="N377" s="74"/>
      <c r="O377" s="74"/>
    </row>
    <row r="378" spans="2:15">
      <c r="B378" s="74"/>
      <c r="C378" s="74"/>
      <c r="D378" s="74"/>
      <c r="E378" s="74"/>
      <c r="F378" s="74"/>
      <c r="G378" s="74"/>
      <c r="H378" s="74"/>
      <c r="I378" s="74"/>
      <c r="J378" s="74"/>
      <c r="K378" s="74"/>
      <c r="L378" s="74"/>
      <c r="M378" s="74"/>
      <c r="N378" s="74"/>
      <c r="O378" s="74"/>
    </row>
    <row r="379" spans="2:15">
      <c r="B379" s="74"/>
      <c r="C379" s="74"/>
      <c r="D379" s="74"/>
      <c r="E379" s="74"/>
      <c r="F379" s="74"/>
      <c r="G379" s="74"/>
      <c r="H379" s="74"/>
      <c r="I379" s="74"/>
      <c r="J379" s="74"/>
      <c r="K379" s="74"/>
      <c r="L379" s="74"/>
      <c r="M379" s="74"/>
      <c r="N379" s="74"/>
      <c r="O379" s="74"/>
    </row>
    <row r="380" spans="2:15">
      <c r="B380" s="74"/>
      <c r="C380" s="74"/>
      <c r="D380" s="74"/>
      <c r="E380" s="74"/>
      <c r="F380" s="74"/>
      <c r="G380" s="74"/>
      <c r="H380" s="74"/>
      <c r="I380" s="74"/>
      <c r="J380" s="74"/>
      <c r="K380" s="74"/>
      <c r="L380" s="74"/>
      <c r="M380" s="74"/>
      <c r="N380" s="74"/>
      <c r="O380" s="74"/>
    </row>
    <row r="381" spans="2:15">
      <c r="B381" s="74"/>
      <c r="C381" s="74"/>
      <c r="D381" s="74"/>
      <c r="E381" s="74"/>
      <c r="F381" s="74"/>
      <c r="G381" s="74"/>
      <c r="H381" s="74"/>
      <c r="I381" s="74"/>
      <c r="J381" s="74"/>
      <c r="K381" s="74"/>
      <c r="L381" s="74"/>
      <c r="M381" s="74"/>
      <c r="N381" s="74"/>
      <c r="O381" s="74"/>
    </row>
    <row r="382" spans="2:15">
      <c r="B382" s="74"/>
      <c r="C382" s="74"/>
      <c r="D382" s="74"/>
      <c r="E382" s="74"/>
      <c r="F382" s="74"/>
      <c r="G382" s="74"/>
      <c r="H382" s="74"/>
      <c r="I382" s="74"/>
      <c r="J382" s="74"/>
      <c r="K382" s="74"/>
      <c r="L382" s="74"/>
      <c r="M382" s="74"/>
      <c r="N382" s="74"/>
      <c r="O382" s="74"/>
    </row>
    <row r="383" spans="2:15">
      <c r="B383" s="74"/>
      <c r="C383" s="74"/>
      <c r="D383" s="74"/>
      <c r="E383" s="74"/>
      <c r="F383" s="74"/>
      <c r="G383" s="74"/>
      <c r="H383" s="74"/>
      <c r="I383" s="74"/>
      <c r="J383" s="74"/>
      <c r="K383" s="74"/>
      <c r="L383" s="74"/>
      <c r="M383" s="74"/>
      <c r="N383" s="74"/>
      <c r="O383" s="74"/>
    </row>
    <row r="384" spans="2:15">
      <c r="B384" s="74"/>
      <c r="C384" s="74"/>
      <c r="D384" s="74"/>
      <c r="E384" s="74"/>
      <c r="F384" s="74"/>
      <c r="G384" s="74"/>
      <c r="H384" s="74"/>
      <c r="I384" s="74"/>
      <c r="J384" s="74"/>
      <c r="K384" s="74"/>
      <c r="L384" s="74"/>
      <c r="M384" s="74"/>
      <c r="N384" s="74"/>
      <c r="O384" s="74"/>
    </row>
    <row r="385" spans="2:15">
      <c r="B385" s="74"/>
      <c r="C385" s="74"/>
      <c r="D385" s="74"/>
      <c r="E385" s="74"/>
      <c r="F385" s="74"/>
      <c r="G385" s="74"/>
      <c r="H385" s="74"/>
      <c r="I385" s="74"/>
      <c r="J385" s="74"/>
      <c r="K385" s="74"/>
      <c r="L385" s="74"/>
      <c r="M385" s="74"/>
      <c r="N385" s="74"/>
      <c r="O385" s="74"/>
    </row>
    <row r="386" spans="2:15">
      <c r="B386" s="74"/>
      <c r="C386" s="74"/>
      <c r="D386" s="74"/>
      <c r="E386" s="74"/>
      <c r="F386" s="74"/>
      <c r="G386" s="74"/>
      <c r="H386" s="74"/>
      <c r="I386" s="74"/>
      <c r="J386" s="74"/>
      <c r="K386" s="74"/>
      <c r="L386" s="74"/>
      <c r="M386" s="74"/>
      <c r="N386" s="74"/>
      <c r="O386" s="74"/>
    </row>
    <row r="387" spans="2:15">
      <c r="B387" s="74"/>
      <c r="C387" s="74"/>
      <c r="D387" s="74"/>
      <c r="E387" s="74"/>
      <c r="F387" s="74"/>
      <c r="G387" s="74"/>
      <c r="H387" s="74"/>
      <c r="I387" s="74"/>
      <c r="J387" s="74"/>
      <c r="K387" s="74"/>
      <c r="L387" s="74"/>
      <c r="M387" s="74"/>
      <c r="N387" s="74"/>
      <c r="O387" s="74"/>
    </row>
    <row r="388" spans="2:15">
      <c r="B388" s="74"/>
      <c r="C388" s="74"/>
      <c r="D388" s="74"/>
      <c r="E388" s="74"/>
      <c r="F388" s="74"/>
      <c r="G388" s="74"/>
      <c r="H388" s="74"/>
      <c r="I388" s="74"/>
      <c r="J388" s="74"/>
      <c r="K388" s="74"/>
      <c r="L388" s="74"/>
      <c r="M388" s="74"/>
      <c r="N388" s="74"/>
      <c r="O388" s="74"/>
    </row>
    <row r="389" spans="2:15">
      <c r="B389" s="74"/>
      <c r="C389" s="74"/>
      <c r="D389" s="74"/>
      <c r="E389" s="74"/>
      <c r="F389" s="74"/>
      <c r="G389" s="74"/>
      <c r="H389" s="74"/>
      <c r="I389" s="74"/>
      <c r="J389" s="74"/>
      <c r="K389" s="74"/>
      <c r="L389" s="74"/>
      <c r="M389" s="74"/>
      <c r="N389" s="74"/>
      <c r="O389" s="74"/>
    </row>
    <row r="390" spans="2:15">
      <c r="B390" s="74"/>
      <c r="C390" s="74"/>
      <c r="D390" s="74"/>
      <c r="E390" s="74"/>
      <c r="F390" s="74"/>
      <c r="G390" s="74"/>
      <c r="H390" s="74"/>
      <c r="I390" s="74"/>
      <c r="J390" s="74"/>
      <c r="K390" s="74"/>
      <c r="L390" s="74"/>
      <c r="M390" s="74"/>
      <c r="N390" s="74"/>
      <c r="O390" s="74"/>
    </row>
    <row r="391" spans="2:15">
      <c r="B391" s="74"/>
      <c r="C391" s="74"/>
      <c r="D391" s="74"/>
      <c r="E391" s="74"/>
      <c r="F391" s="74"/>
      <c r="G391" s="74"/>
      <c r="H391" s="74"/>
      <c r="I391" s="74"/>
      <c r="J391" s="74"/>
      <c r="K391" s="74"/>
      <c r="L391" s="74"/>
      <c r="M391" s="74"/>
      <c r="N391" s="74"/>
      <c r="O391" s="74"/>
    </row>
    <row r="392" spans="2:15">
      <c r="B392" s="74"/>
      <c r="C392" s="74"/>
      <c r="D392" s="74"/>
      <c r="E392" s="74"/>
      <c r="F392" s="74"/>
      <c r="G392" s="74"/>
      <c r="H392" s="74"/>
      <c r="I392" s="74"/>
      <c r="J392" s="74"/>
      <c r="K392" s="74"/>
      <c r="L392" s="74"/>
      <c r="M392" s="74"/>
      <c r="N392" s="74"/>
      <c r="O392" s="74"/>
    </row>
    <row r="393" spans="2:15">
      <c r="B393" s="74"/>
      <c r="C393" s="74"/>
      <c r="D393" s="74"/>
      <c r="E393" s="74"/>
      <c r="F393" s="74"/>
      <c r="G393" s="74"/>
      <c r="H393" s="74"/>
      <c r="I393" s="74"/>
      <c r="J393" s="74"/>
      <c r="K393" s="74"/>
      <c r="L393" s="74"/>
      <c r="M393" s="74"/>
      <c r="N393" s="74"/>
      <c r="O393" s="74"/>
    </row>
    <row r="394" spans="2:15">
      <c r="B394" s="74"/>
      <c r="C394" s="74"/>
      <c r="D394" s="74"/>
      <c r="E394" s="74"/>
      <c r="F394" s="74"/>
      <c r="G394" s="74"/>
      <c r="H394" s="74"/>
      <c r="I394" s="74"/>
      <c r="J394" s="74"/>
      <c r="K394" s="74"/>
      <c r="L394" s="74"/>
      <c r="M394" s="74"/>
      <c r="N394" s="74"/>
      <c r="O394" s="74"/>
    </row>
    <row r="395" spans="2:15">
      <c r="B395" s="74"/>
      <c r="C395" s="74"/>
      <c r="D395" s="74"/>
      <c r="E395" s="74"/>
      <c r="F395" s="74"/>
      <c r="G395" s="74"/>
      <c r="H395" s="74"/>
      <c r="I395" s="74"/>
      <c r="J395" s="74"/>
      <c r="K395" s="74"/>
      <c r="L395" s="74"/>
      <c r="M395" s="74"/>
      <c r="N395" s="74"/>
      <c r="O395" s="74"/>
    </row>
    <row r="396" spans="2:15">
      <c r="B396" s="74"/>
      <c r="C396" s="74"/>
      <c r="D396" s="74"/>
      <c r="E396" s="74"/>
      <c r="F396" s="74"/>
      <c r="G396" s="74"/>
      <c r="H396" s="74"/>
      <c r="I396" s="74"/>
      <c r="J396" s="74"/>
      <c r="K396" s="74"/>
      <c r="L396" s="74"/>
      <c r="M396" s="74"/>
      <c r="N396" s="74"/>
      <c r="O396" s="74"/>
    </row>
    <row r="397" spans="2:15">
      <c r="B397" s="74"/>
      <c r="C397" s="74"/>
      <c r="D397" s="74"/>
      <c r="E397" s="74"/>
      <c r="F397" s="74"/>
      <c r="G397" s="74"/>
      <c r="H397" s="74"/>
      <c r="I397" s="74"/>
      <c r="J397" s="74"/>
      <c r="K397" s="74"/>
      <c r="L397" s="74"/>
      <c r="M397" s="74"/>
      <c r="N397" s="74"/>
      <c r="O397" s="74"/>
    </row>
    <row r="398" spans="2:15">
      <c r="B398" s="74"/>
      <c r="C398" s="74"/>
      <c r="D398" s="74"/>
      <c r="E398" s="74"/>
      <c r="F398" s="74"/>
      <c r="G398" s="74"/>
      <c r="H398" s="74"/>
      <c r="I398" s="74"/>
      <c r="J398" s="74"/>
      <c r="K398" s="74"/>
      <c r="L398" s="74"/>
      <c r="M398" s="74"/>
      <c r="N398" s="74"/>
      <c r="O398" s="74"/>
    </row>
    <row r="399" spans="2:15">
      <c r="B399" s="74"/>
      <c r="C399" s="74"/>
      <c r="D399" s="74"/>
      <c r="E399" s="74"/>
      <c r="F399" s="74"/>
      <c r="G399" s="74"/>
      <c r="H399" s="74"/>
      <c r="I399" s="74"/>
      <c r="J399" s="74"/>
      <c r="K399" s="74"/>
      <c r="L399" s="74"/>
      <c r="M399" s="74"/>
      <c r="N399" s="74"/>
      <c r="O399" s="74"/>
    </row>
    <row r="400" spans="2:15">
      <c r="B400" s="74"/>
      <c r="C400" s="74"/>
      <c r="D400" s="74"/>
      <c r="E400" s="74"/>
      <c r="F400" s="74"/>
      <c r="G400" s="74"/>
      <c r="H400" s="74"/>
      <c r="I400" s="74"/>
      <c r="J400" s="74"/>
      <c r="K400" s="74"/>
      <c r="L400" s="74"/>
      <c r="M400" s="74"/>
      <c r="N400" s="74"/>
      <c r="O400" s="74"/>
    </row>
    <row r="401" spans="2:15">
      <c r="B401" s="74"/>
      <c r="C401" s="74"/>
      <c r="D401" s="74"/>
      <c r="E401" s="74"/>
      <c r="F401" s="74"/>
      <c r="G401" s="74"/>
      <c r="H401" s="74"/>
      <c r="I401" s="74"/>
      <c r="J401" s="74"/>
      <c r="K401" s="74"/>
      <c r="L401" s="74"/>
      <c r="M401" s="74"/>
      <c r="N401" s="74"/>
      <c r="O401" s="74"/>
    </row>
    <row r="402" spans="2:15">
      <c r="B402" s="74"/>
      <c r="C402" s="74"/>
      <c r="D402" s="74"/>
      <c r="E402" s="74"/>
      <c r="F402" s="74"/>
      <c r="G402" s="74"/>
      <c r="H402" s="74"/>
      <c r="I402" s="74"/>
      <c r="J402" s="74"/>
      <c r="K402" s="74"/>
      <c r="L402" s="74"/>
      <c r="M402" s="74"/>
      <c r="N402" s="74"/>
      <c r="O402" s="74"/>
    </row>
    <row r="403" spans="2:15">
      <c r="B403" s="74"/>
      <c r="C403" s="74"/>
      <c r="D403" s="74"/>
      <c r="E403" s="74"/>
      <c r="F403" s="74"/>
      <c r="G403" s="74"/>
      <c r="H403" s="74"/>
      <c r="I403" s="74"/>
      <c r="J403" s="74"/>
      <c r="K403" s="74"/>
      <c r="L403" s="74"/>
      <c r="M403" s="74"/>
      <c r="N403" s="74"/>
      <c r="O403" s="74"/>
    </row>
    <row r="404" spans="2:15">
      <c r="B404" s="74"/>
      <c r="C404" s="74"/>
      <c r="D404" s="74"/>
      <c r="E404" s="74"/>
      <c r="F404" s="74"/>
      <c r="G404" s="74"/>
      <c r="H404" s="74"/>
      <c r="I404" s="74"/>
      <c r="J404" s="74"/>
      <c r="K404" s="74"/>
      <c r="L404" s="74"/>
      <c r="M404" s="74"/>
      <c r="N404" s="74"/>
      <c r="O404" s="74"/>
    </row>
    <row r="405" spans="2:15">
      <c r="B405" s="74"/>
      <c r="C405" s="74"/>
      <c r="D405" s="74"/>
      <c r="E405" s="74"/>
      <c r="F405" s="74"/>
      <c r="G405" s="74"/>
      <c r="H405" s="74"/>
      <c r="I405" s="74"/>
      <c r="J405" s="74"/>
      <c r="K405" s="74"/>
      <c r="L405" s="74"/>
      <c r="M405" s="74"/>
      <c r="N405" s="74"/>
      <c r="O405" s="74"/>
    </row>
    <row r="406" spans="2:15">
      <c r="B406" s="74"/>
      <c r="C406" s="74"/>
      <c r="D406" s="74"/>
      <c r="E406" s="74"/>
      <c r="F406" s="74"/>
      <c r="G406" s="74"/>
      <c r="H406" s="74"/>
      <c r="I406" s="74"/>
      <c r="J406" s="74"/>
      <c r="K406" s="74"/>
      <c r="L406" s="74"/>
      <c r="M406" s="74"/>
      <c r="N406" s="74"/>
      <c r="O406" s="74"/>
    </row>
    <row r="407" spans="2:15">
      <c r="B407" s="74"/>
      <c r="C407" s="74"/>
      <c r="D407" s="74"/>
      <c r="E407" s="74"/>
      <c r="F407" s="74"/>
      <c r="G407" s="74"/>
      <c r="H407" s="74"/>
      <c r="I407" s="74"/>
      <c r="J407" s="74"/>
      <c r="K407" s="74"/>
      <c r="L407" s="74"/>
      <c r="M407" s="74"/>
      <c r="N407" s="74"/>
      <c r="O407" s="74"/>
    </row>
    <row r="408" spans="2:15">
      <c r="B408" s="74"/>
      <c r="C408" s="74"/>
      <c r="D408" s="74"/>
      <c r="E408" s="74"/>
      <c r="F408" s="74"/>
      <c r="G408" s="74"/>
      <c r="H408" s="74"/>
      <c r="I408" s="74"/>
      <c r="J408" s="74"/>
      <c r="K408" s="74"/>
      <c r="L408" s="74"/>
      <c r="M408" s="74"/>
      <c r="N408" s="74"/>
      <c r="O408" s="74"/>
    </row>
    <row r="409" spans="2:15">
      <c r="B409" s="74"/>
      <c r="C409" s="74"/>
      <c r="D409" s="74"/>
      <c r="E409" s="74"/>
      <c r="F409" s="74"/>
      <c r="G409" s="74"/>
      <c r="H409" s="74"/>
      <c r="I409" s="74"/>
      <c r="J409" s="74"/>
      <c r="K409" s="74"/>
      <c r="L409" s="74"/>
      <c r="M409" s="74"/>
      <c r="N409" s="74"/>
      <c r="O409" s="74"/>
    </row>
    <row r="410" spans="2:15">
      <c r="B410" s="74"/>
      <c r="C410" s="74"/>
      <c r="D410" s="74"/>
      <c r="E410" s="74"/>
      <c r="F410" s="74"/>
      <c r="G410" s="74"/>
      <c r="H410" s="74"/>
      <c r="I410" s="74"/>
      <c r="J410" s="74"/>
      <c r="K410" s="74"/>
      <c r="L410" s="74"/>
      <c r="M410" s="74"/>
      <c r="N410" s="74"/>
      <c r="O410" s="74"/>
    </row>
    <row r="411" spans="2:15">
      <c r="B411" s="74"/>
      <c r="C411" s="74"/>
      <c r="D411" s="74"/>
      <c r="E411" s="74"/>
      <c r="F411" s="74"/>
      <c r="G411" s="74"/>
      <c r="H411" s="74"/>
      <c r="I411" s="74"/>
      <c r="J411" s="74"/>
      <c r="K411" s="74"/>
      <c r="L411" s="74"/>
      <c r="M411" s="74"/>
      <c r="N411" s="74"/>
      <c r="O411" s="74"/>
    </row>
    <row r="412" spans="2:15">
      <c r="B412" s="74"/>
      <c r="C412" s="74"/>
      <c r="D412" s="74"/>
      <c r="E412" s="74"/>
      <c r="F412" s="74"/>
      <c r="G412" s="74"/>
      <c r="H412" s="74"/>
      <c r="I412" s="74"/>
      <c r="J412" s="74"/>
      <c r="K412" s="74"/>
      <c r="L412" s="74"/>
      <c r="M412" s="74"/>
      <c r="N412" s="74"/>
      <c r="O412" s="74"/>
    </row>
    <row r="413" spans="2:15">
      <c r="B413" s="74"/>
      <c r="C413" s="74"/>
      <c r="D413" s="74"/>
      <c r="E413" s="74"/>
      <c r="F413" s="74"/>
      <c r="G413" s="74"/>
      <c r="H413" s="74"/>
      <c r="I413" s="74"/>
      <c r="J413" s="74"/>
      <c r="K413" s="74"/>
      <c r="L413" s="74"/>
      <c r="M413" s="74"/>
      <c r="N413" s="74"/>
      <c r="O413" s="74"/>
    </row>
    <row r="414" spans="2:15">
      <c r="B414" s="74"/>
      <c r="C414" s="74"/>
      <c r="D414" s="74"/>
      <c r="E414" s="74"/>
      <c r="F414" s="74"/>
      <c r="G414" s="74"/>
      <c r="H414" s="74"/>
      <c r="I414" s="74"/>
      <c r="J414" s="74"/>
      <c r="K414" s="74"/>
      <c r="L414" s="74"/>
      <c r="M414" s="74"/>
      <c r="N414" s="74"/>
      <c r="O414" s="74"/>
    </row>
    <row r="415" spans="2:15">
      <c r="B415" s="74"/>
      <c r="C415" s="74"/>
      <c r="D415" s="74"/>
      <c r="E415" s="74"/>
      <c r="F415" s="74"/>
      <c r="G415" s="74"/>
      <c r="H415" s="74"/>
      <c r="I415" s="74"/>
      <c r="J415" s="74"/>
      <c r="K415" s="74"/>
      <c r="L415" s="74"/>
      <c r="M415" s="74"/>
      <c r="N415" s="74"/>
      <c r="O415" s="74"/>
    </row>
    <row r="416" spans="2:15">
      <c r="B416" s="74"/>
      <c r="C416" s="74"/>
      <c r="D416" s="74"/>
      <c r="E416" s="74"/>
      <c r="F416" s="74"/>
      <c r="G416" s="74"/>
      <c r="H416" s="74"/>
      <c r="I416" s="74"/>
      <c r="J416" s="74"/>
      <c r="K416" s="74"/>
      <c r="L416" s="74"/>
      <c r="M416" s="74"/>
      <c r="N416" s="74"/>
      <c r="O416" s="74"/>
    </row>
    <row r="417" spans="2:15">
      <c r="B417" s="74"/>
      <c r="C417" s="74"/>
      <c r="D417" s="74"/>
      <c r="E417" s="74"/>
      <c r="F417" s="74"/>
      <c r="G417" s="74"/>
      <c r="H417" s="74"/>
      <c r="I417" s="74"/>
      <c r="J417" s="74"/>
      <c r="K417" s="74"/>
      <c r="L417" s="74"/>
      <c r="M417" s="74"/>
      <c r="N417" s="74"/>
      <c r="O417" s="74"/>
    </row>
    <row r="418" spans="2:15">
      <c r="B418" s="74"/>
      <c r="C418" s="74"/>
      <c r="D418" s="74"/>
      <c r="E418" s="74"/>
      <c r="F418" s="74"/>
      <c r="G418" s="74"/>
      <c r="H418" s="74"/>
      <c r="I418" s="74"/>
      <c r="J418" s="74"/>
      <c r="K418" s="74"/>
      <c r="L418" s="74"/>
      <c r="M418" s="74"/>
      <c r="N418" s="74"/>
      <c r="O418" s="74"/>
    </row>
    <row r="419" spans="2:15">
      <c r="B419" s="74"/>
      <c r="C419" s="74"/>
      <c r="D419" s="74"/>
      <c r="E419" s="74"/>
      <c r="F419" s="74"/>
      <c r="G419" s="74"/>
      <c r="H419" s="74"/>
      <c r="I419" s="74"/>
      <c r="J419" s="74"/>
      <c r="K419" s="74"/>
      <c r="L419" s="74"/>
      <c r="M419" s="74"/>
      <c r="N419" s="74"/>
      <c r="O419" s="74"/>
    </row>
    <row r="420" spans="2:15">
      <c r="B420" s="74"/>
      <c r="C420" s="74"/>
      <c r="D420" s="74"/>
      <c r="E420" s="74"/>
      <c r="F420" s="74"/>
      <c r="G420" s="74"/>
      <c r="H420" s="74"/>
      <c r="I420" s="74"/>
      <c r="J420" s="74"/>
      <c r="K420" s="74"/>
      <c r="L420" s="74"/>
      <c r="M420" s="74"/>
      <c r="N420" s="74"/>
      <c r="O420" s="74"/>
    </row>
    <row r="421" spans="2:15">
      <c r="B421" s="74"/>
      <c r="C421" s="74"/>
      <c r="D421" s="74"/>
      <c r="E421" s="74"/>
      <c r="F421" s="74"/>
      <c r="G421" s="74"/>
      <c r="H421" s="74"/>
      <c r="I421" s="74"/>
      <c r="J421" s="74"/>
      <c r="K421" s="74"/>
      <c r="L421" s="74"/>
      <c r="M421" s="74"/>
      <c r="N421" s="74"/>
      <c r="O421" s="74"/>
    </row>
    <row r="422" spans="2:15">
      <c r="B422" s="74"/>
      <c r="C422" s="74"/>
      <c r="D422" s="74"/>
      <c r="E422" s="74"/>
      <c r="F422" s="74"/>
      <c r="G422" s="74"/>
      <c r="H422" s="74"/>
      <c r="I422" s="74"/>
      <c r="J422" s="74"/>
      <c r="K422" s="74"/>
      <c r="L422" s="74"/>
      <c r="M422" s="74"/>
      <c r="N422" s="74"/>
      <c r="O422" s="74"/>
    </row>
    <row r="423" spans="2:15">
      <c r="B423" s="74"/>
      <c r="C423" s="74"/>
      <c r="D423" s="74"/>
      <c r="E423" s="74"/>
      <c r="F423" s="74"/>
      <c r="G423" s="74"/>
      <c r="H423" s="74"/>
      <c r="I423" s="74"/>
      <c r="J423" s="74"/>
      <c r="K423" s="74"/>
      <c r="L423" s="74"/>
      <c r="M423" s="74"/>
      <c r="N423" s="74"/>
      <c r="O423" s="74"/>
    </row>
    <row r="424" spans="2:15">
      <c r="B424" s="74"/>
      <c r="C424" s="74"/>
      <c r="D424" s="74"/>
      <c r="E424" s="74"/>
      <c r="F424" s="74"/>
      <c r="G424" s="74"/>
      <c r="H424" s="74"/>
      <c r="I424" s="74"/>
      <c r="J424" s="74"/>
      <c r="K424" s="74"/>
      <c r="L424" s="74"/>
      <c r="M424" s="74"/>
      <c r="N424" s="74"/>
      <c r="O424" s="74"/>
    </row>
    <row r="425" spans="2:15">
      <c r="B425" s="74"/>
      <c r="C425" s="74"/>
      <c r="D425" s="74"/>
      <c r="E425" s="74"/>
      <c r="F425" s="74"/>
      <c r="G425" s="74"/>
      <c r="H425" s="74"/>
      <c r="I425" s="74"/>
      <c r="J425" s="74"/>
      <c r="K425" s="74"/>
      <c r="L425" s="74"/>
      <c r="M425" s="74"/>
      <c r="N425" s="74"/>
      <c r="O425" s="74"/>
    </row>
    <row r="426" spans="2:15">
      <c r="B426" s="74"/>
      <c r="C426" s="74"/>
      <c r="D426" s="74"/>
      <c r="E426" s="74"/>
      <c r="F426" s="74"/>
      <c r="G426" s="74"/>
      <c r="H426" s="74"/>
      <c r="I426" s="74"/>
      <c r="J426" s="74"/>
      <c r="K426" s="74"/>
      <c r="L426" s="74"/>
      <c r="M426" s="74"/>
      <c r="N426" s="74"/>
      <c r="O426" s="74"/>
    </row>
    <row r="427" spans="2:15">
      <c r="B427" s="74"/>
      <c r="C427" s="74"/>
      <c r="D427" s="74"/>
      <c r="E427" s="74"/>
      <c r="F427" s="74"/>
      <c r="G427" s="74"/>
      <c r="H427" s="74"/>
      <c r="I427" s="74"/>
      <c r="J427" s="74"/>
      <c r="K427" s="74"/>
      <c r="L427" s="74"/>
      <c r="M427" s="74"/>
      <c r="N427" s="74"/>
      <c r="O427" s="74"/>
    </row>
    <row r="428" spans="2:15">
      <c r="B428" s="74"/>
      <c r="C428" s="74"/>
      <c r="D428" s="74"/>
      <c r="E428" s="74"/>
      <c r="F428" s="74"/>
      <c r="G428" s="74"/>
      <c r="H428" s="74"/>
      <c r="I428" s="74"/>
      <c r="J428" s="74"/>
      <c r="K428" s="74"/>
      <c r="L428" s="74"/>
      <c r="M428" s="74"/>
      <c r="N428" s="74"/>
      <c r="O428" s="74"/>
    </row>
    <row r="429" spans="2:15">
      <c r="B429" s="74"/>
      <c r="C429" s="74"/>
      <c r="D429" s="74"/>
      <c r="E429" s="74"/>
      <c r="F429" s="74"/>
      <c r="G429" s="74"/>
      <c r="H429" s="74"/>
      <c r="I429" s="74"/>
      <c r="J429" s="74"/>
      <c r="K429" s="74"/>
      <c r="L429" s="74"/>
      <c r="M429" s="74"/>
      <c r="N429" s="74"/>
      <c r="O429" s="74"/>
    </row>
    <row r="430" spans="2:15">
      <c r="B430" s="74"/>
      <c r="C430" s="74"/>
      <c r="D430" s="74"/>
      <c r="E430" s="74"/>
      <c r="F430" s="74"/>
      <c r="G430" s="74"/>
      <c r="H430" s="74"/>
      <c r="I430" s="74"/>
      <c r="J430" s="74"/>
      <c r="K430" s="74"/>
      <c r="L430" s="74"/>
      <c r="M430" s="74"/>
      <c r="N430" s="74"/>
      <c r="O430" s="74"/>
    </row>
    <row r="431" spans="2:15">
      <c r="B431" s="74"/>
      <c r="C431" s="74"/>
      <c r="D431" s="74"/>
      <c r="E431" s="74"/>
      <c r="F431" s="74"/>
      <c r="G431" s="74"/>
      <c r="H431" s="74"/>
      <c r="I431" s="74"/>
      <c r="J431" s="74"/>
      <c r="K431" s="74"/>
      <c r="L431" s="74"/>
      <c r="M431" s="74"/>
      <c r="N431" s="74"/>
      <c r="O431" s="74"/>
    </row>
    <row r="432" spans="2:15">
      <c r="B432" s="74"/>
      <c r="C432" s="74"/>
      <c r="D432" s="74"/>
      <c r="E432" s="74"/>
      <c r="F432" s="74"/>
      <c r="G432" s="74"/>
      <c r="H432" s="74"/>
      <c r="I432" s="74"/>
      <c r="J432" s="74"/>
      <c r="K432" s="74"/>
      <c r="L432" s="74"/>
      <c r="M432" s="74"/>
      <c r="N432" s="74"/>
      <c r="O432" s="74"/>
    </row>
    <row r="433" spans="2:15">
      <c r="B433" s="74"/>
      <c r="C433" s="74"/>
      <c r="D433" s="74"/>
      <c r="E433" s="74"/>
      <c r="F433" s="74"/>
      <c r="G433" s="74"/>
      <c r="H433" s="74"/>
      <c r="I433" s="74"/>
      <c r="J433" s="74"/>
      <c r="K433" s="74"/>
      <c r="L433" s="74"/>
      <c r="M433" s="74"/>
      <c r="N433" s="74"/>
      <c r="O433" s="74"/>
    </row>
    <row r="434" spans="2:15">
      <c r="B434" s="74"/>
      <c r="C434" s="74"/>
      <c r="D434" s="74"/>
      <c r="E434" s="74"/>
      <c r="F434" s="74"/>
      <c r="G434" s="74"/>
      <c r="H434" s="74"/>
      <c r="I434" s="74"/>
      <c r="J434" s="74"/>
      <c r="K434" s="74"/>
      <c r="L434" s="74"/>
      <c r="M434" s="74"/>
      <c r="N434" s="74"/>
      <c r="O434" s="74"/>
    </row>
    <row r="435" spans="2:15">
      <c r="B435" s="74"/>
      <c r="C435" s="74"/>
      <c r="D435" s="74"/>
      <c r="E435" s="74"/>
      <c r="F435" s="74"/>
      <c r="G435" s="74"/>
      <c r="H435" s="74"/>
      <c r="I435" s="74"/>
      <c r="J435" s="74"/>
      <c r="K435" s="74"/>
      <c r="L435" s="74"/>
      <c r="M435" s="74"/>
      <c r="N435" s="74"/>
      <c r="O435" s="74"/>
    </row>
    <row r="436" spans="2:15">
      <c r="B436" s="74"/>
      <c r="C436" s="74"/>
      <c r="D436" s="74"/>
      <c r="E436" s="74"/>
      <c r="F436" s="74"/>
      <c r="G436" s="74"/>
      <c r="H436" s="74"/>
      <c r="I436" s="74"/>
      <c r="J436" s="74"/>
      <c r="K436" s="74"/>
      <c r="L436" s="74"/>
      <c r="M436" s="74"/>
      <c r="N436" s="74"/>
      <c r="O436" s="74"/>
    </row>
    <row r="437" spans="2:15">
      <c r="B437" s="74"/>
      <c r="C437" s="74"/>
      <c r="D437" s="74"/>
      <c r="E437" s="74"/>
      <c r="F437" s="74"/>
      <c r="G437" s="74"/>
      <c r="H437" s="74"/>
      <c r="I437" s="74"/>
      <c r="J437" s="74"/>
      <c r="K437" s="74"/>
      <c r="L437" s="74"/>
      <c r="M437" s="74"/>
      <c r="N437" s="74"/>
      <c r="O437" s="74"/>
    </row>
    <row r="438" spans="2:15">
      <c r="B438" s="74"/>
      <c r="C438" s="74"/>
      <c r="D438" s="74"/>
      <c r="E438" s="74"/>
      <c r="F438" s="74"/>
      <c r="G438" s="74"/>
      <c r="H438" s="74"/>
      <c r="I438" s="74"/>
      <c r="J438" s="74"/>
      <c r="K438" s="74"/>
      <c r="L438" s="74"/>
      <c r="M438" s="74"/>
      <c r="N438" s="74"/>
      <c r="O438" s="74"/>
    </row>
    <row r="439" spans="2:15">
      <c r="B439" s="74"/>
      <c r="C439" s="74"/>
      <c r="D439" s="74"/>
      <c r="E439" s="74"/>
      <c r="F439" s="74"/>
      <c r="G439" s="74"/>
      <c r="H439" s="74"/>
      <c r="I439" s="74"/>
      <c r="J439" s="74"/>
      <c r="K439" s="74"/>
      <c r="L439" s="74"/>
      <c r="M439" s="74"/>
      <c r="N439" s="74"/>
      <c r="O439" s="74"/>
    </row>
    <row r="440" spans="2:15">
      <c r="B440" s="74"/>
      <c r="C440" s="74"/>
      <c r="D440" s="74"/>
      <c r="E440" s="74"/>
      <c r="F440" s="74"/>
      <c r="G440" s="74"/>
      <c r="H440" s="74"/>
      <c r="I440" s="74"/>
      <c r="J440" s="74"/>
      <c r="K440" s="74"/>
      <c r="L440" s="74"/>
      <c r="M440" s="74"/>
      <c r="N440" s="74"/>
      <c r="O440" s="74"/>
    </row>
    <row r="441" spans="2:15">
      <c r="B441" s="74"/>
      <c r="C441" s="74"/>
      <c r="D441" s="74"/>
      <c r="E441" s="74"/>
      <c r="F441" s="74"/>
      <c r="G441" s="74"/>
      <c r="H441" s="74"/>
      <c r="I441" s="74"/>
      <c r="J441" s="74"/>
      <c r="K441" s="74"/>
      <c r="L441" s="74"/>
      <c r="M441" s="74"/>
      <c r="N441" s="74"/>
      <c r="O441" s="74"/>
    </row>
    <row r="442" spans="2:15">
      <c r="B442" s="74"/>
      <c r="C442" s="74"/>
      <c r="D442" s="74"/>
      <c r="E442" s="74"/>
      <c r="F442" s="74"/>
      <c r="G442" s="74"/>
      <c r="H442" s="74"/>
      <c r="I442" s="74"/>
      <c r="J442" s="74"/>
      <c r="K442" s="74"/>
      <c r="L442" s="74"/>
      <c r="M442" s="74"/>
      <c r="N442" s="74"/>
      <c r="O442" s="74"/>
    </row>
    <row r="443" spans="2:15">
      <c r="B443" s="74"/>
      <c r="C443" s="74"/>
      <c r="D443" s="74"/>
      <c r="E443" s="74"/>
      <c r="F443" s="74"/>
      <c r="G443" s="74"/>
      <c r="H443" s="74"/>
      <c r="I443" s="74"/>
      <c r="J443" s="74"/>
      <c r="K443" s="74"/>
      <c r="L443" s="74"/>
      <c r="M443" s="74"/>
      <c r="N443" s="74"/>
      <c r="O443" s="74"/>
    </row>
    <row r="444" spans="2:15">
      <c r="B444" s="74"/>
      <c r="C444" s="74"/>
      <c r="D444" s="74"/>
      <c r="E444" s="74"/>
      <c r="F444" s="74"/>
      <c r="G444" s="74"/>
      <c r="H444" s="74"/>
      <c r="I444" s="74"/>
      <c r="J444" s="74"/>
      <c r="K444" s="74"/>
      <c r="L444" s="74"/>
      <c r="M444" s="74"/>
      <c r="N444" s="74"/>
      <c r="O444" s="74"/>
    </row>
    <row r="445" spans="2:15">
      <c r="B445" s="74"/>
      <c r="C445" s="74"/>
      <c r="D445" s="74"/>
      <c r="E445" s="74"/>
      <c r="F445" s="74"/>
      <c r="G445" s="74"/>
      <c r="H445" s="74"/>
      <c r="I445" s="74"/>
      <c r="J445" s="74"/>
      <c r="K445" s="74"/>
      <c r="L445" s="74"/>
      <c r="M445" s="74"/>
      <c r="N445" s="74"/>
      <c r="O445" s="74"/>
    </row>
    <row r="446" spans="2:15">
      <c r="B446" s="74"/>
      <c r="C446" s="74"/>
      <c r="D446" s="74"/>
      <c r="E446" s="74"/>
      <c r="F446" s="74"/>
      <c r="G446" s="74"/>
      <c r="H446" s="74"/>
      <c r="I446" s="74"/>
      <c r="J446" s="74"/>
      <c r="K446" s="74"/>
      <c r="L446" s="74"/>
      <c r="M446" s="74"/>
      <c r="N446" s="74"/>
      <c r="O446" s="74"/>
    </row>
    <row r="447" spans="2:15">
      <c r="B447" s="74"/>
      <c r="C447" s="74"/>
      <c r="D447" s="74"/>
      <c r="E447" s="74"/>
      <c r="F447" s="74"/>
      <c r="G447" s="74"/>
      <c r="H447" s="74"/>
      <c r="I447" s="74"/>
      <c r="J447" s="74"/>
      <c r="K447" s="74"/>
      <c r="L447" s="74"/>
      <c r="M447" s="74"/>
      <c r="N447" s="74"/>
      <c r="O447" s="74"/>
    </row>
    <row r="448" spans="2:15">
      <c r="B448" s="74"/>
      <c r="C448" s="74"/>
      <c r="D448" s="74"/>
      <c r="E448" s="74"/>
      <c r="F448" s="74"/>
      <c r="G448" s="74"/>
      <c r="H448" s="74"/>
      <c r="I448" s="74"/>
      <c r="J448" s="74"/>
      <c r="K448" s="74"/>
      <c r="L448" s="74"/>
      <c r="M448" s="74"/>
      <c r="N448" s="74"/>
      <c r="O448" s="74"/>
    </row>
    <row r="449" spans="2:15">
      <c r="B449" s="74"/>
      <c r="C449" s="74"/>
      <c r="D449" s="74"/>
      <c r="E449" s="74"/>
      <c r="F449" s="74"/>
      <c r="G449" s="74"/>
      <c r="H449" s="74"/>
      <c r="I449" s="74"/>
      <c r="J449" s="74"/>
      <c r="K449" s="74"/>
      <c r="L449" s="74"/>
      <c r="M449" s="74"/>
      <c r="N449" s="74"/>
      <c r="O449" s="74"/>
    </row>
    <row r="450" spans="2:15">
      <c r="B450" s="74"/>
      <c r="C450" s="74"/>
      <c r="D450" s="74"/>
      <c r="E450" s="74"/>
      <c r="F450" s="74"/>
      <c r="G450" s="74"/>
      <c r="H450" s="74"/>
      <c r="I450" s="74"/>
      <c r="J450" s="74"/>
      <c r="K450" s="74"/>
      <c r="L450" s="74"/>
      <c r="M450" s="74"/>
      <c r="N450" s="74"/>
      <c r="O450" s="74"/>
    </row>
    <row r="451" spans="2:15">
      <c r="B451" s="74"/>
      <c r="C451" s="74"/>
      <c r="D451" s="74"/>
      <c r="E451" s="74"/>
      <c r="F451" s="74"/>
      <c r="G451" s="74"/>
      <c r="H451" s="74"/>
      <c r="I451" s="74"/>
      <c r="J451" s="74"/>
      <c r="K451" s="74"/>
      <c r="L451" s="74"/>
      <c r="M451" s="74"/>
      <c r="N451" s="74"/>
      <c r="O451" s="74"/>
    </row>
    <row r="452" spans="2:15">
      <c r="B452" s="74"/>
      <c r="C452" s="74"/>
      <c r="D452" s="74"/>
      <c r="E452" s="74"/>
      <c r="F452" s="74"/>
      <c r="G452" s="74"/>
      <c r="H452" s="74"/>
      <c r="I452" s="74"/>
      <c r="J452" s="74"/>
      <c r="K452" s="74"/>
      <c r="L452" s="74"/>
      <c r="M452" s="74"/>
      <c r="N452" s="74"/>
      <c r="O452" s="74"/>
    </row>
    <row r="453" spans="2:15">
      <c r="B453" s="74"/>
      <c r="C453" s="74"/>
      <c r="D453" s="74"/>
      <c r="E453" s="74"/>
      <c r="F453" s="74"/>
      <c r="G453" s="74"/>
      <c r="H453" s="74"/>
      <c r="I453" s="74"/>
      <c r="J453" s="74"/>
      <c r="K453" s="74"/>
      <c r="L453" s="74"/>
      <c r="M453" s="74"/>
      <c r="N453" s="74"/>
      <c r="O453" s="74"/>
    </row>
    <row r="454" spans="2:15">
      <c r="B454" s="74"/>
      <c r="C454" s="74"/>
      <c r="D454" s="74"/>
      <c r="E454" s="74"/>
      <c r="F454" s="74"/>
      <c r="G454" s="74"/>
      <c r="H454" s="74"/>
      <c r="I454" s="74"/>
      <c r="J454" s="74"/>
      <c r="K454" s="74"/>
      <c r="L454" s="74"/>
      <c r="M454" s="74"/>
      <c r="N454" s="74"/>
      <c r="O454" s="74"/>
    </row>
    <row r="455" spans="2:15">
      <c r="B455" s="74"/>
      <c r="C455" s="74"/>
      <c r="D455" s="74"/>
      <c r="E455" s="74"/>
      <c r="F455" s="74"/>
      <c r="G455" s="74"/>
      <c r="H455" s="74"/>
      <c r="I455" s="74"/>
      <c r="J455" s="74"/>
      <c r="K455" s="74"/>
      <c r="L455" s="74"/>
      <c r="M455" s="74"/>
      <c r="N455" s="74"/>
      <c r="O455" s="74"/>
    </row>
    <row r="456" spans="2:15">
      <c r="B456" s="74"/>
      <c r="C456" s="74"/>
      <c r="D456" s="74"/>
      <c r="E456" s="74"/>
      <c r="F456" s="74"/>
      <c r="G456" s="74"/>
      <c r="H456" s="74"/>
      <c r="I456" s="74"/>
      <c r="J456" s="74"/>
      <c r="K456" s="74"/>
      <c r="L456" s="74"/>
      <c r="M456" s="74"/>
      <c r="N456" s="74"/>
      <c r="O456" s="74"/>
    </row>
    <row r="457" spans="2:15">
      <c r="B457" s="74"/>
      <c r="C457" s="74"/>
      <c r="D457" s="74"/>
      <c r="E457" s="74"/>
      <c r="F457" s="74"/>
      <c r="G457" s="74"/>
      <c r="H457" s="74"/>
      <c r="I457" s="74"/>
      <c r="J457" s="74"/>
      <c r="K457" s="74"/>
      <c r="L457" s="74"/>
      <c r="M457" s="74"/>
      <c r="N457" s="74"/>
      <c r="O457" s="74"/>
    </row>
    <row r="458" spans="2:15">
      <c r="B458" s="74"/>
      <c r="C458" s="74"/>
      <c r="D458" s="74"/>
      <c r="E458" s="74"/>
      <c r="F458" s="74"/>
      <c r="G458" s="74"/>
      <c r="H458" s="74"/>
      <c r="I458" s="74"/>
      <c r="J458" s="74"/>
      <c r="K458" s="74"/>
      <c r="L458" s="74"/>
      <c r="M458" s="74"/>
      <c r="N458" s="74"/>
      <c r="O458" s="74"/>
    </row>
    <row r="459" spans="2:15">
      <c r="B459" s="74"/>
      <c r="C459" s="74"/>
      <c r="D459" s="74"/>
      <c r="E459" s="74"/>
      <c r="F459" s="74"/>
      <c r="G459" s="74"/>
      <c r="H459" s="74"/>
      <c r="I459" s="74"/>
      <c r="J459" s="74"/>
      <c r="K459" s="74"/>
      <c r="L459" s="74"/>
      <c r="M459" s="74"/>
      <c r="N459" s="74"/>
      <c r="O459" s="74"/>
    </row>
    <row r="460" spans="2:15">
      <c r="B460" s="74"/>
      <c r="C460" s="74"/>
      <c r="D460" s="74"/>
      <c r="E460" s="74"/>
      <c r="F460" s="74"/>
      <c r="G460" s="74"/>
      <c r="H460" s="74"/>
      <c r="I460" s="74"/>
      <c r="J460" s="74"/>
      <c r="K460" s="74"/>
      <c r="L460" s="74"/>
      <c r="M460" s="74"/>
      <c r="N460" s="74"/>
      <c r="O460" s="74"/>
    </row>
    <row r="461" spans="2:15">
      <c r="B461" s="74"/>
      <c r="C461" s="74"/>
      <c r="D461" s="74"/>
      <c r="E461" s="74"/>
      <c r="F461" s="74"/>
      <c r="G461" s="74"/>
      <c r="H461" s="74"/>
      <c r="I461" s="74"/>
      <c r="J461" s="74"/>
      <c r="K461" s="74"/>
      <c r="L461" s="74"/>
      <c r="M461" s="74"/>
      <c r="N461" s="74"/>
      <c r="O461" s="74"/>
    </row>
    <row r="462" spans="2:15">
      <c r="B462" s="74"/>
      <c r="C462" s="74"/>
      <c r="D462" s="74"/>
      <c r="E462" s="74"/>
      <c r="F462" s="74"/>
      <c r="G462" s="74"/>
      <c r="H462" s="74"/>
      <c r="I462" s="74"/>
      <c r="J462" s="74"/>
      <c r="K462" s="74"/>
      <c r="L462" s="74"/>
      <c r="M462" s="74"/>
      <c r="N462" s="74"/>
      <c r="O462" s="74"/>
    </row>
    <row r="463" spans="2:15">
      <c r="B463" s="74"/>
      <c r="C463" s="74"/>
      <c r="D463" s="74"/>
      <c r="E463" s="74"/>
      <c r="F463" s="74"/>
      <c r="G463" s="74"/>
      <c r="H463" s="74"/>
      <c r="I463" s="74"/>
      <c r="J463" s="74"/>
      <c r="K463" s="74"/>
      <c r="L463" s="74"/>
      <c r="M463" s="74"/>
      <c r="N463" s="74"/>
      <c r="O463" s="74"/>
    </row>
    <row r="464" spans="2:15">
      <c r="B464" s="74"/>
      <c r="C464" s="74"/>
      <c r="D464" s="74"/>
      <c r="E464" s="74"/>
      <c r="F464" s="74"/>
      <c r="G464" s="74"/>
      <c r="H464" s="74"/>
      <c r="I464" s="74"/>
      <c r="J464" s="74"/>
      <c r="K464" s="74"/>
      <c r="L464" s="74"/>
      <c r="M464" s="74"/>
      <c r="N464" s="74"/>
      <c r="O464" s="74"/>
    </row>
    <row r="465" spans="2:15">
      <c r="B465" s="74"/>
      <c r="C465" s="74"/>
      <c r="D465" s="74"/>
      <c r="E465" s="74"/>
      <c r="F465" s="74"/>
      <c r="G465" s="74"/>
      <c r="H465" s="74"/>
      <c r="I465" s="74"/>
      <c r="J465" s="74"/>
      <c r="K465" s="74"/>
      <c r="L465" s="74"/>
      <c r="M465" s="74"/>
      <c r="N465" s="74"/>
      <c r="O465" s="74"/>
    </row>
    <row r="466" spans="2:15">
      <c r="B466" s="74"/>
      <c r="C466" s="74"/>
      <c r="D466" s="74"/>
      <c r="E466" s="74"/>
      <c r="F466" s="74"/>
      <c r="G466" s="74"/>
      <c r="H466" s="74"/>
      <c r="I466" s="74"/>
      <c r="J466" s="74"/>
      <c r="K466" s="74"/>
      <c r="L466" s="74"/>
      <c r="M466" s="74"/>
      <c r="N466" s="74"/>
      <c r="O466" s="74"/>
    </row>
    <row r="467" spans="2:15">
      <c r="B467" s="74"/>
      <c r="C467" s="74"/>
      <c r="D467" s="74"/>
      <c r="E467" s="74"/>
      <c r="F467" s="74"/>
      <c r="G467" s="74"/>
      <c r="H467" s="74"/>
      <c r="I467" s="74"/>
      <c r="J467" s="74"/>
      <c r="K467" s="74"/>
      <c r="L467" s="74"/>
      <c r="M467" s="74"/>
      <c r="N467" s="74"/>
      <c r="O467" s="74"/>
    </row>
    <row r="468" spans="2:15">
      <c r="B468" s="74"/>
      <c r="C468" s="74"/>
      <c r="D468" s="74"/>
      <c r="E468" s="74"/>
      <c r="F468" s="74"/>
      <c r="G468" s="74"/>
      <c r="H468" s="74"/>
      <c r="I468" s="74"/>
      <c r="J468" s="74"/>
      <c r="K468" s="74"/>
      <c r="L468" s="74"/>
      <c r="M468" s="74"/>
      <c r="N468" s="74"/>
      <c r="O468" s="74"/>
    </row>
    <row r="469" spans="2:15">
      <c r="B469" s="74"/>
      <c r="C469" s="74"/>
      <c r="D469" s="74"/>
      <c r="E469" s="74"/>
      <c r="F469" s="74"/>
      <c r="G469" s="74"/>
      <c r="H469" s="74"/>
      <c r="I469" s="74"/>
      <c r="J469" s="74"/>
      <c r="K469" s="74"/>
      <c r="L469" s="74"/>
      <c r="M469" s="74"/>
      <c r="N469" s="74"/>
      <c r="O469" s="74"/>
    </row>
    <row r="470" spans="2:15">
      <c r="B470" s="74"/>
      <c r="C470" s="74"/>
      <c r="D470" s="74"/>
      <c r="E470" s="74"/>
      <c r="F470" s="74"/>
      <c r="G470" s="74"/>
      <c r="H470" s="74"/>
      <c r="I470" s="74"/>
      <c r="J470" s="74"/>
      <c r="K470" s="74"/>
      <c r="L470" s="74"/>
      <c r="M470" s="74"/>
      <c r="N470" s="74"/>
      <c r="O470" s="74"/>
    </row>
    <row r="471" spans="2:15">
      <c r="B471" s="74"/>
      <c r="C471" s="74"/>
      <c r="D471" s="74"/>
      <c r="E471" s="74"/>
      <c r="F471" s="74"/>
      <c r="G471" s="74"/>
      <c r="H471" s="74"/>
      <c r="I471" s="74"/>
      <c r="J471" s="74"/>
      <c r="K471" s="74"/>
      <c r="L471" s="74"/>
      <c r="M471" s="74"/>
      <c r="N471" s="74"/>
      <c r="O471" s="74"/>
    </row>
    <row r="472" spans="2:15">
      <c r="B472" s="74"/>
      <c r="C472" s="74"/>
      <c r="D472" s="74"/>
      <c r="E472" s="74"/>
      <c r="F472" s="74"/>
      <c r="G472" s="74"/>
      <c r="H472" s="74"/>
      <c r="I472" s="74"/>
      <c r="J472" s="74"/>
      <c r="K472" s="74"/>
      <c r="L472" s="74"/>
      <c r="M472" s="74"/>
      <c r="N472" s="74"/>
      <c r="O472" s="74"/>
    </row>
    <row r="473" spans="2:15">
      <c r="B473" s="74"/>
      <c r="C473" s="74"/>
      <c r="D473" s="74"/>
      <c r="E473" s="74"/>
      <c r="F473" s="74"/>
      <c r="G473" s="74"/>
      <c r="H473" s="74"/>
      <c r="I473" s="74"/>
      <c r="J473" s="74"/>
      <c r="K473" s="74"/>
      <c r="L473" s="74"/>
      <c r="M473" s="74"/>
      <c r="N473" s="74"/>
      <c r="O473" s="74"/>
    </row>
    <row r="474" spans="2:15">
      <c r="B474" s="74"/>
      <c r="C474" s="74"/>
      <c r="D474" s="74"/>
      <c r="E474" s="74"/>
      <c r="F474" s="74"/>
      <c r="G474" s="74"/>
      <c r="H474" s="74"/>
      <c r="I474" s="74"/>
      <c r="J474" s="74"/>
      <c r="K474" s="74"/>
      <c r="L474" s="74"/>
      <c r="M474" s="74"/>
      <c r="N474" s="74"/>
      <c r="O474" s="74"/>
    </row>
    <row r="475" spans="2:15">
      <c r="B475" s="74"/>
      <c r="C475" s="74"/>
      <c r="D475" s="74"/>
      <c r="E475" s="74"/>
      <c r="F475" s="74"/>
      <c r="G475" s="74"/>
      <c r="H475" s="74"/>
      <c r="I475" s="74"/>
      <c r="J475" s="74"/>
      <c r="K475" s="74"/>
      <c r="L475" s="74"/>
      <c r="M475" s="74"/>
      <c r="N475" s="74"/>
      <c r="O475" s="74"/>
    </row>
    <row r="476" spans="2:15">
      <c r="B476" s="74"/>
      <c r="C476" s="74"/>
      <c r="D476" s="74"/>
      <c r="E476" s="74"/>
      <c r="F476" s="74"/>
      <c r="G476" s="74"/>
      <c r="H476" s="74"/>
      <c r="I476" s="74"/>
      <c r="J476" s="74"/>
      <c r="K476" s="74"/>
      <c r="L476" s="74"/>
      <c r="M476" s="74"/>
      <c r="N476" s="74"/>
      <c r="O476" s="74"/>
    </row>
    <row r="477" spans="2:15">
      <c r="B477" s="74"/>
      <c r="C477" s="74"/>
      <c r="D477" s="74"/>
      <c r="E477" s="74"/>
      <c r="F477" s="74"/>
      <c r="G477" s="74"/>
      <c r="H477" s="74"/>
      <c r="I477" s="74"/>
      <c r="J477" s="74"/>
      <c r="K477" s="74"/>
      <c r="L477" s="74"/>
      <c r="M477" s="74"/>
      <c r="N477" s="74"/>
      <c r="O477" s="74"/>
    </row>
    <row r="478" spans="2:15">
      <c r="B478" s="74"/>
      <c r="C478" s="74"/>
      <c r="D478" s="74"/>
      <c r="E478" s="74"/>
      <c r="F478" s="74"/>
      <c r="G478" s="74"/>
      <c r="H478" s="74"/>
      <c r="I478" s="74"/>
      <c r="J478" s="74"/>
      <c r="K478" s="74"/>
      <c r="L478" s="74"/>
      <c r="M478" s="74"/>
      <c r="N478" s="74"/>
      <c r="O478" s="74"/>
    </row>
    <row r="479" spans="2:15">
      <c r="B479" s="74"/>
      <c r="C479" s="74"/>
      <c r="D479" s="74"/>
      <c r="E479" s="74"/>
      <c r="F479" s="74"/>
      <c r="G479" s="74"/>
      <c r="H479" s="74"/>
      <c r="I479" s="74"/>
      <c r="J479" s="74"/>
      <c r="K479" s="74"/>
      <c r="L479" s="74"/>
      <c r="M479" s="74"/>
      <c r="N479" s="74"/>
      <c r="O479" s="74"/>
    </row>
    <row r="480" spans="2:15">
      <c r="B480" s="74"/>
      <c r="C480" s="74"/>
      <c r="D480" s="74"/>
      <c r="E480" s="74"/>
      <c r="F480" s="74"/>
      <c r="G480" s="74"/>
      <c r="H480" s="74"/>
      <c r="I480" s="74"/>
      <c r="J480" s="74"/>
      <c r="K480" s="74"/>
      <c r="L480" s="74"/>
      <c r="M480" s="74"/>
      <c r="N480" s="74"/>
      <c r="O480" s="74"/>
    </row>
    <row r="481" spans="2:15">
      <c r="B481" s="74"/>
      <c r="C481" s="74"/>
      <c r="D481" s="74"/>
      <c r="E481" s="74"/>
      <c r="F481" s="74"/>
      <c r="G481" s="74"/>
      <c r="H481" s="74"/>
      <c r="I481" s="74"/>
      <c r="J481" s="74"/>
      <c r="K481" s="74"/>
      <c r="L481" s="74"/>
      <c r="M481" s="74"/>
      <c r="N481" s="74"/>
      <c r="O481" s="74"/>
    </row>
    <row r="482" spans="2:15">
      <c r="B482" s="74"/>
      <c r="C482" s="74"/>
      <c r="D482" s="74"/>
      <c r="E482" s="74"/>
      <c r="F482" s="74"/>
      <c r="G482" s="74"/>
      <c r="H482" s="74"/>
      <c r="I482" s="74"/>
      <c r="J482" s="74"/>
      <c r="K482" s="74"/>
      <c r="L482" s="74"/>
      <c r="M482" s="74"/>
      <c r="N482" s="74"/>
      <c r="O482" s="74"/>
    </row>
    <row r="483" spans="2:15">
      <c r="B483" s="74"/>
      <c r="C483" s="74"/>
      <c r="D483" s="74"/>
      <c r="E483" s="74"/>
      <c r="F483" s="74"/>
      <c r="G483" s="74"/>
      <c r="H483" s="74"/>
      <c r="I483" s="74"/>
      <c r="J483" s="74"/>
      <c r="K483" s="74"/>
      <c r="L483" s="74"/>
      <c r="M483" s="74"/>
      <c r="N483" s="74"/>
      <c r="O483" s="74"/>
    </row>
    <row r="484" spans="2:15">
      <c r="B484" s="74"/>
      <c r="C484" s="74"/>
      <c r="D484" s="74"/>
      <c r="E484" s="74"/>
      <c r="F484" s="74"/>
      <c r="G484" s="74"/>
      <c r="H484" s="74"/>
      <c r="I484" s="74"/>
      <c r="J484" s="74"/>
      <c r="K484" s="74"/>
      <c r="L484" s="74"/>
      <c r="M484" s="74"/>
      <c r="N484" s="74"/>
      <c r="O484" s="74"/>
    </row>
    <row r="485" spans="2:15">
      <c r="B485" s="74"/>
      <c r="C485" s="74"/>
      <c r="D485" s="74"/>
      <c r="E485" s="74"/>
      <c r="F485" s="74"/>
      <c r="G485" s="74"/>
      <c r="H485" s="74"/>
      <c r="I485" s="74"/>
      <c r="J485" s="74"/>
      <c r="K485" s="74"/>
      <c r="L485" s="74"/>
      <c r="M485" s="74"/>
      <c r="N485" s="74"/>
      <c r="O485" s="74"/>
    </row>
    <row r="486" spans="2:15">
      <c r="B486" s="74"/>
      <c r="C486" s="74"/>
      <c r="D486" s="74"/>
      <c r="E486" s="74"/>
      <c r="F486" s="74"/>
      <c r="G486" s="74"/>
      <c r="H486" s="74"/>
      <c r="I486" s="74"/>
      <c r="J486" s="74"/>
      <c r="K486" s="74"/>
      <c r="L486" s="74"/>
      <c r="M486" s="74"/>
      <c r="N486" s="74"/>
      <c r="O486" s="74"/>
    </row>
    <row r="487" spans="2:15">
      <c r="B487" s="74"/>
      <c r="C487" s="74"/>
      <c r="D487" s="74"/>
      <c r="E487" s="74"/>
      <c r="F487" s="74"/>
      <c r="G487" s="74"/>
      <c r="H487" s="74"/>
      <c r="I487" s="74"/>
      <c r="J487" s="74"/>
      <c r="K487" s="74"/>
      <c r="L487" s="74"/>
      <c r="M487" s="74"/>
      <c r="N487" s="74"/>
      <c r="O487" s="74"/>
    </row>
    <row r="488" spans="2:15">
      <c r="B488" s="74"/>
      <c r="C488" s="74"/>
      <c r="D488" s="74"/>
      <c r="E488" s="74"/>
      <c r="F488" s="74"/>
      <c r="G488" s="74"/>
      <c r="H488" s="74"/>
      <c r="I488" s="74"/>
      <c r="J488" s="74"/>
      <c r="K488" s="74"/>
      <c r="L488" s="74"/>
      <c r="M488" s="74"/>
      <c r="N488" s="74"/>
      <c r="O488" s="74"/>
    </row>
    <row r="489" spans="2:15">
      <c r="B489" s="74"/>
      <c r="C489" s="74"/>
      <c r="D489" s="74"/>
      <c r="E489" s="74"/>
      <c r="F489" s="74"/>
      <c r="G489" s="74"/>
      <c r="H489" s="74"/>
      <c r="I489" s="74"/>
      <c r="J489" s="74"/>
      <c r="K489" s="74"/>
      <c r="L489" s="74"/>
      <c r="M489" s="74"/>
      <c r="N489" s="74"/>
      <c r="O489" s="74"/>
    </row>
    <row r="490" spans="2:15">
      <c r="B490" s="74"/>
      <c r="C490" s="74"/>
      <c r="D490" s="74"/>
      <c r="E490" s="74"/>
      <c r="F490" s="74"/>
      <c r="G490" s="74"/>
      <c r="H490" s="74"/>
      <c r="I490" s="74"/>
      <c r="J490" s="74"/>
      <c r="K490" s="74"/>
      <c r="L490" s="74"/>
      <c r="M490" s="74"/>
      <c r="N490" s="74"/>
      <c r="O490" s="74"/>
    </row>
    <row r="491" spans="2:15">
      <c r="B491" s="74"/>
      <c r="C491" s="74"/>
      <c r="D491" s="74"/>
      <c r="E491" s="74"/>
      <c r="F491" s="74"/>
      <c r="G491" s="74"/>
      <c r="H491" s="74"/>
      <c r="I491" s="74"/>
      <c r="J491" s="74"/>
      <c r="K491" s="74"/>
      <c r="L491" s="74"/>
      <c r="M491" s="74"/>
      <c r="N491" s="74"/>
      <c r="O491" s="74"/>
    </row>
    <row r="492" spans="2:15">
      <c r="B492" s="74"/>
      <c r="C492" s="74"/>
      <c r="D492" s="74"/>
      <c r="E492" s="74"/>
      <c r="F492" s="74"/>
      <c r="G492" s="74"/>
      <c r="H492" s="74"/>
      <c r="I492" s="74"/>
      <c r="J492" s="74"/>
      <c r="K492" s="74"/>
      <c r="L492" s="74"/>
      <c r="M492" s="74"/>
      <c r="N492" s="74"/>
      <c r="O492" s="74"/>
    </row>
    <row r="493" spans="2:15">
      <c r="B493" s="74"/>
      <c r="C493" s="74"/>
      <c r="D493" s="74"/>
      <c r="E493" s="74"/>
      <c r="F493" s="74"/>
      <c r="G493" s="74"/>
      <c r="H493" s="74"/>
      <c r="I493" s="74"/>
      <c r="J493" s="74"/>
      <c r="K493" s="74"/>
      <c r="L493" s="74"/>
      <c r="M493" s="74"/>
      <c r="N493" s="74"/>
      <c r="O493" s="74"/>
    </row>
    <row r="494" spans="2:15">
      <c r="B494" s="74"/>
      <c r="C494" s="74"/>
      <c r="D494" s="74"/>
      <c r="E494" s="74"/>
      <c r="F494" s="74"/>
      <c r="G494" s="74"/>
      <c r="H494" s="74"/>
      <c r="I494" s="74"/>
      <c r="J494" s="74"/>
      <c r="K494" s="74"/>
      <c r="L494" s="74"/>
      <c r="M494" s="74"/>
      <c r="N494" s="74"/>
      <c r="O494" s="74"/>
    </row>
    <row r="495" spans="2:15">
      <c r="B495" s="74"/>
      <c r="C495" s="74"/>
      <c r="D495" s="74"/>
      <c r="E495" s="74"/>
      <c r="F495" s="74"/>
      <c r="G495" s="74"/>
      <c r="H495" s="74"/>
      <c r="I495" s="74"/>
      <c r="J495" s="74"/>
      <c r="K495" s="74"/>
      <c r="L495" s="74"/>
      <c r="M495" s="74"/>
      <c r="N495" s="74"/>
      <c r="O495" s="74"/>
    </row>
    <row r="496" spans="2:15">
      <c r="B496" s="74"/>
      <c r="C496" s="74"/>
      <c r="D496" s="74"/>
      <c r="E496" s="74"/>
      <c r="F496" s="74"/>
      <c r="G496" s="74"/>
      <c r="H496" s="74"/>
      <c r="I496" s="74"/>
      <c r="J496" s="74"/>
      <c r="K496" s="74"/>
      <c r="L496" s="74"/>
      <c r="M496" s="74"/>
      <c r="N496" s="74"/>
      <c r="O496" s="74"/>
    </row>
    <row r="497" spans="2:15">
      <c r="B497" s="74"/>
      <c r="C497" s="74"/>
      <c r="D497" s="74"/>
      <c r="E497" s="74"/>
      <c r="F497" s="74"/>
      <c r="G497" s="74"/>
      <c r="H497" s="74"/>
      <c r="I497" s="74"/>
      <c r="J497" s="74"/>
      <c r="K497" s="74"/>
      <c r="L497" s="74"/>
      <c r="M497" s="74"/>
      <c r="N497" s="74"/>
      <c r="O497" s="74"/>
    </row>
    <row r="498" spans="2:15">
      <c r="B498" s="74"/>
      <c r="C498" s="74"/>
      <c r="D498" s="74"/>
      <c r="E498" s="74"/>
      <c r="F498" s="74"/>
      <c r="G498" s="74"/>
      <c r="H498" s="74"/>
      <c r="I498" s="74"/>
      <c r="J498" s="74"/>
      <c r="K498" s="74"/>
      <c r="L498" s="74"/>
      <c r="M498" s="74"/>
      <c r="N498" s="74"/>
      <c r="O498" s="74"/>
    </row>
    <row r="499" spans="2:15">
      <c r="B499" s="74"/>
      <c r="C499" s="74"/>
      <c r="D499" s="74"/>
      <c r="E499" s="74"/>
      <c r="F499" s="74"/>
      <c r="G499" s="74"/>
      <c r="H499" s="74"/>
      <c r="I499" s="74"/>
      <c r="J499" s="74"/>
      <c r="K499" s="74"/>
      <c r="L499" s="74"/>
      <c r="M499" s="74"/>
    </row>
    <row r="500" spans="2:15">
      <c r="B500" s="74"/>
      <c r="C500" s="74"/>
      <c r="D500" s="74"/>
      <c r="E500" s="74"/>
      <c r="F500" s="74"/>
      <c r="G500" s="74"/>
      <c r="H500" s="74"/>
      <c r="I500" s="74"/>
      <c r="J500" s="74"/>
      <c r="K500" s="74"/>
      <c r="L500" s="74"/>
      <c r="M500" s="74"/>
    </row>
    <row r="501" spans="2:15">
      <c r="B501" s="74"/>
      <c r="C501" s="74"/>
      <c r="D501" s="74"/>
      <c r="E501" s="74"/>
      <c r="F501" s="74"/>
      <c r="G501" s="74"/>
      <c r="H501" s="74"/>
      <c r="I501" s="74"/>
      <c r="J501" s="74"/>
      <c r="K501" s="74"/>
      <c r="L501" s="74"/>
      <c r="M501" s="74"/>
    </row>
    <row r="502" spans="2:15">
      <c r="B502" s="74"/>
      <c r="C502" s="74"/>
      <c r="D502" s="74"/>
      <c r="E502" s="74"/>
      <c r="F502" s="74"/>
      <c r="G502" s="74"/>
      <c r="H502" s="74"/>
      <c r="I502" s="74"/>
      <c r="J502" s="74"/>
      <c r="K502" s="74"/>
      <c r="L502" s="74"/>
      <c r="M502" s="74"/>
    </row>
    <row r="503" spans="2:15">
      <c r="B503" s="74"/>
      <c r="C503" s="74"/>
      <c r="D503" s="74"/>
      <c r="E503" s="74"/>
      <c r="F503" s="74"/>
      <c r="G503" s="74"/>
      <c r="H503" s="74"/>
      <c r="I503" s="74"/>
      <c r="J503" s="74"/>
      <c r="K503" s="74"/>
      <c r="L503" s="74"/>
      <c r="M503" s="74"/>
    </row>
    <row r="504" spans="2:15">
      <c r="B504" s="74"/>
      <c r="C504" s="74"/>
      <c r="D504" s="74"/>
      <c r="E504" s="74"/>
      <c r="F504" s="74"/>
      <c r="G504" s="74"/>
      <c r="H504" s="74"/>
      <c r="I504" s="74"/>
      <c r="J504" s="74"/>
      <c r="K504" s="74"/>
      <c r="L504" s="74"/>
      <c r="M504" s="74"/>
    </row>
    <row r="505" spans="2:15">
      <c r="B505" s="74"/>
      <c r="C505" s="74"/>
      <c r="D505" s="74"/>
      <c r="E505" s="74"/>
      <c r="F505" s="74"/>
      <c r="G505" s="74"/>
      <c r="H505" s="74"/>
      <c r="I505" s="74"/>
      <c r="J505" s="74"/>
      <c r="K505" s="74"/>
      <c r="L505" s="74"/>
      <c r="M505" s="74"/>
    </row>
  </sheetData>
  <mergeCells count="17">
    <mergeCell ref="C30:M30"/>
    <mergeCell ref="C25:M25"/>
    <mergeCell ref="D14:M14"/>
    <mergeCell ref="D16:M16"/>
    <mergeCell ref="B12:B16"/>
    <mergeCell ref="D13:M13"/>
    <mergeCell ref="D12:M12"/>
    <mergeCell ref="D15:L15"/>
    <mergeCell ref="A1:N1"/>
    <mergeCell ref="A2:N2"/>
    <mergeCell ref="D5:M5"/>
    <mergeCell ref="D6:M6"/>
    <mergeCell ref="B9:B11"/>
    <mergeCell ref="D4:M4"/>
    <mergeCell ref="D9:M9"/>
    <mergeCell ref="D10:M10"/>
    <mergeCell ref="D11:M11"/>
  </mergeCells>
  <pageMargins left="0.25" right="0.25" top="0.5" bottom="0.5" header="0.3" footer="0.3"/>
  <pageSetup orientation="landscape" horizontalDpi="1200" verticalDpi="1200" r:id="rId1"/>
  <headerFooter>
    <oddFooter>&amp;CPage &amp;P&amp;R&amp;F</oddFooter>
  </headerFooter>
  <rowBreaks count="1" manualBreakCount="1">
    <brk id="19"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3"/>
  <sheetViews>
    <sheetView workbookViewId="0">
      <selection sqref="A1:XFD1048576"/>
    </sheetView>
  </sheetViews>
  <sheetFormatPr defaultRowHeight="12.75"/>
  <cols>
    <col min="1" max="1" width="39.85546875" customWidth="1"/>
    <col min="2" max="2" width="17.140625" customWidth="1"/>
    <col min="3" max="3" width="32.42578125" customWidth="1"/>
    <col min="6" max="6" width="23" bestFit="1" customWidth="1"/>
  </cols>
  <sheetData>
    <row r="1" spans="1:6">
      <c r="A1" s="427" t="s">
        <v>1411</v>
      </c>
    </row>
    <row r="2" spans="1:6">
      <c r="A2" t="s">
        <v>1267</v>
      </c>
      <c r="C2" t="s">
        <v>1268</v>
      </c>
      <c r="D2" t="s">
        <v>1269</v>
      </c>
    </row>
    <row r="3" spans="1:6" ht="30">
      <c r="A3" t="s">
        <v>889</v>
      </c>
      <c r="C3" s="421" t="s">
        <v>1249</v>
      </c>
      <c r="E3" t="s">
        <v>1270</v>
      </c>
      <c r="F3" s="422">
        <v>41486.663831018515</v>
      </c>
    </row>
    <row r="4" spans="1:6">
      <c r="A4" t="s">
        <v>1271</v>
      </c>
    </row>
    <row r="5" spans="1:6">
      <c r="A5" t="s">
        <v>1272</v>
      </c>
    </row>
    <row r="6" spans="1:6">
      <c r="A6" t="s">
        <v>1273</v>
      </c>
    </row>
    <row r="7" spans="1:6">
      <c r="A7" t="s">
        <v>1274</v>
      </c>
    </row>
    <row r="8" spans="1:6">
      <c r="A8" t="s">
        <v>1275</v>
      </c>
    </row>
    <row r="9" spans="1:6">
      <c r="A9" t="s">
        <v>1276</v>
      </c>
    </row>
    <row r="10" spans="1:6">
      <c r="A10" t="s">
        <v>1277</v>
      </c>
    </row>
    <row r="12" spans="1:6">
      <c r="A12" t="s">
        <v>1278</v>
      </c>
    </row>
    <row r="14" spans="1:6">
      <c r="A14" t="s">
        <v>1279</v>
      </c>
    </row>
    <row r="15" spans="1:6">
      <c r="A15" t="s">
        <v>1280</v>
      </c>
    </row>
    <row r="16" spans="1:6" ht="30">
      <c r="A16" s="421" t="s">
        <v>1250</v>
      </c>
    </row>
    <row r="17" spans="1:4" ht="135">
      <c r="A17" s="421" t="s">
        <v>1406</v>
      </c>
    </row>
    <row r="18" spans="1:4">
      <c r="A18" t="s">
        <v>1281</v>
      </c>
    </row>
    <row r="19" spans="1:4">
      <c r="A19" t="s">
        <v>1282</v>
      </c>
      <c r="B19" t="s">
        <v>1283</v>
      </c>
    </row>
    <row r="20" spans="1:4">
      <c r="A20" t="s">
        <v>1283</v>
      </c>
    </row>
    <row r="22" spans="1:4">
      <c r="A22" t="s">
        <v>1284</v>
      </c>
    </row>
    <row r="24" spans="1:4">
      <c r="A24" t="s">
        <v>1285</v>
      </c>
    </row>
    <row r="25" spans="1:4" ht="15">
      <c r="A25" t="s">
        <v>1286</v>
      </c>
      <c r="B25" s="421">
        <v>2008</v>
      </c>
      <c r="C25" t="s">
        <v>1287</v>
      </c>
      <c r="D25">
        <v>0</v>
      </c>
    </row>
    <row r="26" spans="1:4">
      <c r="A26" t="s">
        <v>1285</v>
      </c>
    </row>
    <row r="27" spans="1:4">
      <c r="A27" t="s">
        <v>1288</v>
      </c>
    </row>
    <row r="28" spans="1:4">
      <c r="A28" t="s">
        <v>1289</v>
      </c>
    </row>
    <row r="29" spans="1:4">
      <c r="A29" t="s">
        <v>1290</v>
      </c>
    </row>
    <row r="30" spans="1:4">
      <c r="A30" t="s">
        <v>1291</v>
      </c>
    </row>
    <row r="31" spans="1:4" ht="15">
      <c r="A31" s="421" t="s">
        <v>146</v>
      </c>
    </row>
    <row r="32" spans="1:4" ht="15">
      <c r="A32" s="421" t="s">
        <v>146</v>
      </c>
    </row>
    <row r="33" spans="1:2">
      <c r="A33" t="s">
        <v>1292</v>
      </c>
    </row>
    <row r="34" spans="1:2">
      <c r="A34" t="s">
        <v>1293</v>
      </c>
    </row>
    <row r="36" spans="1:2">
      <c r="A36" t="s">
        <v>1294</v>
      </c>
    </row>
    <row r="38" spans="1:2">
      <c r="A38" t="s">
        <v>1295</v>
      </c>
    </row>
    <row r="40" spans="1:2">
      <c r="A40" t="s">
        <v>1296</v>
      </c>
      <c r="B40" t="s">
        <v>1297</v>
      </c>
    </row>
    <row r="41" spans="1:2">
      <c r="A41" t="s">
        <v>1298</v>
      </c>
    </row>
    <row r="43" spans="1:2">
      <c r="A43" t="s">
        <v>1299</v>
      </c>
    </row>
    <row r="44" spans="1:2">
      <c r="A44" t="s">
        <v>1300</v>
      </c>
    </row>
    <row r="46" spans="1:2">
      <c r="A46" t="s">
        <v>1301</v>
      </c>
    </row>
    <row r="47" spans="1:2">
      <c r="A47" t="s">
        <v>1302</v>
      </c>
    </row>
    <row r="48" spans="1:2">
      <c r="A48" t="s">
        <v>1303</v>
      </c>
    </row>
    <row r="49" spans="1:1">
      <c r="A49" s="69" t="s">
        <v>1304</v>
      </c>
    </row>
    <row r="50" spans="1:1" ht="15">
      <c r="A50" s="421" t="s">
        <v>141</v>
      </c>
    </row>
    <row r="51" spans="1:1" ht="15">
      <c r="A51" s="421" t="s">
        <v>101</v>
      </c>
    </row>
    <row r="52" spans="1:1">
      <c r="A52" t="s">
        <v>1305</v>
      </c>
    </row>
    <row r="53" spans="1:1">
      <c r="A53" s="69" t="s">
        <v>1306</v>
      </c>
    </row>
    <row r="55" spans="1:1">
      <c r="A55" s="69" t="s">
        <v>1307</v>
      </c>
    </row>
    <row r="57" spans="1:1">
      <c r="A57" s="69" t="s">
        <v>1308</v>
      </c>
    </row>
    <row r="59" spans="1:1">
      <c r="A59" t="s">
        <v>1309</v>
      </c>
    </row>
    <row r="61" spans="1:1">
      <c r="A61" t="s">
        <v>1310</v>
      </c>
    </row>
    <row r="62" spans="1:1">
      <c r="A62" t="s">
        <v>1311</v>
      </c>
    </row>
    <row r="64" spans="1:1">
      <c r="A64" t="s">
        <v>1312</v>
      </c>
    </row>
    <row r="66" spans="1:3">
      <c r="A66" t="s">
        <v>1313</v>
      </c>
    </row>
    <row r="68" spans="1:3">
      <c r="A68" t="s">
        <v>1314</v>
      </c>
    </row>
    <row r="70" spans="1:3">
      <c r="A70" t="s">
        <v>1315</v>
      </c>
    </row>
    <row r="72" spans="1:3">
      <c r="A72" t="s">
        <v>1316</v>
      </c>
    </row>
    <row r="74" spans="1:3">
      <c r="A74" t="s">
        <v>1317</v>
      </c>
    </row>
    <row r="76" spans="1:3">
      <c r="A76" t="s">
        <v>1318</v>
      </c>
    </row>
    <row r="78" spans="1:3">
      <c r="A78" t="s">
        <v>1319</v>
      </c>
      <c r="B78" s="423">
        <v>0</v>
      </c>
      <c r="C78" t="s">
        <v>1320</v>
      </c>
    </row>
    <row r="80" spans="1:3">
      <c r="A80" t="s">
        <v>1321</v>
      </c>
    </row>
    <row r="82" spans="1:6">
      <c r="A82" t="s">
        <v>1322</v>
      </c>
    </row>
    <row r="84" spans="1:6">
      <c r="A84" t="s">
        <v>1323</v>
      </c>
    </row>
    <row r="86" spans="1:6">
      <c r="A86" t="s">
        <v>1324</v>
      </c>
    </row>
    <row r="88" spans="1:6">
      <c r="A88" t="s">
        <v>97</v>
      </c>
    </row>
    <row r="89" spans="1:6">
      <c r="A89" t="s">
        <v>1325</v>
      </c>
    </row>
    <row r="91" spans="1:6">
      <c r="A91" t="s">
        <v>1326</v>
      </c>
    </row>
    <row r="92" spans="1:6">
      <c r="A92" t="s">
        <v>1327</v>
      </c>
    </row>
    <row r="94" spans="1:6">
      <c r="A94" t="s">
        <v>1328</v>
      </c>
    </row>
    <row r="95" spans="1:6">
      <c r="A95" t="s">
        <v>1329</v>
      </c>
      <c r="B95" t="s">
        <v>1330</v>
      </c>
      <c r="C95" t="s">
        <v>1331</v>
      </c>
      <c r="D95" t="s">
        <v>1332</v>
      </c>
      <c r="E95" t="s">
        <v>1333</v>
      </c>
      <c r="F95" t="s">
        <v>1334</v>
      </c>
    </row>
    <row r="96" spans="1:6">
      <c r="A96" t="s">
        <v>1335</v>
      </c>
    </row>
    <row r="97" spans="1:1">
      <c r="A97" t="s">
        <v>1336</v>
      </c>
    </row>
    <row r="98" spans="1:1">
      <c r="A98" t="s">
        <v>1337</v>
      </c>
    </row>
    <row r="100" spans="1:1">
      <c r="A100" t="s">
        <v>1338</v>
      </c>
    </row>
    <row r="102" spans="1:1">
      <c r="A102" t="s">
        <v>1339</v>
      </c>
    </row>
    <row r="104" spans="1:1">
      <c r="A104" s="69" t="s">
        <v>1340</v>
      </c>
    </row>
    <row r="105" spans="1:1">
      <c r="A105" s="69" t="s">
        <v>1340</v>
      </c>
    </row>
    <row r="107" spans="1:1">
      <c r="A107" t="s">
        <v>1341</v>
      </c>
    </row>
    <row r="108" spans="1:1">
      <c r="A108" t="s">
        <v>1341</v>
      </c>
    </row>
    <row r="109" spans="1:1">
      <c r="A109" s="69" t="s">
        <v>1342</v>
      </c>
    </row>
    <row r="110" spans="1:1">
      <c r="A110" t="s">
        <v>1343</v>
      </c>
    </row>
    <row r="112" spans="1:1">
      <c r="A112" t="s">
        <v>1344</v>
      </c>
    </row>
    <row r="113" spans="1:10">
      <c r="A113" t="s">
        <v>1345</v>
      </c>
      <c r="B113" t="s">
        <v>1346</v>
      </c>
    </row>
    <row r="114" spans="1:10">
      <c r="A114" s="69" t="s">
        <v>1347</v>
      </c>
    </row>
    <row r="115" spans="1:10">
      <c r="A115" t="s">
        <v>1348</v>
      </c>
    </row>
    <row r="116" spans="1:10">
      <c r="A116" t="s">
        <v>1349</v>
      </c>
    </row>
    <row r="117" spans="1:10">
      <c r="A117" t="s">
        <v>1350</v>
      </c>
    </row>
    <row r="119" spans="1:10">
      <c r="A119" t="s">
        <v>131</v>
      </c>
      <c r="B119" t="s">
        <v>147</v>
      </c>
    </row>
    <row r="120" spans="1:10">
      <c r="A120" t="s">
        <v>1351</v>
      </c>
      <c r="B120" s="69" t="s">
        <v>1352</v>
      </c>
    </row>
    <row r="121" spans="1:10">
      <c r="A121" t="s">
        <v>1353</v>
      </c>
    </row>
    <row r="123" spans="1:10">
      <c r="A123" t="s">
        <v>1354</v>
      </c>
    </row>
    <row r="124" spans="1:10">
      <c r="A124" t="s">
        <v>87</v>
      </c>
    </row>
    <row r="125" spans="1:10">
      <c r="A125" t="s">
        <v>87</v>
      </c>
      <c r="B125" t="s">
        <v>85</v>
      </c>
      <c r="C125" t="s">
        <v>86</v>
      </c>
      <c r="D125" t="s">
        <v>1355</v>
      </c>
      <c r="E125" t="s">
        <v>1356</v>
      </c>
      <c r="F125" t="s">
        <v>1357</v>
      </c>
      <c r="G125" t="s">
        <v>1358</v>
      </c>
    </row>
    <row r="126" spans="1:10" ht="15">
      <c r="A126" s="424" t="s">
        <v>334</v>
      </c>
      <c r="B126" s="424"/>
      <c r="C126" s="424">
        <v>3.0346925248003063E-2</v>
      </c>
      <c r="D126" s="424">
        <v>2.2066123044329301E-2</v>
      </c>
      <c r="E126" s="424">
        <v>0.25949993620028405</v>
      </c>
      <c r="F126" s="425">
        <v>0</v>
      </c>
      <c r="G126" s="424" t="s">
        <v>1231</v>
      </c>
      <c r="H126" s="424"/>
      <c r="I126" s="424"/>
      <c r="J126" s="424"/>
    </row>
    <row r="127" spans="1:10" ht="15">
      <c r="A127" s="424" t="s">
        <v>1221</v>
      </c>
      <c r="B127" s="424"/>
      <c r="C127" s="424">
        <v>0.16730211987189264</v>
      </c>
      <c r="D127" s="424">
        <v>0.16730211987189264</v>
      </c>
      <c r="E127" s="424">
        <v>0.95754716981132071</v>
      </c>
      <c r="F127" s="425">
        <v>0</v>
      </c>
      <c r="G127" s="424" t="s">
        <v>1233</v>
      </c>
      <c r="H127" s="424"/>
      <c r="I127" s="424"/>
      <c r="J127" s="424"/>
    </row>
    <row r="128" spans="1:10" ht="15">
      <c r="A128" s="424" t="s">
        <v>1241</v>
      </c>
      <c r="B128" s="424"/>
      <c r="C128" s="424">
        <v>0.47445478114991607</v>
      </c>
      <c r="D128" s="424">
        <v>4.2452830188679257E-2</v>
      </c>
      <c r="E128" s="424">
        <v>0.47445478114991607</v>
      </c>
      <c r="F128" s="425">
        <v>0</v>
      </c>
      <c r="G128" s="424" t="s">
        <v>1232</v>
      </c>
      <c r="H128" s="424"/>
      <c r="I128" s="424"/>
      <c r="J128" s="424"/>
    </row>
    <row r="129" spans="1:10" ht="15">
      <c r="A129" s="424" t="s">
        <v>1242</v>
      </c>
      <c r="B129" s="424"/>
      <c r="C129" s="424">
        <v>0.35824309897819123</v>
      </c>
      <c r="D129" s="424">
        <v>0</v>
      </c>
      <c r="E129" s="424">
        <v>0.35824309897819123</v>
      </c>
      <c r="F129" s="425">
        <v>0</v>
      </c>
      <c r="G129" s="424" t="s">
        <v>1234</v>
      </c>
      <c r="H129" s="424"/>
      <c r="I129" s="424"/>
      <c r="J129" s="424"/>
    </row>
    <row r="130" spans="1:10" ht="15">
      <c r="A130" s="424" t="s">
        <v>1243</v>
      </c>
      <c r="B130" s="424"/>
      <c r="C130" s="424">
        <v>1</v>
      </c>
      <c r="D130" s="424"/>
      <c r="E130" s="424"/>
      <c r="F130" s="425">
        <v>0</v>
      </c>
      <c r="G130" s="424" t="s">
        <v>1244</v>
      </c>
      <c r="H130" s="424"/>
      <c r="I130" s="424"/>
      <c r="J130" s="424"/>
    </row>
    <row r="131" spans="1:10" ht="15">
      <c r="A131" s="424" t="s">
        <v>1220</v>
      </c>
      <c r="B131" s="424" t="s">
        <v>1407</v>
      </c>
      <c r="C131" s="424">
        <v>0.47445478114991607</v>
      </c>
      <c r="D131" s="424"/>
      <c r="E131" s="424"/>
      <c r="F131" s="425">
        <v>0</v>
      </c>
      <c r="G131" s="424" t="s">
        <v>1232</v>
      </c>
      <c r="H131" s="424"/>
      <c r="I131" s="424"/>
      <c r="J131" s="424"/>
    </row>
    <row r="132" spans="1:10" ht="15">
      <c r="A132" s="424" t="s">
        <v>1222</v>
      </c>
      <c r="B132" s="424" t="s">
        <v>1408</v>
      </c>
      <c r="C132" s="424">
        <v>0.35824309897819123</v>
      </c>
      <c r="D132" s="424"/>
      <c r="E132" s="424"/>
      <c r="F132" s="425">
        <v>0</v>
      </c>
      <c r="G132" s="424" t="s">
        <v>1234</v>
      </c>
      <c r="H132" s="424"/>
      <c r="I132" s="424"/>
      <c r="J132" s="424"/>
    </row>
    <row r="133" spans="1:10" ht="15">
      <c r="A133" s="424" t="s">
        <v>1245</v>
      </c>
      <c r="B133" s="424"/>
      <c r="C133" s="424">
        <v>1</v>
      </c>
      <c r="D133" s="424"/>
      <c r="E133" s="424"/>
      <c r="F133" s="425">
        <v>0</v>
      </c>
      <c r="G133" s="424" t="s">
        <v>1246</v>
      </c>
      <c r="H133" s="424"/>
      <c r="I133" s="424"/>
      <c r="J133" s="424"/>
    </row>
    <row r="134" spans="1:10" ht="15">
      <c r="A134" s="424" t="s">
        <v>1223</v>
      </c>
      <c r="B134" s="424" t="s">
        <v>1227</v>
      </c>
      <c r="C134" s="424">
        <v>1.4398243777114156E-2</v>
      </c>
      <c r="D134" s="424"/>
      <c r="E134" s="424"/>
      <c r="F134" s="425">
        <v>0</v>
      </c>
      <c r="G134" s="424" t="s">
        <v>1235</v>
      </c>
      <c r="H134" s="424"/>
      <c r="I134" s="424"/>
      <c r="J134" s="424"/>
    </row>
    <row r="135" spans="1:10" ht="15">
      <c r="A135" s="424" t="s">
        <v>1224</v>
      </c>
      <c r="B135" s="424" t="s">
        <v>1228</v>
      </c>
      <c r="C135" s="424">
        <v>5.0771049255847736E-3</v>
      </c>
      <c r="D135" s="424"/>
      <c r="E135" s="424"/>
      <c r="F135" s="425">
        <v>0</v>
      </c>
      <c r="G135" s="424" t="s">
        <v>1236</v>
      </c>
      <c r="H135" s="424"/>
      <c r="I135" s="424"/>
      <c r="J135" s="424"/>
    </row>
    <row r="136" spans="1:10" ht="15">
      <c r="A136" s="424" t="s">
        <v>1225</v>
      </c>
      <c r="B136" s="424" t="s">
        <v>1229</v>
      </c>
      <c r="C136" s="424">
        <v>1.0871576545304133E-2</v>
      </c>
      <c r="D136" s="424"/>
      <c r="E136" s="424"/>
      <c r="F136" s="425">
        <v>0</v>
      </c>
      <c r="G136" s="424" t="s">
        <v>1237</v>
      </c>
      <c r="H136" s="424"/>
      <c r="I136" s="424"/>
      <c r="J136" s="424"/>
    </row>
    <row r="137" spans="1:10" ht="15">
      <c r="A137" s="424" t="s">
        <v>335</v>
      </c>
      <c r="B137" s="424"/>
      <c r="C137" s="424">
        <v>1.5934112657455153E-2</v>
      </c>
      <c r="D137" s="424">
        <v>1.5934112657455153E-2</v>
      </c>
      <c r="E137" s="424">
        <v>2.4379245572137793</v>
      </c>
      <c r="F137" s="425">
        <v>0</v>
      </c>
      <c r="G137" s="424" t="s">
        <v>1230</v>
      </c>
      <c r="H137" s="424"/>
      <c r="I137" s="424"/>
      <c r="J137" s="424"/>
    </row>
    <row r="138" spans="1:10" ht="15">
      <c r="A138" s="424" t="s">
        <v>341</v>
      </c>
      <c r="B138" s="424"/>
      <c r="C138" s="424">
        <v>1.5744225884576764E-8</v>
      </c>
      <c r="D138" s="424">
        <v>9.9999999999999986E-9</v>
      </c>
      <c r="E138" s="424">
        <v>2.723267765373029E-8</v>
      </c>
      <c r="F138" s="425">
        <v>0</v>
      </c>
      <c r="G138" s="424" t="s">
        <v>336</v>
      </c>
      <c r="H138" s="424"/>
      <c r="I138" s="424"/>
      <c r="J138" s="424"/>
    </row>
    <row r="139" spans="1:10" ht="15">
      <c r="A139" s="424" t="s">
        <v>1126</v>
      </c>
      <c r="B139" s="424"/>
      <c r="C139" s="424">
        <v>2.218239964457562E-9</v>
      </c>
      <c r="D139" s="424">
        <v>2.1234364034182386E-9</v>
      </c>
      <c r="E139" s="424">
        <v>2.3644338118022331E-9</v>
      </c>
      <c r="F139" s="425">
        <v>0</v>
      </c>
      <c r="G139" s="424" t="s">
        <v>336</v>
      </c>
      <c r="H139" s="424"/>
      <c r="I139" s="424"/>
      <c r="J139" s="424"/>
    </row>
    <row r="140" spans="1:10" ht="15">
      <c r="A140" s="424" t="s">
        <v>1127</v>
      </c>
      <c r="B140" s="424"/>
      <c r="C140" s="424">
        <v>5.5743321169120337E-8</v>
      </c>
      <c r="D140" s="424">
        <v>4.8744788011394131E-8</v>
      </c>
      <c r="E140" s="424">
        <v>6.1663006436955706E-8</v>
      </c>
      <c r="F140" s="425">
        <v>0</v>
      </c>
      <c r="G140" s="424" t="s">
        <v>336</v>
      </c>
      <c r="H140" s="424"/>
      <c r="I140" s="424"/>
      <c r="J140" s="424"/>
    </row>
    <row r="141" spans="1:10" ht="15">
      <c r="A141" s="424" t="s">
        <v>1128</v>
      </c>
      <c r="B141" s="424"/>
      <c r="C141" s="424">
        <v>4.9999999999999996E-6</v>
      </c>
      <c r="D141" s="424">
        <v>4.9999999999999996E-6</v>
      </c>
      <c r="E141" s="424">
        <v>5.0000000000000004E-6</v>
      </c>
      <c r="F141" s="425">
        <v>0</v>
      </c>
      <c r="G141" s="424" t="s">
        <v>336</v>
      </c>
      <c r="H141" s="424"/>
      <c r="I141" s="424"/>
      <c r="J141" s="424"/>
    </row>
    <row r="142" spans="1:10" ht="15">
      <c r="A142" s="424" t="s">
        <v>1129</v>
      </c>
      <c r="B142" s="424"/>
      <c r="C142" s="424">
        <v>3.0531137238209468E-7</v>
      </c>
      <c r="D142" s="424">
        <v>2.4160261264672473E-7</v>
      </c>
      <c r="E142" s="424">
        <v>3.5966643272922429E-7</v>
      </c>
      <c r="F142" s="425">
        <v>0</v>
      </c>
      <c r="G142" s="424" t="s">
        <v>336</v>
      </c>
      <c r="H142" s="424"/>
      <c r="I142" s="424"/>
      <c r="J142" s="424"/>
    </row>
    <row r="143" spans="1:10" ht="15">
      <c r="A143" s="424" t="s">
        <v>1130</v>
      </c>
      <c r="B143" s="424"/>
      <c r="C143" s="424">
        <v>1E-10</v>
      </c>
      <c r="D143" s="424">
        <v>9.9999999999999978E-11</v>
      </c>
      <c r="E143" s="424">
        <v>1.0000000000000002E-10</v>
      </c>
      <c r="F143" s="425">
        <v>0</v>
      </c>
      <c r="G143" s="424" t="s">
        <v>336</v>
      </c>
      <c r="H143" s="424"/>
      <c r="I143" s="424"/>
      <c r="J143" s="424"/>
    </row>
    <row r="144" spans="1:10" ht="15">
      <c r="A144" s="424" t="s">
        <v>1131</v>
      </c>
      <c r="B144" s="424"/>
      <c r="C144" s="424">
        <v>7.1432876049875847E-5</v>
      </c>
      <c r="D144" s="424">
        <v>6.9653748006379579E-5</v>
      </c>
      <c r="E144" s="424">
        <v>7.273566015082085E-5</v>
      </c>
      <c r="F144" s="425">
        <v>0</v>
      </c>
      <c r="G144" s="424" t="s">
        <v>336</v>
      </c>
      <c r="H144" s="424"/>
      <c r="I144" s="424"/>
      <c r="J144" s="424"/>
    </row>
    <row r="145" spans="1:10" ht="15">
      <c r="A145" s="424" t="s">
        <v>1132</v>
      </c>
      <c r="B145" s="424"/>
      <c r="C145" s="424">
        <v>6.0586110885238309E-6</v>
      </c>
      <c r="D145" s="424">
        <v>5.1606459330143545E-6</v>
      </c>
      <c r="E145" s="424">
        <v>6.9812836046951928E-6</v>
      </c>
      <c r="F145" s="425">
        <v>0</v>
      </c>
      <c r="G145" s="424" t="s">
        <v>336</v>
      </c>
      <c r="H145" s="424"/>
      <c r="I145" s="424"/>
      <c r="J145" s="424"/>
    </row>
    <row r="146" spans="1:10" ht="15">
      <c r="A146" s="424" t="s">
        <v>1133</v>
      </c>
      <c r="B146" s="424"/>
      <c r="C146" s="424">
        <v>1.6853822241946282E-5</v>
      </c>
      <c r="D146" s="424">
        <v>1.3744788011394128E-5</v>
      </c>
      <c r="E146" s="424">
        <v>1.999450965543355E-5</v>
      </c>
      <c r="F146" s="425">
        <v>0</v>
      </c>
      <c r="G146" s="424" t="s">
        <v>336</v>
      </c>
      <c r="H146" s="424"/>
      <c r="I146" s="424"/>
      <c r="J146" s="424"/>
    </row>
    <row r="147" spans="1:10" ht="15">
      <c r="A147" s="424" t="s">
        <v>1134</v>
      </c>
      <c r="B147" s="424"/>
      <c r="C147" s="424">
        <v>1.0000000000000002E-8</v>
      </c>
      <c r="D147" s="424">
        <v>9.9999999999999986E-9</v>
      </c>
      <c r="E147" s="424">
        <v>1.0000000000000002E-8</v>
      </c>
      <c r="F147" s="425">
        <v>0</v>
      </c>
      <c r="G147" s="424" t="s">
        <v>336</v>
      </c>
      <c r="H147" s="424"/>
      <c r="I147" s="424"/>
      <c r="J147" s="424"/>
    </row>
    <row r="148" spans="1:10" ht="15">
      <c r="A148" s="424" t="s">
        <v>342</v>
      </c>
      <c r="B148" s="424"/>
      <c r="C148" s="424">
        <v>4.8991068409478787E-9</v>
      </c>
      <c r="D148" s="424">
        <v>1.5842902711323764E-9</v>
      </c>
      <c r="E148" s="424">
        <v>6.6661540684473439E-9</v>
      </c>
      <c r="F148" s="425">
        <v>0</v>
      </c>
      <c r="G148" s="424" t="s">
        <v>336</v>
      </c>
      <c r="H148" s="424"/>
      <c r="I148" s="424"/>
      <c r="J148" s="424"/>
    </row>
    <row r="149" spans="1:10" ht="15">
      <c r="A149" s="424" t="s">
        <v>1135</v>
      </c>
      <c r="B149" s="424"/>
      <c r="C149" s="424">
        <v>7.0902301862463355E-9</v>
      </c>
      <c r="D149" s="424">
        <v>1.6822169059011165E-9</v>
      </c>
      <c r="E149" s="424">
        <v>1.1835346459674367E-8</v>
      </c>
      <c r="F149" s="425">
        <v>0</v>
      </c>
      <c r="G149" s="424" t="s">
        <v>336</v>
      </c>
      <c r="H149" s="424"/>
      <c r="I149" s="424"/>
      <c r="J149" s="424"/>
    </row>
    <row r="150" spans="1:10" ht="15">
      <c r="A150" s="424" t="s">
        <v>1136</v>
      </c>
      <c r="B150" s="424"/>
      <c r="C150" s="424">
        <v>1.1242955874534822E-8</v>
      </c>
      <c r="D150" s="424">
        <v>4.9999999999999993E-9</v>
      </c>
      <c r="E150" s="424">
        <v>2.3728867623604467E-8</v>
      </c>
      <c r="F150" s="425">
        <v>0</v>
      </c>
      <c r="G150" s="424" t="s">
        <v>336</v>
      </c>
      <c r="H150" s="424"/>
      <c r="I150" s="424"/>
      <c r="J150" s="424"/>
    </row>
    <row r="151" spans="1:10" ht="15">
      <c r="A151" s="424" t="s">
        <v>1137</v>
      </c>
      <c r="B151" s="424"/>
      <c r="C151" s="424">
        <v>8.5439168371489764E-7</v>
      </c>
      <c r="D151" s="424">
        <v>8.0406818181818189E-7</v>
      </c>
      <c r="E151" s="424">
        <v>9.1453824308973871E-7</v>
      </c>
      <c r="F151" s="425">
        <v>0</v>
      </c>
      <c r="G151" s="424" t="s">
        <v>336</v>
      </c>
      <c r="H151" s="424"/>
      <c r="I151" s="424"/>
      <c r="J151" s="424"/>
    </row>
    <row r="152" spans="1:10" ht="15">
      <c r="A152" s="424" t="s">
        <v>1138</v>
      </c>
      <c r="B152" s="424"/>
      <c r="C152" s="424">
        <v>1.0131408560347096E-7</v>
      </c>
      <c r="D152" s="424">
        <v>7.9984139642034376E-8</v>
      </c>
      <c r="E152" s="424">
        <v>1.3144377129875049E-7</v>
      </c>
      <c r="F152" s="425">
        <v>0</v>
      </c>
      <c r="G152" s="424" t="s">
        <v>336</v>
      </c>
      <c r="H152" s="424"/>
      <c r="I152" s="424"/>
      <c r="J152" s="424"/>
    </row>
    <row r="153" spans="1:10" ht="15">
      <c r="A153" s="424" t="s">
        <v>1139</v>
      </c>
      <c r="B153" s="424"/>
      <c r="C153" s="424">
        <v>1.0165120535150828E-9</v>
      </c>
      <c r="D153" s="424">
        <v>1.0000000000000001E-9</v>
      </c>
      <c r="E153" s="424">
        <v>1.0495361605452482E-9</v>
      </c>
      <c r="F153" s="425">
        <v>0</v>
      </c>
      <c r="G153" s="424" t="s">
        <v>336</v>
      </c>
      <c r="H153" s="424"/>
      <c r="I153" s="424"/>
      <c r="J153" s="424"/>
    </row>
    <row r="154" spans="1:10" ht="15">
      <c r="A154" s="424" t="s">
        <v>343</v>
      </c>
      <c r="B154" s="424"/>
      <c r="C154" s="424">
        <v>8.8156327019586758E-5</v>
      </c>
      <c r="D154" s="424">
        <v>8.2379477470655074E-5</v>
      </c>
      <c r="E154" s="424">
        <v>9.3568650318567764E-5</v>
      </c>
      <c r="F154" s="425">
        <v>0</v>
      </c>
      <c r="G154" s="424" t="s">
        <v>336</v>
      </c>
      <c r="H154" s="424"/>
      <c r="I154" s="424"/>
      <c r="J154" s="424"/>
    </row>
    <row r="155" spans="1:10" ht="15">
      <c r="A155" s="424" t="s">
        <v>1125</v>
      </c>
      <c r="B155" s="424"/>
      <c r="C155" s="424">
        <v>1.5742655265466895E-7</v>
      </c>
      <c r="D155" s="424">
        <v>8.7209125331313894E-8</v>
      </c>
      <c r="E155" s="424">
        <v>2.2088038277511962E-7</v>
      </c>
      <c r="F155" s="425">
        <v>0</v>
      </c>
      <c r="G155" s="424" t="s">
        <v>336</v>
      </c>
      <c r="H155" s="424"/>
      <c r="I155" s="424"/>
      <c r="J155" s="424"/>
    </row>
    <row r="156" spans="1:10" ht="15">
      <c r="A156" s="424" t="s">
        <v>344</v>
      </c>
      <c r="B156" s="424"/>
      <c r="C156" s="424">
        <v>9.9999999999999994E-12</v>
      </c>
      <c r="D156" s="424">
        <v>9.9999999999999994E-12</v>
      </c>
      <c r="E156" s="424">
        <v>1.0000000000000001E-11</v>
      </c>
      <c r="F156" s="425">
        <v>0</v>
      </c>
      <c r="G156" s="424" t="s">
        <v>336</v>
      </c>
      <c r="H156" s="424"/>
      <c r="I156" s="424"/>
      <c r="J156" s="424"/>
    </row>
    <row r="157" spans="1:10" ht="15">
      <c r="A157" s="424" t="s">
        <v>1140</v>
      </c>
      <c r="B157" s="424"/>
      <c r="C157" s="424">
        <v>1.0000000000000002E-8</v>
      </c>
      <c r="D157" s="424">
        <v>9.9999999999999986E-9</v>
      </c>
      <c r="E157" s="424">
        <v>1.0000000000000002E-8</v>
      </c>
      <c r="F157" s="425">
        <v>0</v>
      </c>
      <c r="G157" s="424" t="s">
        <v>336</v>
      </c>
      <c r="H157" s="424"/>
      <c r="I157" s="424"/>
      <c r="J157" s="424"/>
    </row>
    <row r="158" spans="1:10" ht="15">
      <c r="A158" s="424" t="s">
        <v>1141</v>
      </c>
      <c r="B158" s="424"/>
      <c r="C158" s="424">
        <v>5.7717644204687559E-7</v>
      </c>
      <c r="D158" s="424">
        <v>3.443078149920254E-7</v>
      </c>
      <c r="E158" s="424">
        <v>8.9743960620976895E-7</v>
      </c>
      <c r="F158" s="425">
        <v>0</v>
      </c>
      <c r="G158" s="424" t="s">
        <v>336</v>
      </c>
      <c r="H158" s="424"/>
      <c r="I158" s="424"/>
      <c r="J158" s="424"/>
    </row>
    <row r="159" spans="1:10" ht="15">
      <c r="A159" s="424" t="s">
        <v>1142</v>
      </c>
      <c r="B159" s="424"/>
      <c r="C159" s="424">
        <v>2.9948360304355912E-7</v>
      </c>
      <c r="D159" s="424">
        <v>2.6775123059447182E-7</v>
      </c>
      <c r="E159" s="424">
        <v>3.5536895268474212E-7</v>
      </c>
      <c r="F159" s="425">
        <v>0</v>
      </c>
      <c r="G159" s="424" t="s">
        <v>336</v>
      </c>
      <c r="H159" s="424"/>
      <c r="I159" s="424"/>
      <c r="J159" s="424"/>
    </row>
    <row r="160" spans="1:10" ht="15">
      <c r="A160" s="424" t="s">
        <v>337</v>
      </c>
      <c r="B160" s="424"/>
      <c r="C160" s="424">
        <v>9.5190161770458189E-7</v>
      </c>
      <c r="D160" s="424">
        <v>7.9514212298422818E-7</v>
      </c>
      <c r="E160" s="424">
        <v>1.0899526694433928E-6</v>
      </c>
      <c r="F160" s="425">
        <v>0</v>
      </c>
      <c r="G160" s="424" t="s">
        <v>336</v>
      </c>
      <c r="H160" s="424"/>
      <c r="I160" s="424"/>
      <c r="J160" s="424"/>
    </row>
    <row r="161" spans="1:10" ht="15">
      <c r="A161" s="424" t="s">
        <v>338</v>
      </c>
      <c r="B161" s="424"/>
      <c r="C161" s="424">
        <v>1.5020981756509046E-6</v>
      </c>
      <c r="D161" s="424">
        <v>1.1360134680134682E-6</v>
      </c>
      <c r="E161" s="424">
        <v>1.9020607724346841E-6</v>
      </c>
      <c r="F161" s="425">
        <v>0</v>
      </c>
      <c r="G161" s="424" t="s">
        <v>336</v>
      </c>
      <c r="H161" s="424"/>
      <c r="I161" s="424"/>
      <c r="J161" s="424"/>
    </row>
    <row r="162" spans="1:10" ht="15">
      <c r="A162" s="424" t="s">
        <v>1143</v>
      </c>
      <c r="B162" s="424"/>
      <c r="C162" s="424">
        <v>1.5605559571481572E-6</v>
      </c>
      <c r="D162" s="424">
        <v>9.9999999999999995E-7</v>
      </c>
      <c r="E162" s="424">
        <v>1.9994509655433555E-6</v>
      </c>
      <c r="F162" s="425">
        <v>0</v>
      </c>
      <c r="G162" s="424" t="s">
        <v>336</v>
      </c>
      <c r="H162" s="424"/>
      <c r="I162" s="424"/>
      <c r="J162" s="424"/>
    </row>
    <row r="163" spans="1:10" ht="15">
      <c r="A163" s="424" t="s">
        <v>339</v>
      </c>
      <c r="B163" s="424"/>
      <c r="C163" s="424">
        <v>1.8548460543709939E-8</v>
      </c>
      <c r="D163" s="424">
        <v>1.6162041467304625E-8</v>
      </c>
      <c r="E163" s="424">
        <v>1.9938849440614286E-8</v>
      </c>
      <c r="F163" s="425">
        <v>0</v>
      </c>
      <c r="G163" s="424" t="s">
        <v>336</v>
      </c>
      <c r="H163" s="424"/>
      <c r="I163" s="424"/>
      <c r="J163" s="424"/>
    </row>
    <row r="164" spans="1:10" ht="15">
      <c r="A164" s="424" t="s">
        <v>340</v>
      </c>
      <c r="B164" s="424"/>
      <c r="C164" s="424">
        <v>1.8414882514542837E-9</v>
      </c>
      <c r="D164" s="424">
        <v>1.4214513556618822E-9</v>
      </c>
      <c r="E164" s="424">
        <v>2.18085952290799E-9</v>
      </c>
      <c r="F164" s="425">
        <v>0</v>
      </c>
      <c r="G164" s="424" t="s">
        <v>336</v>
      </c>
      <c r="H164" s="424"/>
      <c r="I164" s="424"/>
      <c r="J164" s="424"/>
    </row>
    <row r="165" spans="1:10" ht="15">
      <c r="A165" s="424" t="s">
        <v>1144</v>
      </c>
      <c r="B165" s="424"/>
      <c r="C165" s="424">
        <v>2.1725510693103615E-4</v>
      </c>
      <c r="D165" s="424">
        <v>1.892663476874003E-4</v>
      </c>
      <c r="E165" s="424">
        <v>2.5221690647482016E-4</v>
      </c>
      <c r="F165" s="425">
        <v>0</v>
      </c>
      <c r="G165" s="424" t="s">
        <v>336</v>
      </c>
      <c r="H165" s="424"/>
      <c r="I165" s="424"/>
      <c r="J165" s="424"/>
    </row>
    <row r="166" spans="1:10" ht="15">
      <c r="A166" s="424" t="s">
        <v>1145</v>
      </c>
      <c r="B166" s="424"/>
      <c r="C166" s="424">
        <v>1.494332394556953E-3</v>
      </c>
      <c r="D166" s="424">
        <v>1.4071056618819777E-3</v>
      </c>
      <c r="E166" s="424">
        <v>1.5877048500736212E-3</v>
      </c>
      <c r="F166" s="425">
        <v>0</v>
      </c>
      <c r="G166" s="424" t="s">
        <v>336</v>
      </c>
      <c r="H166" s="424"/>
      <c r="I166" s="424"/>
      <c r="J166" s="424"/>
    </row>
    <row r="167" spans="1:10" ht="15">
      <c r="A167" s="424" t="s">
        <v>1146</v>
      </c>
      <c r="B167" s="424"/>
      <c r="C167" s="424">
        <v>1.0179288148428626E-5</v>
      </c>
      <c r="D167" s="424">
        <v>9.9999999999999991E-6</v>
      </c>
      <c r="E167" s="424">
        <v>1.0537864445285879E-5</v>
      </c>
      <c r="F167" s="425">
        <v>0</v>
      </c>
      <c r="G167" s="424" t="s">
        <v>336</v>
      </c>
      <c r="H167" s="424"/>
      <c r="I167" s="424"/>
      <c r="J167" s="424"/>
    </row>
    <row r="168" spans="1:10" ht="15">
      <c r="A168" s="424" t="s">
        <v>354</v>
      </c>
      <c r="B168" s="424" t="s">
        <v>355</v>
      </c>
      <c r="C168" s="424">
        <v>2.5087026894926767E-10</v>
      </c>
      <c r="D168" s="424"/>
      <c r="E168" s="424"/>
      <c r="F168" s="425">
        <v>0</v>
      </c>
      <c r="G168" s="424" t="s">
        <v>345</v>
      </c>
      <c r="H168" s="424"/>
      <c r="I168" s="424"/>
      <c r="J168" s="424"/>
    </row>
    <row r="169" spans="1:10" ht="15">
      <c r="A169" s="424" t="s">
        <v>1169</v>
      </c>
      <c r="B169" s="424" t="s">
        <v>1147</v>
      </c>
      <c r="C169" s="424">
        <v>3.534568549493611E-11</v>
      </c>
      <c r="D169" s="424"/>
      <c r="E169" s="424"/>
      <c r="F169" s="425">
        <v>0</v>
      </c>
      <c r="G169" s="424" t="s">
        <v>345</v>
      </c>
      <c r="H169" s="424"/>
      <c r="I169" s="424"/>
      <c r="J169" s="424"/>
    </row>
    <row r="170" spans="1:10" ht="15">
      <c r="A170" s="424" t="s">
        <v>1170</v>
      </c>
      <c r="B170" s="424" t="s">
        <v>1148</v>
      </c>
      <c r="C170" s="424">
        <v>8.8822035940946812E-10</v>
      </c>
      <c r="D170" s="424"/>
      <c r="E170" s="424"/>
      <c r="F170" s="425">
        <v>0</v>
      </c>
      <c r="G170" s="424" t="s">
        <v>345</v>
      </c>
      <c r="H170" s="424"/>
      <c r="I170" s="424"/>
      <c r="J170" s="424"/>
    </row>
    <row r="171" spans="1:10" ht="15">
      <c r="A171" s="424" t="s">
        <v>1171</v>
      </c>
      <c r="B171" s="424" t="s">
        <v>1149</v>
      </c>
      <c r="C171" s="424">
        <v>7.9670563287275753E-8</v>
      </c>
      <c r="D171" s="424"/>
      <c r="E171" s="424"/>
      <c r="F171" s="425">
        <v>0</v>
      </c>
      <c r="G171" s="424" t="s">
        <v>345</v>
      </c>
      <c r="H171" s="424"/>
      <c r="I171" s="424"/>
      <c r="J171" s="424"/>
    </row>
    <row r="172" spans="1:10" ht="15">
      <c r="A172" s="424" t="s">
        <v>1172</v>
      </c>
      <c r="B172" s="424" t="s">
        <v>1150</v>
      </c>
      <c r="C172" s="424">
        <v>4.8648658031385386E-9</v>
      </c>
      <c r="D172" s="424"/>
      <c r="E172" s="424"/>
      <c r="F172" s="425">
        <v>0</v>
      </c>
      <c r="G172" s="424" t="s">
        <v>345</v>
      </c>
      <c r="H172" s="424"/>
      <c r="I172" s="424"/>
      <c r="J172" s="424"/>
    </row>
    <row r="173" spans="1:10" ht="15">
      <c r="A173" s="424" t="s">
        <v>1173</v>
      </c>
      <c r="B173" s="424" t="s">
        <v>1151</v>
      </c>
      <c r="C173" s="424">
        <v>1.5934112657455153E-12</v>
      </c>
      <c r="D173" s="424"/>
      <c r="E173" s="424"/>
      <c r="F173" s="425">
        <v>0</v>
      </c>
      <c r="G173" s="424" t="s">
        <v>345</v>
      </c>
      <c r="H173" s="424"/>
      <c r="I173" s="424"/>
      <c r="J173" s="424"/>
    </row>
    <row r="174" spans="1:10" ht="15">
      <c r="A174" s="424" t="s">
        <v>1174</v>
      </c>
      <c r="B174" s="424" t="s">
        <v>1152</v>
      </c>
      <c r="C174" s="424">
        <v>1.1382194944247518E-6</v>
      </c>
      <c r="D174" s="424"/>
      <c r="E174" s="424"/>
      <c r="F174" s="425">
        <v>0</v>
      </c>
      <c r="G174" s="424" t="s">
        <v>345</v>
      </c>
      <c r="H174" s="424"/>
      <c r="I174" s="424"/>
      <c r="J174" s="424"/>
    </row>
    <row r="175" spans="1:10" ht="15">
      <c r="A175" s="424" t="s">
        <v>1175</v>
      </c>
      <c r="B175" s="424" t="s">
        <v>1153</v>
      </c>
      <c r="C175" s="424">
        <v>9.6538591632245721E-8</v>
      </c>
      <c r="D175" s="424"/>
      <c r="E175" s="424"/>
      <c r="F175" s="425">
        <v>0</v>
      </c>
      <c r="G175" s="424" t="s">
        <v>345</v>
      </c>
      <c r="H175" s="424"/>
      <c r="I175" s="424"/>
      <c r="J175" s="424"/>
    </row>
    <row r="176" spans="1:10" ht="15">
      <c r="A176" s="424" t="s">
        <v>1176</v>
      </c>
      <c r="B176" s="424" t="s">
        <v>1154</v>
      </c>
      <c r="C176" s="424">
        <v>2.6855070231189544E-7</v>
      </c>
      <c r="D176" s="424"/>
      <c r="E176" s="424"/>
      <c r="F176" s="425">
        <v>0</v>
      </c>
      <c r="G176" s="424" t="s">
        <v>345</v>
      </c>
      <c r="H176" s="424"/>
      <c r="I176" s="424"/>
      <c r="J176" s="424"/>
    </row>
    <row r="177" spans="1:10" ht="15">
      <c r="A177" s="424" t="s">
        <v>1177</v>
      </c>
      <c r="B177" s="424" t="s">
        <v>1155</v>
      </c>
      <c r="C177" s="424">
        <v>1.5934112657455157E-10</v>
      </c>
      <c r="D177" s="424"/>
      <c r="E177" s="424"/>
      <c r="F177" s="425">
        <v>0</v>
      </c>
      <c r="G177" s="424" t="s">
        <v>345</v>
      </c>
      <c r="H177" s="424"/>
      <c r="I177" s="424"/>
      <c r="J177" s="424"/>
    </row>
    <row r="178" spans="1:10" ht="15">
      <c r="A178" s="424" t="s">
        <v>356</v>
      </c>
      <c r="B178" s="424" t="s">
        <v>357</v>
      </c>
      <c r="C178" s="424">
        <v>7.8062920324572727E-11</v>
      </c>
      <c r="D178" s="424"/>
      <c r="E178" s="424"/>
      <c r="F178" s="425">
        <v>0</v>
      </c>
      <c r="G178" s="424" t="s">
        <v>345</v>
      </c>
      <c r="H178" s="424"/>
      <c r="I178" s="424"/>
      <c r="J178" s="424"/>
    </row>
    <row r="179" spans="1:10" ht="15">
      <c r="A179" s="424" t="s">
        <v>1178</v>
      </c>
      <c r="B179" s="424" t="s">
        <v>1156</v>
      </c>
      <c r="C179" s="424">
        <v>1.1297652655493834E-10</v>
      </c>
      <c r="D179" s="424"/>
      <c r="E179" s="424"/>
      <c r="F179" s="425">
        <v>0</v>
      </c>
      <c r="G179" s="424" t="s">
        <v>345</v>
      </c>
      <c r="H179" s="424"/>
      <c r="I179" s="424"/>
      <c r="J179" s="424"/>
    </row>
    <row r="180" spans="1:10" ht="15">
      <c r="A180" s="424" t="s">
        <v>1179</v>
      </c>
      <c r="B180" s="424" t="s">
        <v>1157</v>
      </c>
      <c r="C180" s="424">
        <v>1.7914652550763508E-10</v>
      </c>
      <c r="D180" s="424"/>
      <c r="E180" s="424"/>
      <c r="F180" s="425">
        <v>0</v>
      </c>
      <c r="G180" s="424" t="s">
        <v>345</v>
      </c>
      <c r="H180" s="424"/>
      <c r="I180" s="424"/>
      <c r="J180" s="424"/>
    </row>
    <row r="181" spans="1:10" ht="15">
      <c r="A181" s="424" t="s">
        <v>1180</v>
      </c>
      <c r="B181" s="424" t="s">
        <v>1158</v>
      </c>
      <c r="C181" s="424">
        <v>1.3613973341905971E-8</v>
      </c>
      <c r="D181" s="424"/>
      <c r="E181" s="424"/>
      <c r="F181" s="425">
        <v>0</v>
      </c>
      <c r="G181" s="424" t="s">
        <v>345</v>
      </c>
      <c r="H181" s="424"/>
      <c r="I181" s="424"/>
      <c r="J181" s="424"/>
    </row>
    <row r="182" spans="1:10" ht="15">
      <c r="A182" s="424" t="s">
        <v>1181</v>
      </c>
      <c r="B182" s="424" t="s">
        <v>1159</v>
      </c>
      <c r="C182" s="424">
        <v>1.6143500537927616E-9</v>
      </c>
      <c r="D182" s="424"/>
      <c r="E182" s="424"/>
      <c r="F182" s="425">
        <v>0</v>
      </c>
      <c r="G182" s="424" t="s">
        <v>345</v>
      </c>
      <c r="H182" s="424"/>
      <c r="I182" s="424"/>
      <c r="J182" s="424"/>
    </row>
    <row r="183" spans="1:10" ht="15">
      <c r="A183" s="424" t="s">
        <v>1182</v>
      </c>
      <c r="B183" s="424" t="s">
        <v>1160</v>
      </c>
      <c r="C183" s="424">
        <v>1.6197217578370412E-11</v>
      </c>
      <c r="D183" s="424"/>
      <c r="E183" s="424"/>
      <c r="F183" s="425">
        <v>0</v>
      </c>
      <c r="G183" s="424" t="s">
        <v>345</v>
      </c>
      <c r="H183" s="424"/>
      <c r="I183" s="424"/>
      <c r="J183" s="424"/>
    </row>
    <row r="184" spans="1:10" ht="15">
      <c r="A184" s="424" t="s">
        <v>358</v>
      </c>
      <c r="B184" s="424" t="s">
        <v>359</v>
      </c>
      <c r="C184" s="424">
        <v>1.404692846197553E-6</v>
      </c>
      <c r="D184" s="424"/>
      <c r="E184" s="424"/>
      <c r="F184" s="425">
        <v>0</v>
      </c>
      <c r="G184" s="424" t="s">
        <v>345</v>
      </c>
      <c r="H184" s="424"/>
      <c r="I184" s="424"/>
      <c r="J184" s="424"/>
    </row>
    <row r="185" spans="1:10" ht="15">
      <c r="A185" s="424" t="s">
        <v>1183</v>
      </c>
      <c r="B185" s="424" t="s">
        <v>1161</v>
      </c>
      <c r="C185" s="424">
        <v>2.5084524252742905E-9</v>
      </c>
      <c r="D185" s="424"/>
      <c r="E185" s="424"/>
      <c r="F185" s="425">
        <v>0</v>
      </c>
      <c r="G185" s="424" t="s">
        <v>345</v>
      </c>
      <c r="H185" s="424"/>
      <c r="I185" s="424"/>
      <c r="J185" s="424"/>
    </row>
    <row r="186" spans="1:10" ht="15">
      <c r="A186" s="424" t="s">
        <v>360</v>
      </c>
      <c r="B186" s="424" t="s">
        <v>361</v>
      </c>
      <c r="C186" s="424">
        <v>1.5934112657455152E-13</v>
      </c>
      <c r="D186" s="424"/>
      <c r="E186" s="424"/>
      <c r="F186" s="425">
        <v>0</v>
      </c>
      <c r="G186" s="424" t="s">
        <v>345</v>
      </c>
      <c r="H186" s="424"/>
      <c r="I186" s="424"/>
      <c r="J186" s="424"/>
    </row>
    <row r="187" spans="1:10" ht="15">
      <c r="A187" s="424" t="s">
        <v>1184</v>
      </c>
      <c r="B187" s="424" t="s">
        <v>1162</v>
      </c>
      <c r="C187" s="424">
        <v>1.5934112657455157E-10</v>
      </c>
      <c r="D187" s="424"/>
      <c r="E187" s="424"/>
      <c r="F187" s="425">
        <v>0</v>
      </c>
      <c r="G187" s="424" t="s">
        <v>345</v>
      </c>
      <c r="H187" s="424"/>
      <c r="I187" s="424"/>
      <c r="J187" s="424"/>
    </row>
    <row r="188" spans="1:10" ht="15">
      <c r="A188" s="424" t="s">
        <v>1185</v>
      </c>
      <c r="B188" s="424" t="s">
        <v>1163</v>
      </c>
      <c r="C188" s="424">
        <v>9.1967944508040504E-9</v>
      </c>
      <c r="D188" s="424"/>
      <c r="E188" s="424"/>
      <c r="F188" s="425">
        <v>0</v>
      </c>
      <c r="G188" s="424" t="s">
        <v>345</v>
      </c>
      <c r="H188" s="424"/>
      <c r="I188" s="424"/>
      <c r="J188" s="424"/>
    </row>
    <row r="189" spans="1:10" ht="15">
      <c r="A189" s="424" t="s">
        <v>1186</v>
      </c>
      <c r="B189" s="424" t="s">
        <v>1164</v>
      </c>
      <c r="C189" s="424">
        <v>4.7720054699566502E-9</v>
      </c>
      <c r="D189" s="424"/>
      <c r="E189" s="424"/>
      <c r="F189" s="425">
        <v>0</v>
      </c>
      <c r="G189" s="424" t="s">
        <v>345</v>
      </c>
      <c r="H189" s="424"/>
      <c r="I189" s="424"/>
      <c r="J189" s="424"/>
    </row>
    <row r="190" spans="1:10" ht="15">
      <c r="A190" s="424" t="s">
        <v>346</v>
      </c>
      <c r="B190" s="424" t="s">
        <v>347</v>
      </c>
      <c r="C190" s="424">
        <v>1.5167707615318614E-8</v>
      </c>
      <c r="D190" s="424"/>
      <c r="E190" s="424"/>
      <c r="F190" s="425">
        <v>0</v>
      </c>
      <c r="G190" s="424" t="s">
        <v>345</v>
      </c>
      <c r="H190" s="424"/>
      <c r="I190" s="424"/>
      <c r="J190" s="424"/>
    </row>
    <row r="191" spans="1:10" ht="15">
      <c r="A191" s="424" t="s">
        <v>348</v>
      </c>
      <c r="B191" s="424" t="s">
        <v>349</v>
      </c>
      <c r="C191" s="424">
        <v>2.3934601553379374E-8</v>
      </c>
      <c r="D191" s="424"/>
      <c r="E191" s="424"/>
      <c r="F191" s="425">
        <v>0</v>
      </c>
      <c r="G191" s="424" t="s">
        <v>345</v>
      </c>
      <c r="H191" s="424"/>
      <c r="I191" s="424"/>
      <c r="J191" s="424"/>
    </row>
    <row r="192" spans="1:10" ht="15">
      <c r="A192" s="424" t="s">
        <v>1187</v>
      </c>
      <c r="B192" s="424" t="s">
        <v>1165</v>
      </c>
      <c r="C192" s="424">
        <v>2.4866074429461493E-8</v>
      </c>
      <c r="D192" s="424"/>
      <c r="E192" s="424"/>
      <c r="F192" s="425">
        <v>0</v>
      </c>
      <c r="G192" s="424" t="s">
        <v>345</v>
      </c>
      <c r="H192" s="424"/>
      <c r="I192" s="424"/>
      <c r="J192" s="424"/>
    </row>
    <row r="193" spans="1:10" ht="15">
      <c r="A193" s="424" t="s">
        <v>350</v>
      </c>
      <c r="B193" s="424" t="s">
        <v>351</v>
      </c>
      <c r="C193" s="424">
        <v>2.9555325992583604E-10</v>
      </c>
      <c r="D193" s="424"/>
      <c r="E193" s="424"/>
      <c r="F193" s="425">
        <v>0</v>
      </c>
      <c r="G193" s="424" t="s">
        <v>345</v>
      </c>
      <c r="H193" s="424"/>
      <c r="I193" s="424"/>
      <c r="J193" s="424"/>
    </row>
    <row r="194" spans="1:10" ht="15">
      <c r="A194" s="424" t="s">
        <v>352</v>
      </c>
      <c r="B194" s="424" t="s">
        <v>353</v>
      </c>
      <c r="C194" s="424">
        <v>2.9342481256052657E-11</v>
      </c>
      <c r="D194" s="424"/>
      <c r="E194" s="424"/>
      <c r="F194" s="425">
        <v>0</v>
      </c>
      <c r="G194" s="424" t="s">
        <v>345</v>
      </c>
      <c r="H194" s="424"/>
      <c r="I194" s="424"/>
      <c r="J194" s="424"/>
    </row>
    <row r="195" spans="1:10" ht="15">
      <c r="A195" s="424" t="s">
        <v>1188</v>
      </c>
      <c r="B195" s="424" t="s">
        <v>1166</v>
      </c>
      <c r="C195" s="424">
        <v>3.4617673492465959E-6</v>
      </c>
      <c r="D195" s="424"/>
      <c r="E195" s="424"/>
      <c r="F195" s="425">
        <v>0</v>
      </c>
      <c r="G195" s="424" t="s">
        <v>345</v>
      </c>
      <c r="H195" s="424"/>
      <c r="I195" s="424"/>
      <c r="J195" s="424"/>
    </row>
    <row r="196" spans="1:10" ht="15">
      <c r="A196" s="424" t="s">
        <v>1189</v>
      </c>
      <c r="B196" s="424" t="s">
        <v>1167</v>
      </c>
      <c r="C196" s="424">
        <v>2.3810860722555211E-5</v>
      </c>
      <c r="D196" s="424"/>
      <c r="E196" s="424"/>
      <c r="F196" s="425">
        <v>0</v>
      </c>
      <c r="G196" s="424" t="s">
        <v>345</v>
      </c>
      <c r="H196" s="424"/>
      <c r="I196" s="424"/>
      <c r="J196" s="424"/>
    </row>
    <row r="197" spans="1:10" ht="15">
      <c r="A197" s="424" t="s">
        <v>1190</v>
      </c>
      <c r="B197" s="424" t="s">
        <v>1168</v>
      </c>
      <c r="C197" s="424">
        <v>1.6219792412975981E-7</v>
      </c>
      <c r="D197" s="424"/>
      <c r="E197" s="424"/>
      <c r="F197" s="425">
        <v>0</v>
      </c>
      <c r="G197" s="424" t="s">
        <v>345</v>
      </c>
      <c r="H197" s="424"/>
      <c r="I197" s="424"/>
      <c r="J197" s="424"/>
    </row>
    <row r="198" spans="1:10" ht="15">
      <c r="A198" t="s">
        <v>97</v>
      </c>
      <c r="B198" s="424" t="s">
        <v>104</v>
      </c>
    </row>
    <row r="199" spans="1:10">
      <c r="A199" t="s">
        <v>1360</v>
      </c>
    </row>
    <row r="200" spans="1:10">
      <c r="A200" s="69" t="s">
        <v>87</v>
      </c>
      <c r="B200" t="s">
        <v>1361</v>
      </c>
      <c r="C200" t="s">
        <v>1362</v>
      </c>
      <c r="D200" t="s">
        <v>68</v>
      </c>
      <c r="E200" t="s">
        <v>88</v>
      </c>
      <c r="F200" t="s">
        <v>89</v>
      </c>
      <c r="G200" t="s">
        <v>1363</v>
      </c>
      <c r="H200" t="s">
        <v>1357</v>
      </c>
      <c r="I200" t="s">
        <v>91</v>
      </c>
      <c r="J200" t="s">
        <v>1364</v>
      </c>
    </row>
    <row r="201" spans="1:10" ht="15">
      <c r="A201" s="424" t="s">
        <v>1223</v>
      </c>
      <c r="B201" s="424" t="s">
        <v>1238</v>
      </c>
      <c r="C201" s="424"/>
      <c r="D201" s="424">
        <v>1.4398243777114156E-2</v>
      </c>
      <c r="E201" s="424">
        <v>1</v>
      </c>
      <c r="F201" s="424" t="s">
        <v>150</v>
      </c>
      <c r="G201" s="424"/>
      <c r="H201" s="425">
        <v>0</v>
      </c>
      <c r="I201" s="424" t="s">
        <v>362</v>
      </c>
      <c r="J201" s="424" t="s">
        <v>362</v>
      </c>
    </row>
    <row r="202" spans="1:10" ht="15">
      <c r="A202" s="424" t="s">
        <v>1225</v>
      </c>
      <c r="B202" s="424" t="s">
        <v>1239</v>
      </c>
      <c r="C202" s="424"/>
      <c r="D202" s="424">
        <v>1.0871576545304133E-2</v>
      </c>
      <c r="E202" s="424">
        <v>1</v>
      </c>
      <c r="F202" s="424" t="s">
        <v>150</v>
      </c>
      <c r="G202" s="424"/>
      <c r="H202" s="425">
        <v>0</v>
      </c>
      <c r="I202" s="424" t="s">
        <v>362</v>
      </c>
      <c r="J202" s="424" t="s">
        <v>362</v>
      </c>
    </row>
    <row r="203" spans="1:10" ht="15">
      <c r="A203" s="424" t="s">
        <v>1224</v>
      </c>
      <c r="B203" s="424" t="s">
        <v>1240</v>
      </c>
      <c r="C203" s="424"/>
      <c r="D203" s="424">
        <v>5.0771049255847736E-3</v>
      </c>
      <c r="E203" s="424">
        <v>1</v>
      </c>
      <c r="F203" s="424" t="s">
        <v>150</v>
      </c>
      <c r="G203" s="424"/>
      <c r="H203" s="425">
        <v>0</v>
      </c>
      <c r="I203" s="424" t="s">
        <v>362</v>
      </c>
      <c r="J203" s="424" t="s">
        <v>362</v>
      </c>
    </row>
    <row r="204" spans="1:10">
      <c r="A204" t="s">
        <v>1365</v>
      </c>
    </row>
    <row r="205" spans="1:10">
      <c r="A205" s="69" t="s">
        <v>87</v>
      </c>
      <c r="B205" t="s">
        <v>1361</v>
      </c>
      <c r="C205" t="s">
        <v>1362</v>
      </c>
      <c r="D205" t="s">
        <v>68</v>
      </c>
      <c r="E205" t="s">
        <v>88</v>
      </c>
      <c r="F205" t="s">
        <v>89</v>
      </c>
      <c r="G205" t="s">
        <v>1363</v>
      </c>
      <c r="H205" t="s">
        <v>1357</v>
      </c>
      <c r="I205" t="s">
        <v>91</v>
      </c>
      <c r="J205" t="s">
        <v>1364</v>
      </c>
    </row>
    <row r="206" spans="1:10" ht="15">
      <c r="A206" s="424"/>
      <c r="B206" s="424" t="s">
        <v>1266</v>
      </c>
      <c r="C206" s="424"/>
      <c r="D206" s="424">
        <v>1</v>
      </c>
      <c r="E206" s="424">
        <v>1</v>
      </c>
      <c r="F206" s="424" t="s">
        <v>148</v>
      </c>
      <c r="G206" s="424" t="s">
        <v>136</v>
      </c>
      <c r="H206" s="425">
        <v>0</v>
      </c>
      <c r="I206" s="424" t="s">
        <v>157</v>
      </c>
      <c r="J206" s="424" t="s">
        <v>157</v>
      </c>
    </row>
    <row r="207" spans="1:10" ht="15">
      <c r="A207" s="424" t="s">
        <v>354</v>
      </c>
      <c r="B207" s="424" t="s">
        <v>364</v>
      </c>
      <c r="C207" s="424"/>
      <c r="D207" s="424">
        <v>2.5087026894926767E-10</v>
      </c>
      <c r="E207" s="424">
        <v>1</v>
      </c>
      <c r="F207" s="424" t="s">
        <v>148</v>
      </c>
      <c r="G207" s="424"/>
      <c r="H207" s="425">
        <v>0</v>
      </c>
      <c r="I207" s="424" t="s">
        <v>175</v>
      </c>
      <c r="J207" s="424" t="s">
        <v>175</v>
      </c>
    </row>
    <row r="208" spans="1:10" ht="15">
      <c r="A208" s="424" t="s">
        <v>1169</v>
      </c>
      <c r="B208" s="424" t="s">
        <v>1191</v>
      </c>
      <c r="C208" s="424"/>
      <c r="D208" s="424">
        <v>3.534568549493611E-11</v>
      </c>
      <c r="E208" s="424">
        <v>1</v>
      </c>
      <c r="F208" s="424" t="s">
        <v>148</v>
      </c>
      <c r="G208" s="424"/>
      <c r="H208" s="425">
        <v>0</v>
      </c>
      <c r="I208" s="424" t="s">
        <v>176</v>
      </c>
      <c r="J208" s="424" t="s">
        <v>176</v>
      </c>
    </row>
    <row r="209" spans="1:10" ht="15">
      <c r="A209" s="424" t="s">
        <v>1170</v>
      </c>
      <c r="B209" s="424" t="s">
        <v>1192</v>
      </c>
      <c r="C209" s="424"/>
      <c r="D209" s="424">
        <v>8.8822035940946812E-10</v>
      </c>
      <c r="E209" s="424">
        <v>1</v>
      </c>
      <c r="F209" s="424" t="s">
        <v>148</v>
      </c>
      <c r="G209" s="424"/>
      <c r="H209" s="425">
        <v>0</v>
      </c>
      <c r="I209" s="424" t="s">
        <v>176</v>
      </c>
      <c r="J209" s="424" t="s">
        <v>176</v>
      </c>
    </row>
    <row r="210" spans="1:10" ht="15">
      <c r="A210" s="424" t="s">
        <v>1171</v>
      </c>
      <c r="B210" s="424" t="s">
        <v>1193</v>
      </c>
      <c r="C210" s="424"/>
      <c r="D210" s="424">
        <v>7.9670563287275753E-8</v>
      </c>
      <c r="E210" s="424">
        <v>1</v>
      </c>
      <c r="F210" s="424" t="s">
        <v>148</v>
      </c>
      <c r="G210" s="424"/>
      <c r="H210" s="425">
        <v>0</v>
      </c>
      <c r="I210" s="424" t="s">
        <v>176</v>
      </c>
      <c r="J210" s="424" t="s">
        <v>176</v>
      </c>
    </row>
    <row r="211" spans="1:10" ht="15">
      <c r="A211" s="424" t="s">
        <v>1172</v>
      </c>
      <c r="B211" s="424" t="s">
        <v>1194</v>
      </c>
      <c r="C211" s="424"/>
      <c r="D211" s="424">
        <v>4.8648658031385386E-9</v>
      </c>
      <c r="E211" s="424">
        <v>1</v>
      </c>
      <c r="F211" s="424" t="s">
        <v>148</v>
      </c>
      <c r="G211" s="424"/>
      <c r="H211" s="425">
        <v>0</v>
      </c>
      <c r="I211" s="424" t="s">
        <v>176</v>
      </c>
      <c r="J211" s="424" t="s">
        <v>176</v>
      </c>
    </row>
    <row r="212" spans="1:10" ht="15">
      <c r="A212" s="424" t="s">
        <v>1173</v>
      </c>
      <c r="B212" s="424" t="s">
        <v>1195</v>
      </c>
      <c r="C212" s="424"/>
      <c r="D212" s="424">
        <v>1.5934112657455153E-12</v>
      </c>
      <c r="E212" s="424">
        <v>1</v>
      </c>
      <c r="F212" s="424" t="s">
        <v>148</v>
      </c>
      <c r="G212" s="424"/>
      <c r="H212" s="425">
        <v>0</v>
      </c>
      <c r="I212" s="424" t="s">
        <v>176</v>
      </c>
      <c r="J212" s="424" t="s">
        <v>176</v>
      </c>
    </row>
    <row r="213" spans="1:10" ht="15">
      <c r="A213" s="424" t="s">
        <v>1174</v>
      </c>
      <c r="B213" s="424" t="s">
        <v>1196</v>
      </c>
      <c r="C213" s="424"/>
      <c r="D213" s="424">
        <v>1.1382194944247518E-6</v>
      </c>
      <c r="E213" s="424">
        <v>1</v>
      </c>
      <c r="F213" s="424" t="s">
        <v>148</v>
      </c>
      <c r="G213" s="424"/>
      <c r="H213" s="425">
        <v>0</v>
      </c>
      <c r="I213" s="424" t="s">
        <v>176</v>
      </c>
      <c r="J213" s="424" t="s">
        <v>176</v>
      </c>
    </row>
    <row r="214" spans="1:10" ht="15">
      <c r="A214" s="424" t="s">
        <v>1175</v>
      </c>
      <c r="B214" s="424" t="s">
        <v>1217</v>
      </c>
      <c r="C214" s="424"/>
      <c r="D214" s="424">
        <v>9.6538591632245721E-8</v>
      </c>
      <c r="E214" s="424">
        <v>1</v>
      </c>
      <c r="F214" s="424" t="s">
        <v>148</v>
      </c>
      <c r="G214" s="424"/>
      <c r="H214" s="425">
        <v>0</v>
      </c>
      <c r="I214" s="424" t="s">
        <v>176</v>
      </c>
      <c r="J214" s="424" t="s">
        <v>176</v>
      </c>
    </row>
    <row r="215" spans="1:10" ht="15">
      <c r="A215" s="424" t="s">
        <v>1176</v>
      </c>
      <c r="B215" s="424" t="s">
        <v>1197</v>
      </c>
      <c r="C215" s="424"/>
      <c r="D215" s="424">
        <v>2.6855070231189544E-7</v>
      </c>
      <c r="E215" s="424">
        <v>1</v>
      </c>
      <c r="F215" s="424" t="s">
        <v>148</v>
      </c>
      <c r="G215" s="424"/>
      <c r="H215" s="425">
        <v>0</v>
      </c>
      <c r="I215" s="424" t="s">
        <v>176</v>
      </c>
      <c r="J215" s="424" t="s">
        <v>176</v>
      </c>
    </row>
    <row r="216" spans="1:10" ht="15">
      <c r="A216" s="424" t="s">
        <v>1177</v>
      </c>
      <c r="B216" s="424" t="s">
        <v>1198</v>
      </c>
      <c r="C216" s="424"/>
      <c r="D216" s="424">
        <v>1.5934112657455157E-10</v>
      </c>
      <c r="E216" s="424">
        <v>1</v>
      </c>
      <c r="F216" s="424" t="s">
        <v>148</v>
      </c>
      <c r="G216" s="424"/>
      <c r="H216" s="425">
        <v>0</v>
      </c>
      <c r="I216" s="424" t="s">
        <v>176</v>
      </c>
      <c r="J216" s="424" t="s">
        <v>176</v>
      </c>
    </row>
    <row r="217" spans="1:10" ht="15">
      <c r="A217" s="424" t="s">
        <v>356</v>
      </c>
      <c r="B217" s="424" t="s">
        <v>1199</v>
      </c>
      <c r="C217" s="424"/>
      <c r="D217" s="424">
        <v>7.8062920324572727E-11</v>
      </c>
      <c r="E217" s="424">
        <v>1</v>
      </c>
      <c r="F217" s="424" t="s">
        <v>148</v>
      </c>
      <c r="G217" s="424"/>
      <c r="H217" s="425">
        <v>0</v>
      </c>
      <c r="I217" s="424" t="s">
        <v>176</v>
      </c>
      <c r="J217" s="424" t="s">
        <v>176</v>
      </c>
    </row>
    <row r="218" spans="1:10" ht="15">
      <c r="A218" s="424" t="s">
        <v>1178</v>
      </c>
      <c r="B218" s="424" t="s">
        <v>1200</v>
      </c>
      <c r="C218" s="424"/>
      <c r="D218" s="424">
        <v>1.1297652655493834E-10</v>
      </c>
      <c r="E218" s="424">
        <v>1</v>
      </c>
      <c r="F218" s="424" t="s">
        <v>148</v>
      </c>
      <c r="G218" s="424"/>
      <c r="H218" s="425">
        <v>0</v>
      </c>
      <c r="I218" s="424" t="s">
        <v>176</v>
      </c>
      <c r="J218" s="424" t="s">
        <v>176</v>
      </c>
    </row>
    <row r="219" spans="1:10" ht="15">
      <c r="A219" s="424" t="s">
        <v>1179</v>
      </c>
      <c r="B219" s="424" t="s">
        <v>1201</v>
      </c>
      <c r="C219" s="424"/>
      <c r="D219" s="424">
        <v>1.7914652550763508E-10</v>
      </c>
      <c r="E219" s="424">
        <v>1</v>
      </c>
      <c r="F219" s="424" t="s">
        <v>148</v>
      </c>
      <c r="G219" s="424"/>
      <c r="H219" s="425">
        <v>0</v>
      </c>
      <c r="I219" s="424" t="s">
        <v>176</v>
      </c>
      <c r="J219" s="424" t="s">
        <v>176</v>
      </c>
    </row>
    <row r="220" spans="1:10" ht="15">
      <c r="A220" s="424" t="s">
        <v>1180</v>
      </c>
      <c r="B220" s="424" t="s">
        <v>174</v>
      </c>
      <c r="C220" s="424"/>
      <c r="D220" s="424">
        <v>1.3613973341905971E-8</v>
      </c>
      <c r="E220" s="424">
        <v>1</v>
      </c>
      <c r="F220" s="424" t="s">
        <v>148</v>
      </c>
      <c r="G220" s="424"/>
      <c r="H220" s="425">
        <v>0</v>
      </c>
      <c r="I220" s="424" t="s">
        <v>176</v>
      </c>
      <c r="J220" s="424" t="s">
        <v>176</v>
      </c>
    </row>
    <row r="221" spans="1:10" ht="15">
      <c r="A221" s="424" t="s">
        <v>1181</v>
      </c>
      <c r="B221" s="424" t="s">
        <v>1202</v>
      </c>
      <c r="C221" s="424"/>
      <c r="D221" s="424">
        <v>1.6143500537927616E-9</v>
      </c>
      <c r="E221" s="424">
        <v>1</v>
      </c>
      <c r="F221" s="424" t="s">
        <v>148</v>
      </c>
      <c r="G221" s="424"/>
      <c r="H221" s="425">
        <v>0</v>
      </c>
      <c r="I221" s="424" t="s">
        <v>176</v>
      </c>
      <c r="J221" s="424" t="s">
        <v>176</v>
      </c>
    </row>
    <row r="222" spans="1:10" ht="15">
      <c r="A222" s="424" t="s">
        <v>1182</v>
      </c>
      <c r="B222" s="424" t="s">
        <v>1203</v>
      </c>
      <c r="C222" s="424"/>
      <c r="D222" s="424">
        <v>1.6197217578370412E-11</v>
      </c>
      <c r="E222" s="424">
        <v>1</v>
      </c>
      <c r="F222" s="424" t="s">
        <v>148</v>
      </c>
      <c r="G222" s="424"/>
      <c r="H222" s="425">
        <v>0</v>
      </c>
      <c r="I222" s="424" t="s">
        <v>176</v>
      </c>
      <c r="J222" s="424" t="s">
        <v>176</v>
      </c>
    </row>
    <row r="223" spans="1:10" ht="15">
      <c r="A223" s="424" t="s">
        <v>358</v>
      </c>
      <c r="B223" s="424" t="s">
        <v>1204</v>
      </c>
      <c r="C223" s="424"/>
      <c r="D223" s="424">
        <v>1.404692846197553E-6</v>
      </c>
      <c r="E223" s="424">
        <v>1</v>
      </c>
      <c r="F223" s="424" t="s">
        <v>148</v>
      </c>
      <c r="G223" s="424"/>
      <c r="H223" s="425">
        <v>0</v>
      </c>
      <c r="I223" s="424" t="s">
        <v>176</v>
      </c>
      <c r="J223" s="424" t="s">
        <v>176</v>
      </c>
    </row>
    <row r="224" spans="1:10" ht="15">
      <c r="A224" s="424" t="s">
        <v>1183</v>
      </c>
      <c r="B224" s="424" t="s">
        <v>1205</v>
      </c>
      <c r="C224" s="424"/>
      <c r="D224" s="424">
        <v>2.5084524252742905E-9</v>
      </c>
      <c r="E224" s="424">
        <v>1</v>
      </c>
      <c r="F224" s="424" t="s">
        <v>148</v>
      </c>
      <c r="G224" s="424"/>
      <c r="H224" s="425">
        <v>0</v>
      </c>
      <c r="I224" s="424" t="s">
        <v>176</v>
      </c>
      <c r="J224" s="424" t="s">
        <v>176</v>
      </c>
    </row>
    <row r="225" spans="1:10" ht="15">
      <c r="A225" s="424" t="s">
        <v>360</v>
      </c>
      <c r="B225" s="424" t="s">
        <v>1206</v>
      </c>
      <c r="C225" s="424"/>
      <c r="D225" s="424">
        <v>1.5934112657455152E-13</v>
      </c>
      <c r="E225" s="424">
        <v>1</v>
      </c>
      <c r="F225" s="424" t="s">
        <v>148</v>
      </c>
      <c r="G225" s="424"/>
      <c r="H225" s="425">
        <v>0</v>
      </c>
      <c r="I225" s="424" t="s">
        <v>176</v>
      </c>
      <c r="J225" s="424" t="s">
        <v>176</v>
      </c>
    </row>
    <row r="226" spans="1:10" ht="15">
      <c r="A226" s="424" t="s">
        <v>1184</v>
      </c>
      <c r="B226" s="424" t="s">
        <v>1207</v>
      </c>
      <c r="C226" s="424"/>
      <c r="D226" s="424">
        <v>1.5934112657455157E-10</v>
      </c>
      <c r="E226" s="424">
        <v>1</v>
      </c>
      <c r="F226" s="424" t="s">
        <v>148</v>
      </c>
      <c r="G226" s="424"/>
      <c r="H226" s="425">
        <v>0</v>
      </c>
      <c r="I226" s="424" t="s">
        <v>176</v>
      </c>
      <c r="J226" s="424" t="s">
        <v>176</v>
      </c>
    </row>
    <row r="227" spans="1:10" ht="15">
      <c r="A227" s="424" t="s">
        <v>1185</v>
      </c>
      <c r="B227" s="424" t="s">
        <v>1208</v>
      </c>
      <c r="C227" s="424"/>
      <c r="D227" s="424">
        <v>9.1967944508040504E-9</v>
      </c>
      <c r="E227" s="424">
        <v>1</v>
      </c>
      <c r="F227" s="424" t="s">
        <v>148</v>
      </c>
      <c r="G227" s="424"/>
      <c r="H227" s="425">
        <v>0</v>
      </c>
      <c r="I227" s="424" t="s">
        <v>176</v>
      </c>
      <c r="J227" s="424" t="s">
        <v>176</v>
      </c>
    </row>
    <row r="228" spans="1:10" ht="15">
      <c r="A228" s="424" t="s">
        <v>1186</v>
      </c>
      <c r="B228" s="424" t="s">
        <v>1209</v>
      </c>
      <c r="C228" s="424"/>
      <c r="D228" s="424">
        <v>4.7720054699566502E-9</v>
      </c>
      <c r="E228" s="424">
        <v>1</v>
      </c>
      <c r="F228" s="424" t="s">
        <v>148</v>
      </c>
      <c r="G228" s="424"/>
      <c r="H228" s="425">
        <v>0</v>
      </c>
      <c r="I228" s="424" t="s">
        <v>176</v>
      </c>
      <c r="J228" s="424" t="s">
        <v>176</v>
      </c>
    </row>
    <row r="229" spans="1:10" ht="15">
      <c r="A229" s="424" t="s">
        <v>346</v>
      </c>
      <c r="B229" s="424" t="s">
        <v>363</v>
      </c>
      <c r="C229" s="424"/>
      <c r="D229" s="424">
        <v>1.5167707615318614E-8</v>
      </c>
      <c r="E229" s="424">
        <v>1</v>
      </c>
      <c r="F229" s="424" t="s">
        <v>148</v>
      </c>
      <c r="G229" s="424"/>
      <c r="H229" s="425">
        <v>0</v>
      </c>
      <c r="I229" s="424" t="s">
        <v>176</v>
      </c>
      <c r="J229" s="424" t="s">
        <v>176</v>
      </c>
    </row>
    <row r="230" spans="1:10" ht="15">
      <c r="A230" s="424" t="s">
        <v>348</v>
      </c>
      <c r="B230" s="424" t="s">
        <v>1210</v>
      </c>
      <c r="C230" s="424"/>
      <c r="D230" s="424">
        <v>2.3934601553379374E-8</v>
      </c>
      <c r="E230" s="424">
        <v>1</v>
      </c>
      <c r="F230" s="424" t="s">
        <v>148</v>
      </c>
      <c r="G230" s="424"/>
      <c r="H230" s="425">
        <v>0</v>
      </c>
      <c r="I230" s="424" t="s">
        <v>176</v>
      </c>
      <c r="J230" s="424" t="s">
        <v>176</v>
      </c>
    </row>
    <row r="231" spans="1:10" ht="15">
      <c r="A231" s="424" t="s">
        <v>1187</v>
      </c>
      <c r="B231" s="424" t="s">
        <v>1211</v>
      </c>
      <c r="C231" s="424"/>
      <c r="D231" s="424">
        <v>2.4866074429461493E-8</v>
      </c>
      <c r="E231" s="424">
        <v>1</v>
      </c>
      <c r="F231" s="424" t="s">
        <v>148</v>
      </c>
      <c r="G231" s="424"/>
      <c r="H231" s="425">
        <v>0</v>
      </c>
      <c r="I231" s="424" t="s">
        <v>176</v>
      </c>
      <c r="J231" s="424" t="s">
        <v>176</v>
      </c>
    </row>
    <row r="232" spans="1:10" ht="15">
      <c r="A232" s="424" t="s">
        <v>350</v>
      </c>
      <c r="B232" s="424" t="s">
        <v>1212</v>
      </c>
      <c r="C232" s="424"/>
      <c r="D232" s="424">
        <v>2.9555325992583604E-10</v>
      </c>
      <c r="E232" s="424">
        <v>1</v>
      </c>
      <c r="F232" s="424" t="s">
        <v>148</v>
      </c>
      <c r="G232" s="424"/>
      <c r="H232" s="425">
        <v>0</v>
      </c>
      <c r="I232" s="424" t="s">
        <v>176</v>
      </c>
      <c r="J232" s="424" t="s">
        <v>176</v>
      </c>
    </row>
    <row r="233" spans="1:10" ht="15">
      <c r="A233" s="424" t="s">
        <v>352</v>
      </c>
      <c r="B233" s="424" t="s">
        <v>1213</v>
      </c>
      <c r="C233" s="424"/>
      <c r="D233" s="424">
        <v>2.9342481256052657E-11</v>
      </c>
      <c r="E233" s="424">
        <v>1</v>
      </c>
      <c r="F233" s="424" t="s">
        <v>148</v>
      </c>
      <c r="G233" s="424"/>
      <c r="H233" s="425">
        <v>0</v>
      </c>
      <c r="I233" s="424" t="s">
        <v>176</v>
      </c>
      <c r="J233" s="424" t="s">
        <v>176</v>
      </c>
    </row>
    <row r="234" spans="1:10" ht="15">
      <c r="A234" s="424" t="s">
        <v>1188</v>
      </c>
      <c r="B234" s="424" t="s">
        <v>1214</v>
      </c>
      <c r="C234" s="424"/>
      <c r="D234" s="424">
        <v>3.4617673492465959E-6</v>
      </c>
      <c r="E234" s="424">
        <v>1</v>
      </c>
      <c r="F234" s="424" t="s">
        <v>148</v>
      </c>
      <c r="G234" s="424"/>
      <c r="H234" s="425">
        <v>0</v>
      </c>
      <c r="I234" s="424" t="s">
        <v>176</v>
      </c>
      <c r="J234" s="424" t="s">
        <v>176</v>
      </c>
    </row>
    <row r="235" spans="1:10" ht="15">
      <c r="A235" s="424" t="s">
        <v>1189</v>
      </c>
      <c r="B235" s="424" t="s">
        <v>1215</v>
      </c>
      <c r="C235" s="424"/>
      <c r="D235" s="424">
        <v>2.3810860722555211E-5</v>
      </c>
      <c r="E235" s="424">
        <v>1</v>
      </c>
      <c r="F235" s="424" t="s">
        <v>148</v>
      </c>
      <c r="G235" s="424"/>
      <c r="H235" s="425">
        <v>0</v>
      </c>
      <c r="I235" s="424" t="s">
        <v>176</v>
      </c>
      <c r="J235" s="424" t="s">
        <v>176</v>
      </c>
    </row>
    <row r="236" spans="1:10" ht="15">
      <c r="A236" s="424" t="s">
        <v>1190</v>
      </c>
      <c r="B236" s="424" t="s">
        <v>1216</v>
      </c>
      <c r="C236" s="424"/>
      <c r="D236" s="424">
        <v>1.6219792412975981E-7</v>
      </c>
      <c r="E236" s="424">
        <v>1</v>
      </c>
      <c r="F236" s="424" t="s">
        <v>148</v>
      </c>
      <c r="G236" s="424"/>
      <c r="H236" s="425">
        <v>0</v>
      </c>
      <c r="I236" s="424" t="s">
        <v>176</v>
      </c>
      <c r="J236" s="424" t="s">
        <v>176</v>
      </c>
    </row>
    <row r="237" spans="1:10" ht="15">
      <c r="A237" s="424" t="s">
        <v>335</v>
      </c>
      <c r="B237" s="424" t="s">
        <v>365</v>
      </c>
      <c r="C237" s="424"/>
      <c r="D237" s="424">
        <v>1.5934112657455153E-2</v>
      </c>
      <c r="E237" s="424">
        <v>1</v>
      </c>
      <c r="F237" s="424" t="s">
        <v>150</v>
      </c>
      <c r="G237" s="424"/>
      <c r="H237" s="425">
        <v>0</v>
      </c>
      <c r="I237" s="424" t="s">
        <v>176</v>
      </c>
      <c r="J237" s="424" t="s">
        <v>176</v>
      </c>
    </row>
    <row r="238" spans="1:10">
      <c r="A238" t="s">
        <v>1364</v>
      </c>
    </row>
    <row r="240" spans="1:10">
      <c r="A240" t="s">
        <v>1366</v>
      </c>
    </row>
    <row r="241" spans="1:10">
      <c r="A241" s="69" t="s">
        <v>87</v>
      </c>
      <c r="B241" t="s">
        <v>1361</v>
      </c>
      <c r="C241" t="s">
        <v>1367</v>
      </c>
      <c r="D241" t="s">
        <v>68</v>
      </c>
      <c r="E241" t="s">
        <v>1368</v>
      </c>
      <c r="F241" t="s">
        <v>89</v>
      </c>
      <c r="G241" t="s">
        <v>1369</v>
      </c>
      <c r="H241" t="s">
        <v>1370</v>
      </c>
      <c r="I241" t="s">
        <v>89</v>
      </c>
    </row>
    <row r="242" spans="1:10">
      <c r="A242" t="s">
        <v>1371</v>
      </c>
    </row>
    <row r="243" spans="1:10">
      <c r="A243" s="69" t="s">
        <v>87</v>
      </c>
      <c r="B243" t="s">
        <v>1372</v>
      </c>
      <c r="C243" t="s">
        <v>1373</v>
      </c>
      <c r="D243" t="s">
        <v>89</v>
      </c>
      <c r="E243" s="69" t="s">
        <v>1374</v>
      </c>
      <c r="F243" t="s">
        <v>89</v>
      </c>
      <c r="G243" t="s">
        <v>1369</v>
      </c>
      <c r="H243" t="s">
        <v>1370</v>
      </c>
      <c r="I243" t="s">
        <v>89</v>
      </c>
    </row>
    <row r="244" spans="1:10">
      <c r="A244" t="s">
        <v>1375</v>
      </c>
    </row>
    <row r="245" spans="1:10">
      <c r="A245" s="69" t="s">
        <v>87</v>
      </c>
      <c r="B245" t="s">
        <v>1376</v>
      </c>
      <c r="C245" t="s">
        <v>1373</v>
      </c>
      <c r="D245" t="s">
        <v>89</v>
      </c>
      <c r="E245" t="s">
        <v>1377</v>
      </c>
      <c r="F245" t="s">
        <v>89</v>
      </c>
      <c r="G245" t="s">
        <v>1369</v>
      </c>
      <c r="H245" t="s">
        <v>1370</v>
      </c>
      <c r="I245" t="s">
        <v>89</v>
      </c>
    </row>
    <row r="246" spans="1:10">
      <c r="A246" t="s">
        <v>1378</v>
      </c>
    </row>
    <row r="247" spans="1:10">
      <c r="A247" t="s">
        <v>1379</v>
      </c>
      <c r="B247">
        <v>1</v>
      </c>
    </row>
    <row r="248" spans="1:10">
      <c r="A248" t="s">
        <v>1286</v>
      </c>
      <c r="B248">
        <v>2012</v>
      </c>
    </row>
    <row r="249" spans="1:10">
      <c r="A249" t="s">
        <v>97</v>
      </c>
      <c r="B249" t="s">
        <v>1359</v>
      </c>
    </row>
    <row r="250" spans="1:10">
      <c r="A250" t="s">
        <v>1364</v>
      </c>
    </row>
    <row r="252" spans="1:10">
      <c r="A252" t="s">
        <v>1380</v>
      </c>
    </row>
    <row r="253" spans="1:10">
      <c r="A253" t="s">
        <v>1361</v>
      </c>
      <c r="B253" t="s">
        <v>1362</v>
      </c>
      <c r="C253" t="s">
        <v>1381</v>
      </c>
      <c r="D253" t="s">
        <v>89</v>
      </c>
      <c r="E253" t="s">
        <v>1357</v>
      </c>
      <c r="F253" t="s">
        <v>91</v>
      </c>
      <c r="G253" t="s">
        <v>1382</v>
      </c>
      <c r="H253" t="s">
        <v>89</v>
      </c>
      <c r="I253" t="s">
        <v>1357</v>
      </c>
      <c r="J253" t="s">
        <v>91</v>
      </c>
    </row>
    <row r="254" spans="1:10">
      <c r="A254" t="s">
        <v>1383</v>
      </c>
      <c r="B254" t="s">
        <v>1384</v>
      </c>
      <c r="C254">
        <v>0</v>
      </c>
      <c r="D254" t="s">
        <v>1385</v>
      </c>
      <c r="E254" s="423">
        <v>0</v>
      </c>
      <c r="F254" t="s">
        <v>1386</v>
      </c>
      <c r="G254">
        <v>0</v>
      </c>
      <c r="H254" t="s">
        <v>1385</v>
      </c>
      <c r="I254" s="423">
        <v>0</v>
      </c>
      <c r="J254" t="s">
        <v>1386</v>
      </c>
    </row>
    <row r="255" spans="1:10">
      <c r="A255" t="s">
        <v>1387</v>
      </c>
      <c r="B255" t="s">
        <v>1384</v>
      </c>
      <c r="C255">
        <v>0</v>
      </c>
      <c r="D255" t="s">
        <v>1385</v>
      </c>
      <c r="E255" s="423">
        <v>0</v>
      </c>
      <c r="F255" t="s">
        <v>1386</v>
      </c>
      <c r="G255">
        <v>0</v>
      </c>
      <c r="H255" t="s">
        <v>1385</v>
      </c>
      <c r="I255" s="423">
        <v>0</v>
      </c>
      <c r="J255" t="s">
        <v>1386</v>
      </c>
    </row>
    <row r="256" spans="1:10">
      <c r="A256" t="s">
        <v>1388</v>
      </c>
      <c r="B256" t="s">
        <v>1384</v>
      </c>
      <c r="C256">
        <v>0</v>
      </c>
      <c r="D256" t="s">
        <v>1385</v>
      </c>
      <c r="E256" s="423">
        <v>0</v>
      </c>
      <c r="F256" t="s">
        <v>1386</v>
      </c>
      <c r="G256">
        <v>0</v>
      </c>
      <c r="H256" t="s">
        <v>1385</v>
      </c>
      <c r="I256" s="423">
        <v>0</v>
      </c>
      <c r="J256" t="s">
        <v>1386</v>
      </c>
    </row>
    <row r="257" spans="1:10">
      <c r="A257" t="s">
        <v>1389</v>
      </c>
      <c r="B257" t="s">
        <v>1384</v>
      </c>
      <c r="C257">
        <v>0</v>
      </c>
      <c r="D257" t="s">
        <v>1385</v>
      </c>
      <c r="E257" s="423">
        <v>0</v>
      </c>
      <c r="F257" t="s">
        <v>1386</v>
      </c>
      <c r="G257">
        <v>0</v>
      </c>
      <c r="H257" t="s">
        <v>1385</v>
      </c>
      <c r="I257" s="423">
        <v>0</v>
      </c>
      <c r="J257" t="s">
        <v>1386</v>
      </c>
    </row>
    <row r="258" spans="1:10">
      <c r="A258" t="s">
        <v>1390</v>
      </c>
      <c r="B258" t="s">
        <v>1384</v>
      </c>
      <c r="C258">
        <v>0</v>
      </c>
      <c r="D258" t="s">
        <v>1385</v>
      </c>
      <c r="E258" s="423">
        <v>0</v>
      </c>
      <c r="F258" t="s">
        <v>1386</v>
      </c>
      <c r="G258">
        <v>0</v>
      </c>
      <c r="H258" t="s">
        <v>1385</v>
      </c>
      <c r="I258" s="423">
        <v>0</v>
      </c>
      <c r="J258" t="s">
        <v>1386</v>
      </c>
    </row>
    <row r="259" spans="1:10">
      <c r="A259" t="s">
        <v>1391</v>
      </c>
    </row>
    <row r="260" spans="1:10">
      <c r="A260" t="s">
        <v>1361</v>
      </c>
      <c r="B260" t="s">
        <v>1362</v>
      </c>
      <c r="C260" t="s">
        <v>1381</v>
      </c>
      <c r="D260" t="s">
        <v>89</v>
      </c>
      <c r="E260" t="s">
        <v>1357</v>
      </c>
      <c r="F260" t="s">
        <v>91</v>
      </c>
      <c r="G260" t="s">
        <v>1382</v>
      </c>
      <c r="H260" t="s">
        <v>89</v>
      </c>
      <c r="I260" t="s">
        <v>1357</v>
      </c>
      <c r="J260" t="s">
        <v>91</v>
      </c>
    </row>
    <row r="261" spans="1:10">
      <c r="A261" t="s">
        <v>1392</v>
      </c>
      <c r="B261" t="s">
        <v>1393</v>
      </c>
      <c r="C261">
        <v>0</v>
      </c>
      <c r="D261" t="s">
        <v>1394</v>
      </c>
      <c r="E261" s="423">
        <v>0</v>
      </c>
      <c r="F261" t="s">
        <v>1386</v>
      </c>
      <c r="G261">
        <v>0</v>
      </c>
      <c r="H261" t="s">
        <v>1394</v>
      </c>
      <c r="I261" s="423">
        <v>0</v>
      </c>
      <c r="J261" t="s">
        <v>1386</v>
      </c>
    </row>
    <row r="262" spans="1:10">
      <c r="A262" t="s">
        <v>1395</v>
      </c>
      <c r="B262" t="s">
        <v>1393</v>
      </c>
      <c r="C262">
        <v>0</v>
      </c>
      <c r="D262" t="s">
        <v>1394</v>
      </c>
      <c r="E262" s="423">
        <v>0</v>
      </c>
      <c r="F262" t="s">
        <v>1386</v>
      </c>
      <c r="G262">
        <v>0</v>
      </c>
      <c r="H262" t="s">
        <v>1394</v>
      </c>
      <c r="I262" s="423">
        <v>0</v>
      </c>
      <c r="J262" t="s">
        <v>1386</v>
      </c>
    </row>
    <row r="263" spans="1:10">
      <c r="A263" t="s">
        <v>1396</v>
      </c>
      <c r="B263" t="s">
        <v>1384</v>
      </c>
      <c r="C263">
        <v>0</v>
      </c>
      <c r="D263" t="s">
        <v>1385</v>
      </c>
      <c r="E263" s="423">
        <v>0</v>
      </c>
      <c r="F263" t="s">
        <v>1386</v>
      </c>
      <c r="G263">
        <v>0</v>
      </c>
      <c r="H263" t="s">
        <v>1385</v>
      </c>
      <c r="I263" s="423">
        <v>0</v>
      </c>
      <c r="J263" t="s">
        <v>1386</v>
      </c>
    </row>
    <row r="264" spans="1:10">
      <c r="A264" t="s">
        <v>1397</v>
      </c>
    </row>
    <row r="265" spans="1:10">
      <c r="A265" t="s">
        <v>1361</v>
      </c>
      <c r="B265" t="s">
        <v>1362</v>
      </c>
      <c r="C265" t="s">
        <v>1381</v>
      </c>
      <c r="D265" t="s">
        <v>89</v>
      </c>
      <c r="E265" t="s">
        <v>1357</v>
      </c>
      <c r="F265" t="s">
        <v>91</v>
      </c>
      <c r="G265" t="s">
        <v>1382</v>
      </c>
      <c r="H265" t="s">
        <v>89</v>
      </c>
      <c r="I265" t="s">
        <v>1357</v>
      </c>
      <c r="J265" t="s">
        <v>91</v>
      </c>
    </row>
    <row r="266" spans="1:10">
      <c r="A266" t="s">
        <v>1398</v>
      </c>
      <c r="B266" t="s">
        <v>1384</v>
      </c>
      <c r="C266">
        <v>0</v>
      </c>
      <c r="D266" t="s">
        <v>1385</v>
      </c>
      <c r="E266" s="423">
        <v>0</v>
      </c>
      <c r="F266" t="s">
        <v>1386</v>
      </c>
      <c r="G266">
        <v>0</v>
      </c>
      <c r="H266" t="s">
        <v>1385</v>
      </c>
      <c r="I266" s="423">
        <v>0</v>
      </c>
      <c r="J266" t="s">
        <v>1386</v>
      </c>
    </row>
    <row r="267" spans="1:10">
      <c r="A267" t="s">
        <v>1399</v>
      </c>
      <c r="B267" t="s">
        <v>1384</v>
      </c>
      <c r="C267">
        <v>0</v>
      </c>
      <c r="D267" t="s">
        <v>1385</v>
      </c>
      <c r="E267" s="423">
        <v>0</v>
      </c>
      <c r="F267" t="s">
        <v>1386</v>
      </c>
      <c r="G267">
        <v>0</v>
      </c>
      <c r="H267" t="s">
        <v>1385</v>
      </c>
      <c r="I267" s="423">
        <v>0</v>
      </c>
      <c r="J267" t="s">
        <v>1386</v>
      </c>
    </row>
    <row r="268" spans="1:10">
      <c r="A268" t="s">
        <v>1400</v>
      </c>
      <c r="B268" t="s">
        <v>1384</v>
      </c>
      <c r="C268">
        <v>0</v>
      </c>
      <c r="D268" t="s">
        <v>1385</v>
      </c>
      <c r="E268" s="423">
        <v>0</v>
      </c>
      <c r="F268" t="s">
        <v>1386</v>
      </c>
      <c r="G268">
        <v>0</v>
      </c>
      <c r="H268" t="s">
        <v>1385</v>
      </c>
      <c r="I268" s="423">
        <v>0</v>
      </c>
      <c r="J268" t="s">
        <v>1386</v>
      </c>
    </row>
    <row r="269" spans="1:10">
      <c r="A269" t="s">
        <v>1401</v>
      </c>
      <c r="B269" t="s">
        <v>1384</v>
      </c>
      <c r="C269">
        <v>0</v>
      </c>
      <c r="D269" t="s">
        <v>1385</v>
      </c>
      <c r="E269" s="423">
        <v>0</v>
      </c>
      <c r="F269" t="s">
        <v>1386</v>
      </c>
      <c r="G269">
        <v>0</v>
      </c>
      <c r="H269" t="s">
        <v>1385</v>
      </c>
      <c r="I269" s="423">
        <v>0</v>
      </c>
      <c r="J269" t="s">
        <v>1386</v>
      </c>
    </row>
    <row r="270" spans="1:10">
      <c r="A270" t="s">
        <v>1402</v>
      </c>
      <c r="B270" t="s">
        <v>1384</v>
      </c>
      <c r="C270">
        <v>0</v>
      </c>
      <c r="D270" t="s">
        <v>1385</v>
      </c>
      <c r="E270" s="423">
        <v>0</v>
      </c>
      <c r="F270" t="s">
        <v>1386</v>
      </c>
      <c r="G270">
        <v>0</v>
      </c>
      <c r="H270" t="s">
        <v>1385</v>
      </c>
      <c r="I270" s="423">
        <v>0</v>
      </c>
      <c r="J270" t="s">
        <v>1386</v>
      </c>
    </row>
    <row r="271" spans="1:10">
      <c r="A271" t="s">
        <v>1403</v>
      </c>
      <c r="B271" t="s">
        <v>1384</v>
      </c>
      <c r="C271">
        <v>0</v>
      </c>
      <c r="D271" t="s">
        <v>1385</v>
      </c>
      <c r="E271" s="423">
        <v>0</v>
      </c>
      <c r="F271" t="s">
        <v>1386</v>
      </c>
      <c r="G271">
        <v>0</v>
      </c>
      <c r="H271" t="s">
        <v>1385</v>
      </c>
      <c r="I271" s="423">
        <v>0</v>
      </c>
      <c r="J271" t="s">
        <v>1386</v>
      </c>
    </row>
    <row r="272" spans="1:10">
      <c r="A272" t="s">
        <v>1404</v>
      </c>
      <c r="B272" t="s">
        <v>1384</v>
      </c>
      <c r="C272">
        <v>0</v>
      </c>
      <c r="D272" t="s">
        <v>1385</v>
      </c>
      <c r="E272" s="423">
        <v>0</v>
      </c>
      <c r="F272" t="s">
        <v>1386</v>
      </c>
      <c r="G272">
        <v>0</v>
      </c>
      <c r="H272" t="s">
        <v>1385</v>
      </c>
      <c r="I272" s="423">
        <v>0</v>
      </c>
      <c r="J272" t="s">
        <v>1386</v>
      </c>
    </row>
    <row r="273" spans="1:10">
      <c r="A273" t="s">
        <v>1405</v>
      </c>
      <c r="B273" t="s">
        <v>1384</v>
      </c>
      <c r="C273">
        <v>0</v>
      </c>
      <c r="D273" t="s">
        <v>1385</v>
      </c>
      <c r="E273" s="423">
        <v>0</v>
      </c>
      <c r="F273" t="s">
        <v>1386</v>
      </c>
      <c r="G273">
        <v>0</v>
      </c>
      <c r="H273" t="s">
        <v>1385</v>
      </c>
      <c r="I273" s="423">
        <v>0</v>
      </c>
      <c r="J273" t="s">
        <v>1386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Y210"/>
  <sheetViews>
    <sheetView workbookViewId="0">
      <selection activeCell="G141" sqref="G111:G141"/>
    </sheetView>
  </sheetViews>
  <sheetFormatPr defaultRowHeight="12.75"/>
  <cols>
    <col min="1" max="1" width="1.85546875" customWidth="1"/>
    <col min="2" max="2" width="3.7109375" customWidth="1"/>
    <col min="3" max="3" width="29.5703125" customWidth="1"/>
    <col min="4" max="4" width="52.5703125" customWidth="1"/>
    <col min="5" max="6" width="12.28515625" customWidth="1"/>
    <col min="7" max="7" width="12.85546875" customWidth="1"/>
    <col min="8" max="8" width="13.5703125" customWidth="1"/>
    <col min="9" max="9" width="12.7109375" customWidth="1"/>
    <col min="10" max="10" width="14.42578125" customWidth="1"/>
    <col min="11" max="11" width="9.28515625" customWidth="1"/>
    <col min="12" max="12" width="14.7109375" customWidth="1"/>
    <col min="13" max="13" width="13" customWidth="1"/>
    <col min="14" max="14" width="49" customWidth="1"/>
    <col min="15" max="15" width="9.85546875" customWidth="1"/>
    <col min="16" max="16" width="26" customWidth="1"/>
    <col min="17" max="17" width="2.140625" customWidth="1"/>
  </cols>
  <sheetData>
    <row r="1" spans="1:25" ht="20.25">
      <c r="A1" s="4"/>
      <c r="B1" s="429" t="s">
        <v>376</v>
      </c>
      <c r="C1" s="429"/>
      <c r="D1" s="429"/>
      <c r="E1" s="429"/>
      <c r="F1" s="429"/>
      <c r="G1" s="429"/>
      <c r="H1" s="429"/>
      <c r="I1" s="429"/>
      <c r="J1" s="429"/>
      <c r="K1" s="429"/>
      <c r="L1" s="429"/>
      <c r="M1" s="429"/>
      <c r="N1" s="429"/>
      <c r="O1" s="429"/>
      <c r="P1" s="204"/>
      <c r="Q1" s="204"/>
      <c r="R1" s="4"/>
      <c r="S1" s="4"/>
      <c r="T1" s="4"/>
      <c r="U1" s="4"/>
      <c r="V1" s="4"/>
      <c r="W1" s="4"/>
      <c r="X1" s="4"/>
      <c r="Y1" s="4"/>
    </row>
    <row r="2" spans="1:25" ht="20.25">
      <c r="A2" s="4"/>
      <c r="B2" s="429" t="s">
        <v>69</v>
      </c>
      <c r="C2" s="429"/>
      <c r="D2" s="429"/>
      <c r="E2" s="429"/>
      <c r="F2" s="429"/>
      <c r="G2" s="429"/>
      <c r="H2" s="429"/>
      <c r="I2" s="429"/>
      <c r="J2" s="429"/>
      <c r="K2" s="429"/>
      <c r="L2" s="429"/>
      <c r="M2" s="429"/>
      <c r="N2" s="429"/>
      <c r="O2" s="429"/>
      <c r="P2" s="204"/>
      <c r="Q2" s="204"/>
      <c r="R2" s="4"/>
      <c r="S2" s="4"/>
      <c r="T2" s="4"/>
      <c r="U2" s="4"/>
      <c r="V2" s="4"/>
      <c r="W2" s="4"/>
      <c r="X2" s="4"/>
      <c r="Y2" s="4"/>
    </row>
    <row r="3" spans="1:25" ht="5.25" customHeight="1">
      <c r="A3" s="4"/>
      <c r="B3" s="3"/>
      <c r="C3" s="4"/>
      <c r="D3" s="4"/>
      <c r="E3" s="4"/>
      <c r="F3" s="4"/>
      <c r="G3" s="4"/>
      <c r="H3" s="4"/>
      <c r="I3" s="4"/>
      <c r="J3" s="4"/>
      <c r="K3" s="4"/>
      <c r="L3" s="4"/>
      <c r="M3" s="4"/>
      <c r="N3" s="4"/>
      <c r="O3" s="4"/>
      <c r="P3" s="4"/>
      <c r="Q3" s="4"/>
      <c r="R3" s="4"/>
      <c r="S3" s="4"/>
      <c r="T3" s="4"/>
      <c r="U3" s="4"/>
      <c r="V3" s="4"/>
      <c r="W3" s="4"/>
      <c r="X3" s="4"/>
      <c r="Y3" s="4"/>
    </row>
    <row r="4" spans="1:25" ht="13.5" thickBot="1">
      <c r="A4" s="4"/>
      <c r="B4" s="452" t="s">
        <v>70</v>
      </c>
      <c r="C4" s="452"/>
      <c r="D4" s="416" t="s">
        <v>1249</v>
      </c>
      <c r="E4" s="38"/>
      <c r="F4" s="4"/>
      <c r="G4" s="4"/>
      <c r="H4" s="4"/>
      <c r="I4" s="4"/>
      <c r="J4" s="4"/>
      <c r="K4" s="4"/>
      <c r="L4" s="4"/>
      <c r="M4" s="4"/>
      <c r="N4" s="4"/>
      <c r="O4" s="4"/>
      <c r="P4" s="4"/>
      <c r="Q4" s="4"/>
      <c r="R4" s="4"/>
      <c r="S4" s="4"/>
      <c r="T4" s="4"/>
      <c r="U4" s="4"/>
      <c r="V4" s="4"/>
      <c r="W4" s="4"/>
      <c r="X4" s="4"/>
      <c r="Y4" s="4"/>
    </row>
    <row r="5" spans="1:25" ht="13.5" thickBot="1">
      <c r="A5" s="4"/>
      <c r="B5" s="452" t="s">
        <v>71</v>
      </c>
      <c r="C5" s="452"/>
      <c r="D5" s="29">
        <v>1</v>
      </c>
      <c r="E5" s="29" t="s">
        <v>148</v>
      </c>
      <c r="F5" s="22" t="s">
        <v>64</v>
      </c>
      <c r="G5" s="462" t="s">
        <v>253</v>
      </c>
      <c r="H5" s="463"/>
      <c r="I5" s="463"/>
      <c r="J5" s="463"/>
      <c r="K5" s="4"/>
      <c r="L5" s="4"/>
      <c r="M5" s="71" t="s">
        <v>47</v>
      </c>
      <c r="N5" s="72" t="str">
        <f>DQI!I6</f>
        <v>2,2,2,1,2</v>
      </c>
      <c r="O5" s="73"/>
      <c r="P5" s="74" t="s">
        <v>177</v>
      </c>
      <c r="Q5" s="4"/>
      <c r="R5" s="4"/>
      <c r="S5" s="4"/>
      <c r="T5" s="4"/>
      <c r="U5" s="4"/>
      <c r="V5" s="4"/>
      <c r="W5" s="4"/>
      <c r="X5" s="4"/>
      <c r="Y5" s="4"/>
    </row>
    <row r="6" spans="1:25" ht="27.75" customHeight="1">
      <c r="A6" s="4"/>
      <c r="B6" s="450" t="s">
        <v>72</v>
      </c>
      <c r="C6" s="451"/>
      <c r="D6" s="456" t="s">
        <v>1250</v>
      </c>
      <c r="E6" s="457"/>
      <c r="F6" s="457"/>
      <c r="G6" s="457"/>
      <c r="H6" s="457"/>
      <c r="I6" s="457"/>
      <c r="J6" s="457"/>
      <c r="K6" s="457"/>
      <c r="L6" s="457"/>
      <c r="M6" s="458"/>
      <c r="N6" s="27"/>
      <c r="O6" s="4"/>
      <c r="P6" s="4"/>
      <c r="Q6" s="4"/>
      <c r="R6" s="4"/>
      <c r="S6" s="4"/>
      <c r="T6" s="4"/>
      <c r="U6" s="4"/>
      <c r="V6" s="4"/>
      <c r="W6" s="4"/>
      <c r="X6" s="4"/>
      <c r="Y6" s="4"/>
    </row>
    <row r="7" spans="1:25" ht="13.5" thickBot="1">
      <c r="A7" s="4"/>
      <c r="B7" s="3"/>
      <c r="C7" s="4"/>
      <c r="D7" s="4"/>
      <c r="E7" s="4"/>
      <c r="F7" s="4"/>
      <c r="G7" s="4"/>
      <c r="H7" s="4"/>
      <c r="I7" s="4"/>
      <c r="J7" s="4"/>
      <c r="K7" s="4"/>
      <c r="L7" s="4"/>
      <c r="M7" s="4"/>
      <c r="N7" s="4"/>
      <c r="O7" s="4"/>
      <c r="P7" s="4"/>
      <c r="Q7" s="4"/>
      <c r="R7" s="4"/>
      <c r="S7" s="4"/>
      <c r="T7" s="4"/>
      <c r="U7" s="4"/>
      <c r="V7" s="4"/>
      <c r="W7" s="4"/>
      <c r="X7" s="4"/>
      <c r="Y7" s="4"/>
    </row>
    <row r="8" spans="1:25" ht="13.5" thickBot="1">
      <c r="A8" s="5"/>
      <c r="B8" s="459" t="s">
        <v>80</v>
      </c>
      <c r="C8" s="460"/>
      <c r="D8" s="460"/>
      <c r="E8" s="460"/>
      <c r="F8" s="460"/>
      <c r="G8" s="460"/>
      <c r="H8" s="460"/>
      <c r="I8" s="460"/>
      <c r="J8" s="460"/>
      <c r="K8" s="460"/>
      <c r="L8" s="460"/>
      <c r="M8" s="460"/>
      <c r="N8" s="460"/>
      <c r="O8" s="460"/>
      <c r="P8" s="461"/>
      <c r="Q8" s="5"/>
      <c r="R8" s="5"/>
      <c r="S8" s="5"/>
      <c r="T8" s="5"/>
      <c r="U8" s="5"/>
      <c r="V8" s="5"/>
      <c r="W8" s="5"/>
      <c r="X8" s="5"/>
      <c r="Y8" s="5"/>
    </row>
    <row r="9" spans="1:25">
      <c r="A9" s="4"/>
      <c r="B9" s="3"/>
      <c r="C9" s="4"/>
      <c r="D9" s="4"/>
      <c r="E9" s="4"/>
      <c r="F9" s="4"/>
      <c r="G9" s="4"/>
      <c r="H9" s="4"/>
      <c r="I9" s="4"/>
      <c r="J9" s="4"/>
      <c r="K9" s="4"/>
      <c r="L9" s="4"/>
      <c r="M9" s="4"/>
      <c r="N9" s="4"/>
      <c r="O9" s="4"/>
      <c r="P9" s="4"/>
      <c r="Q9" s="4"/>
      <c r="R9" s="4"/>
      <c r="S9" s="4"/>
      <c r="T9" s="4"/>
      <c r="U9" s="4"/>
      <c r="V9" s="4"/>
      <c r="W9" s="4"/>
      <c r="X9" s="4"/>
      <c r="Y9" s="4"/>
    </row>
    <row r="10" spans="1:25">
      <c r="A10" s="4"/>
      <c r="B10" s="452" t="s">
        <v>73</v>
      </c>
      <c r="C10" s="452"/>
      <c r="D10" s="455" t="s">
        <v>146</v>
      </c>
      <c r="E10" s="454"/>
      <c r="F10" s="4"/>
      <c r="G10" s="4"/>
      <c r="H10" s="4"/>
      <c r="I10" s="4"/>
      <c r="J10" s="4"/>
      <c r="K10" s="4"/>
      <c r="L10" s="4"/>
      <c r="M10" s="4"/>
      <c r="N10" s="4"/>
      <c r="O10" s="4"/>
      <c r="P10" s="4"/>
      <c r="Q10" s="4"/>
      <c r="R10" s="4"/>
      <c r="S10" s="4"/>
      <c r="T10" s="4"/>
      <c r="U10" s="4"/>
      <c r="V10" s="4"/>
      <c r="W10" s="4"/>
      <c r="X10" s="4"/>
      <c r="Y10" s="4"/>
    </row>
    <row r="11" spans="1:25">
      <c r="A11" s="4"/>
      <c r="B11" s="446" t="s">
        <v>133</v>
      </c>
      <c r="C11" s="448"/>
      <c r="D11" s="453" t="s">
        <v>146</v>
      </c>
      <c r="E11" s="454"/>
      <c r="F11" s="4"/>
      <c r="G11" s="4"/>
      <c r="H11" s="4"/>
      <c r="I11" s="4"/>
      <c r="J11" s="4"/>
      <c r="K11" s="4"/>
      <c r="L11" s="4"/>
      <c r="M11" s="4"/>
      <c r="N11" s="4"/>
      <c r="O11" s="4"/>
      <c r="P11" s="4"/>
      <c r="Q11" s="4"/>
      <c r="R11" s="4"/>
      <c r="S11" s="4"/>
      <c r="T11" s="4"/>
      <c r="U11" s="4"/>
      <c r="V11" s="4"/>
      <c r="W11" s="4"/>
      <c r="X11" s="4"/>
      <c r="Y11" s="4"/>
    </row>
    <row r="12" spans="1:25">
      <c r="A12" s="4"/>
      <c r="B12" s="452" t="s">
        <v>74</v>
      </c>
      <c r="C12" s="452"/>
      <c r="D12" s="449">
        <v>2008</v>
      </c>
      <c r="E12" s="449"/>
      <c r="F12" s="4"/>
      <c r="G12" s="4"/>
      <c r="H12" s="4"/>
      <c r="I12" s="4"/>
      <c r="J12" s="4"/>
      <c r="K12" s="4"/>
      <c r="L12" s="4"/>
      <c r="M12" s="4"/>
      <c r="N12" s="4"/>
      <c r="O12" s="4"/>
      <c r="P12" s="4"/>
      <c r="Q12" s="4"/>
      <c r="R12" s="4"/>
      <c r="S12" s="4"/>
      <c r="T12" s="4"/>
      <c r="U12" s="4"/>
      <c r="V12" s="4"/>
      <c r="W12" s="4"/>
      <c r="X12" s="4"/>
      <c r="Y12" s="4"/>
    </row>
    <row r="13" spans="1:25">
      <c r="A13" s="4"/>
      <c r="B13" s="452" t="s">
        <v>75</v>
      </c>
      <c r="C13" s="452"/>
      <c r="D13" s="449" t="s">
        <v>141</v>
      </c>
      <c r="E13" s="449"/>
      <c r="F13" s="4"/>
      <c r="G13" s="4"/>
      <c r="H13" s="4"/>
      <c r="I13" s="4"/>
      <c r="J13" s="4"/>
      <c r="K13" s="4"/>
      <c r="L13" s="4"/>
      <c r="M13" s="4"/>
      <c r="N13" s="4"/>
      <c r="O13" s="4"/>
      <c r="P13" s="4"/>
      <c r="Q13" s="4"/>
      <c r="R13" s="4"/>
      <c r="S13" s="4"/>
      <c r="T13" s="4"/>
      <c r="U13" s="4"/>
      <c r="V13" s="4"/>
      <c r="W13" s="4"/>
      <c r="X13" s="4"/>
      <c r="Y13" s="4"/>
    </row>
    <row r="14" spans="1:25">
      <c r="A14" s="4"/>
      <c r="B14" s="452" t="s">
        <v>76</v>
      </c>
      <c r="C14" s="452"/>
      <c r="D14" s="449" t="s">
        <v>101</v>
      </c>
      <c r="E14" s="449"/>
      <c r="F14" s="4"/>
      <c r="G14" s="4"/>
      <c r="H14" s="4"/>
      <c r="I14" s="4"/>
      <c r="J14" s="4"/>
      <c r="K14" s="4"/>
      <c r="L14" s="4"/>
      <c r="M14" s="4"/>
      <c r="N14" s="4"/>
      <c r="O14" s="4"/>
      <c r="P14" s="4"/>
      <c r="Q14" s="4"/>
      <c r="R14" s="4"/>
      <c r="S14" s="4"/>
      <c r="T14" s="4"/>
      <c r="U14" s="4"/>
      <c r="V14" s="4"/>
      <c r="W14" s="4"/>
      <c r="X14" s="4"/>
      <c r="Y14" s="4"/>
    </row>
    <row r="15" spans="1:25">
      <c r="A15" s="4"/>
      <c r="B15" s="452" t="s">
        <v>77</v>
      </c>
      <c r="C15" s="452"/>
      <c r="D15" s="449" t="s">
        <v>147</v>
      </c>
      <c r="E15" s="449"/>
      <c r="F15" s="4"/>
      <c r="G15" s="4"/>
      <c r="H15" s="4"/>
      <c r="I15" s="4"/>
      <c r="J15" s="4"/>
      <c r="K15" s="4"/>
      <c r="L15" s="4"/>
      <c r="M15" s="4"/>
      <c r="N15" s="4"/>
      <c r="O15" s="4"/>
      <c r="P15" s="4"/>
      <c r="Q15" s="4"/>
      <c r="R15" s="4"/>
      <c r="S15" s="4"/>
      <c r="T15" s="4"/>
      <c r="U15" s="4"/>
      <c r="V15" s="4"/>
      <c r="W15" s="4"/>
      <c r="X15" s="4"/>
      <c r="Y15" s="4"/>
    </row>
    <row r="16" spans="1:25">
      <c r="A16" s="4"/>
      <c r="B16" s="452" t="s">
        <v>78</v>
      </c>
      <c r="C16" s="452"/>
      <c r="D16" s="449" t="s">
        <v>104</v>
      </c>
      <c r="E16" s="449"/>
      <c r="F16" s="4"/>
      <c r="G16" s="4"/>
      <c r="H16" s="4"/>
      <c r="I16" s="4"/>
      <c r="J16" s="4"/>
      <c r="K16" s="4"/>
      <c r="L16" s="4"/>
      <c r="M16" s="4"/>
      <c r="N16" s="4"/>
      <c r="O16" s="4"/>
      <c r="P16" s="4"/>
      <c r="Q16" s="4"/>
      <c r="R16" s="4"/>
      <c r="S16" s="4"/>
      <c r="T16" s="4"/>
      <c r="U16" s="4"/>
      <c r="V16" s="4"/>
      <c r="W16" s="4"/>
      <c r="X16" s="4"/>
      <c r="Y16" s="4"/>
    </row>
    <row r="17" spans="1:25" ht="18" customHeight="1">
      <c r="A17" s="4"/>
      <c r="B17" s="465" t="s">
        <v>79</v>
      </c>
      <c r="C17" s="466"/>
      <c r="D17" s="464"/>
      <c r="E17" s="464"/>
      <c r="F17" s="4"/>
      <c r="G17" s="4"/>
      <c r="H17" s="4"/>
      <c r="I17" s="4"/>
      <c r="J17" s="4"/>
      <c r="K17" s="4"/>
      <c r="L17" s="4"/>
      <c r="M17" s="4"/>
      <c r="N17" s="4"/>
      <c r="O17" s="4"/>
      <c r="P17" s="4"/>
      <c r="Q17" s="4"/>
      <c r="R17" s="4"/>
      <c r="S17" s="4"/>
      <c r="T17" s="4"/>
      <c r="U17" s="4"/>
      <c r="V17" s="4"/>
      <c r="W17" s="4"/>
      <c r="X17" s="4"/>
      <c r="Y17" s="4"/>
    </row>
    <row r="18" spans="1:25">
      <c r="A18" s="4"/>
      <c r="B18" s="3"/>
      <c r="C18" s="4"/>
      <c r="D18" s="4"/>
      <c r="E18" s="4"/>
      <c r="F18" s="4"/>
      <c r="G18" s="4"/>
      <c r="H18" s="4"/>
      <c r="I18" s="4"/>
      <c r="J18" s="4"/>
      <c r="K18" s="4"/>
      <c r="L18" s="4"/>
      <c r="M18" s="4"/>
      <c r="N18" s="4"/>
      <c r="O18" s="4"/>
      <c r="P18" s="4"/>
      <c r="Q18" s="4"/>
      <c r="R18" s="4"/>
      <c r="S18" s="4"/>
      <c r="T18" s="4"/>
      <c r="U18" s="4"/>
      <c r="V18" s="4"/>
      <c r="W18" s="4"/>
      <c r="X18" s="4"/>
      <c r="Y18" s="4"/>
    </row>
    <row r="19" spans="1:25" ht="13.5" thickBot="1">
      <c r="A19" s="4"/>
      <c r="B19" s="3"/>
      <c r="C19" s="4"/>
      <c r="D19" s="4"/>
      <c r="E19" s="4"/>
      <c r="F19" s="4"/>
      <c r="G19" s="4"/>
      <c r="H19" s="4"/>
      <c r="I19" s="4"/>
      <c r="J19" s="4"/>
      <c r="K19" s="4"/>
      <c r="L19" s="4"/>
      <c r="M19" s="4"/>
      <c r="N19" s="4"/>
      <c r="O19" s="4"/>
      <c r="P19" s="4"/>
      <c r="Q19" s="4"/>
      <c r="R19" s="4"/>
      <c r="S19" s="4"/>
      <c r="T19" s="4"/>
      <c r="U19" s="4"/>
      <c r="V19" s="4"/>
      <c r="W19" s="4"/>
      <c r="X19" s="4"/>
      <c r="Y19" s="4"/>
    </row>
    <row r="20" spans="1:25" ht="13.5" thickBot="1">
      <c r="A20" s="5"/>
      <c r="B20" s="459" t="s">
        <v>81</v>
      </c>
      <c r="C20" s="460"/>
      <c r="D20" s="460"/>
      <c r="E20" s="460"/>
      <c r="F20" s="460"/>
      <c r="G20" s="460"/>
      <c r="H20" s="460"/>
      <c r="I20" s="460"/>
      <c r="J20" s="460"/>
      <c r="K20" s="460"/>
      <c r="L20" s="460"/>
      <c r="M20" s="460"/>
      <c r="N20" s="460"/>
      <c r="O20" s="460"/>
      <c r="P20" s="461"/>
      <c r="Q20" s="5"/>
      <c r="R20" s="5"/>
      <c r="S20" s="5"/>
      <c r="T20" s="5"/>
      <c r="U20" s="5"/>
      <c r="V20" s="5"/>
      <c r="W20" s="5"/>
      <c r="X20" s="5"/>
      <c r="Y20" s="5"/>
    </row>
    <row r="21" spans="1:25">
      <c r="A21" s="4"/>
      <c r="B21" s="3"/>
      <c r="C21" s="4"/>
      <c r="D21" s="4"/>
      <c r="E21" s="4"/>
      <c r="F21" s="4"/>
      <c r="G21" s="75" t="s">
        <v>178</v>
      </c>
      <c r="H21" s="4"/>
      <c r="I21" s="4"/>
      <c r="J21" s="4"/>
      <c r="K21" s="4"/>
      <c r="L21" s="4"/>
      <c r="M21" s="4"/>
      <c r="N21" s="4"/>
      <c r="O21" s="4"/>
      <c r="P21" s="4"/>
      <c r="Q21" s="4"/>
      <c r="R21" s="4"/>
      <c r="S21" s="4"/>
      <c r="T21" s="4"/>
      <c r="U21" s="4"/>
      <c r="V21" s="4"/>
      <c r="W21" s="4"/>
      <c r="X21" s="4"/>
      <c r="Y21" s="4"/>
    </row>
    <row r="22" spans="1:25">
      <c r="A22" s="4"/>
      <c r="B22" s="3"/>
      <c r="C22" s="2" t="s">
        <v>84</v>
      </c>
      <c r="D22" s="2" t="s">
        <v>85</v>
      </c>
      <c r="E22" s="2" t="s">
        <v>86</v>
      </c>
      <c r="F22" s="2" t="s">
        <v>842</v>
      </c>
      <c r="G22" s="2" t="s">
        <v>841</v>
      </c>
      <c r="H22" s="2" t="s">
        <v>93</v>
      </c>
      <c r="I22" s="36" t="s">
        <v>60</v>
      </c>
      <c r="J22" s="446" t="s">
        <v>62</v>
      </c>
      <c r="K22" s="447"/>
      <c r="L22" s="447"/>
      <c r="M22" s="447"/>
      <c r="N22" s="447"/>
      <c r="O22" s="447"/>
      <c r="P22" s="448"/>
      <c r="Q22" s="4"/>
      <c r="R22" s="4"/>
      <c r="S22" s="4"/>
      <c r="T22" s="4"/>
      <c r="U22" s="4"/>
      <c r="V22" s="4"/>
      <c r="W22" s="4"/>
      <c r="X22" s="4"/>
      <c r="Y22" s="4"/>
    </row>
    <row r="23" spans="1:25">
      <c r="A23" s="4"/>
      <c r="B23" s="40">
        <f t="shared" ref="B23:B95" si="0">LEN(C23)</f>
        <v>14</v>
      </c>
      <c r="C23" s="63" t="s">
        <v>334</v>
      </c>
      <c r="D23" s="63"/>
      <c r="E23" s="370">
        <f>WaterConsumption!B21</f>
        <v>3.0346925248003063E-2</v>
      </c>
      <c r="F23" s="371">
        <f>WaterConsumption!G125</f>
        <v>2.2066123044329301E-2</v>
      </c>
      <c r="G23" s="371">
        <f>WaterConsumption!B54</f>
        <v>0.25949993620028405</v>
      </c>
      <c r="H23" s="399" t="s">
        <v>1226</v>
      </c>
      <c r="I23" s="37">
        <v>1</v>
      </c>
      <c r="J23" s="467" t="s">
        <v>1231</v>
      </c>
      <c r="K23" s="468"/>
      <c r="L23" s="468"/>
      <c r="M23" s="468"/>
      <c r="N23" s="468"/>
      <c r="O23" s="468"/>
      <c r="P23" s="469"/>
      <c r="Q23" s="4"/>
      <c r="R23" s="4"/>
      <c r="S23" s="4"/>
      <c r="T23" s="4"/>
      <c r="U23" s="4"/>
      <c r="V23" s="4"/>
      <c r="W23" s="4"/>
      <c r="X23" s="4"/>
      <c r="Y23" s="4"/>
    </row>
    <row r="24" spans="1:25">
      <c r="A24" s="4"/>
      <c r="B24" s="40">
        <f>LEN(C24)</f>
        <v>13</v>
      </c>
      <c r="C24" s="388" t="s">
        <v>1221</v>
      </c>
      <c r="D24" s="63"/>
      <c r="E24" s="370">
        <f>WaterConsumption!D49</f>
        <v>0.16730211987189264</v>
      </c>
      <c r="F24" s="371">
        <f>WaterConsumption!D49</f>
        <v>0.16730211987189264</v>
      </c>
      <c r="G24" s="371">
        <f>WaterConsumption!D38</f>
        <v>0.95754716981132071</v>
      </c>
      <c r="H24" s="70"/>
      <c r="I24" s="392" t="s">
        <v>333</v>
      </c>
      <c r="J24" s="467" t="s">
        <v>1233</v>
      </c>
      <c r="K24" s="468"/>
      <c r="L24" s="468"/>
      <c r="M24" s="468"/>
      <c r="N24" s="468"/>
      <c r="O24" s="468"/>
      <c r="P24" s="469"/>
      <c r="Q24" s="4"/>
      <c r="R24" s="4"/>
      <c r="S24" s="4"/>
      <c r="T24" s="4"/>
      <c r="U24" s="4"/>
      <c r="V24" s="4"/>
      <c r="W24" s="4"/>
      <c r="X24" s="4"/>
      <c r="Y24" s="4"/>
    </row>
    <row r="25" spans="1:25">
      <c r="A25" s="4"/>
      <c r="B25" s="40">
        <f t="shared" si="0"/>
        <v>13</v>
      </c>
      <c r="C25" s="388" t="s">
        <v>1241</v>
      </c>
      <c r="D25" s="63"/>
      <c r="E25" s="370">
        <f>WaterConsumption!D45</f>
        <v>0.47445478114991607</v>
      </c>
      <c r="F25" s="371">
        <f>WaterConsumption!D35</f>
        <v>4.2452830188679257E-2</v>
      </c>
      <c r="G25" s="371">
        <f>WaterConsumption!D45</f>
        <v>0.47445478114991607</v>
      </c>
      <c r="H25" s="70"/>
      <c r="I25" s="392" t="s">
        <v>333</v>
      </c>
      <c r="J25" s="467" t="s">
        <v>1232</v>
      </c>
      <c r="K25" s="468"/>
      <c r="L25" s="468"/>
      <c r="M25" s="468"/>
      <c r="N25" s="468"/>
      <c r="O25" s="468"/>
      <c r="P25" s="469"/>
      <c r="Q25" s="4"/>
      <c r="R25" s="4"/>
      <c r="S25" s="4"/>
      <c r="T25" s="4"/>
      <c r="U25" s="4"/>
      <c r="V25" s="4"/>
      <c r="W25" s="4"/>
      <c r="X25" s="4"/>
      <c r="Y25" s="4"/>
    </row>
    <row r="26" spans="1:25">
      <c r="A26" s="4"/>
      <c r="B26" s="40">
        <f t="shared" si="0"/>
        <v>11</v>
      </c>
      <c r="C26" s="388" t="s">
        <v>1242</v>
      </c>
      <c r="D26" s="406"/>
      <c r="E26" s="370">
        <f>WaterConsumption!D47</f>
        <v>0.35824309897819123</v>
      </c>
      <c r="F26" s="371">
        <f>WaterConsumption!D37</f>
        <v>0</v>
      </c>
      <c r="G26" s="371">
        <f>WaterConsumption!D47</f>
        <v>0.35824309897819123</v>
      </c>
      <c r="H26" s="70"/>
      <c r="I26" s="392" t="s">
        <v>333</v>
      </c>
      <c r="J26" s="467" t="s">
        <v>1234</v>
      </c>
      <c r="K26" s="468"/>
      <c r="L26" s="468"/>
      <c r="M26" s="468"/>
      <c r="N26" s="468"/>
      <c r="O26" s="468"/>
      <c r="P26" s="469"/>
      <c r="Q26" s="4"/>
      <c r="R26" s="4"/>
      <c r="S26" s="4"/>
      <c r="T26" s="4"/>
      <c r="U26" s="4"/>
      <c r="V26" s="4"/>
      <c r="W26" s="4"/>
      <c r="X26" s="4"/>
      <c r="Y26" s="4"/>
    </row>
    <row r="27" spans="1:25">
      <c r="A27" s="4"/>
      <c r="B27" s="40">
        <f t="shared" si="0"/>
        <v>13</v>
      </c>
      <c r="C27" s="388" t="s">
        <v>1243</v>
      </c>
      <c r="D27" s="406"/>
      <c r="E27" s="370">
        <v>1</v>
      </c>
      <c r="F27" s="371"/>
      <c r="G27" s="371"/>
      <c r="H27" s="70"/>
      <c r="I27" s="392"/>
      <c r="J27" s="467" t="s">
        <v>1244</v>
      </c>
      <c r="K27" s="468"/>
      <c r="L27" s="468"/>
      <c r="M27" s="468"/>
      <c r="N27" s="468"/>
      <c r="O27" s="468"/>
      <c r="P27" s="469"/>
      <c r="Q27" s="4"/>
      <c r="R27" s="4"/>
      <c r="S27" s="4"/>
      <c r="T27" s="4"/>
      <c r="U27" s="4"/>
      <c r="V27" s="4"/>
      <c r="W27" s="4"/>
      <c r="X27" s="4"/>
      <c r="Y27" s="4"/>
    </row>
    <row r="28" spans="1:25" s="41" customFormat="1" ht="89.25">
      <c r="A28" s="408"/>
      <c r="B28" s="409">
        <f t="shared" si="0"/>
        <v>13</v>
      </c>
      <c r="C28" s="410" t="s">
        <v>1220</v>
      </c>
      <c r="D28" s="411" t="str">
        <f>"IF("&amp;C27&amp;"=1;"&amp;"IF("&amp;G25&amp;"-("&amp;C24&amp;"-"&amp;F24&amp;")*("&amp;G25&amp;"*1/"&amp;"("&amp;G26&amp;"+"&amp;G25&amp;"))&gt;"&amp;F25&amp;";"&amp;G25&amp;"-("&amp;C24&amp;"-"&amp;F24&amp;")*("&amp;G25&amp;"*1/("&amp;G26&amp;"+"&amp;G25&amp;"));"&amp;F25&amp;");"&amp;C25&amp;")"</f>
        <v>IF(auto_calc_wtr=1;IF(0.474454781149916-(pct_fresh_srf-0.167302119871893)*(0.474454781149916*1/(0.358243098978191+0.474454781149916))&gt;0.0424528301886793;0.474454781149916-(pct_fresh_srf-0.167302119871893)*(0.474454781149916*1/(0.358243098978191+0.474454781149916));0.0424528301886793);usr_fresh_gnd)</v>
      </c>
      <c r="E28" s="412">
        <f>IF(E27=1,IF(G25-(E24-F24)*(G25*1/(G26+G25))&gt;F25,G25-(E24-F24)*(G25*1/(G26+G25)),F25),E25)</f>
        <v>0.47445478114991607</v>
      </c>
      <c r="F28" s="413"/>
      <c r="G28" s="413"/>
      <c r="H28" s="414"/>
      <c r="I28" s="415"/>
      <c r="J28" s="470" t="s">
        <v>1232</v>
      </c>
      <c r="K28" s="471"/>
      <c r="L28" s="471"/>
      <c r="M28" s="471"/>
      <c r="N28" s="471"/>
      <c r="O28" s="471"/>
      <c r="P28" s="472"/>
      <c r="Q28" s="408"/>
      <c r="R28" s="408"/>
      <c r="S28" s="408"/>
      <c r="T28" s="408"/>
      <c r="U28" s="408"/>
      <c r="V28" s="408"/>
      <c r="W28" s="408"/>
      <c r="X28" s="408"/>
      <c r="Y28" s="408"/>
    </row>
    <row r="29" spans="1:25">
      <c r="A29" s="4"/>
      <c r="B29" s="40">
        <f t="shared" si="0"/>
        <v>11</v>
      </c>
      <c r="C29" s="388" t="s">
        <v>1222</v>
      </c>
      <c r="D29" s="406" t="str">
        <f>"IF("&amp;C27&amp;"=1;"&amp;"1-"&amp;C24&amp;"-"&amp;C28&amp;";"&amp;C26&amp;")"</f>
        <v>IF(auto_calc_wtr=1;1-pct_fresh_srf-pct_fresh_gnd;usr_sal_gnd)</v>
      </c>
      <c r="E29" s="370">
        <f>IF(E27=1,1-E24-E28,E26)</f>
        <v>0.35824309897819123</v>
      </c>
      <c r="F29" s="371"/>
      <c r="G29" s="371"/>
      <c r="H29" s="70"/>
      <c r="I29" s="392"/>
      <c r="J29" s="467" t="s">
        <v>1234</v>
      </c>
      <c r="K29" s="468"/>
      <c r="L29" s="468"/>
      <c r="M29" s="468"/>
      <c r="N29" s="468"/>
      <c r="O29" s="468"/>
      <c r="P29" s="469"/>
      <c r="Q29" s="4"/>
      <c r="R29" s="4"/>
      <c r="S29" s="4"/>
      <c r="T29" s="4"/>
      <c r="U29" s="4"/>
      <c r="V29" s="4"/>
      <c r="W29" s="4"/>
      <c r="X29" s="4"/>
      <c r="Y29" s="4"/>
    </row>
    <row r="30" spans="1:25">
      <c r="A30" s="4"/>
      <c r="B30" s="40">
        <f t="shared" si="0"/>
        <v>15</v>
      </c>
      <c r="C30" s="388" t="s">
        <v>1245</v>
      </c>
      <c r="D30" s="406"/>
      <c r="E30" s="370">
        <f>E29+E28+E24</f>
        <v>1</v>
      </c>
      <c r="F30" s="371"/>
      <c r="G30" s="371"/>
      <c r="H30" s="70"/>
      <c r="I30" s="392"/>
      <c r="J30" s="467" t="s">
        <v>1246</v>
      </c>
      <c r="K30" s="468"/>
      <c r="L30" s="468"/>
      <c r="M30" s="468"/>
      <c r="N30" s="468"/>
      <c r="O30" s="468"/>
      <c r="P30" s="469"/>
      <c r="Q30" s="4"/>
      <c r="R30" s="4"/>
      <c r="S30" s="4"/>
      <c r="T30" s="4"/>
      <c r="U30" s="4"/>
      <c r="V30" s="4"/>
      <c r="W30" s="4"/>
      <c r="X30" s="4"/>
      <c r="Y30" s="4"/>
    </row>
    <row r="31" spans="1:25">
      <c r="A31" s="4"/>
      <c r="B31" s="40">
        <f t="shared" si="0"/>
        <v>9</v>
      </c>
      <c r="C31" s="388" t="s">
        <v>1223</v>
      </c>
      <c r="D31" s="63" t="s">
        <v>1227</v>
      </c>
      <c r="E31" s="370">
        <f>$E$23*E25</f>
        <v>1.4398243777114156E-2</v>
      </c>
      <c r="F31" s="371"/>
      <c r="G31" s="371"/>
      <c r="H31" s="399" t="s">
        <v>1226</v>
      </c>
      <c r="I31" s="392" t="s">
        <v>1261</v>
      </c>
      <c r="J31" s="467" t="s">
        <v>1235</v>
      </c>
      <c r="K31" s="468"/>
      <c r="L31" s="468"/>
      <c r="M31" s="468"/>
      <c r="N31" s="468"/>
      <c r="O31" s="468"/>
      <c r="P31" s="469"/>
      <c r="Q31" s="4"/>
      <c r="R31" s="4"/>
      <c r="S31" s="4"/>
      <c r="T31" s="4"/>
      <c r="U31" s="4"/>
      <c r="V31" s="4"/>
      <c r="W31" s="4"/>
      <c r="X31" s="4"/>
      <c r="Y31" s="4"/>
    </row>
    <row r="32" spans="1:25">
      <c r="A32" s="4"/>
      <c r="B32" s="40">
        <f t="shared" si="0"/>
        <v>9</v>
      </c>
      <c r="C32" s="388" t="s">
        <v>1224</v>
      </c>
      <c r="D32" s="63" t="s">
        <v>1228</v>
      </c>
      <c r="E32" s="370">
        <f>$E$23*E24</f>
        <v>5.0771049255847736E-3</v>
      </c>
      <c r="F32" s="371"/>
      <c r="G32" s="371"/>
      <c r="H32" s="399" t="s">
        <v>1226</v>
      </c>
      <c r="I32" s="392" t="s">
        <v>1261</v>
      </c>
      <c r="J32" s="467" t="s">
        <v>1236</v>
      </c>
      <c r="K32" s="468"/>
      <c r="L32" s="468"/>
      <c r="M32" s="468"/>
      <c r="N32" s="468"/>
      <c r="O32" s="468"/>
      <c r="P32" s="469"/>
      <c r="Q32" s="4"/>
      <c r="R32" s="4"/>
      <c r="S32" s="4"/>
      <c r="T32" s="4"/>
      <c r="U32" s="4"/>
      <c r="V32" s="4"/>
      <c r="W32" s="4"/>
      <c r="X32" s="4"/>
      <c r="Y32" s="4"/>
    </row>
    <row r="33" spans="1:25">
      <c r="A33" s="4"/>
      <c r="B33" s="40">
        <f t="shared" si="0"/>
        <v>7</v>
      </c>
      <c r="C33" s="388" t="s">
        <v>1225</v>
      </c>
      <c r="D33" s="63" t="s">
        <v>1229</v>
      </c>
      <c r="E33" s="370">
        <f t="shared" ref="E33" si="1">$E$23*E26</f>
        <v>1.0871576545304133E-2</v>
      </c>
      <c r="F33" s="371"/>
      <c r="G33" s="371"/>
      <c r="H33" s="399" t="s">
        <v>1226</v>
      </c>
      <c r="I33" s="392" t="s">
        <v>1261</v>
      </c>
      <c r="J33" s="467" t="s">
        <v>1237</v>
      </c>
      <c r="K33" s="468"/>
      <c r="L33" s="468"/>
      <c r="M33" s="468"/>
      <c r="N33" s="468"/>
      <c r="O33" s="468"/>
      <c r="P33" s="469"/>
      <c r="Q33" s="4"/>
      <c r="R33" s="4"/>
      <c r="S33" s="4"/>
      <c r="T33" s="4"/>
      <c r="U33" s="4"/>
      <c r="V33" s="4"/>
      <c r="W33" s="4"/>
      <c r="X33" s="4"/>
      <c r="Y33" s="4"/>
    </row>
    <row r="34" spans="1:25">
      <c r="A34" s="4"/>
      <c r="B34" s="40">
        <f t="shared" si="0"/>
        <v>14</v>
      </c>
      <c r="C34" s="63" t="s">
        <v>335</v>
      </c>
      <c r="D34" s="64"/>
      <c r="E34" s="370">
        <f>WaterConsumption!B26</f>
        <v>1.5934112657455153E-2</v>
      </c>
      <c r="F34" s="371">
        <f>WaterConsumption!B26</f>
        <v>1.5934112657455153E-2</v>
      </c>
      <c r="G34" s="371">
        <f>WaterConsumption!B169</f>
        <v>2.4379245572137793</v>
      </c>
      <c r="H34" s="70" t="s">
        <v>225</v>
      </c>
      <c r="I34" s="37">
        <v>1</v>
      </c>
      <c r="J34" s="467" t="s">
        <v>1230</v>
      </c>
      <c r="K34" s="468"/>
      <c r="L34" s="468"/>
      <c r="M34" s="468"/>
      <c r="N34" s="468"/>
      <c r="O34" s="468"/>
      <c r="P34" s="469"/>
      <c r="Q34" s="4"/>
      <c r="R34" s="4"/>
      <c r="S34" s="4"/>
      <c r="T34" s="4"/>
      <c r="U34" s="4"/>
      <c r="V34" s="4"/>
      <c r="W34" s="4"/>
      <c r="X34" s="4"/>
      <c r="Y34" s="4"/>
    </row>
    <row r="35" spans="1:25">
      <c r="A35" s="4"/>
      <c r="B35" s="40">
        <f t="shared" si="0"/>
        <v>7</v>
      </c>
      <c r="C35" s="388" t="s">
        <v>341</v>
      </c>
      <c r="D35" s="63"/>
      <c r="E35" s="428">
        <f>VLOOKUP($C35,WaterEmissions!$G$128:$N$161,7,FALSE)</f>
        <v>1.5744225884576764E-8</v>
      </c>
      <c r="F35" s="428">
        <f>VLOOKUP($C35,WaterEmissions!$G$128:$N$161,6,FALSE)</f>
        <v>9.9999999999999986E-9</v>
      </c>
      <c r="G35" s="428">
        <f>VLOOKUP($C35,WaterEmissions!$G$128:$N$161,8,FALSE)</f>
        <v>2.723267765373029E-8</v>
      </c>
      <c r="H35" s="70" t="s">
        <v>224</v>
      </c>
      <c r="I35" s="169">
        <v>3</v>
      </c>
      <c r="J35" s="467" t="s">
        <v>336</v>
      </c>
      <c r="K35" s="468"/>
      <c r="L35" s="468"/>
      <c r="M35" s="468"/>
      <c r="N35" s="468"/>
      <c r="O35" s="468"/>
      <c r="P35" s="469"/>
      <c r="Q35" s="4"/>
      <c r="R35" s="4"/>
      <c r="S35" s="4"/>
      <c r="T35" s="4"/>
      <c r="U35" s="4"/>
      <c r="V35" s="4"/>
      <c r="W35" s="4"/>
      <c r="X35" s="4"/>
      <c r="Y35" s="4"/>
    </row>
    <row r="36" spans="1:25">
      <c r="A36" s="4"/>
      <c r="B36" s="40">
        <f t="shared" si="0"/>
        <v>12</v>
      </c>
      <c r="C36" s="388" t="s">
        <v>1126</v>
      </c>
      <c r="D36" s="63"/>
      <c r="E36" s="428">
        <f>VLOOKUP($C36,WaterEmissions!$G$128:$N$161,7,FALSE)</f>
        <v>2.218239964457562E-9</v>
      </c>
      <c r="F36" s="428">
        <f>VLOOKUP($C36,WaterEmissions!$G$128:$N$161,6,FALSE)</f>
        <v>2.1234364034182386E-9</v>
      </c>
      <c r="G36" s="428">
        <f>VLOOKUP($C36,WaterEmissions!$G$128:$N$161,8,FALSE)</f>
        <v>2.3644338118022331E-9</v>
      </c>
      <c r="H36" s="70" t="s">
        <v>224</v>
      </c>
      <c r="I36" s="169">
        <v>3</v>
      </c>
      <c r="J36" s="467" t="s">
        <v>336</v>
      </c>
      <c r="K36" s="468"/>
      <c r="L36" s="468"/>
      <c r="M36" s="468"/>
      <c r="N36" s="468"/>
      <c r="O36" s="468"/>
      <c r="P36" s="469"/>
      <c r="Q36" s="4"/>
      <c r="R36" s="4"/>
      <c r="S36" s="4"/>
      <c r="T36" s="4"/>
      <c r="U36" s="4"/>
      <c r="V36" s="4"/>
      <c r="W36" s="4"/>
      <c r="X36" s="4"/>
      <c r="Y36" s="4"/>
    </row>
    <row r="37" spans="1:25">
      <c r="A37" s="4"/>
      <c r="B37" s="40">
        <f t="shared" si="0"/>
        <v>11</v>
      </c>
      <c r="C37" s="388" t="s">
        <v>1127</v>
      </c>
      <c r="D37" s="63"/>
      <c r="E37" s="428">
        <f>VLOOKUP($C37,WaterEmissions!$G$128:$N$161,7,FALSE)</f>
        <v>5.5743321169120337E-8</v>
      </c>
      <c r="F37" s="428">
        <f>VLOOKUP($C37,WaterEmissions!$G$128:$N$161,6,FALSE)</f>
        <v>4.8744788011394131E-8</v>
      </c>
      <c r="G37" s="428">
        <f>VLOOKUP($C37,WaterEmissions!$G$128:$N$161,8,FALSE)</f>
        <v>6.1663006436955706E-8</v>
      </c>
      <c r="H37" s="70" t="s">
        <v>224</v>
      </c>
      <c r="I37" s="169">
        <v>3</v>
      </c>
      <c r="J37" s="467" t="s">
        <v>336</v>
      </c>
      <c r="K37" s="468"/>
      <c r="L37" s="468"/>
      <c r="M37" s="468"/>
      <c r="N37" s="468"/>
      <c r="O37" s="468"/>
      <c r="P37" s="469"/>
      <c r="Q37" s="4"/>
      <c r="R37" s="4"/>
      <c r="S37" s="4"/>
      <c r="T37" s="4"/>
      <c r="U37" s="4"/>
      <c r="V37" s="4"/>
      <c r="W37" s="4"/>
      <c r="X37" s="4"/>
      <c r="Y37" s="4"/>
    </row>
    <row r="38" spans="1:25">
      <c r="A38" s="4"/>
      <c r="B38" s="40">
        <f t="shared" si="0"/>
        <v>8</v>
      </c>
      <c r="C38" s="388" t="s">
        <v>1128</v>
      </c>
      <c r="D38" s="63"/>
      <c r="E38" s="428">
        <f>VLOOKUP($C38,WaterEmissions!$G$128:$N$161,7,FALSE)</f>
        <v>4.9999999999999996E-6</v>
      </c>
      <c r="F38" s="428">
        <f>VLOOKUP($C38,WaterEmissions!$G$128:$N$161,6,FALSE)</f>
        <v>4.9999999999999996E-6</v>
      </c>
      <c r="G38" s="428">
        <f>VLOOKUP($C38,WaterEmissions!$G$128:$N$161,8,FALSE)</f>
        <v>5.0000000000000004E-6</v>
      </c>
      <c r="H38" s="70" t="s">
        <v>224</v>
      </c>
      <c r="I38" s="169">
        <v>3</v>
      </c>
      <c r="J38" s="467" t="s">
        <v>336</v>
      </c>
      <c r="K38" s="468"/>
      <c r="L38" s="468"/>
      <c r="M38" s="468"/>
      <c r="N38" s="468"/>
      <c r="O38" s="468"/>
      <c r="P38" s="469"/>
      <c r="Q38" s="4"/>
      <c r="R38" s="4"/>
      <c r="S38" s="4"/>
      <c r="T38" s="4"/>
      <c r="U38" s="4"/>
      <c r="V38" s="4"/>
      <c r="W38" s="4"/>
      <c r="X38" s="4"/>
      <c r="Y38" s="4"/>
    </row>
    <row r="39" spans="1:25">
      <c r="A39" s="4"/>
      <c r="B39" s="40">
        <f t="shared" si="0"/>
        <v>10</v>
      </c>
      <c r="C39" s="388" t="s">
        <v>1129</v>
      </c>
      <c r="D39" s="63"/>
      <c r="E39" s="428">
        <f>VLOOKUP($C39,WaterEmissions!$G$128:$N$161,7,FALSE)</f>
        <v>3.0531137238209468E-7</v>
      </c>
      <c r="F39" s="428">
        <f>VLOOKUP($C39,WaterEmissions!$G$128:$N$161,6,FALSE)</f>
        <v>2.4160261264672473E-7</v>
      </c>
      <c r="G39" s="428">
        <f>VLOOKUP($C39,WaterEmissions!$G$128:$N$161,8,FALSE)</f>
        <v>3.5966643272922429E-7</v>
      </c>
      <c r="H39" s="70" t="s">
        <v>224</v>
      </c>
      <c r="I39" s="169">
        <v>3</v>
      </c>
      <c r="J39" s="467" t="s">
        <v>336</v>
      </c>
      <c r="K39" s="468"/>
      <c r="L39" s="468"/>
      <c r="M39" s="468"/>
      <c r="N39" s="468"/>
      <c r="O39" s="468"/>
      <c r="P39" s="469"/>
      <c r="Q39" s="4"/>
      <c r="R39" s="4"/>
      <c r="S39" s="4"/>
      <c r="T39" s="4"/>
      <c r="U39" s="4"/>
      <c r="V39" s="4"/>
      <c r="W39" s="4"/>
      <c r="X39" s="4"/>
      <c r="Y39" s="4"/>
    </row>
    <row r="40" spans="1:25">
      <c r="A40" s="4"/>
      <c r="B40" s="40">
        <f t="shared" si="0"/>
        <v>12</v>
      </c>
      <c r="C40" s="388" t="s">
        <v>1130</v>
      </c>
      <c r="D40" s="63"/>
      <c r="E40" s="428">
        <f>VLOOKUP($C40,WaterEmissions!$G$128:$N$161,7,FALSE)</f>
        <v>1E-10</v>
      </c>
      <c r="F40" s="428">
        <f>VLOOKUP($C40,WaterEmissions!$G$128:$N$161,6,FALSE)</f>
        <v>9.9999999999999978E-11</v>
      </c>
      <c r="G40" s="428">
        <f>VLOOKUP($C40,WaterEmissions!$G$128:$N$161,8,FALSE)</f>
        <v>1.0000000000000002E-10</v>
      </c>
      <c r="H40" s="70" t="s">
        <v>224</v>
      </c>
      <c r="I40" s="169">
        <v>3</v>
      </c>
      <c r="J40" s="467" t="s">
        <v>336</v>
      </c>
      <c r="K40" s="468"/>
      <c r="L40" s="468"/>
      <c r="M40" s="468"/>
      <c r="N40" s="468"/>
      <c r="O40" s="468"/>
      <c r="P40" s="469"/>
      <c r="Q40" s="4"/>
      <c r="R40" s="4"/>
      <c r="S40" s="4"/>
      <c r="T40" s="4"/>
      <c r="U40" s="4"/>
      <c r="V40" s="4"/>
      <c r="W40" s="4"/>
      <c r="X40" s="4"/>
      <c r="Y40" s="4"/>
    </row>
    <row r="41" spans="1:25">
      <c r="A41" s="4"/>
      <c r="B41" s="40">
        <f t="shared" si="0"/>
        <v>12</v>
      </c>
      <c r="C41" s="388" t="s">
        <v>1131</v>
      </c>
      <c r="D41" s="63"/>
      <c r="E41" s="428">
        <f>VLOOKUP($C41,WaterEmissions!$G$128:$N$161,7,FALSE)</f>
        <v>7.1432876049875847E-5</v>
      </c>
      <c r="F41" s="428">
        <f>VLOOKUP($C41,WaterEmissions!$G$128:$N$161,6,FALSE)</f>
        <v>6.9653748006379579E-5</v>
      </c>
      <c r="G41" s="428">
        <f>VLOOKUP($C41,WaterEmissions!$G$128:$N$161,8,FALSE)</f>
        <v>7.273566015082085E-5</v>
      </c>
      <c r="H41" s="70" t="s">
        <v>224</v>
      </c>
      <c r="I41" s="169">
        <v>3</v>
      </c>
      <c r="J41" s="467" t="s">
        <v>336</v>
      </c>
      <c r="K41" s="468"/>
      <c r="L41" s="468"/>
      <c r="M41" s="468"/>
      <c r="N41" s="468"/>
      <c r="O41" s="468"/>
      <c r="P41" s="469"/>
      <c r="Q41" s="4"/>
      <c r="R41" s="4"/>
      <c r="S41" s="4"/>
      <c r="T41" s="4"/>
      <c r="U41" s="4"/>
      <c r="V41" s="4"/>
      <c r="W41" s="4"/>
      <c r="X41" s="4"/>
      <c r="Y41" s="4"/>
    </row>
    <row r="42" spans="1:25">
      <c r="A42" s="4"/>
      <c r="B42" s="40">
        <f t="shared" si="0"/>
        <v>10</v>
      </c>
      <c r="C42" s="388" t="s">
        <v>1132</v>
      </c>
      <c r="D42" s="63"/>
      <c r="E42" s="428">
        <f>VLOOKUP($C42,WaterEmissions!$G$128:$N$161,7,FALSE)</f>
        <v>6.0586110885238309E-6</v>
      </c>
      <c r="F42" s="428">
        <f>VLOOKUP($C42,WaterEmissions!$G$128:$N$161,6,FALSE)</f>
        <v>5.1606459330143545E-6</v>
      </c>
      <c r="G42" s="428">
        <f>VLOOKUP($C42,WaterEmissions!$G$128:$N$161,8,FALSE)</f>
        <v>6.9812836046951928E-6</v>
      </c>
      <c r="H42" s="70" t="s">
        <v>224</v>
      </c>
      <c r="I42" s="169">
        <v>3</v>
      </c>
      <c r="J42" s="467" t="s">
        <v>336</v>
      </c>
      <c r="K42" s="468"/>
      <c r="L42" s="468"/>
      <c r="M42" s="468"/>
      <c r="N42" s="468"/>
      <c r="O42" s="468"/>
      <c r="P42" s="469"/>
      <c r="Q42" s="4"/>
      <c r="R42" s="4"/>
      <c r="S42" s="4"/>
      <c r="T42" s="4"/>
      <c r="U42" s="4"/>
      <c r="V42" s="4"/>
      <c r="W42" s="4"/>
      <c r="X42" s="4"/>
      <c r="Y42" s="4"/>
    </row>
    <row r="43" spans="1:25">
      <c r="A43" s="4"/>
      <c r="B43" s="40">
        <f t="shared" si="0"/>
        <v>8</v>
      </c>
      <c r="C43" s="388" t="s">
        <v>1133</v>
      </c>
      <c r="D43" s="63"/>
      <c r="E43" s="428">
        <f>VLOOKUP($C43,WaterEmissions!$G$128:$N$161,7,FALSE)</f>
        <v>1.6853822241946282E-5</v>
      </c>
      <c r="F43" s="428">
        <f>VLOOKUP($C43,WaterEmissions!$G$128:$N$161,6,FALSE)</f>
        <v>1.3744788011394128E-5</v>
      </c>
      <c r="G43" s="428">
        <f>VLOOKUP($C43,WaterEmissions!$G$128:$N$161,8,FALSE)</f>
        <v>1.999450965543355E-5</v>
      </c>
      <c r="H43" s="70" t="s">
        <v>224</v>
      </c>
      <c r="I43" s="169">
        <v>3</v>
      </c>
      <c r="J43" s="467" t="s">
        <v>336</v>
      </c>
      <c r="K43" s="468"/>
      <c r="L43" s="468"/>
      <c r="M43" s="468"/>
      <c r="N43" s="468"/>
      <c r="O43" s="468"/>
      <c r="P43" s="469"/>
      <c r="Q43" s="4"/>
      <c r="R43" s="4"/>
      <c r="S43" s="4"/>
      <c r="T43" s="4"/>
      <c r="U43" s="4"/>
      <c r="V43" s="4"/>
      <c r="W43" s="4"/>
      <c r="X43" s="4"/>
      <c r="Y43" s="4"/>
    </row>
    <row r="44" spans="1:25">
      <c r="A44" s="4"/>
      <c r="B44" s="40">
        <f t="shared" si="0"/>
        <v>7</v>
      </c>
      <c r="C44" s="388" t="s">
        <v>1134</v>
      </c>
      <c r="D44" s="63"/>
      <c r="E44" s="428">
        <f>VLOOKUP($C44,WaterEmissions!$G$128:$N$161,7,FALSE)</f>
        <v>1.0000000000000002E-8</v>
      </c>
      <c r="F44" s="428">
        <f>VLOOKUP($C44,WaterEmissions!$G$128:$N$161,6,FALSE)</f>
        <v>9.9999999999999986E-9</v>
      </c>
      <c r="G44" s="428">
        <f>VLOOKUP($C44,WaterEmissions!$G$128:$N$161,8,FALSE)</f>
        <v>1.0000000000000002E-8</v>
      </c>
      <c r="H44" s="70" t="s">
        <v>224</v>
      </c>
      <c r="I44" s="169">
        <v>3</v>
      </c>
      <c r="J44" s="467" t="s">
        <v>336</v>
      </c>
      <c r="K44" s="468"/>
      <c r="L44" s="468"/>
      <c r="M44" s="468"/>
      <c r="N44" s="468"/>
      <c r="O44" s="468"/>
      <c r="P44" s="469"/>
      <c r="Q44" s="4"/>
      <c r="R44" s="4"/>
      <c r="S44" s="4"/>
      <c r="T44" s="4"/>
      <c r="U44" s="4"/>
      <c r="V44" s="4"/>
      <c r="W44" s="4"/>
      <c r="X44" s="4"/>
      <c r="Y44" s="4"/>
    </row>
    <row r="45" spans="1:25">
      <c r="A45" s="4"/>
      <c r="B45" s="40">
        <f t="shared" si="0"/>
        <v>7</v>
      </c>
      <c r="C45" s="388" t="s">
        <v>342</v>
      </c>
      <c r="D45" s="63"/>
      <c r="E45" s="428">
        <f>VLOOKUP($C45,WaterEmissions!$G$128:$N$161,7,FALSE)</f>
        <v>7.0902301862463355E-9</v>
      </c>
      <c r="F45" s="428">
        <f>VLOOKUP($C45,WaterEmissions!$G$128:$N$161,6,FALSE)</f>
        <v>1.6822169059011165E-9</v>
      </c>
      <c r="G45" s="428">
        <f>VLOOKUP($C45,WaterEmissions!$G$128:$N$161,8,FALSE)</f>
        <v>1.1835346459674367E-8</v>
      </c>
      <c r="H45" s="70" t="s">
        <v>224</v>
      </c>
      <c r="I45" s="169">
        <v>3</v>
      </c>
      <c r="J45" s="467" t="s">
        <v>336</v>
      </c>
      <c r="K45" s="468"/>
      <c r="L45" s="468"/>
      <c r="M45" s="468"/>
      <c r="N45" s="468"/>
      <c r="O45" s="468"/>
      <c r="P45" s="469"/>
      <c r="Q45" s="4"/>
      <c r="R45" s="4"/>
      <c r="S45" s="4"/>
      <c r="T45" s="4"/>
      <c r="U45" s="4"/>
      <c r="V45" s="4"/>
      <c r="W45" s="4"/>
      <c r="X45" s="4"/>
      <c r="Y45" s="4"/>
    </row>
    <row r="46" spans="1:25">
      <c r="A46" s="4"/>
      <c r="B46" s="40">
        <f t="shared" si="0"/>
        <v>7</v>
      </c>
      <c r="C46" s="388" t="s">
        <v>1135</v>
      </c>
      <c r="D46" s="63"/>
      <c r="E46" s="428">
        <f>VLOOKUP($C46,WaterEmissions!$G$128:$N$161,7,FALSE)</f>
        <v>1.1242955874534822E-8</v>
      </c>
      <c r="F46" s="428">
        <f>VLOOKUP($C46,WaterEmissions!$G$128:$N$161,6,FALSE)</f>
        <v>4.9999999999999993E-9</v>
      </c>
      <c r="G46" s="428">
        <f>VLOOKUP($C46,WaterEmissions!$G$128:$N$161,8,FALSE)</f>
        <v>2.3728867623604467E-8</v>
      </c>
      <c r="H46" s="70" t="s">
        <v>224</v>
      </c>
      <c r="I46" s="169">
        <v>3</v>
      </c>
      <c r="J46" s="467" t="s">
        <v>336</v>
      </c>
      <c r="K46" s="468"/>
      <c r="L46" s="468"/>
      <c r="M46" s="468"/>
      <c r="N46" s="468"/>
      <c r="O46" s="468"/>
      <c r="P46" s="469"/>
      <c r="Q46" s="4"/>
      <c r="R46" s="4"/>
      <c r="S46" s="4"/>
      <c r="T46" s="4"/>
      <c r="U46" s="4"/>
      <c r="V46" s="4"/>
      <c r="W46" s="4"/>
      <c r="X46" s="4"/>
      <c r="Y46" s="4"/>
    </row>
    <row r="47" spans="1:25">
      <c r="A47" s="4"/>
      <c r="B47" s="40">
        <f t="shared" si="0"/>
        <v>6</v>
      </c>
      <c r="C47" s="388" t="s">
        <v>1136</v>
      </c>
      <c r="D47" s="63"/>
      <c r="E47" s="428">
        <f>VLOOKUP($C47,WaterEmissions!$G$128:$N$161,7,FALSE)</f>
        <v>8.5439168371489764E-7</v>
      </c>
      <c r="F47" s="428">
        <f>VLOOKUP($C47,WaterEmissions!$G$128:$N$161,6,FALSE)</f>
        <v>8.0406818181818189E-7</v>
      </c>
      <c r="G47" s="428">
        <f>VLOOKUP($C47,WaterEmissions!$G$128:$N$161,8,FALSE)</f>
        <v>9.1453824308973871E-7</v>
      </c>
      <c r="H47" s="70" t="s">
        <v>224</v>
      </c>
      <c r="I47" s="169">
        <v>3</v>
      </c>
      <c r="J47" s="467" t="s">
        <v>336</v>
      </c>
      <c r="K47" s="468"/>
      <c r="L47" s="468"/>
      <c r="M47" s="468"/>
      <c r="N47" s="468"/>
      <c r="O47" s="468"/>
      <c r="P47" s="469"/>
      <c r="Q47" s="4"/>
      <c r="R47" s="4"/>
      <c r="S47" s="4"/>
      <c r="T47" s="4"/>
      <c r="U47" s="4"/>
      <c r="V47" s="4"/>
      <c r="W47" s="4"/>
      <c r="X47" s="4"/>
      <c r="Y47" s="4"/>
    </row>
    <row r="48" spans="1:25">
      <c r="A48" s="4"/>
      <c r="B48" s="40">
        <f t="shared" si="0"/>
        <v>9</v>
      </c>
      <c r="C48" s="388" t="s">
        <v>1137</v>
      </c>
      <c r="D48" s="63"/>
      <c r="E48" s="428">
        <f>VLOOKUP($C48,WaterEmissions!$G$128:$N$161,7,FALSE)</f>
        <v>1.0131408560347096E-7</v>
      </c>
      <c r="F48" s="428">
        <f>VLOOKUP($C48,WaterEmissions!$G$128:$N$161,6,FALSE)</f>
        <v>7.9984139642034376E-8</v>
      </c>
      <c r="G48" s="428">
        <f>VLOOKUP($C48,WaterEmissions!$G$128:$N$161,8,FALSE)</f>
        <v>1.3144377129875049E-7</v>
      </c>
      <c r="H48" s="70" t="s">
        <v>224</v>
      </c>
      <c r="I48" s="169">
        <v>3</v>
      </c>
      <c r="J48" s="467" t="s">
        <v>336</v>
      </c>
      <c r="K48" s="468"/>
      <c r="L48" s="468"/>
      <c r="M48" s="468"/>
      <c r="N48" s="468"/>
      <c r="O48" s="468"/>
      <c r="P48" s="469"/>
      <c r="Q48" s="4"/>
      <c r="R48" s="4"/>
      <c r="S48" s="4"/>
      <c r="T48" s="4"/>
      <c r="U48" s="4"/>
      <c r="V48" s="4"/>
      <c r="W48" s="4"/>
      <c r="X48" s="4"/>
      <c r="Y48" s="4"/>
    </row>
    <row r="49" spans="1:25">
      <c r="A49" s="4"/>
      <c r="B49" s="40">
        <f t="shared" si="0"/>
        <v>9</v>
      </c>
      <c r="C49" s="388" t="s">
        <v>1138</v>
      </c>
      <c r="D49" s="63"/>
      <c r="E49" s="428">
        <f>VLOOKUP($C49,WaterEmissions!$G$128:$N$161,7,FALSE)</f>
        <v>1.0165120535150828E-9</v>
      </c>
      <c r="F49" s="428">
        <f>VLOOKUP($C49,WaterEmissions!$G$128:$N$161,6,FALSE)</f>
        <v>1.0000000000000001E-9</v>
      </c>
      <c r="G49" s="428">
        <f>VLOOKUP($C49,WaterEmissions!$G$128:$N$161,8,FALSE)</f>
        <v>1.0495361605452482E-9</v>
      </c>
      <c r="H49" s="70" t="s">
        <v>224</v>
      </c>
      <c r="I49" s="169">
        <v>3</v>
      </c>
      <c r="J49" s="467" t="s">
        <v>336</v>
      </c>
      <c r="K49" s="468"/>
      <c r="L49" s="468"/>
      <c r="M49" s="468"/>
      <c r="N49" s="468"/>
      <c r="O49" s="468"/>
      <c r="P49" s="469"/>
      <c r="Q49" s="4"/>
      <c r="R49" s="4"/>
      <c r="S49" s="4"/>
      <c r="T49" s="4"/>
      <c r="U49" s="4"/>
      <c r="V49" s="4"/>
      <c r="W49" s="4"/>
      <c r="X49" s="4"/>
      <c r="Y49" s="4"/>
    </row>
    <row r="50" spans="1:25">
      <c r="A50" s="4"/>
      <c r="B50" s="40">
        <f t="shared" si="0"/>
        <v>7</v>
      </c>
      <c r="C50" s="388" t="s">
        <v>1139</v>
      </c>
      <c r="D50" s="63"/>
      <c r="E50" s="428">
        <f>VLOOKUP($C50,WaterEmissions!$G$128:$N$161,7,FALSE)</f>
        <v>8.8156327019586758E-5</v>
      </c>
      <c r="F50" s="428">
        <f>VLOOKUP($C50,WaterEmissions!$G$128:$N$161,6,FALSE)</f>
        <v>8.2379477470655074E-5</v>
      </c>
      <c r="G50" s="428">
        <f>VLOOKUP($C50,WaterEmissions!$G$128:$N$161,8,FALSE)</f>
        <v>9.3568650318567764E-5</v>
      </c>
      <c r="H50" s="70" t="s">
        <v>224</v>
      </c>
      <c r="I50" s="169">
        <v>3</v>
      </c>
      <c r="J50" s="467" t="s">
        <v>336</v>
      </c>
      <c r="K50" s="468"/>
      <c r="L50" s="468"/>
      <c r="M50" s="468"/>
      <c r="N50" s="468"/>
      <c r="O50" s="468"/>
      <c r="P50" s="469"/>
      <c r="Q50" s="4"/>
      <c r="R50" s="4"/>
      <c r="S50" s="4"/>
      <c r="T50" s="4"/>
      <c r="U50" s="4"/>
      <c r="V50" s="4"/>
      <c r="W50" s="4"/>
      <c r="X50" s="4"/>
      <c r="Y50" s="4"/>
    </row>
    <row r="51" spans="1:25">
      <c r="A51" s="4"/>
      <c r="B51" s="40">
        <f t="shared" si="0"/>
        <v>7</v>
      </c>
      <c r="C51" s="388" t="s">
        <v>343</v>
      </c>
      <c r="D51" s="63"/>
      <c r="E51" s="428">
        <f>VLOOKUP($C51,WaterEmissions!$G$128:$N$161,7,FALSE)</f>
        <v>1.5742655265466895E-7</v>
      </c>
      <c r="F51" s="428">
        <f>VLOOKUP($C51,WaterEmissions!$G$128:$N$161,6,FALSE)</f>
        <v>8.7209125331313894E-8</v>
      </c>
      <c r="G51" s="428">
        <f>VLOOKUP($C51,WaterEmissions!$G$128:$N$161,8,FALSE)</f>
        <v>2.2088038277511962E-7</v>
      </c>
      <c r="H51" s="70" t="s">
        <v>224</v>
      </c>
      <c r="I51" s="169">
        <v>3</v>
      </c>
      <c r="J51" s="467" t="s">
        <v>336</v>
      </c>
      <c r="K51" s="468"/>
      <c r="L51" s="468"/>
      <c r="M51" s="468"/>
      <c r="N51" s="468"/>
      <c r="O51" s="468"/>
      <c r="P51" s="469"/>
      <c r="Q51" s="4"/>
      <c r="R51" s="4"/>
      <c r="S51" s="4"/>
      <c r="T51" s="4"/>
      <c r="U51" s="4"/>
      <c r="V51" s="4"/>
      <c r="W51" s="4"/>
      <c r="X51" s="4"/>
      <c r="Y51" s="4"/>
    </row>
    <row r="52" spans="1:25">
      <c r="A52" s="4"/>
      <c r="B52" s="40">
        <f t="shared" si="0"/>
        <v>7</v>
      </c>
      <c r="C52" s="388" t="s">
        <v>1125</v>
      </c>
      <c r="D52" s="63"/>
      <c r="E52" s="428">
        <f>VLOOKUP($C52,WaterEmissions!$G$128:$N$161,7,FALSE)</f>
        <v>9.9999999999999994E-12</v>
      </c>
      <c r="F52" s="428">
        <f>VLOOKUP($C52,WaterEmissions!$G$128:$N$161,6,FALSE)</f>
        <v>9.9999999999999994E-12</v>
      </c>
      <c r="G52" s="428">
        <f>VLOOKUP($C52,WaterEmissions!$G$128:$N$161,8,FALSE)</f>
        <v>1.0000000000000001E-11</v>
      </c>
      <c r="H52" s="70" t="s">
        <v>224</v>
      </c>
      <c r="I52" s="169">
        <v>3</v>
      </c>
      <c r="J52" s="467" t="s">
        <v>336</v>
      </c>
      <c r="K52" s="468"/>
      <c r="L52" s="468"/>
      <c r="M52" s="468"/>
      <c r="N52" s="468"/>
      <c r="O52" s="468"/>
      <c r="P52" s="469"/>
      <c r="Q52" s="4"/>
      <c r="R52" s="4"/>
      <c r="S52" s="4"/>
      <c r="T52" s="4"/>
      <c r="U52" s="4"/>
      <c r="V52" s="4"/>
      <c r="W52" s="4"/>
      <c r="X52" s="4"/>
      <c r="Y52" s="4"/>
    </row>
    <row r="53" spans="1:25">
      <c r="A53" s="4"/>
      <c r="B53" s="40">
        <f t="shared" si="0"/>
        <v>7</v>
      </c>
      <c r="C53" s="388" t="s">
        <v>344</v>
      </c>
      <c r="D53" s="63"/>
      <c r="E53" s="428">
        <f>VLOOKUP($C53,WaterEmissions!$G$128:$N$161,7,FALSE)</f>
        <v>1.0000000000000002E-8</v>
      </c>
      <c r="F53" s="428">
        <f>VLOOKUP($C53,WaterEmissions!$G$128:$N$161,6,FALSE)</f>
        <v>9.9999999999999986E-9</v>
      </c>
      <c r="G53" s="428">
        <f>VLOOKUP($C53,WaterEmissions!$G$128:$N$161,8,FALSE)</f>
        <v>1.0000000000000002E-8</v>
      </c>
      <c r="H53" s="70" t="s">
        <v>224</v>
      </c>
      <c r="I53" s="169">
        <v>3</v>
      </c>
      <c r="J53" s="467" t="s">
        <v>336</v>
      </c>
      <c r="K53" s="468"/>
      <c r="L53" s="468"/>
      <c r="M53" s="468"/>
      <c r="N53" s="468"/>
      <c r="O53" s="468"/>
      <c r="P53" s="469"/>
      <c r="Q53" s="4"/>
      <c r="R53" s="4"/>
      <c r="S53" s="4"/>
      <c r="T53" s="4"/>
      <c r="U53" s="4"/>
      <c r="V53" s="4"/>
      <c r="W53" s="4"/>
      <c r="X53" s="4"/>
      <c r="Y53" s="4"/>
    </row>
    <row r="54" spans="1:25">
      <c r="A54" s="4"/>
      <c r="B54" s="40">
        <f t="shared" si="0"/>
        <v>12</v>
      </c>
      <c r="C54" s="388" t="s">
        <v>1140</v>
      </c>
      <c r="D54" s="63"/>
      <c r="E54" s="428">
        <f>VLOOKUP($C54,WaterEmissions!$G$128:$N$161,7,FALSE)</f>
        <v>5.7717644204687559E-7</v>
      </c>
      <c r="F54" s="428">
        <f>VLOOKUP($C54,WaterEmissions!$G$128:$N$161,6,FALSE)</f>
        <v>3.443078149920254E-7</v>
      </c>
      <c r="G54" s="428">
        <f>VLOOKUP($C54,WaterEmissions!$G$128:$N$161,8,FALSE)</f>
        <v>8.9743960620976895E-7</v>
      </c>
      <c r="H54" s="70" t="s">
        <v>224</v>
      </c>
      <c r="I54" s="169">
        <v>3</v>
      </c>
      <c r="J54" s="467" t="s">
        <v>336</v>
      </c>
      <c r="K54" s="468"/>
      <c r="L54" s="468"/>
      <c r="M54" s="468"/>
      <c r="N54" s="468"/>
      <c r="O54" s="468"/>
      <c r="P54" s="469"/>
      <c r="Q54" s="4"/>
      <c r="R54" s="4"/>
      <c r="S54" s="4"/>
      <c r="T54" s="4"/>
      <c r="U54" s="4"/>
      <c r="V54" s="4"/>
      <c r="W54" s="4"/>
      <c r="X54" s="4"/>
      <c r="Y54" s="4"/>
    </row>
    <row r="55" spans="1:25">
      <c r="A55" s="4"/>
      <c r="B55" s="40">
        <f t="shared" si="0"/>
        <v>10</v>
      </c>
      <c r="C55" s="388" t="s">
        <v>1141</v>
      </c>
      <c r="D55" s="63"/>
      <c r="E55" s="428">
        <f>VLOOKUP($C55,WaterEmissions!$G$128:$N$161,7,FALSE)</f>
        <v>2.9948360304355912E-7</v>
      </c>
      <c r="F55" s="428">
        <f>VLOOKUP($C55,WaterEmissions!$G$128:$N$161,6,FALSE)</f>
        <v>2.6775123059447182E-7</v>
      </c>
      <c r="G55" s="428">
        <f>VLOOKUP($C55,WaterEmissions!$G$128:$N$161,8,FALSE)</f>
        <v>3.5536895268474212E-7</v>
      </c>
      <c r="H55" s="70" t="s">
        <v>224</v>
      </c>
      <c r="I55" s="169">
        <v>3</v>
      </c>
      <c r="J55" s="467" t="s">
        <v>336</v>
      </c>
      <c r="K55" s="468"/>
      <c r="L55" s="468"/>
      <c r="M55" s="468"/>
      <c r="N55" s="468"/>
      <c r="O55" s="468"/>
      <c r="P55" s="469"/>
      <c r="Q55" s="4"/>
      <c r="R55" s="4"/>
      <c r="S55" s="4"/>
      <c r="T55" s="4"/>
      <c r="U55" s="4"/>
      <c r="V55" s="4"/>
      <c r="W55" s="4"/>
      <c r="X55" s="4"/>
      <c r="Y55" s="4"/>
    </row>
    <row r="56" spans="1:25">
      <c r="A56" s="4"/>
      <c r="B56" s="40">
        <f t="shared" si="0"/>
        <v>12</v>
      </c>
      <c r="C56" s="388" t="s">
        <v>1142</v>
      </c>
      <c r="D56" s="63"/>
      <c r="E56" s="428">
        <f>VLOOKUP($C56,WaterEmissions!$G$128:$N$161,7,FALSE)</f>
        <v>1.5020981756509046E-6</v>
      </c>
      <c r="F56" s="428">
        <f>VLOOKUP($C56,WaterEmissions!$G$128:$N$161,6,FALSE)</f>
        <v>1.1360134680134682E-6</v>
      </c>
      <c r="G56" s="428">
        <f>VLOOKUP($C56,WaterEmissions!$G$128:$N$161,8,FALSE)</f>
        <v>1.9020607724346841E-6</v>
      </c>
      <c r="H56" s="70" t="s">
        <v>224</v>
      </c>
      <c r="I56" s="169">
        <v>3</v>
      </c>
      <c r="J56" s="467" t="s">
        <v>336</v>
      </c>
      <c r="K56" s="468"/>
      <c r="L56" s="468"/>
      <c r="M56" s="468"/>
      <c r="N56" s="468"/>
      <c r="O56" s="468"/>
      <c r="P56" s="469"/>
      <c r="Q56" s="4"/>
      <c r="R56" s="4"/>
      <c r="S56" s="4"/>
      <c r="T56" s="4"/>
      <c r="U56" s="4"/>
      <c r="V56" s="4"/>
      <c r="W56" s="4"/>
      <c r="X56" s="4"/>
      <c r="Y56" s="4"/>
    </row>
    <row r="57" spans="1:25">
      <c r="A57" s="4"/>
      <c r="B57" s="40">
        <f t="shared" si="0"/>
        <v>6</v>
      </c>
      <c r="C57" s="388" t="s">
        <v>337</v>
      </c>
      <c r="D57" s="63"/>
      <c r="E57" s="428">
        <f>VLOOKUP($C57,WaterEmissions!$G$128:$N$161,7,FALSE)</f>
        <v>1.8548460543709939E-8</v>
      </c>
      <c r="F57" s="428">
        <f>VLOOKUP($C57,WaterEmissions!$G$128:$N$161,6,FALSE)</f>
        <v>1.6162041467304625E-8</v>
      </c>
      <c r="G57" s="428">
        <f>VLOOKUP($C57,WaterEmissions!$G$128:$N$161,8,FALSE)</f>
        <v>1.9938849440614286E-8</v>
      </c>
      <c r="H57" s="70" t="s">
        <v>224</v>
      </c>
      <c r="I57" s="169">
        <v>3</v>
      </c>
      <c r="J57" s="467" t="s">
        <v>336</v>
      </c>
      <c r="K57" s="468"/>
      <c r="L57" s="468"/>
      <c r="M57" s="468"/>
      <c r="N57" s="468"/>
      <c r="O57" s="468"/>
      <c r="P57" s="469"/>
      <c r="Q57" s="4"/>
      <c r="R57" s="4"/>
      <c r="S57" s="4"/>
      <c r="T57" s="4"/>
      <c r="U57" s="4"/>
      <c r="V57" s="4"/>
      <c r="W57" s="4"/>
      <c r="X57" s="4"/>
      <c r="Y57" s="4"/>
    </row>
    <row r="58" spans="1:25">
      <c r="A58" s="4"/>
      <c r="B58" s="40">
        <f t="shared" si="0"/>
        <v>13</v>
      </c>
      <c r="C58" s="388" t="s">
        <v>338</v>
      </c>
      <c r="D58" s="63"/>
      <c r="E58" s="428">
        <f>VLOOKUP($C58,WaterEmissions!$G$128:$N$161,7,FALSE)</f>
        <v>1.8414882514542837E-9</v>
      </c>
      <c r="F58" s="428">
        <f>VLOOKUP($C58,WaterEmissions!$G$128:$N$161,6,FALSE)</f>
        <v>1.4214513556618822E-9</v>
      </c>
      <c r="G58" s="428">
        <f>VLOOKUP($C58,WaterEmissions!$G$128:$N$161,8,FALSE)</f>
        <v>2.18085952290799E-9</v>
      </c>
      <c r="H58" s="70" t="s">
        <v>224</v>
      </c>
      <c r="I58" s="169">
        <v>3</v>
      </c>
      <c r="J58" s="467" t="s">
        <v>336</v>
      </c>
      <c r="K58" s="468"/>
      <c r="L58" s="468"/>
      <c r="M58" s="468"/>
      <c r="N58" s="468"/>
      <c r="O58" s="468"/>
      <c r="P58" s="469"/>
      <c r="Q58" s="4"/>
      <c r="R58" s="4"/>
      <c r="S58" s="4"/>
      <c r="T58" s="4"/>
      <c r="U58" s="4"/>
      <c r="V58" s="4"/>
      <c r="W58" s="4"/>
      <c r="X58" s="4"/>
      <c r="Y58" s="4"/>
    </row>
    <row r="59" spans="1:25">
      <c r="A59" s="4"/>
      <c r="B59" s="40">
        <f t="shared" si="0"/>
        <v>7</v>
      </c>
      <c r="C59" s="388" t="s">
        <v>1143</v>
      </c>
      <c r="D59" s="63"/>
      <c r="E59" s="428">
        <f>VLOOKUP($C59,WaterEmissions!$G$128:$N$161,7,FALSE)</f>
        <v>2.1725510693103615E-4</v>
      </c>
      <c r="F59" s="428">
        <f>VLOOKUP($C59,WaterEmissions!$G$128:$N$161,6,FALSE)</f>
        <v>1.892663476874003E-4</v>
      </c>
      <c r="G59" s="428">
        <f>VLOOKUP($C59,WaterEmissions!$G$128:$N$161,8,FALSE)</f>
        <v>2.5221690647482016E-4</v>
      </c>
      <c r="H59" s="70" t="s">
        <v>224</v>
      </c>
      <c r="I59" s="169">
        <v>3</v>
      </c>
      <c r="J59" s="467" t="s">
        <v>336</v>
      </c>
      <c r="K59" s="468"/>
      <c r="L59" s="468"/>
      <c r="M59" s="468"/>
      <c r="N59" s="468"/>
      <c r="O59" s="468"/>
      <c r="P59" s="469"/>
      <c r="Q59" s="4"/>
      <c r="R59" s="4"/>
      <c r="S59" s="4"/>
      <c r="T59" s="4"/>
      <c r="U59" s="4"/>
      <c r="V59" s="4"/>
      <c r="W59" s="4"/>
      <c r="X59" s="4"/>
      <c r="Y59" s="4"/>
    </row>
    <row r="60" spans="1:25">
      <c r="A60" s="4"/>
      <c r="B60" s="40">
        <f t="shared" si="0"/>
        <v>8</v>
      </c>
      <c r="C60" s="388" t="s">
        <v>339</v>
      </c>
      <c r="D60" s="63"/>
      <c r="E60" s="428">
        <f>VLOOKUP($C60,WaterEmissions!$G$128:$N$161,7,FALSE)</f>
        <v>1.494332394556953E-3</v>
      </c>
      <c r="F60" s="428">
        <f>VLOOKUP($C60,WaterEmissions!$G$128:$N$161,6,FALSE)</f>
        <v>1.4071056618819777E-3</v>
      </c>
      <c r="G60" s="428">
        <f>VLOOKUP($C60,WaterEmissions!$G$128:$N$161,8,FALSE)</f>
        <v>1.5877048500736212E-3</v>
      </c>
      <c r="H60" s="70" t="s">
        <v>224</v>
      </c>
      <c r="I60" s="169">
        <v>3</v>
      </c>
      <c r="J60" s="467" t="s">
        <v>336</v>
      </c>
      <c r="K60" s="468"/>
      <c r="L60" s="468"/>
      <c r="M60" s="468"/>
      <c r="N60" s="468"/>
      <c r="O60" s="468"/>
      <c r="P60" s="469"/>
      <c r="Q60" s="4"/>
      <c r="R60" s="4"/>
      <c r="S60" s="4"/>
      <c r="T60" s="4"/>
      <c r="U60" s="4"/>
      <c r="V60" s="4"/>
      <c r="W60" s="4"/>
      <c r="X60" s="4"/>
      <c r="Y60" s="4"/>
    </row>
    <row r="61" spans="1:25">
      <c r="A61" s="4"/>
      <c r="B61" s="40">
        <f t="shared" si="0"/>
        <v>8</v>
      </c>
      <c r="C61" s="388" t="s">
        <v>340</v>
      </c>
      <c r="D61" s="63"/>
      <c r="E61" s="428">
        <f>VLOOKUP($C61,WaterEmissions!$G$128:$N$161,7,FALSE)</f>
        <v>1.0179288148428626E-5</v>
      </c>
      <c r="F61" s="428">
        <f>VLOOKUP($C61,WaterEmissions!$G$128:$N$161,6,FALSE)</f>
        <v>9.9999999999999991E-6</v>
      </c>
      <c r="G61" s="428">
        <f>VLOOKUP($C61,WaterEmissions!$G$128:$N$161,8,FALSE)</f>
        <v>1.0537864445285879E-5</v>
      </c>
      <c r="H61" s="70" t="s">
        <v>224</v>
      </c>
      <c r="I61" s="169">
        <v>3</v>
      </c>
      <c r="J61" s="467" t="s">
        <v>336</v>
      </c>
      <c r="K61" s="468"/>
      <c r="L61" s="468"/>
      <c r="M61" s="468"/>
      <c r="N61" s="468"/>
      <c r="O61" s="468"/>
      <c r="P61" s="469"/>
      <c r="Q61" s="4"/>
      <c r="R61" s="4"/>
      <c r="S61" s="4"/>
      <c r="T61" s="4"/>
      <c r="U61" s="4"/>
      <c r="V61" s="4"/>
      <c r="W61" s="4"/>
      <c r="X61" s="4"/>
      <c r="Y61" s="4"/>
    </row>
    <row r="62" spans="1:25">
      <c r="A62" s="4"/>
      <c r="B62" s="40">
        <f t="shared" si="0"/>
        <v>11</v>
      </c>
      <c r="C62" s="388" t="s">
        <v>1144</v>
      </c>
      <c r="D62" s="63"/>
      <c r="E62" s="428">
        <f>VLOOKUP($C62,WaterEmissions!$G$128:$N$161,7,FALSE)</f>
        <v>3.1211195201988551E-6</v>
      </c>
      <c r="F62" s="428">
        <f>VLOOKUP($C62,WaterEmissions!$G$128:$N$161,6,FALSE)</f>
        <v>2.3165751609238928E-6</v>
      </c>
      <c r="G62" s="428">
        <f>VLOOKUP($C62,WaterEmissions!$G$128:$N$161,8,FALSE)</f>
        <v>3.5737639553429024E-6</v>
      </c>
      <c r="H62" s="70" t="s">
        <v>224</v>
      </c>
      <c r="I62" s="169">
        <v>3</v>
      </c>
      <c r="J62" s="467" t="s">
        <v>336</v>
      </c>
      <c r="K62" s="468"/>
      <c r="L62" s="468"/>
      <c r="M62" s="468"/>
      <c r="N62" s="468"/>
      <c r="O62" s="468"/>
      <c r="P62" s="469"/>
      <c r="Q62" s="4"/>
      <c r="R62" s="4"/>
      <c r="S62" s="4"/>
      <c r="T62" s="4"/>
      <c r="U62" s="4"/>
      <c r="V62" s="4"/>
      <c r="W62" s="4"/>
      <c r="X62" s="4"/>
      <c r="Y62" s="4"/>
    </row>
    <row r="63" spans="1:25">
      <c r="A63" s="4"/>
      <c r="B63" s="40">
        <f t="shared" si="0"/>
        <v>12</v>
      </c>
      <c r="C63" s="388" t="s">
        <v>1145</v>
      </c>
      <c r="D63" s="63"/>
      <c r="E63" s="428">
        <f>VLOOKUP($C63,WaterEmissions!$G$128:$N$161,7,FALSE)</f>
        <v>6.8057214543522967E-4</v>
      </c>
      <c r="F63" s="428">
        <f>VLOOKUP($C63,WaterEmissions!$G$128:$N$161,6,FALSE)</f>
        <v>6.3893137069291931E-4</v>
      </c>
      <c r="G63" s="428">
        <f>VLOOKUP($C63,WaterEmissions!$G$128:$N$161,8,FALSE)</f>
        <v>7.2497844679299283E-4</v>
      </c>
      <c r="H63" s="70" t="s">
        <v>224</v>
      </c>
      <c r="I63" s="169">
        <v>3</v>
      </c>
      <c r="J63" s="467" t="s">
        <v>336</v>
      </c>
      <c r="K63" s="468"/>
      <c r="L63" s="468"/>
      <c r="M63" s="468"/>
      <c r="N63" s="468"/>
      <c r="O63" s="468"/>
      <c r="P63" s="469"/>
      <c r="Q63" s="4"/>
      <c r="R63" s="4"/>
      <c r="S63" s="4"/>
      <c r="T63" s="4"/>
      <c r="U63" s="4"/>
      <c r="V63" s="4"/>
      <c r="W63" s="4"/>
      <c r="X63" s="4"/>
      <c r="Y63" s="4"/>
    </row>
    <row r="64" spans="1:25">
      <c r="A64" s="4"/>
      <c r="B64" s="40">
        <f t="shared" si="0"/>
        <v>9</v>
      </c>
      <c r="C64" s="388" t="s">
        <v>1146</v>
      </c>
      <c r="D64" s="63"/>
      <c r="E64" s="428">
        <f>VLOOKUP($C64,WaterEmissions!$G$128:$N$161,7,FALSE)</f>
        <v>1.0000000000000002E-8</v>
      </c>
      <c r="F64" s="428">
        <f>VLOOKUP($C64,WaterEmissions!$G$128:$N$161,6,FALSE)</f>
        <v>9.9999999999999986E-9</v>
      </c>
      <c r="G64" s="428">
        <f>VLOOKUP($C64,WaterEmissions!$G$128:$N$161,8,FALSE)</f>
        <v>1.0000000000000002E-8</v>
      </c>
      <c r="H64" s="70" t="s">
        <v>224</v>
      </c>
      <c r="I64" s="169">
        <v>3</v>
      </c>
      <c r="J64" s="467" t="s">
        <v>336</v>
      </c>
      <c r="K64" s="468"/>
      <c r="L64" s="468"/>
      <c r="M64" s="468"/>
      <c r="N64" s="468"/>
      <c r="O64" s="468"/>
      <c r="P64" s="469"/>
      <c r="Q64" s="4"/>
      <c r="R64" s="4"/>
      <c r="S64" s="4"/>
      <c r="T64" s="4"/>
      <c r="U64" s="4"/>
      <c r="V64" s="4"/>
      <c r="W64" s="4"/>
      <c r="X64" s="4"/>
      <c r="Y64" s="4"/>
    </row>
    <row r="65" spans="1:25">
      <c r="A65" s="4"/>
      <c r="B65" s="40">
        <f t="shared" si="0"/>
        <v>6</v>
      </c>
      <c r="C65" s="388" t="s">
        <v>354</v>
      </c>
      <c r="D65" s="63" t="s">
        <v>355</v>
      </c>
      <c r="E65" s="170">
        <f>E35*$E$34</f>
        <v>2.5087026894926767E-10</v>
      </c>
      <c r="F65" s="30"/>
      <c r="G65" s="30"/>
      <c r="H65" s="70" t="s">
        <v>225</v>
      </c>
      <c r="I65" s="392" t="s">
        <v>1262</v>
      </c>
      <c r="J65" s="467" t="s">
        <v>345</v>
      </c>
      <c r="K65" s="468"/>
      <c r="L65" s="468"/>
      <c r="M65" s="468"/>
      <c r="N65" s="468"/>
      <c r="O65" s="468"/>
      <c r="P65" s="469"/>
      <c r="Q65" s="4"/>
      <c r="R65" s="4"/>
      <c r="S65" s="4"/>
      <c r="T65" s="4"/>
      <c r="U65" s="4"/>
      <c r="V65" s="4"/>
      <c r="W65" s="4"/>
      <c r="X65" s="4"/>
      <c r="Y65" s="4"/>
    </row>
    <row r="66" spans="1:25">
      <c r="A66" s="4"/>
      <c r="B66" s="40">
        <f t="shared" si="0"/>
        <v>11</v>
      </c>
      <c r="C66" s="388" t="s">
        <v>1169</v>
      </c>
      <c r="D66" s="63" t="s">
        <v>1147</v>
      </c>
      <c r="E66" s="170">
        <f t="shared" ref="E66:E94" si="2">E36*$E$34</f>
        <v>3.534568549493611E-11</v>
      </c>
      <c r="F66" s="30"/>
      <c r="G66" s="30"/>
      <c r="H66" s="70" t="s">
        <v>225</v>
      </c>
      <c r="I66" s="392" t="s">
        <v>1262</v>
      </c>
      <c r="J66" s="467" t="s">
        <v>345</v>
      </c>
      <c r="K66" s="468"/>
      <c r="L66" s="468"/>
      <c r="M66" s="468"/>
      <c r="N66" s="468"/>
      <c r="O66" s="468"/>
      <c r="P66" s="469"/>
      <c r="Q66" s="4"/>
      <c r="R66" s="4"/>
      <c r="S66" s="4"/>
      <c r="T66" s="4"/>
      <c r="U66" s="4"/>
      <c r="V66" s="4"/>
      <c r="W66" s="4"/>
      <c r="X66" s="4"/>
      <c r="Y66" s="4"/>
    </row>
    <row r="67" spans="1:25">
      <c r="A67" s="4"/>
      <c r="B67" s="40">
        <f t="shared" si="0"/>
        <v>10</v>
      </c>
      <c r="C67" s="388" t="s">
        <v>1170</v>
      </c>
      <c r="D67" s="63" t="s">
        <v>1148</v>
      </c>
      <c r="E67" s="170">
        <f t="shared" si="2"/>
        <v>8.8822035940946812E-10</v>
      </c>
      <c r="F67" s="30"/>
      <c r="G67" s="30"/>
      <c r="H67" s="70" t="s">
        <v>225</v>
      </c>
      <c r="I67" s="392" t="s">
        <v>1262</v>
      </c>
      <c r="J67" s="467" t="s">
        <v>345</v>
      </c>
      <c r="K67" s="468"/>
      <c r="L67" s="468"/>
      <c r="M67" s="468"/>
      <c r="N67" s="468"/>
      <c r="O67" s="468"/>
      <c r="P67" s="469"/>
      <c r="Q67" s="4"/>
      <c r="R67" s="4"/>
      <c r="S67" s="4"/>
      <c r="T67" s="4"/>
      <c r="U67" s="4"/>
      <c r="V67" s="4"/>
      <c r="W67" s="4"/>
      <c r="X67" s="4"/>
      <c r="Y67" s="4"/>
    </row>
    <row r="68" spans="1:25">
      <c r="A68" s="4"/>
      <c r="B68" s="40">
        <f t="shared" si="0"/>
        <v>7</v>
      </c>
      <c r="C68" s="388" t="s">
        <v>1171</v>
      </c>
      <c r="D68" s="63" t="s">
        <v>1149</v>
      </c>
      <c r="E68" s="170">
        <f t="shared" si="2"/>
        <v>7.9670563287275753E-8</v>
      </c>
      <c r="F68" s="30"/>
      <c r="G68" s="30"/>
      <c r="H68" s="70" t="s">
        <v>225</v>
      </c>
      <c r="I68" s="392" t="s">
        <v>1262</v>
      </c>
      <c r="J68" s="467" t="s">
        <v>345</v>
      </c>
      <c r="K68" s="468"/>
      <c r="L68" s="468"/>
      <c r="M68" s="468"/>
      <c r="N68" s="468"/>
      <c r="O68" s="468"/>
      <c r="P68" s="469"/>
      <c r="Q68" s="4"/>
      <c r="R68" s="4"/>
      <c r="S68" s="4"/>
      <c r="T68" s="4"/>
      <c r="U68" s="4"/>
      <c r="V68" s="4"/>
      <c r="W68" s="4"/>
      <c r="X68" s="4"/>
      <c r="Y68" s="4"/>
    </row>
    <row r="69" spans="1:25">
      <c r="A69" s="4"/>
      <c r="B69" s="40">
        <f t="shared" si="0"/>
        <v>9</v>
      </c>
      <c r="C69" s="388" t="s">
        <v>1172</v>
      </c>
      <c r="D69" s="63" t="s">
        <v>1150</v>
      </c>
      <c r="E69" s="170">
        <f t="shared" si="2"/>
        <v>4.8648658031385386E-9</v>
      </c>
      <c r="F69" s="30"/>
      <c r="G69" s="30"/>
      <c r="H69" s="70" t="s">
        <v>225</v>
      </c>
      <c r="I69" s="392" t="s">
        <v>1262</v>
      </c>
      <c r="J69" s="467" t="s">
        <v>345</v>
      </c>
      <c r="K69" s="468"/>
      <c r="L69" s="468"/>
      <c r="M69" s="468"/>
      <c r="N69" s="468"/>
      <c r="O69" s="468"/>
      <c r="P69" s="469"/>
      <c r="Q69" s="4"/>
      <c r="R69" s="4"/>
      <c r="S69" s="4"/>
      <c r="T69" s="4"/>
      <c r="U69" s="4"/>
      <c r="V69" s="4"/>
      <c r="W69" s="4"/>
      <c r="X69" s="4"/>
      <c r="Y69" s="4"/>
    </row>
    <row r="70" spans="1:25">
      <c r="A70" s="4"/>
      <c r="B70" s="40">
        <f t="shared" si="0"/>
        <v>11</v>
      </c>
      <c r="C70" s="388" t="s">
        <v>1173</v>
      </c>
      <c r="D70" s="63" t="s">
        <v>1151</v>
      </c>
      <c r="E70" s="170">
        <f t="shared" si="2"/>
        <v>1.5934112657455153E-12</v>
      </c>
      <c r="F70" s="30"/>
      <c r="G70" s="30"/>
      <c r="H70" s="70" t="s">
        <v>225</v>
      </c>
      <c r="I70" s="392" t="s">
        <v>1262</v>
      </c>
      <c r="J70" s="467" t="s">
        <v>345</v>
      </c>
      <c r="K70" s="468"/>
      <c r="L70" s="468"/>
      <c r="M70" s="468"/>
      <c r="N70" s="468"/>
      <c r="O70" s="468"/>
      <c r="P70" s="469"/>
      <c r="Q70" s="4"/>
      <c r="R70" s="4"/>
      <c r="S70" s="4"/>
      <c r="T70" s="4"/>
      <c r="U70" s="4"/>
      <c r="V70" s="4"/>
      <c r="W70" s="4"/>
      <c r="X70" s="4"/>
      <c r="Y70" s="4"/>
    </row>
    <row r="71" spans="1:25">
      <c r="A71" s="4"/>
      <c r="B71" s="40">
        <f t="shared" si="0"/>
        <v>11</v>
      </c>
      <c r="C71" s="388" t="s">
        <v>1174</v>
      </c>
      <c r="D71" s="63" t="s">
        <v>1152</v>
      </c>
      <c r="E71" s="170">
        <f t="shared" si="2"/>
        <v>1.1382194944247518E-6</v>
      </c>
      <c r="F71" s="30"/>
      <c r="G71" s="30"/>
      <c r="H71" s="70" t="s">
        <v>225</v>
      </c>
      <c r="I71" s="392" t="s">
        <v>1262</v>
      </c>
      <c r="J71" s="467" t="s">
        <v>345</v>
      </c>
      <c r="K71" s="468"/>
      <c r="L71" s="468"/>
      <c r="M71" s="468"/>
      <c r="N71" s="468"/>
      <c r="O71" s="468"/>
      <c r="P71" s="469"/>
      <c r="Q71" s="4"/>
      <c r="R71" s="4"/>
      <c r="S71" s="4"/>
      <c r="T71" s="4"/>
      <c r="U71" s="4"/>
      <c r="V71" s="4"/>
      <c r="W71" s="4"/>
      <c r="X71" s="4"/>
      <c r="Y71" s="4"/>
    </row>
    <row r="72" spans="1:25">
      <c r="A72" s="4"/>
      <c r="B72" s="40">
        <f t="shared" si="0"/>
        <v>9</v>
      </c>
      <c r="C72" s="388" t="s">
        <v>1175</v>
      </c>
      <c r="D72" s="63" t="s">
        <v>1153</v>
      </c>
      <c r="E72" s="170">
        <f t="shared" si="2"/>
        <v>9.6538591632245721E-8</v>
      </c>
      <c r="F72" s="30"/>
      <c r="G72" s="30"/>
      <c r="H72" s="70" t="s">
        <v>225</v>
      </c>
      <c r="I72" s="392" t="s">
        <v>1262</v>
      </c>
      <c r="J72" s="467" t="s">
        <v>345</v>
      </c>
      <c r="K72" s="468"/>
      <c r="L72" s="468"/>
      <c r="M72" s="468"/>
      <c r="N72" s="468"/>
      <c r="O72" s="468"/>
      <c r="P72" s="469"/>
      <c r="Q72" s="4"/>
      <c r="R72" s="4"/>
      <c r="S72" s="4"/>
      <c r="T72" s="4"/>
      <c r="U72" s="4"/>
      <c r="V72" s="4"/>
      <c r="W72" s="4"/>
      <c r="X72" s="4"/>
      <c r="Y72" s="4"/>
    </row>
    <row r="73" spans="1:25">
      <c r="A73" s="4"/>
      <c r="B73" s="40">
        <f t="shared" si="0"/>
        <v>7</v>
      </c>
      <c r="C73" s="388" t="s">
        <v>1176</v>
      </c>
      <c r="D73" s="63" t="s">
        <v>1154</v>
      </c>
      <c r="E73" s="170">
        <f t="shared" si="2"/>
        <v>2.6855070231189544E-7</v>
      </c>
      <c r="F73" s="30"/>
      <c r="G73" s="30"/>
      <c r="H73" s="70" t="s">
        <v>225</v>
      </c>
      <c r="I73" s="392" t="s">
        <v>1262</v>
      </c>
      <c r="J73" s="467" t="s">
        <v>345</v>
      </c>
      <c r="K73" s="468"/>
      <c r="L73" s="468"/>
      <c r="M73" s="468"/>
      <c r="N73" s="468"/>
      <c r="O73" s="468"/>
      <c r="P73" s="469"/>
      <c r="Q73" s="4"/>
      <c r="R73" s="4"/>
      <c r="S73" s="4"/>
      <c r="T73" s="4"/>
      <c r="U73" s="4"/>
      <c r="V73" s="4"/>
      <c r="W73" s="4"/>
      <c r="X73" s="4"/>
      <c r="Y73" s="4"/>
    </row>
    <row r="74" spans="1:25">
      <c r="A74" s="4"/>
      <c r="B74" s="40">
        <f t="shared" si="0"/>
        <v>6</v>
      </c>
      <c r="C74" s="388" t="s">
        <v>1177</v>
      </c>
      <c r="D74" s="63" t="s">
        <v>1155</v>
      </c>
      <c r="E74" s="170">
        <f t="shared" si="2"/>
        <v>1.5934112657455157E-10</v>
      </c>
      <c r="F74" s="30"/>
      <c r="G74" s="30"/>
      <c r="H74" s="70" t="s">
        <v>225</v>
      </c>
      <c r="I74" s="392" t="s">
        <v>1262</v>
      </c>
      <c r="J74" s="467" t="s">
        <v>345</v>
      </c>
      <c r="K74" s="468"/>
      <c r="L74" s="468"/>
      <c r="M74" s="468"/>
      <c r="N74" s="468"/>
      <c r="O74" s="468"/>
      <c r="P74" s="469"/>
      <c r="Q74" s="4"/>
      <c r="R74" s="4"/>
      <c r="S74" s="4"/>
      <c r="T74" s="4"/>
      <c r="U74" s="4"/>
      <c r="V74" s="4"/>
      <c r="W74" s="4"/>
      <c r="X74" s="4"/>
      <c r="Y74" s="4"/>
    </row>
    <row r="75" spans="1:25">
      <c r="A75" s="4"/>
      <c r="B75" s="40">
        <f t="shared" si="0"/>
        <v>6</v>
      </c>
      <c r="C75" s="388" t="s">
        <v>356</v>
      </c>
      <c r="D75" s="63" t="s">
        <v>357</v>
      </c>
      <c r="E75" s="170">
        <f t="shared" si="2"/>
        <v>1.1297652655493834E-10</v>
      </c>
      <c r="F75" s="30"/>
      <c r="G75" s="30"/>
      <c r="H75" s="70" t="s">
        <v>225</v>
      </c>
      <c r="I75" s="392" t="s">
        <v>1262</v>
      </c>
      <c r="J75" s="467" t="s">
        <v>345</v>
      </c>
      <c r="K75" s="468"/>
      <c r="L75" s="468"/>
      <c r="M75" s="468"/>
      <c r="N75" s="468"/>
      <c r="O75" s="468"/>
      <c r="P75" s="469"/>
      <c r="Q75" s="4"/>
      <c r="R75" s="4"/>
      <c r="S75" s="4"/>
      <c r="T75" s="4"/>
      <c r="U75" s="4"/>
      <c r="V75" s="4"/>
      <c r="W75" s="4"/>
      <c r="X75" s="4"/>
      <c r="Y75" s="4"/>
    </row>
    <row r="76" spans="1:25">
      <c r="A76" s="4"/>
      <c r="B76" s="40">
        <f t="shared" si="0"/>
        <v>6</v>
      </c>
      <c r="C76" s="388" t="s">
        <v>1178</v>
      </c>
      <c r="D76" s="63" t="s">
        <v>1156</v>
      </c>
      <c r="E76" s="170">
        <f t="shared" si="2"/>
        <v>1.7914652550763508E-10</v>
      </c>
      <c r="F76" s="30"/>
      <c r="G76" s="30"/>
      <c r="H76" s="70" t="s">
        <v>225</v>
      </c>
      <c r="I76" s="392" t="s">
        <v>1262</v>
      </c>
      <c r="J76" s="467" t="s">
        <v>345</v>
      </c>
      <c r="K76" s="468"/>
      <c r="L76" s="468"/>
      <c r="M76" s="468"/>
      <c r="N76" s="468"/>
      <c r="O76" s="468"/>
      <c r="P76" s="469"/>
      <c r="Q76" s="4"/>
      <c r="R76" s="4"/>
      <c r="S76" s="4"/>
      <c r="T76" s="4"/>
      <c r="U76" s="4"/>
      <c r="V76" s="4"/>
      <c r="W76" s="4"/>
      <c r="X76" s="4"/>
      <c r="Y76" s="4"/>
    </row>
    <row r="77" spans="1:25">
      <c r="A77" s="4"/>
      <c r="B77" s="40">
        <f t="shared" si="0"/>
        <v>5</v>
      </c>
      <c r="C77" s="388" t="s">
        <v>1179</v>
      </c>
      <c r="D77" s="63" t="s">
        <v>1157</v>
      </c>
      <c r="E77" s="170">
        <f t="shared" si="2"/>
        <v>1.3613973341905971E-8</v>
      </c>
      <c r="F77" s="30"/>
      <c r="G77" s="30"/>
      <c r="H77" s="70" t="s">
        <v>225</v>
      </c>
      <c r="I77" s="392" t="s">
        <v>1262</v>
      </c>
      <c r="J77" s="467" t="s">
        <v>345</v>
      </c>
      <c r="K77" s="468"/>
      <c r="L77" s="468"/>
      <c r="M77" s="468"/>
      <c r="N77" s="468"/>
      <c r="O77" s="468"/>
      <c r="P77" s="469"/>
      <c r="Q77" s="4"/>
      <c r="R77" s="4"/>
      <c r="S77" s="4"/>
      <c r="T77" s="4"/>
      <c r="U77" s="4"/>
      <c r="V77" s="4"/>
      <c r="W77" s="4"/>
      <c r="X77" s="4"/>
      <c r="Y77" s="4"/>
    </row>
    <row r="78" spans="1:25">
      <c r="A78" s="4"/>
      <c r="B78" s="40">
        <f t="shared" si="0"/>
        <v>8</v>
      </c>
      <c r="C78" s="388" t="s">
        <v>1180</v>
      </c>
      <c r="D78" s="63" t="s">
        <v>1158</v>
      </c>
      <c r="E78" s="170">
        <f t="shared" si="2"/>
        <v>1.6143500537927616E-9</v>
      </c>
      <c r="F78" s="30"/>
      <c r="G78" s="30"/>
      <c r="H78" s="70" t="s">
        <v>225</v>
      </c>
      <c r="I78" s="392" t="s">
        <v>1262</v>
      </c>
      <c r="J78" s="467" t="s">
        <v>345</v>
      </c>
      <c r="K78" s="468"/>
      <c r="L78" s="468"/>
      <c r="M78" s="468"/>
      <c r="N78" s="468"/>
      <c r="O78" s="468"/>
      <c r="P78" s="469"/>
      <c r="Q78" s="4"/>
      <c r="R78" s="4"/>
      <c r="S78" s="4"/>
      <c r="T78" s="4"/>
      <c r="U78" s="4"/>
      <c r="V78" s="4"/>
      <c r="W78" s="4"/>
      <c r="X78" s="4"/>
      <c r="Y78" s="4"/>
    </row>
    <row r="79" spans="1:25">
      <c r="A79" s="4"/>
      <c r="B79" s="40">
        <f t="shared" si="0"/>
        <v>8</v>
      </c>
      <c r="C79" s="388" t="s">
        <v>1181</v>
      </c>
      <c r="D79" s="63" t="s">
        <v>1159</v>
      </c>
      <c r="E79" s="170">
        <f t="shared" si="2"/>
        <v>1.6197217578370412E-11</v>
      </c>
      <c r="F79" s="30"/>
      <c r="G79" s="30"/>
      <c r="H79" s="70" t="s">
        <v>225</v>
      </c>
      <c r="I79" s="392" t="s">
        <v>1262</v>
      </c>
      <c r="J79" s="467" t="s">
        <v>345</v>
      </c>
      <c r="K79" s="468"/>
      <c r="L79" s="468"/>
      <c r="M79" s="468"/>
      <c r="N79" s="468"/>
      <c r="O79" s="468"/>
      <c r="P79" s="469"/>
      <c r="Q79" s="4"/>
      <c r="R79" s="4"/>
      <c r="S79" s="4"/>
      <c r="T79" s="4"/>
      <c r="U79" s="4"/>
      <c r="V79" s="4"/>
      <c r="W79" s="4"/>
      <c r="X79" s="4"/>
      <c r="Y79" s="4"/>
    </row>
    <row r="80" spans="1:25">
      <c r="A80" s="4"/>
      <c r="B80" s="40">
        <f t="shared" si="0"/>
        <v>6</v>
      </c>
      <c r="C80" s="388" t="s">
        <v>1182</v>
      </c>
      <c r="D80" s="63" t="s">
        <v>1160</v>
      </c>
      <c r="E80" s="170">
        <f t="shared" si="2"/>
        <v>1.404692846197553E-6</v>
      </c>
      <c r="F80" s="30"/>
      <c r="G80" s="30"/>
      <c r="H80" s="70" t="s">
        <v>225</v>
      </c>
      <c r="I80" s="392" t="s">
        <v>1262</v>
      </c>
      <c r="J80" s="467" t="s">
        <v>345</v>
      </c>
      <c r="K80" s="468"/>
      <c r="L80" s="468"/>
      <c r="M80" s="468"/>
      <c r="N80" s="468"/>
      <c r="O80" s="468"/>
      <c r="P80" s="469"/>
      <c r="Q80" s="4"/>
      <c r="R80" s="4"/>
      <c r="S80" s="4"/>
      <c r="T80" s="4"/>
      <c r="U80" s="4"/>
      <c r="V80" s="4"/>
      <c r="W80" s="4"/>
      <c r="X80" s="4"/>
      <c r="Y80" s="4"/>
    </row>
    <row r="81" spans="1:25">
      <c r="A81" s="4"/>
      <c r="B81" s="40">
        <f t="shared" si="0"/>
        <v>6</v>
      </c>
      <c r="C81" s="388" t="s">
        <v>358</v>
      </c>
      <c r="D81" s="63" t="s">
        <v>359</v>
      </c>
      <c r="E81" s="170">
        <f t="shared" si="2"/>
        <v>2.5084524252742905E-9</v>
      </c>
      <c r="F81" s="30"/>
      <c r="G81" s="30"/>
      <c r="H81" s="70" t="s">
        <v>225</v>
      </c>
      <c r="I81" s="392" t="s">
        <v>1262</v>
      </c>
      <c r="J81" s="467" t="s">
        <v>345</v>
      </c>
      <c r="K81" s="468"/>
      <c r="L81" s="468"/>
      <c r="M81" s="468"/>
      <c r="N81" s="468"/>
      <c r="O81" s="468"/>
      <c r="P81" s="469"/>
      <c r="Q81" s="4"/>
      <c r="R81" s="4"/>
      <c r="S81" s="4"/>
      <c r="T81" s="4"/>
      <c r="U81" s="4"/>
      <c r="V81" s="4"/>
      <c r="W81" s="4"/>
      <c r="X81" s="4"/>
      <c r="Y81" s="4"/>
    </row>
    <row r="82" spans="1:25">
      <c r="A82" s="4"/>
      <c r="B82" s="40">
        <f t="shared" si="0"/>
        <v>6</v>
      </c>
      <c r="C82" s="388" t="s">
        <v>1183</v>
      </c>
      <c r="D82" s="63" t="s">
        <v>1161</v>
      </c>
      <c r="E82" s="170">
        <f t="shared" si="2"/>
        <v>1.5934112657455152E-13</v>
      </c>
      <c r="F82" s="30"/>
      <c r="G82" s="30"/>
      <c r="H82" s="70" t="s">
        <v>225</v>
      </c>
      <c r="I82" s="392" t="s">
        <v>1262</v>
      </c>
      <c r="J82" s="467" t="s">
        <v>345</v>
      </c>
      <c r="K82" s="468"/>
      <c r="L82" s="468"/>
      <c r="M82" s="468"/>
      <c r="N82" s="468"/>
      <c r="O82" s="468"/>
      <c r="P82" s="469"/>
      <c r="Q82" s="4"/>
      <c r="R82" s="4"/>
      <c r="S82" s="4"/>
      <c r="T82" s="4"/>
      <c r="U82" s="4"/>
      <c r="V82" s="4"/>
      <c r="W82" s="4"/>
      <c r="X82" s="4"/>
      <c r="Y82" s="4"/>
    </row>
    <row r="83" spans="1:25">
      <c r="A83" s="4"/>
      <c r="B83" s="40">
        <f t="shared" si="0"/>
        <v>6</v>
      </c>
      <c r="C83" s="388" t="s">
        <v>360</v>
      </c>
      <c r="D83" s="63" t="s">
        <v>361</v>
      </c>
      <c r="E83" s="170">
        <f t="shared" si="2"/>
        <v>1.5934112657455157E-10</v>
      </c>
      <c r="F83" s="30"/>
      <c r="G83" s="30"/>
      <c r="H83" s="70" t="s">
        <v>225</v>
      </c>
      <c r="I83" s="392" t="s">
        <v>1262</v>
      </c>
      <c r="J83" s="467" t="s">
        <v>345</v>
      </c>
      <c r="K83" s="468"/>
      <c r="L83" s="468"/>
      <c r="M83" s="468"/>
      <c r="N83" s="468"/>
      <c r="O83" s="468"/>
      <c r="P83" s="469"/>
      <c r="Q83" s="4"/>
      <c r="R83" s="4"/>
      <c r="S83" s="4"/>
      <c r="T83" s="4"/>
      <c r="U83" s="4"/>
      <c r="V83" s="4"/>
      <c r="W83" s="4"/>
      <c r="X83" s="4"/>
      <c r="Y83" s="4"/>
    </row>
    <row r="84" spans="1:25">
      <c r="A84" s="4"/>
      <c r="B84" s="40">
        <f t="shared" si="0"/>
        <v>11</v>
      </c>
      <c r="C84" s="388" t="s">
        <v>1184</v>
      </c>
      <c r="D84" s="63" t="s">
        <v>1162</v>
      </c>
      <c r="E84" s="170">
        <f t="shared" si="2"/>
        <v>9.1967944508040504E-9</v>
      </c>
      <c r="F84" s="30"/>
      <c r="G84" s="30"/>
      <c r="H84" s="70" t="s">
        <v>225</v>
      </c>
      <c r="I84" s="392" t="s">
        <v>1262</v>
      </c>
      <c r="J84" s="467" t="s">
        <v>345</v>
      </c>
      <c r="K84" s="468"/>
      <c r="L84" s="468"/>
      <c r="M84" s="468"/>
      <c r="N84" s="468"/>
      <c r="O84" s="468"/>
      <c r="P84" s="469"/>
      <c r="Q84" s="4"/>
      <c r="R84" s="4"/>
      <c r="S84" s="4"/>
      <c r="T84" s="4"/>
      <c r="U84" s="4"/>
      <c r="V84" s="4"/>
      <c r="W84" s="4"/>
      <c r="X84" s="4"/>
      <c r="Y84" s="4"/>
    </row>
    <row r="85" spans="1:25">
      <c r="A85" s="4"/>
      <c r="B85" s="40">
        <f t="shared" si="0"/>
        <v>9</v>
      </c>
      <c r="C85" s="388" t="s">
        <v>1185</v>
      </c>
      <c r="D85" s="63" t="s">
        <v>1163</v>
      </c>
      <c r="E85" s="170">
        <f t="shared" si="2"/>
        <v>4.7720054699566502E-9</v>
      </c>
      <c r="F85" s="30"/>
      <c r="G85" s="30"/>
      <c r="H85" s="70" t="s">
        <v>225</v>
      </c>
      <c r="I85" s="392" t="s">
        <v>1262</v>
      </c>
      <c r="J85" s="467" t="s">
        <v>345</v>
      </c>
      <c r="K85" s="468"/>
      <c r="L85" s="468"/>
      <c r="M85" s="468"/>
      <c r="N85" s="468"/>
      <c r="O85" s="468"/>
      <c r="P85" s="469"/>
      <c r="Q85" s="4"/>
      <c r="R85" s="4"/>
      <c r="S85" s="4"/>
      <c r="T85" s="4"/>
      <c r="U85" s="4"/>
      <c r="V85" s="4"/>
      <c r="W85" s="4"/>
      <c r="X85" s="4"/>
      <c r="Y85" s="4"/>
    </row>
    <row r="86" spans="1:25">
      <c r="A86" s="4"/>
      <c r="B86" s="40">
        <f t="shared" si="0"/>
        <v>11</v>
      </c>
      <c r="C86" s="388" t="s">
        <v>1186</v>
      </c>
      <c r="D86" s="63" t="s">
        <v>1164</v>
      </c>
      <c r="E86" s="170">
        <f t="shared" si="2"/>
        <v>2.3934601553379374E-8</v>
      </c>
      <c r="F86" s="30"/>
      <c r="G86" s="30"/>
      <c r="H86" s="70" t="s">
        <v>225</v>
      </c>
      <c r="I86" s="392" t="s">
        <v>1262</v>
      </c>
      <c r="J86" s="467" t="s">
        <v>345</v>
      </c>
      <c r="K86" s="468"/>
      <c r="L86" s="468"/>
      <c r="M86" s="468"/>
      <c r="N86" s="468"/>
      <c r="O86" s="468"/>
      <c r="P86" s="469"/>
      <c r="Q86" s="4"/>
      <c r="R86" s="4"/>
      <c r="S86" s="4"/>
      <c r="T86" s="4"/>
      <c r="U86" s="4"/>
      <c r="V86" s="4"/>
      <c r="W86" s="4"/>
      <c r="X86" s="4"/>
      <c r="Y86" s="4"/>
    </row>
    <row r="87" spans="1:25">
      <c r="A87" s="4"/>
      <c r="B87" s="40">
        <f t="shared" si="0"/>
        <v>5</v>
      </c>
      <c r="C87" s="388" t="s">
        <v>346</v>
      </c>
      <c r="D87" s="63" t="s">
        <v>347</v>
      </c>
      <c r="E87" s="170">
        <f t="shared" si="2"/>
        <v>2.9555325992583604E-10</v>
      </c>
      <c r="F87" s="30"/>
      <c r="G87" s="30"/>
      <c r="H87" s="70" t="s">
        <v>225</v>
      </c>
      <c r="I87" s="392" t="s">
        <v>1262</v>
      </c>
      <c r="J87" s="467" t="s">
        <v>345</v>
      </c>
      <c r="K87" s="468"/>
      <c r="L87" s="468"/>
      <c r="M87" s="468"/>
      <c r="N87" s="468"/>
      <c r="O87" s="468"/>
      <c r="P87" s="469"/>
      <c r="Q87" s="4"/>
      <c r="R87" s="4"/>
      <c r="S87" s="4"/>
      <c r="T87" s="4"/>
      <c r="U87" s="4"/>
      <c r="V87" s="4"/>
      <c r="W87" s="4"/>
      <c r="X87" s="4"/>
      <c r="Y87" s="4"/>
    </row>
    <row r="88" spans="1:25">
      <c r="A88" s="4"/>
      <c r="B88" s="40">
        <f t="shared" si="0"/>
        <v>12</v>
      </c>
      <c r="C88" s="388" t="s">
        <v>348</v>
      </c>
      <c r="D88" s="63" t="s">
        <v>349</v>
      </c>
      <c r="E88" s="170">
        <f t="shared" si="2"/>
        <v>2.9342481256052657E-11</v>
      </c>
      <c r="F88" s="30"/>
      <c r="G88" s="30"/>
      <c r="H88" s="70" t="s">
        <v>225</v>
      </c>
      <c r="I88" s="392" t="s">
        <v>1262</v>
      </c>
      <c r="J88" s="467" t="s">
        <v>345</v>
      </c>
      <c r="K88" s="468"/>
      <c r="L88" s="468"/>
      <c r="M88" s="468"/>
      <c r="N88" s="468"/>
      <c r="O88" s="468"/>
      <c r="P88" s="469"/>
      <c r="Q88" s="4"/>
      <c r="R88" s="4"/>
      <c r="S88" s="4"/>
      <c r="T88" s="4"/>
      <c r="U88" s="4"/>
      <c r="V88" s="4"/>
      <c r="W88" s="4"/>
      <c r="X88" s="4"/>
      <c r="Y88" s="4"/>
    </row>
    <row r="89" spans="1:25">
      <c r="A89" s="4"/>
      <c r="B89" s="40">
        <f t="shared" si="0"/>
        <v>6</v>
      </c>
      <c r="C89" s="388" t="s">
        <v>1187</v>
      </c>
      <c r="D89" s="63" t="s">
        <v>1165</v>
      </c>
      <c r="E89" s="170">
        <f t="shared" si="2"/>
        <v>3.4617673492465959E-6</v>
      </c>
      <c r="F89" s="30"/>
      <c r="G89" s="30"/>
      <c r="H89" s="70" t="s">
        <v>225</v>
      </c>
      <c r="I89" s="392" t="s">
        <v>1262</v>
      </c>
      <c r="J89" s="467" t="s">
        <v>345</v>
      </c>
      <c r="K89" s="468"/>
      <c r="L89" s="468"/>
      <c r="M89" s="468"/>
      <c r="N89" s="468"/>
      <c r="O89" s="468"/>
      <c r="P89" s="469"/>
      <c r="Q89" s="4"/>
      <c r="R89" s="4"/>
      <c r="S89" s="4"/>
      <c r="T89" s="4"/>
      <c r="U89" s="4"/>
      <c r="V89" s="4"/>
      <c r="W89" s="4"/>
      <c r="X89" s="4"/>
      <c r="Y89" s="4"/>
    </row>
    <row r="90" spans="1:25">
      <c r="A90" s="4"/>
      <c r="B90" s="40">
        <f t="shared" si="0"/>
        <v>7</v>
      </c>
      <c r="C90" s="388" t="s">
        <v>350</v>
      </c>
      <c r="D90" s="63" t="s">
        <v>351</v>
      </c>
      <c r="E90" s="170">
        <f t="shared" si="2"/>
        <v>2.3810860722555211E-5</v>
      </c>
      <c r="F90" s="30"/>
      <c r="G90" s="30"/>
      <c r="H90" s="70" t="s">
        <v>225</v>
      </c>
      <c r="I90" s="392" t="s">
        <v>1262</v>
      </c>
      <c r="J90" s="467" t="s">
        <v>345</v>
      </c>
      <c r="K90" s="468"/>
      <c r="L90" s="468"/>
      <c r="M90" s="468"/>
      <c r="N90" s="468"/>
      <c r="O90" s="468"/>
      <c r="P90" s="469"/>
      <c r="Q90" s="4"/>
      <c r="R90" s="4"/>
      <c r="S90" s="4"/>
      <c r="T90" s="4"/>
      <c r="U90" s="4"/>
      <c r="V90" s="4"/>
      <c r="W90" s="4"/>
      <c r="X90" s="4"/>
      <c r="Y90" s="4"/>
    </row>
    <row r="91" spans="1:25">
      <c r="A91" s="4"/>
      <c r="B91" s="40">
        <f t="shared" si="0"/>
        <v>7</v>
      </c>
      <c r="C91" s="388" t="s">
        <v>352</v>
      </c>
      <c r="D91" s="63" t="s">
        <v>353</v>
      </c>
      <c r="E91" s="170">
        <f t="shared" si="2"/>
        <v>1.6219792412975981E-7</v>
      </c>
      <c r="F91" s="30"/>
      <c r="G91" s="30"/>
      <c r="H91" s="70" t="s">
        <v>225</v>
      </c>
      <c r="I91" s="392" t="s">
        <v>1262</v>
      </c>
      <c r="J91" s="467" t="s">
        <v>345</v>
      </c>
      <c r="K91" s="468"/>
      <c r="L91" s="468"/>
      <c r="M91" s="468"/>
      <c r="N91" s="468"/>
      <c r="O91" s="468"/>
      <c r="P91" s="469"/>
      <c r="Q91" s="4"/>
      <c r="R91" s="4"/>
      <c r="S91" s="4"/>
      <c r="T91" s="4"/>
      <c r="U91" s="4"/>
      <c r="V91" s="4"/>
      <c r="W91" s="4"/>
      <c r="X91" s="4"/>
      <c r="Y91" s="4"/>
    </row>
    <row r="92" spans="1:25">
      <c r="A92" s="4"/>
      <c r="B92" s="40">
        <f t="shared" si="0"/>
        <v>10</v>
      </c>
      <c r="C92" s="388" t="s">
        <v>1188</v>
      </c>
      <c r="D92" s="63" t="s">
        <v>1166</v>
      </c>
      <c r="E92" s="170">
        <f t="shared" si="2"/>
        <v>4.9732270052230928E-8</v>
      </c>
      <c r="F92" s="30"/>
      <c r="G92" s="30"/>
      <c r="H92" s="70" t="s">
        <v>225</v>
      </c>
      <c r="I92" s="392" t="s">
        <v>1262</v>
      </c>
      <c r="J92" s="467" t="s">
        <v>345</v>
      </c>
      <c r="K92" s="468"/>
      <c r="L92" s="468"/>
      <c r="M92" s="468"/>
      <c r="N92" s="468"/>
      <c r="O92" s="468"/>
      <c r="P92" s="469"/>
      <c r="Q92" s="4"/>
      <c r="R92" s="4"/>
      <c r="S92" s="4"/>
      <c r="T92" s="4"/>
      <c r="U92" s="4"/>
      <c r="V92" s="4"/>
      <c r="W92" s="4"/>
      <c r="X92" s="4"/>
      <c r="Y92" s="4"/>
    </row>
    <row r="93" spans="1:25">
      <c r="A93" s="4"/>
      <c r="B93" s="40">
        <f t="shared" si="0"/>
        <v>11</v>
      </c>
      <c r="C93" s="388" t="s">
        <v>1189</v>
      </c>
      <c r="D93" s="63" t="s">
        <v>1167</v>
      </c>
      <c r="E93" s="170">
        <f t="shared" si="2"/>
        <v>1.0844313236890903E-5</v>
      </c>
      <c r="F93" s="30"/>
      <c r="G93" s="30"/>
      <c r="H93" s="70" t="s">
        <v>225</v>
      </c>
      <c r="I93" s="392" t="s">
        <v>1262</v>
      </c>
      <c r="J93" s="467" t="s">
        <v>345</v>
      </c>
      <c r="K93" s="468"/>
      <c r="L93" s="468"/>
      <c r="M93" s="468"/>
      <c r="N93" s="468"/>
      <c r="O93" s="468"/>
      <c r="P93" s="469"/>
      <c r="Q93" s="4"/>
      <c r="R93" s="4"/>
      <c r="S93" s="4"/>
      <c r="T93" s="4"/>
      <c r="U93" s="4"/>
      <c r="V93" s="4"/>
      <c r="W93" s="4"/>
      <c r="X93" s="4"/>
      <c r="Y93" s="4"/>
    </row>
    <row r="94" spans="1:25">
      <c r="A94" s="4"/>
      <c r="B94" s="40">
        <f t="shared" si="0"/>
        <v>8</v>
      </c>
      <c r="C94" s="388" t="s">
        <v>1190</v>
      </c>
      <c r="D94" s="63" t="s">
        <v>1168</v>
      </c>
      <c r="E94" s="170">
        <f t="shared" si="2"/>
        <v>1.5934112657455157E-10</v>
      </c>
      <c r="F94" s="30"/>
      <c r="G94" s="30"/>
      <c r="H94" s="70" t="s">
        <v>225</v>
      </c>
      <c r="I94" s="392" t="s">
        <v>1262</v>
      </c>
      <c r="J94" s="467" t="s">
        <v>345</v>
      </c>
      <c r="K94" s="468"/>
      <c r="L94" s="468"/>
      <c r="M94" s="468"/>
      <c r="N94" s="468"/>
      <c r="O94" s="468"/>
      <c r="P94" s="469"/>
      <c r="Q94" s="4"/>
      <c r="R94" s="4"/>
      <c r="S94" s="4"/>
      <c r="T94" s="4"/>
      <c r="U94" s="4"/>
      <c r="V94" s="4"/>
      <c r="W94" s="4"/>
      <c r="X94" s="4"/>
      <c r="Y94" s="4"/>
    </row>
    <row r="95" spans="1:25">
      <c r="A95" s="4"/>
      <c r="B95" s="40">
        <f t="shared" si="0"/>
        <v>0</v>
      </c>
      <c r="C95" s="30"/>
      <c r="D95" s="30"/>
      <c r="E95" s="30"/>
      <c r="F95" s="30"/>
      <c r="G95" s="30"/>
      <c r="I95" s="37"/>
      <c r="J95" s="467"/>
      <c r="K95" s="468"/>
      <c r="L95" s="468"/>
      <c r="M95" s="468"/>
      <c r="N95" s="468"/>
      <c r="O95" s="468"/>
      <c r="P95" s="469"/>
      <c r="Q95" s="4"/>
      <c r="R95" s="4"/>
      <c r="S95" s="4"/>
      <c r="T95" s="4"/>
      <c r="U95" s="4"/>
      <c r="V95" s="4"/>
      <c r="W95" s="4"/>
      <c r="X95" s="4"/>
      <c r="Y95" s="4"/>
    </row>
    <row r="96" spans="1:25">
      <c r="A96" s="4"/>
      <c r="B96" s="3"/>
      <c r="C96" s="21" t="s">
        <v>61</v>
      </c>
      <c r="D96" s="20" t="s">
        <v>65</v>
      </c>
      <c r="E96" s="20"/>
      <c r="F96" s="20"/>
      <c r="G96" s="20"/>
      <c r="H96" s="20"/>
      <c r="I96" s="39"/>
      <c r="J96" s="481"/>
      <c r="K96" s="482"/>
      <c r="L96" s="482"/>
      <c r="M96" s="482"/>
      <c r="N96" s="482"/>
      <c r="O96" s="482"/>
      <c r="P96" s="483"/>
      <c r="Q96" s="4"/>
      <c r="R96" s="4"/>
      <c r="S96" s="4"/>
      <c r="T96" s="4"/>
      <c r="U96" s="4"/>
      <c r="V96" s="4"/>
      <c r="W96" s="4"/>
      <c r="X96" s="4"/>
      <c r="Y96" s="4"/>
    </row>
    <row r="97" spans="1:25" ht="13.5" thickBot="1">
      <c r="A97" s="4"/>
      <c r="B97" s="3"/>
      <c r="C97" s="4"/>
      <c r="D97" s="4"/>
      <c r="E97" s="4"/>
      <c r="F97" s="4"/>
      <c r="G97" s="4"/>
      <c r="H97" s="4"/>
      <c r="I97" s="4"/>
      <c r="J97" s="4"/>
      <c r="K97" s="4"/>
      <c r="L97" s="4"/>
      <c r="M97" s="4"/>
      <c r="N97" s="4"/>
      <c r="O97" s="4"/>
      <c r="P97" s="4"/>
      <c r="Q97" s="4"/>
      <c r="R97" s="4"/>
      <c r="S97" s="4"/>
      <c r="T97" s="4"/>
      <c r="U97" s="4"/>
      <c r="V97" s="4"/>
      <c r="W97" s="4"/>
      <c r="X97" s="4"/>
      <c r="Y97" s="4"/>
    </row>
    <row r="98" spans="1:25" ht="13.5" thickBot="1">
      <c r="A98" s="5"/>
      <c r="B98" s="459" t="s">
        <v>82</v>
      </c>
      <c r="C98" s="460"/>
      <c r="D98" s="460"/>
      <c r="E98" s="460"/>
      <c r="F98" s="460"/>
      <c r="G98" s="460"/>
      <c r="H98" s="460"/>
      <c r="I98" s="460"/>
      <c r="J98" s="460"/>
      <c r="K98" s="460"/>
      <c r="L98" s="460"/>
      <c r="M98" s="460"/>
      <c r="N98" s="460"/>
      <c r="O98" s="460"/>
      <c r="P98" s="461"/>
      <c r="Q98" s="5"/>
      <c r="R98" s="5"/>
      <c r="S98" s="5"/>
      <c r="T98" s="5"/>
      <c r="U98" s="5"/>
      <c r="V98" s="5"/>
      <c r="W98" s="5"/>
      <c r="X98" s="5"/>
      <c r="Y98" s="5"/>
    </row>
    <row r="99" spans="1:25">
      <c r="A99" s="4"/>
      <c r="B99" s="3"/>
      <c r="C99" s="4"/>
      <c r="D99" s="4"/>
      <c r="E99" s="4"/>
      <c r="F99" s="4"/>
      <c r="G99" s="4"/>
      <c r="H99" s="75" t="s">
        <v>179</v>
      </c>
      <c r="I99" s="4"/>
      <c r="J99" s="4"/>
      <c r="K99" s="4"/>
      <c r="L99" s="4"/>
      <c r="M99" s="4"/>
      <c r="N99" s="4"/>
      <c r="O99" s="4"/>
      <c r="P99" s="4"/>
      <c r="Q99" s="4"/>
      <c r="R99" s="4"/>
      <c r="S99" s="4"/>
      <c r="T99" s="4"/>
      <c r="U99" s="4"/>
      <c r="V99" s="4"/>
      <c r="W99" s="4"/>
      <c r="X99" s="4"/>
      <c r="Y99" s="4"/>
    </row>
    <row r="100" spans="1:25">
      <c r="A100" s="4"/>
      <c r="B100" s="3"/>
      <c r="C100" s="2" t="s">
        <v>87</v>
      </c>
      <c r="D100" s="2" t="s">
        <v>92</v>
      </c>
      <c r="E100" s="2" t="s">
        <v>86</v>
      </c>
      <c r="F100" s="2" t="s">
        <v>93</v>
      </c>
      <c r="G100" s="2" t="s">
        <v>87</v>
      </c>
      <c r="H100" s="2" t="s">
        <v>89</v>
      </c>
      <c r="I100" s="2" t="s">
        <v>67</v>
      </c>
      <c r="J100" s="2" t="s">
        <v>66</v>
      </c>
      <c r="K100" s="2" t="s">
        <v>90</v>
      </c>
      <c r="L100" s="2" t="s">
        <v>91</v>
      </c>
      <c r="M100" s="2" t="s">
        <v>60</v>
      </c>
      <c r="N100" s="484" t="s">
        <v>62</v>
      </c>
      <c r="O100" s="485"/>
      <c r="P100" s="486"/>
      <c r="Q100" s="4"/>
      <c r="R100" s="4"/>
      <c r="S100" s="4"/>
      <c r="T100" s="4"/>
      <c r="U100" s="4"/>
      <c r="V100" s="4"/>
      <c r="W100" s="4"/>
      <c r="X100" s="4"/>
      <c r="Y100" s="4"/>
    </row>
    <row r="101" spans="1:25">
      <c r="A101" s="4"/>
      <c r="B101" s="3"/>
      <c r="C101" s="388" t="s">
        <v>1223</v>
      </c>
      <c r="D101" s="400" t="s">
        <v>1238</v>
      </c>
      <c r="E101" s="31">
        <v>1</v>
      </c>
      <c r="F101" s="55" t="s">
        <v>148</v>
      </c>
      <c r="G101" s="393">
        <f>IF($C101="",1,VLOOKUP($C101,$C$22:$I$96,3,FALSE))</f>
        <v>1.4398243777114156E-2</v>
      </c>
      <c r="H101" s="34" t="str">
        <f>IF($C101="","",VLOOKUP($C101,$C$22:$I$96,6,FALSE))</f>
        <v>L/kg coal</v>
      </c>
      <c r="I101" s="393">
        <f>IF(D101="","",E101*G101*$D$5)</f>
        <v>1.4398243777114156E-2</v>
      </c>
      <c r="J101" s="395" t="s">
        <v>150</v>
      </c>
      <c r="K101" s="32"/>
      <c r="L101" s="31" t="s">
        <v>109</v>
      </c>
      <c r="M101" s="401" t="s">
        <v>1261</v>
      </c>
      <c r="N101" s="476" t="s">
        <v>362</v>
      </c>
      <c r="O101" s="477"/>
      <c r="P101" s="478"/>
      <c r="Q101" s="4"/>
      <c r="R101" s="4"/>
      <c r="S101" s="4"/>
      <c r="T101" s="4"/>
      <c r="U101" s="4"/>
      <c r="V101" s="4"/>
      <c r="W101" s="4"/>
      <c r="X101" s="4"/>
      <c r="Y101" s="4"/>
    </row>
    <row r="102" spans="1:25">
      <c r="A102" s="4"/>
      <c r="B102" s="3"/>
      <c r="C102" s="388" t="s">
        <v>1225</v>
      </c>
      <c r="D102" s="400" t="s">
        <v>1239</v>
      </c>
      <c r="E102" s="31">
        <v>1</v>
      </c>
      <c r="F102" s="55" t="s">
        <v>148</v>
      </c>
      <c r="G102" s="393">
        <f>IF($C102="",1,VLOOKUP($C102,$C$22:$I$96,3,FALSE))</f>
        <v>1.0871576545304133E-2</v>
      </c>
      <c r="H102" s="34" t="str">
        <f>IF($C102="","",VLOOKUP($C102,$C$22:$I$96,6,FALSE))</f>
        <v>L/kg coal</v>
      </c>
      <c r="I102" s="393">
        <f t="shared" ref="I102:I103" si="3">IF(D102="","",E102*G102*$D$5)</f>
        <v>1.0871576545304133E-2</v>
      </c>
      <c r="J102" s="395" t="s">
        <v>150</v>
      </c>
      <c r="K102" s="32"/>
      <c r="L102" s="31" t="s">
        <v>109</v>
      </c>
      <c r="M102" s="401" t="s">
        <v>1261</v>
      </c>
      <c r="N102" s="476" t="s">
        <v>362</v>
      </c>
      <c r="O102" s="477"/>
      <c r="P102" s="478"/>
      <c r="Q102" s="4"/>
      <c r="R102" s="4"/>
      <c r="S102" s="4"/>
      <c r="T102" s="4"/>
      <c r="U102" s="4"/>
      <c r="V102" s="4"/>
      <c r="W102" s="4"/>
      <c r="X102" s="4"/>
      <c r="Y102" s="4"/>
    </row>
    <row r="103" spans="1:25">
      <c r="A103" s="4"/>
      <c r="B103" s="3"/>
      <c r="C103" s="388" t="s">
        <v>1224</v>
      </c>
      <c r="D103" s="400" t="s">
        <v>1240</v>
      </c>
      <c r="E103" s="31">
        <v>1</v>
      </c>
      <c r="F103" s="55" t="s">
        <v>148</v>
      </c>
      <c r="G103" s="393">
        <f>IF($C103="",1,VLOOKUP($C103,$C$22:$I$96,3,FALSE))</f>
        <v>5.0771049255847736E-3</v>
      </c>
      <c r="H103" s="34" t="str">
        <f>IF($C103="","",VLOOKUP($C103,$C$22:$I$96,6,FALSE))</f>
        <v>L/kg coal</v>
      </c>
      <c r="I103" s="393">
        <f t="shared" si="3"/>
        <v>5.0771049255847736E-3</v>
      </c>
      <c r="J103" s="395" t="s">
        <v>150</v>
      </c>
      <c r="K103" s="32"/>
      <c r="L103" s="31" t="s">
        <v>109</v>
      </c>
      <c r="M103" s="401" t="s">
        <v>1261</v>
      </c>
      <c r="N103" s="476" t="s">
        <v>362</v>
      </c>
      <c r="O103" s="477"/>
      <c r="P103" s="478"/>
      <c r="Q103" s="4"/>
      <c r="R103" s="4"/>
      <c r="S103" s="4"/>
      <c r="T103" s="4"/>
      <c r="U103" s="4"/>
      <c r="V103" s="4"/>
      <c r="W103" s="4"/>
      <c r="X103" s="4"/>
      <c r="Y103" s="4"/>
    </row>
    <row r="104" spans="1:25">
      <c r="A104" s="4"/>
      <c r="B104" s="3"/>
      <c r="C104" s="31"/>
      <c r="D104" s="31"/>
      <c r="E104" s="31"/>
      <c r="F104" s="31"/>
      <c r="G104" s="34">
        <f>IF($C104="",1,VLOOKUP($C104,$C$22:$I$96,3,FALSE))</f>
        <v>1</v>
      </c>
      <c r="H104" s="34"/>
      <c r="I104" s="34"/>
      <c r="J104" s="31"/>
      <c r="K104" s="32"/>
      <c r="L104" s="31"/>
      <c r="M104" s="33"/>
      <c r="N104" s="476"/>
      <c r="O104" s="477"/>
      <c r="P104" s="478"/>
      <c r="Q104" s="4"/>
      <c r="R104" s="4"/>
      <c r="S104" s="4"/>
      <c r="T104" s="4"/>
      <c r="U104" s="4"/>
      <c r="V104" s="4"/>
      <c r="W104" s="4"/>
      <c r="X104" s="4"/>
      <c r="Y104" s="4"/>
    </row>
    <row r="105" spans="1:25">
      <c r="A105" s="4"/>
      <c r="B105" s="3"/>
      <c r="C105" s="24" t="s">
        <v>61</v>
      </c>
      <c r="D105" s="25" t="s">
        <v>63</v>
      </c>
      <c r="E105" s="26" t="s">
        <v>88</v>
      </c>
      <c r="F105" s="25"/>
      <c r="G105" s="25"/>
      <c r="H105" s="25"/>
      <c r="I105" s="26" t="s">
        <v>68</v>
      </c>
      <c r="J105" s="25"/>
      <c r="K105" s="26"/>
      <c r="L105" s="25" t="s">
        <v>112</v>
      </c>
      <c r="M105" s="23"/>
      <c r="N105" s="473"/>
      <c r="O105" s="474"/>
      <c r="P105" s="475"/>
      <c r="Q105" s="4"/>
      <c r="R105" s="4"/>
      <c r="S105" s="4"/>
      <c r="T105" s="4"/>
      <c r="U105" s="4"/>
      <c r="V105" s="4"/>
      <c r="W105" s="4"/>
      <c r="X105" s="4"/>
      <c r="Y105" s="4"/>
    </row>
    <row r="106" spans="1:25" ht="13.5" thickBot="1">
      <c r="A106" s="4"/>
      <c r="B106" s="3"/>
      <c r="C106" s="4"/>
      <c r="D106" s="4"/>
      <c r="E106" s="4"/>
      <c r="F106" s="4"/>
      <c r="G106" s="4"/>
      <c r="H106" s="4"/>
      <c r="I106" s="4"/>
      <c r="J106" s="4"/>
      <c r="K106" s="4"/>
      <c r="L106" s="4"/>
      <c r="M106" s="4"/>
      <c r="N106" s="4"/>
      <c r="O106" s="4"/>
      <c r="P106" s="4"/>
      <c r="Q106" s="4"/>
      <c r="R106" s="4"/>
      <c r="S106" s="4"/>
      <c r="T106" s="4"/>
      <c r="U106" s="4"/>
      <c r="V106" s="4"/>
      <c r="W106" s="4"/>
      <c r="X106" s="4"/>
      <c r="Y106" s="4"/>
    </row>
    <row r="107" spans="1:25" ht="13.5" thickBot="1">
      <c r="A107" s="5"/>
      <c r="B107" s="459" t="s">
        <v>83</v>
      </c>
      <c r="C107" s="460"/>
      <c r="D107" s="460"/>
      <c r="E107" s="460"/>
      <c r="F107" s="460"/>
      <c r="G107" s="460"/>
      <c r="H107" s="460"/>
      <c r="I107" s="460"/>
      <c r="J107" s="460"/>
      <c r="K107" s="460"/>
      <c r="L107" s="460"/>
      <c r="M107" s="460"/>
      <c r="N107" s="460"/>
      <c r="O107" s="460"/>
      <c r="P107" s="461"/>
      <c r="Q107" s="5"/>
      <c r="R107" s="5"/>
      <c r="S107" s="5"/>
      <c r="T107" s="5"/>
      <c r="U107" s="5"/>
      <c r="V107" s="5"/>
      <c r="W107" s="5"/>
      <c r="X107" s="5"/>
      <c r="Y107" s="5"/>
    </row>
    <row r="108" spans="1:25">
      <c r="A108" s="4"/>
      <c r="B108" s="3"/>
      <c r="C108" s="4"/>
      <c r="D108" s="4"/>
      <c r="E108" s="4"/>
      <c r="F108" s="4"/>
      <c r="G108" s="4"/>
      <c r="H108" s="75" t="s">
        <v>180</v>
      </c>
      <c r="I108" s="4"/>
      <c r="J108" s="4"/>
      <c r="K108" s="4"/>
      <c r="L108" s="4"/>
      <c r="M108" s="4"/>
      <c r="N108" s="4"/>
      <c r="O108" s="4"/>
      <c r="P108" s="4"/>
      <c r="Q108" s="4"/>
      <c r="R108" s="4"/>
      <c r="S108" s="4"/>
      <c r="T108" s="4"/>
      <c r="U108" s="4"/>
      <c r="V108" s="4"/>
      <c r="W108" s="4"/>
      <c r="X108" s="4"/>
      <c r="Y108" s="4"/>
    </row>
    <row r="109" spans="1:25">
      <c r="A109" s="4"/>
      <c r="B109" s="3"/>
      <c r="C109" s="2" t="s">
        <v>87</v>
      </c>
      <c r="D109" s="2" t="s">
        <v>92</v>
      </c>
      <c r="E109" s="2" t="s">
        <v>86</v>
      </c>
      <c r="F109" s="2" t="s">
        <v>93</v>
      </c>
      <c r="G109" s="2" t="s">
        <v>87</v>
      </c>
      <c r="H109" s="2" t="s">
        <v>89</v>
      </c>
      <c r="I109" s="2" t="s">
        <v>67</v>
      </c>
      <c r="J109" s="2" t="s">
        <v>66</v>
      </c>
      <c r="K109" s="2" t="s">
        <v>90</v>
      </c>
      <c r="L109" s="2" t="s">
        <v>91</v>
      </c>
      <c r="M109" s="2" t="s">
        <v>60</v>
      </c>
      <c r="N109" s="479" t="s">
        <v>62</v>
      </c>
      <c r="O109" s="480"/>
      <c r="P109" s="480"/>
      <c r="Q109" s="4"/>
      <c r="R109" s="4"/>
      <c r="S109" s="4"/>
      <c r="T109" s="4"/>
      <c r="U109" s="4"/>
      <c r="V109" s="4"/>
      <c r="W109" s="4"/>
      <c r="X109" s="4"/>
      <c r="Y109" s="4"/>
    </row>
    <row r="110" spans="1:25">
      <c r="A110" s="4"/>
      <c r="B110" s="3"/>
      <c r="C110" s="31"/>
      <c r="D110" s="388" t="s">
        <v>1412</v>
      </c>
      <c r="E110" s="31">
        <v>1</v>
      </c>
      <c r="F110" s="31" t="s">
        <v>148</v>
      </c>
      <c r="G110" s="34">
        <f t="shared" ref="G110:G141" si="4">IF($C110="",1,VLOOKUP($C110,$C$22:$I$96,3,FALSE))</f>
        <v>1</v>
      </c>
      <c r="H110" s="34" t="str">
        <f>IF($C110="","",VLOOKUP($C110,$C$22:$I$96,4,FALSE))</f>
        <v/>
      </c>
      <c r="I110" s="34">
        <f>IF(D110="","",E110*G110*$D$5)</f>
        <v>1</v>
      </c>
      <c r="J110" s="31" t="s">
        <v>148</v>
      </c>
      <c r="K110" s="32" t="s">
        <v>136</v>
      </c>
      <c r="L110" s="31"/>
      <c r="M110" s="33"/>
      <c r="N110" s="476" t="s">
        <v>157</v>
      </c>
      <c r="O110" s="477"/>
      <c r="P110" s="478"/>
      <c r="Q110" s="4"/>
      <c r="R110" s="4"/>
      <c r="S110" s="4"/>
      <c r="T110" s="4"/>
      <c r="U110" s="4"/>
      <c r="V110" s="4"/>
      <c r="W110" s="4"/>
      <c r="X110" s="4"/>
      <c r="Y110" s="4"/>
    </row>
    <row r="111" spans="1:25">
      <c r="A111" s="4"/>
      <c r="B111" s="3"/>
      <c r="C111" s="388" t="s">
        <v>354</v>
      </c>
      <c r="D111" s="391" t="s">
        <v>364</v>
      </c>
      <c r="E111" s="31">
        <v>1</v>
      </c>
      <c r="F111" s="31" t="s">
        <v>148</v>
      </c>
      <c r="G111" s="393">
        <f t="shared" si="4"/>
        <v>2.5087026894926767E-10</v>
      </c>
      <c r="H111" s="34" t="str">
        <f t="shared" ref="H111:H141" si="5">IF($C111="","",VLOOKUP($C111,$C$22:$I$96,6,FALSE))</f>
        <v>kg/kg coal</v>
      </c>
      <c r="I111" s="393">
        <f t="shared" ref="I111:I140" si="6">IF(D111="","",E111*G111*$D$5)</f>
        <v>2.5087026894926767E-10</v>
      </c>
      <c r="J111" s="394" t="s">
        <v>148</v>
      </c>
      <c r="K111" s="32"/>
      <c r="L111" s="31" t="s">
        <v>109</v>
      </c>
      <c r="M111" s="392" t="s">
        <v>1262</v>
      </c>
      <c r="N111" s="476" t="s">
        <v>175</v>
      </c>
      <c r="O111" s="477"/>
      <c r="P111" s="478"/>
      <c r="Q111" s="4"/>
      <c r="R111" s="4"/>
      <c r="S111" s="4"/>
      <c r="T111" s="4"/>
      <c r="U111" s="4"/>
      <c r="V111" s="4"/>
      <c r="W111" s="4"/>
      <c r="X111" s="4"/>
      <c r="Y111" s="4"/>
    </row>
    <row r="112" spans="1:25">
      <c r="A112" s="4"/>
      <c r="B112" s="3"/>
      <c r="C112" s="388" t="s">
        <v>1169</v>
      </c>
      <c r="D112" s="391" t="s">
        <v>1191</v>
      </c>
      <c r="E112" s="31">
        <v>1</v>
      </c>
      <c r="F112" s="55" t="s">
        <v>148</v>
      </c>
      <c r="G112" s="393">
        <f t="shared" si="4"/>
        <v>3.534568549493611E-11</v>
      </c>
      <c r="H112" s="34" t="str">
        <f t="shared" si="5"/>
        <v>kg/kg coal</v>
      </c>
      <c r="I112" s="393">
        <f t="shared" si="6"/>
        <v>3.534568549493611E-11</v>
      </c>
      <c r="J112" s="394" t="s">
        <v>148</v>
      </c>
      <c r="K112" s="32"/>
      <c r="L112" s="31" t="s">
        <v>109</v>
      </c>
      <c r="M112" s="392" t="s">
        <v>1262</v>
      </c>
      <c r="N112" s="476" t="s">
        <v>176</v>
      </c>
      <c r="O112" s="477"/>
      <c r="P112" s="478"/>
      <c r="Q112" s="4"/>
      <c r="R112" s="4"/>
      <c r="S112" s="4"/>
      <c r="T112" s="4"/>
      <c r="U112" s="4"/>
      <c r="V112" s="4"/>
      <c r="W112" s="4"/>
      <c r="X112" s="4"/>
      <c r="Y112" s="4"/>
    </row>
    <row r="113" spans="1:25">
      <c r="A113" s="4"/>
      <c r="B113" s="3"/>
      <c r="C113" s="388" t="s">
        <v>1170</v>
      </c>
      <c r="D113" s="391" t="s">
        <v>1192</v>
      </c>
      <c r="E113" s="31">
        <v>1</v>
      </c>
      <c r="F113" s="55" t="s">
        <v>148</v>
      </c>
      <c r="G113" s="393">
        <f t="shared" si="4"/>
        <v>8.8822035940946812E-10</v>
      </c>
      <c r="H113" s="34" t="str">
        <f t="shared" si="5"/>
        <v>kg/kg coal</v>
      </c>
      <c r="I113" s="393">
        <f t="shared" si="6"/>
        <v>8.8822035940946812E-10</v>
      </c>
      <c r="J113" s="394" t="s">
        <v>148</v>
      </c>
      <c r="K113" s="32"/>
      <c r="L113" s="31" t="s">
        <v>109</v>
      </c>
      <c r="M113" s="392" t="s">
        <v>1262</v>
      </c>
      <c r="N113" s="476" t="s">
        <v>176</v>
      </c>
      <c r="O113" s="477"/>
      <c r="P113" s="478"/>
      <c r="Q113" s="4"/>
      <c r="R113" s="4"/>
      <c r="S113" s="4"/>
      <c r="T113" s="4"/>
      <c r="U113" s="4"/>
      <c r="V113" s="4"/>
      <c r="W113" s="4"/>
      <c r="X113" s="4"/>
      <c r="Y113" s="4"/>
    </row>
    <row r="114" spans="1:25">
      <c r="A114" s="4"/>
      <c r="B114" s="3"/>
      <c r="C114" s="388" t="s">
        <v>1171</v>
      </c>
      <c r="D114" s="391" t="s">
        <v>1193</v>
      </c>
      <c r="E114" s="31">
        <v>1</v>
      </c>
      <c r="F114" s="55" t="s">
        <v>148</v>
      </c>
      <c r="G114" s="393">
        <f t="shared" si="4"/>
        <v>7.9670563287275753E-8</v>
      </c>
      <c r="H114" s="34" t="str">
        <f t="shared" si="5"/>
        <v>kg/kg coal</v>
      </c>
      <c r="I114" s="393">
        <f t="shared" si="6"/>
        <v>7.9670563287275753E-8</v>
      </c>
      <c r="J114" s="394" t="s">
        <v>148</v>
      </c>
      <c r="K114" s="32"/>
      <c r="L114" s="31" t="s">
        <v>109</v>
      </c>
      <c r="M114" s="392" t="s">
        <v>1262</v>
      </c>
      <c r="N114" s="476" t="s">
        <v>176</v>
      </c>
      <c r="O114" s="477"/>
      <c r="P114" s="478"/>
      <c r="Q114" s="4"/>
      <c r="R114" s="4"/>
      <c r="S114" s="4"/>
      <c r="T114" s="4"/>
      <c r="U114" s="4"/>
      <c r="V114" s="4"/>
      <c r="W114" s="4"/>
      <c r="X114" s="4"/>
      <c r="Y114" s="4"/>
    </row>
    <row r="115" spans="1:25">
      <c r="A115" s="4"/>
      <c r="B115" s="3"/>
      <c r="C115" s="388" t="s">
        <v>1172</v>
      </c>
      <c r="D115" s="391" t="s">
        <v>1194</v>
      </c>
      <c r="E115" s="31">
        <v>1</v>
      </c>
      <c r="F115" s="55" t="s">
        <v>148</v>
      </c>
      <c r="G115" s="393">
        <f t="shared" si="4"/>
        <v>4.8648658031385386E-9</v>
      </c>
      <c r="H115" s="34" t="str">
        <f t="shared" si="5"/>
        <v>kg/kg coal</v>
      </c>
      <c r="I115" s="393">
        <f t="shared" si="6"/>
        <v>4.8648658031385386E-9</v>
      </c>
      <c r="J115" s="394" t="s">
        <v>148</v>
      </c>
      <c r="K115" s="32"/>
      <c r="L115" s="31" t="s">
        <v>109</v>
      </c>
      <c r="M115" s="392" t="s">
        <v>1262</v>
      </c>
      <c r="N115" s="476" t="s">
        <v>176</v>
      </c>
      <c r="O115" s="477"/>
      <c r="P115" s="478"/>
      <c r="Q115" s="4"/>
      <c r="R115" s="4"/>
      <c r="S115" s="4"/>
      <c r="T115" s="4"/>
      <c r="U115" s="4"/>
      <c r="V115" s="4"/>
      <c r="W115" s="4"/>
      <c r="X115" s="4"/>
      <c r="Y115" s="4"/>
    </row>
    <row r="116" spans="1:25">
      <c r="A116" s="4"/>
      <c r="B116" s="3"/>
      <c r="C116" s="388" t="s">
        <v>1173</v>
      </c>
      <c r="D116" s="391" t="s">
        <v>1195</v>
      </c>
      <c r="E116" s="31">
        <v>1</v>
      </c>
      <c r="F116" s="55" t="s">
        <v>148</v>
      </c>
      <c r="G116" s="393">
        <f t="shared" si="4"/>
        <v>1.5934112657455153E-12</v>
      </c>
      <c r="H116" s="34" t="str">
        <f t="shared" si="5"/>
        <v>kg/kg coal</v>
      </c>
      <c r="I116" s="393">
        <f t="shared" si="6"/>
        <v>1.5934112657455153E-12</v>
      </c>
      <c r="J116" s="394" t="s">
        <v>148</v>
      </c>
      <c r="K116" s="32"/>
      <c r="L116" s="31" t="s">
        <v>109</v>
      </c>
      <c r="M116" s="392" t="s">
        <v>1262</v>
      </c>
      <c r="N116" s="476" t="s">
        <v>176</v>
      </c>
      <c r="O116" s="477"/>
      <c r="P116" s="478"/>
      <c r="Q116" s="4"/>
      <c r="R116" s="4"/>
      <c r="S116" s="4"/>
      <c r="T116" s="4"/>
      <c r="U116" s="4"/>
      <c r="V116" s="4"/>
      <c r="W116" s="4"/>
      <c r="X116" s="4"/>
      <c r="Y116" s="4"/>
    </row>
    <row r="117" spans="1:25">
      <c r="A117" s="4"/>
      <c r="B117" s="3"/>
      <c r="C117" s="388" t="s">
        <v>1174</v>
      </c>
      <c r="D117" s="391" t="s">
        <v>1196</v>
      </c>
      <c r="E117" s="31">
        <v>1</v>
      </c>
      <c r="F117" s="55" t="s">
        <v>148</v>
      </c>
      <c r="G117" s="393">
        <f t="shared" si="4"/>
        <v>1.1382194944247518E-6</v>
      </c>
      <c r="H117" s="34" t="str">
        <f t="shared" si="5"/>
        <v>kg/kg coal</v>
      </c>
      <c r="I117" s="393">
        <f t="shared" si="6"/>
        <v>1.1382194944247518E-6</v>
      </c>
      <c r="J117" s="394" t="s">
        <v>148</v>
      </c>
      <c r="K117" s="32"/>
      <c r="L117" s="31" t="s">
        <v>109</v>
      </c>
      <c r="M117" s="392" t="s">
        <v>1262</v>
      </c>
      <c r="N117" s="476" t="s">
        <v>176</v>
      </c>
      <c r="O117" s="477"/>
      <c r="P117" s="478"/>
      <c r="Q117" s="4"/>
      <c r="R117" s="4"/>
      <c r="S117" s="4"/>
      <c r="T117" s="4"/>
      <c r="U117" s="4"/>
      <c r="V117" s="4"/>
      <c r="W117" s="4"/>
      <c r="X117" s="4"/>
      <c r="Y117" s="4"/>
    </row>
    <row r="118" spans="1:25">
      <c r="A118" s="4"/>
      <c r="B118" s="3"/>
      <c r="C118" s="388" t="s">
        <v>1175</v>
      </c>
      <c r="D118" s="391" t="s">
        <v>1217</v>
      </c>
      <c r="E118" s="31">
        <v>1</v>
      </c>
      <c r="F118" s="55" t="s">
        <v>148</v>
      </c>
      <c r="G118" s="393">
        <f t="shared" si="4"/>
        <v>9.6538591632245721E-8</v>
      </c>
      <c r="H118" s="34" t="str">
        <f t="shared" si="5"/>
        <v>kg/kg coal</v>
      </c>
      <c r="I118" s="393">
        <f t="shared" si="6"/>
        <v>9.6538591632245721E-8</v>
      </c>
      <c r="J118" s="394" t="s">
        <v>148</v>
      </c>
      <c r="K118" s="32"/>
      <c r="L118" s="31" t="s">
        <v>109</v>
      </c>
      <c r="M118" s="392" t="s">
        <v>1262</v>
      </c>
      <c r="N118" s="476" t="s">
        <v>176</v>
      </c>
      <c r="O118" s="477"/>
      <c r="P118" s="478"/>
      <c r="Q118" s="4"/>
      <c r="R118" s="4"/>
      <c r="S118" s="4"/>
      <c r="T118" s="4"/>
      <c r="U118" s="4"/>
      <c r="V118" s="4"/>
      <c r="W118" s="4"/>
      <c r="X118" s="4"/>
      <c r="Y118" s="4"/>
    </row>
    <row r="119" spans="1:25">
      <c r="A119" s="4"/>
      <c r="B119" s="3"/>
      <c r="C119" s="388" t="s">
        <v>1176</v>
      </c>
      <c r="D119" s="391" t="s">
        <v>1197</v>
      </c>
      <c r="E119" s="31">
        <v>1</v>
      </c>
      <c r="F119" s="55" t="s">
        <v>148</v>
      </c>
      <c r="G119" s="393">
        <f t="shared" si="4"/>
        <v>2.6855070231189544E-7</v>
      </c>
      <c r="H119" s="34" t="str">
        <f t="shared" si="5"/>
        <v>kg/kg coal</v>
      </c>
      <c r="I119" s="393">
        <f t="shared" si="6"/>
        <v>2.6855070231189544E-7</v>
      </c>
      <c r="J119" s="394" t="s">
        <v>148</v>
      </c>
      <c r="K119" s="32"/>
      <c r="L119" s="31" t="s">
        <v>109</v>
      </c>
      <c r="M119" s="392" t="s">
        <v>1262</v>
      </c>
      <c r="N119" s="476" t="s">
        <v>176</v>
      </c>
      <c r="O119" s="477"/>
      <c r="P119" s="478"/>
      <c r="Q119" s="4"/>
      <c r="R119" s="4"/>
      <c r="S119" s="4"/>
      <c r="T119" s="4"/>
      <c r="U119" s="4"/>
      <c r="V119" s="4"/>
      <c r="W119" s="4"/>
      <c r="X119" s="4"/>
      <c r="Y119" s="4"/>
    </row>
    <row r="120" spans="1:25">
      <c r="A120" s="4"/>
      <c r="B120" s="3"/>
      <c r="C120" s="388" t="s">
        <v>1177</v>
      </c>
      <c r="D120" s="391" t="s">
        <v>1198</v>
      </c>
      <c r="E120" s="31">
        <v>1</v>
      </c>
      <c r="F120" s="55" t="s">
        <v>148</v>
      </c>
      <c r="G120" s="393">
        <f t="shared" si="4"/>
        <v>1.5934112657455157E-10</v>
      </c>
      <c r="H120" s="34" t="str">
        <f t="shared" si="5"/>
        <v>kg/kg coal</v>
      </c>
      <c r="I120" s="393">
        <f t="shared" si="6"/>
        <v>1.5934112657455157E-10</v>
      </c>
      <c r="J120" s="394" t="s">
        <v>148</v>
      </c>
      <c r="K120" s="32"/>
      <c r="L120" s="31" t="s">
        <v>109</v>
      </c>
      <c r="M120" s="392" t="s">
        <v>1262</v>
      </c>
      <c r="N120" s="476" t="s">
        <v>176</v>
      </c>
      <c r="O120" s="477"/>
      <c r="P120" s="478"/>
      <c r="Q120" s="4"/>
      <c r="R120" s="4"/>
      <c r="S120" s="4"/>
      <c r="T120" s="4"/>
      <c r="U120" s="4"/>
      <c r="V120" s="4"/>
      <c r="W120" s="4"/>
      <c r="X120" s="4"/>
      <c r="Y120" s="4"/>
    </row>
    <row r="121" spans="1:25">
      <c r="A121" s="4"/>
      <c r="B121" s="3"/>
      <c r="C121" s="388" t="s">
        <v>356</v>
      </c>
      <c r="D121" s="391" t="s">
        <v>1199</v>
      </c>
      <c r="E121" s="31">
        <v>1</v>
      </c>
      <c r="F121" s="55" t="s">
        <v>148</v>
      </c>
      <c r="G121" s="393">
        <f t="shared" si="4"/>
        <v>1.1297652655493834E-10</v>
      </c>
      <c r="H121" s="34" t="str">
        <f t="shared" si="5"/>
        <v>kg/kg coal</v>
      </c>
      <c r="I121" s="393">
        <f t="shared" si="6"/>
        <v>1.1297652655493834E-10</v>
      </c>
      <c r="J121" s="394" t="s">
        <v>148</v>
      </c>
      <c r="K121" s="32"/>
      <c r="L121" s="31" t="s">
        <v>109</v>
      </c>
      <c r="M121" s="392" t="s">
        <v>1262</v>
      </c>
      <c r="N121" s="476" t="s">
        <v>176</v>
      </c>
      <c r="O121" s="477"/>
      <c r="P121" s="478"/>
      <c r="Q121" s="4"/>
      <c r="R121" s="4"/>
      <c r="S121" s="4"/>
      <c r="T121" s="4"/>
      <c r="U121" s="4"/>
      <c r="V121" s="4"/>
      <c r="W121" s="4"/>
      <c r="X121" s="4"/>
      <c r="Y121" s="4"/>
    </row>
    <row r="122" spans="1:25">
      <c r="A122" s="4"/>
      <c r="B122" s="3"/>
      <c r="C122" s="388" t="s">
        <v>1178</v>
      </c>
      <c r="D122" s="391" t="s">
        <v>1200</v>
      </c>
      <c r="E122" s="31">
        <v>1</v>
      </c>
      <c r="F122" s="55" t="s">
        <v>148</v>
      </c>
      <c r="G122" s="393">
        <f t="shared" si="4"/>
        <v>1.7914652550763508E-10</v>
      </c>
      <c r="H122" s="34" t="str">
        <f t="shared" si="5"/>
        <v>kg/kg coal</v>
      </c>
      <c r="I122" s="393">
        <f t="shared" si="6"/>
        <v>1.7914652550763508E-10</v>
      </c>
      <c r="J122" s="394" t="s">
        <v>148</v>
      </c>
      <c r="K122" s="32"/>
      <c r="L122" s="31" t="s">
        <v>109</v>
      </c>
      <c r="M122" s="392" t="s">
        <v>1262</v>
      </c>
      <c r="N122" s="476" t="s">
        <v>176</v>
      </c>
      <c r="O122" s="477"/>
      <c r="P122" s="478"/>
      <c r="Q122" s="4"/>
      <c r="R122" s="4"/>
      <c r="S122" s="4"/>
      <c r="T122" s="4"/>
      <c r="U122" s="4"/>
      <c r="V122" s="4"/>
      <c r="W122" s="4"/>
      <c r="X122" s="4"/>
      <c r="Y122" s="4"/>
    </row>
    <row r="123" spans="1:25">
      <c r="A123" s="4"/>
      <c r="B123" s="3"/>
      <c r="C123" s="388" t="s">
        <v>1179</v>
      </c>
      <c r="D123" s="391" t="s">
        <v>1201</v>
      </c>
      <c r="E123" s="31">
        <v>1</v>
      </c>
      <c r="F123" s="55" t="s">
        <v>148</v>
      </c>
      <c r="G123" s="393">
        <f t="shared" si="4"/>
        <v>1.3613973341905971E-8</v>
      </c>
      <c r="H123" s="34" t="str">
        <f t="shared" si="5"/>
        <v>kg/kg coal</v>
      </c>
      <c r="I123" s="393">
        <f t="shared" si="6"/>
        <v>1.3613973341905971E-8</v>
      </c>
      <c r="J123" s="394" t="s">
        <v>148</v>
      </c>
      <c r="K123" s="32"/>
      <c r="L123" s="31" t="s">
        <v>109</v>
      </c>
      <c r="M123" s="392" t="s">
        <v>1262</v>
      </c>
      <c r="N123" s="476" t="s">
        <v>176</v>
      </c>
      <c r="O123" s="477"/>
      <c r="P123" s="478"/>
      <c r="Q123" s="4"/>
      <c r="R123" s="4"/>
      <c r="S123" s="4"/>
      <c r="T123" s="4"/>
      <c r="U123" s="4"/>
      <c r="V123" s="4"/>
      <c r="W123" s="4"/>
      <c r="X123" s="4"/>
      <c r="Y123" s="4"/>
    </row>
    <row r="124" spans="1:25">
      <c r="A124" s="4"/>
      <c r="B124" s="3"/>
      <c r="C124" s="388" t="s">
        <v>1180</v>
      </c>
      <c r="D124" s="391" t="s">
        <v>174</v>
      </c>
      <c r="E124" s="31">
        <v>1</v>
      </c>
      <c r="F124" s="55" t="s">
        <v>148</v>
      </c>
      <c r="G124" s="393">
        <f t="shared" si="4"/>
        <v>1.6143500537927616E-9</v>
      </c>
      <c r="H124" s="34" t="str">
        <f t="shared" si="5"/>
        <v>kg/kg coal</v>
      </c>
      <c r="I124" s="393">
        <f t="shared" si="6"/>
        <v>1.6143500537927616E-9</v>
      </c>
      <c r="J124" s="394" t="s">
        <v>148</v>
      </c>
      <c r="K124" s="32"/>
      <c r="L124" s="31" t="s">
        <v>109</v>
      </c>
      <c r="M124" s="392" t="s">
        <v>1262</v>
      </c>
      <c r="N124" s="476" t="s">
        <v>176</v>
      </c>
      <c r="O124" s="477"/>
      <c r="P124" s="478"/>
      <c r="Q124" s="4"/>
      <c r="R124" s="4"/>
      <c r="S124" s="4"/>
      <c r="T124" s="4"/>
      <c r="U124" s="4"/>
      <c r="V124" s="4"/>
      <c r="W124" s="4"/>
      <c r="X124" s="4"/>
      <c r="Y124" s="4"/>
    </row>
    <row r="125" spans="1:25">
      <c r="A125" s="4"/>
      <c r="B125" s="3"/>
      <c r="C125" s="388" t="s">
        <v>1181</v>
      </c>
      <c r="D125" s="391" t="s">
        <v>1202</v>
      </c>
      <c r="E125" s="31">
        <v>1</v>
      </c>
      <c r="F125" s="55" t="s">
        <v>148</v>
      </c>
      <c r="G125" s="393">
        <f t="shared" si="4"/>
        <v>1.6197217578370412E-11</v>
      </c>
      <c r="H125" s="34" t="str">
        <f t="shared" si="5"/>
        <v>kg/kg coal</v>
      </c>
      <c r="I125" s="393">
        <f t="shared" si="6"/>
        <v>1.6197217578370412E-11</v>
      </c>
      <c r="J125" s="394" t="s">
        <v>148</v>
      </c>
      <c r="K125" s="32"/>
      <c r="L125" s="31" t="s">
        <v>109</v>
      </c>
      <c r="M125" s="392" t="s">
        <v>1262</v>
      </c>
      <c r="N125" s="476" t="s">
        <v>176</v>
      </c>
      <c r="O125" s="477"/>
      <c r="P125" s="478"/>
      <c r="Q125" s="4"/>
      <c r="R125" s="4"/>
      <c r="S125" s="4"/>
      <c r="T125" s="4"/>
      <c r="U125" s="4"/>
      <c r="V125" s="4"/>
      <c r="W125" s="4"/>
      <c r="X125" s="4"/>
      <c r="Y125" s="4"/>
    </row>
    <row r="126" spans="1:25">
      <c r="A126" s="4"/>
      <c r="B126" s="3"/>
      <c r="C126" s="388" t="s">
        <v>1182</v>
      </c>
      <c r="D126" s="391" t="s">
        <v>1203</v>
      </c>
      <c r="E126" s="31">
        <v>1</v>
      </c>
      <c r="F126" s="55" t="s">
        <v>148</v>
      </c>
      <c r="G126" s="393">
        <f t="shared" si="4"/>
        <v>1.404692846197553E-6</v>
      </c>
      <c r="H126" s="34" t="str">
        <f t="shared" si="5"/>
        <v>kg/kg coal</v>
      </c>
      <c r="I126" s="393">
        <f t="shared" si="6"/>
        <v>1.404692846197553E-6</v>
      </c>
      <c r="J126" s="394" t="s">
        <v>148</v>
      </c>
      <c r="K126" s="32"/>
      <c r="L126" s="31" t="s">
        <v>109</v>
      </c>
      <c r="M126" s="392" t="s">
        <v>1262</v>
      </c>
      <c r="N126" s="476" t="s">
        <v>176</v>
      </c>
      <c r="O126" s="477"/>
      <c r="P126" s="478"/>
      <c r="Q126" s="4"/>
      <c r="R126" s="4"/>
      <c r="S126" s="4"/>
      <c r="T126" s="4"/>
      <c r="U126" s="4"/>
      <c r="V126" s="4"/>
      <c r="W126" s="4"/>
      <c r="X126" s="4"/>
      <c r="Y126" s="4"/>
    </row>
    <row r="127" spans="1:25">
      <c r="A127" s="4"/>
      <c r="B127" s="3"/>
      <c r="C127" s="388" t="s">
        <v>358</v>
      </c>
      <c r="D127" s="391" t="s">
        <v>1204</v>
      </c>
      <c r="E127" s="31">
        <v>1</v>
      </c>
      <c r="F127" s="55" t="s">
        <v>148</v>
      </c>
      <c r="G127" s="393">
        <f t="shared" si="4"/>
        <v>2.5084524252742905E-9</v>
      </c>
      <c r="H127" s="34" t="str">
        <f t="shared" si="5"/>
        <v>kg/kg coal</v>
      </c>
      <c r="I127" s="393">
        <f t="shared" si="6"/>
        <v>2.5084524252742905E-9</v>
      </c>
      <c r="J127" s="394" t="s">
        <v>148</v>
      </c>
      <c r="K127" s="32"/>
      <c r="L127" s="31" t="s">
        <v>109</v>
      </c>
      <c r="M127" s="392" t="s">
        <v>1262</v>
      </c>
      <c r="N127" s="476" t="s">
        <v>176</v>
      </c>
      <c r="O127" s="477"/>
      <c r="P127" s="478"/>
      <c r="Q127" s="4"/>
      <c r="R127" s="4"/>
      <c r="S127" s="4"/>
      <c r="T127" s="4"/>
      <c r="U127" s="4"/>
      <c r="V127" s="4"/>
      <c r="W127" s="4"/>
      <c r="X127" s="4"/>
      <c r="Y127" s="4"/>
    </row>
    <row r="128" spans="1:25">
      <c r="A128" s="4"/>
      <c r="B128" s="3"/>
      <c r="C128" s="388" t="s">
        <v>1183</v>
      </c>
      <c r="D128" s="391" t="s">
        <v>1205</v>
      </c>
      <c r="E128" s="31">
        <v>1</v>
      </c>
      <c r="F128" s="55" t="s">
        <v>148</v>
      </c>
      <c r="G128" s="393">
        <f t="shared" si="4"/>
        <v>1.5934112657455152E-13</v>
      </c>
      <c r="H128" s="34" t="str">
        <f t="shared" si="5"/>
        <v>kg/kg coal</v>
      </c>
      <c r="I128" s="393">
        <f t="shared" si="6"/>
        <v>1.5934112657455152E-13</v>
      </c>
      <c r="J128" s="394" t="s">
        <v>148</v>
      </c>
      <c r="K128" s="32"/>
      <c r="L128" s="31" t="s">
        <v>109</v>
      </c>
      <c r="M128" s="392" t="s">
        <v>1262</v>
      </c>
      <c r="N128" s="476" t="s">
        <v>176</v>
      </c>
      <c r="O128" s="477"/>
      <c r="P128" s="478"/>
      <c r="Q128" s="4"/>
      <c r="R128" s="4"/>
      <c r="S128" s="4"/>
      <c r="T128" s="4"/>
      <c r="U128" s="4"/>
      <c r="V128" s="4"/>
      <c r="W128" s="4"/>
      <c r="X128" s="4"/>
      <c r="Y128" s="4"/>
    </row>
    <row r="129" spans="1:25">
      <c r="A129" s="4"/>
      <c r="B129" s="3"/>
      <c r="C129" s="388" t="s">
        <v>360</v>
      </c>
      <c r="D129" s="391" t="s">
        <v>1206</v>
      </c>
      <c r="E129" s="31">
        <v>1</v>
      </c>
      <c r="F129" s="55" t="s">
        <v>148</v>
      </c>
      <c r="G129" s="393">
        <f t="shared" si="4"/>
        <v>1.5934112657455157E-10</v>
      </c>
      <c r="H129" s="34" t="str">
        <f t="shared" si="5"/>
        <v>kg/kg coal</v>
      </c>
      <c r="I129" s="393">
        <f t="shared" si="6"/>
        <v>1.5934112657455157E-10</v>
      </c>
      <c r="J129" s="394" t="s">
        <v>148</v>
      </c>
      <c r="K129" s="32"/>
      <c r="L129" s="31" t="s">
        <v>109</v>
      </c>
      <c r="M129" s="392" t="s">
        <v>1262</v>
      </c>
      <c r="N129" s="476" t="s">
        <v>176</v>
      </c>
      <c r="O129" s="477"/>
      <c r="P129" s="478"/>
      <c r="Q129" s="4"/>
      <c r="R129" s="4"/>
      <c r="S129" s="4"/>
      <c r="T129" s="4"/>
      <c r="U129" s="4"/>
      <c r="V129" s="4"/>
      <c r="W129" s="4"/>
      <c r="X129" s="4"/>
      <c r="Y129" s="4"/>
    </row>
    <row r="130" spans="1:25">
      <c r="A130" s="4"/>
      <c r="B130" s="3"/>
      <c r="C130" s="388" t="s">
        <v>1184</v>
      </c>
      <c r="D130" s="391" t="s">
        <v>1207</v>
      </c>
      <c r="E130" s="31">
        <v>1</v>
      </c>
      <c r="F130" s="55" t="s">
        <v>148</v>
      </c>
      <c r="G130" s="393">
        <f t="shared" si="4"/>
        <v>9.1967944508040504E-9</v>
      </c>
      <c r="H130" s="34" t="str">
        <f t="shared" si="5"/>
        <v>kg/kg coal</v>
      </c>
      <c r="I130" s="393">
        <f t="shared" si="6"/>
        <v>9.1967944508040504E-9</v>
      </c>
      <c r="J130" s="394" t="s">
        <v>148</v>
      </c>
      <c r="K130" s="32"/>
      <c r="L130" s="31" t="s">
        <v>109</v>
      </c>
      <c r="M130" s="392" t="s">
        <v>1262</v>
      </c>
      <c r="N130" s="476" t="s">
        <v>176</v>
      </c>
      <c r="O130" s="477"/>
      <c r="P130" s="478"/>
      <c r="Q130" s="4"/>
      <c r="R130" s="4"/>
      <c r="S130" s="4"/>
      <c r="T130" s="4"/>
      <c r="U130" s="4"/>
      <c r="V130" s="4"/>
      <c r="W130" s="4"/>
      <c r="X130" s="4"/>
      <c r="Y130" s="4"/>
    </row>
    <row r="131" spans="1:25">
      <c r="A131" s="4"/>
      <c r="B131" s="3"/>
      <c r="C131" s="388" t="s">
        <v>1185</v>
      </c>
      <c r="D131" s="391" t="s">
        <v>1208</v>
      </c>
      <c r="E131" s="31">
        <v>1</v>
      </c>
      <c r="F131" s="55" t="s">
        <v>148</v>
      </c>
      <c r="G131" s="393">
        <f t="shared" si="4"/>
        <v>4.7720054699566502E-9</v>
      </c>
      <c r="H131" s="34" t="str">
        <f t="shared" si="5"/>
        <v>kg/kg coal</v>
      </c>
      <c r="I131" s="393">
        <f t="shared" si="6"/>
        <v>4.7720054699566502E-9</v>
      </c>
      <c r="J131" s="394" t="s">
        <v>148</v>
      </c>
      <c r="K131" s="32"/>
      <c r="L131" s="31" t="s">
        <v>109</v>
      </c>
      <c r="M131" s="392" t="s">
        <v>1262</v>
      </c>
      <c r="N131" s="476" t="s">
        <v>176</v>
      </c>
      <c r="O131" s="477"/>
      <c r="P131" s="478"/>
      <c r="Q131" s="4"/>
      <c r="R131" s="4"/>
      <c r="S131" s="4"/>
      <c r="T131" s="4"/>
      <c r="U131" s="4"/>
      <c r="V131" s="4"/>
      <c r="W131" s="4"/>
      <c r="X131" s="4"/>
      <c r="Y131" s="4"/>
    </row>
    <row r="132" spans="1:25">
      <c r="A132" s="4"/>
      <c r="B132" s="3"/>
      <c r="C132" s="388" t="s">
        <v>1186</v>
      </c>
      <c r="D132" s="391" t="s">
        <v>1209</v>
      </c>
      <c r="E132" s="31">
        <v>1</v>
      </c>
      <c r="F132" s="55" t="s">
        <v>148</v>
      </c>
      <c r="G132" s="393">
        <f t="shared" si="4"/>
        <v>2.3934601553379374E-8</v>
      </c>
      <c r="H132" s="34" t="str">
        <f t="shared" si="5"/>
        <v>kg/kg coal</v>
      </c>
      <c r="I132" s="393">
        <f t="shared" si="6"/>
        <v>2.3934601553379374E-8</v>
      </c>
      <c r="J132" s="394" t="s">
        <v>148</v>
      </c>
      <c r="K132" s="32"/>
      <c r="L132" s="31" t="s">
        <v>109</v>
      </c>
      <c r="M132" s="392" t="s">
        <v>1262</v>
      </c>
      <c r="N132" s="476" t="s">
        <v>176</v>
      </c>
      <c r="O132" s="477"/>
      <c r="P132" s="478"/>
      <c r="Q132" s="4"/>
      <c r="R132" s="4"/>
      <c r="S132" s="4"/>
      <c r="T132" s="4"/>
      <c r="U132" s="4"/>
      <c r="V132" s="4"/>
      <c r="W132" s="4"/>
      <c r="X132" s="4"/>
      <c r="Y132" s="4"/>
    </row>
    <row r="133" spans="1:25">
      <c r="A133" s="4"/>
      <c r="B133" s="3"/>
      <c r="C133" s="388" t="s">
        <v>346</v>
      </c>
      <c r="D133" s="391" t="s">
        <v>363</v>
      </c>
      <c r="E133" s="31">
        <v>1</v>
      </c>
      <c r="F133" s="55" t="s">
        <v>148</v>
      </c>
      <c r="G133" s="393">
        <f t="shared" si="4"/>
        <v>2.9555325992583604E-10</v>
      </c>
      <c r="H133" s="34" t="str">
        <f t="shared" si="5"/>
        <v>kg/kg coal</v>
      </c>
      <c r="I133" s="393">
        <f t="shared" si="6"/>
        <v>2.9555325992583604E-10</v>
      </c>
      <c r="J133" s="394" t="s">
        <v>148</v>
      </c>
      <c r="K133" s="32"/>
      <c r="L133" s="31" t="s">
        <v>109</v>
      </c>
      <c r="M133" s="392" t="s">
        <v>1262</v>
      </c>
      <c r="N133" s="476" t="s">
        <v>176</v>
      </c>
      <c r="O133" s="477"/>
      <c r="P133" s="478"/>
      <c r="Q133" s="4"/>
      <c r="R133" s="4"/>
      <c r="S133" s="4"/>
      <c r="T133" s="4"/>
      <c r="U133" s="4"/>
      <c r="V133" s="4"/>
      <c r="W133" s="4"/>
      <c r="X133" s="4"/>
      <c r="Y133" s="4"/>
    </row>
    <row r="134" spans="1:25">
      <c r="A134" s="4"/>
      <c r="B134" s="3"/>
      <c r="C134" s="388" t="s">
        <v>348</v>
      </c>
      <c r="D134" s="391" t="s">
        <v>1210</v>
      </c>
      <c r="E134" s="31">
        <v>1</v>
      </c>
      <c r="F134" s="55" t="s">
        <v>148</v>
      </c>
      <c r="G134" s="393">
        <f t="shared" si="4"/>
        <v>2.9342481256052657E-11</v>
      </c>
      <c r="H134" s="34" t="str">
        <f t="shared" si="5"/>
        <v>kg/kg coal</v>
      </c>
      <c r="I134" s="393">
        <f t="shared" si="6"/>
        <v>2.9342481256052657E-11</v>
      </c>
      <c r="J134" s="394" t="s">
        <v>148</v>
      </c>
      <c r="K134" s="32"/>
      <c r="L134" s="31" t="s">
        <v>109</v>
      </c>
      <c r="M134" s="392" t="s">
        <v>1262</v>
      </c>
      <c r="N134" s="476" t="s">
        <v>176</v>
      </c>
      <c r="O134" s="477"/>
      <c r="P134" s="478"/>
      <c r="Q134" s="4"/>
      <c r="R134" s="4"/>
      <c r="S134" s="4"/>
      <c r="T134" s="4"/>
      <c r="U134" s="4"/>
      <c r="V134" s="4"/>
      <c r="W134" s="4"/>
      <c r="X134" s="4"/>
      <c r="Y134" s="4"/>
    </row>
    <row r="135" spans="1:25">
      <c r="A135" s="4"/>
      <c r="B135" s="3"/>
      <c r="C135" s="388" t="s">
        <v>1187</v>
      </c>
      <c r="D135" s="391" t="s">
        <v>1211</v>
      </c>
      <c r="E135" s="31">
        <v>1</v>
      </c>
      <c r="F135" s="55" t="s">
        <v>148</v>
      </c>
      <c r="G135" s="393">
        <f t="shared" si="4"/>
        <v>3.4617673492465959E-6</v>
      </c>
      <c r="H135" s="34" t="str">
        <f t="shared" si="5"/>
        <v>kg/kg coal</v>
      </c>
      <c r="I135" s="393">
        <f t="shared" si="6"/>
        <v>3.4617673492465959E-6</v>
      </c>
      <c r="J135" s="394" t="s">
        <v>148</v>
      </c>
      <c r="K135" s="32"/>
      <c r="L135" s="31" t="s">
        <v>109</v>
      </c>
      <c r="M135" s="392" t="s">
        <v>1262</v>
      </c>
      <c r="N135" s="476" t="s">
        <v>176</v>
      </c>
      <c r="O135" s="477"/>
      <c r="P135" s="478"/>
      <c r="Q135" s="4"/>
      <c r="R135" s="4"/>
      <c r="S135" s="4"/>
      <c r="T135" s="4"/>
      <c r="U135" s="4"/>
      <c r="V135" s="4"/>
      <c r="W135" s="4"/>
      <c r="X135" s="4"/>
      <c r="Y135" s="4"/>
    </row>
    <row r="136" spans="1:25">
      <c r="A136" s="4"/>
      <c r="B136" s="3"/>
      <c r="C136" s="388" t="s">
        <v>350</v>
      </c>
      <c r="D136" s="391" t="s">
        <v>1212</v>
      </c>
      <c r="E136" s="31">
        <v>1</v>
      </c>
      <c r="F136" s="55" t="s">
        <v>148</v>
      </c>
      <c r="G136" s="393">
        <f t="shared" si="4"/>
        <v>2.3810860722555211E-5</v>
      </c>
      <c r="H136" s="34" t="str">
        <f t="shared" si="5"/>
        <v>kg/kg coal</v>
      </c>
      <c r="I136" s="393">
        <f t="shared" si="6"/>
        <v>2.3810860722555211E-5</v>
      </c>
      <c r="J136" s="394" t="s">
        <v>148</v>
      </c>
      <c r="K136" s="32"/>
      <c r="L136" s="31" t="s">
        <v>109</v>
      </c>
      <c r="M136" s="392" t="s">
        <v>1262</v>
      </c>
      <c r="N136" s="476" t="s">
        <v>176</v>
      </c>
      <c r="O136" s="477"/>
      <c r="P136" s="478"/>
      <c r="Q136" s="4"/>
      <c r="R136" s="4"/>
      <c r="S136" s="4"/>
      <c r="T136" s="4"/>
      <c r="U136" s="4"/>
      <c r="V136" s="4"/>
      <c r="W136" s="4"/>
      <c r="X136" s="4"/>
      <c r="Y136" s="4"/>
    </row>
    <row r="137" spans="1:25">
      <c r="A137" s="4"/>
      <c r="B137" s="3"/>
      <c r="C137" s="388" t="s">
        <v>352</v>
      </c>
      <c r="D137" s="391" t="s">
        <v>1213</v>
      </c>
      <c r="E137" s="31">
        <v>1</v>
      </c>
      <c r="F137" s="55" t="s">
        <v>148</v>
      </c>
      <c r="G137" s="393">
        <f t="shared" si="4"/>
        <v>1.6219792412975981E-7</v>
      </c>
      <c r="H137" s="34" t="str">
        <f t="shared" si="5"/>
        <v>kg/kg coal</v>
      </c>
      <c r="I137" s="393">
        <f t="shared" si="6"/>
        <v>1.6219792412975981E-7</v>
      </c>
      <c r="J137" s="394" t="s">
        <v>148</v>
      </c>
      <c r="K137" s="32"/>
      <c r="L137" s="31" t="s">
        <v>109</v>
      </c>
      <c r="M137" s="392" t="s">
        <v>1262</v>
      </c>
      <c r="N137" s="476" t="s">
        <v>176</v>
      </c>
      <c r="O137" s="477"/>
      <c r="P137" s="478"/>
      <c r="Q137" s="4"/>
      <c r="R137" s="4"/>
      <c r="S137" s="4"/>
      <c r="T137" s="4"/>
      <c r="U137" s="4"/>
      <c r="V137" s="4"/>
      <c r="W137" s="4"/>
      <c r="X137" s="4"/>
      <c r="Y137" s="4"/>
    </row>
    <row r="138" spans="1:25">
      <c r="A138" s="4"/>
      <c r="B138" s="3"/>
      <c r="C138" s="388" t="s">
        <v>1188</v>
      </c>
      <c r="D138" s="391" t="s">
        <v>1214</v>
      </c>
      <c r="E138" s="31">
        <v>1</v>
      </c>
      <c r="F138" s="55" t="s">
        <v>148</v>
      </c>
      <c r="G138" s="393">
        <f t="shared" si="4"/>
        <v>4.9732270052230928E-8</v>
      </c>
      <c r="H138" s="34" t="str">
        <f t="shared" si="5"/>
        <v>kg/kg coal</v>
      </c>
      <c r="I138" s="393">
        <f t="shared" si="6"/>
        <v>4.9732270052230928E-8</v>
      </c>
      <c r="J138" s="394" t="s">
        <v>148</v>
      </c>
      <c r="K138" s="32"/>
      <c r="L138" s="31" t="s">
        <v>109</v>
      </c>
      <c r="M138" s="392" t="s">
        <v>1262</v>
      </c>
      <c r="N138" s="476" t="s">
        <v>176</v>
      </c>
      <c r="O138" s="477"/>
      <c r="P138" s="478"/>
      <c r="Q138" s="4"/>
      <c r="R138" s="4"/>
      <c r="S138" s="4"/>
      <c r="T138" s="4"/>
      <c r="U138" s="4"/>
      <c r="V138" s="4"/>
      <c r="W138" s="4"/>
      <c r="X138" s="4"/>
      <c r="Y138" s="4"/>
    </row>
    <row r="139" spans="1:25">
      <c r="A139" s="4"/>
      <c r="B139" s="3"/>
      <c r="C139" s="388" t="s">
        <v>1189</v>
      </c>
      <c r="D139" s="391" t="s">
        <v>1215</v>
      </c>
      <c r="E139" s="31">
        <v>1</v>
      </c>
      <c r="F139" s="55" t="s">
        <v>148</v>
      </c>
      <c r="G139" s="393">
        <f t="shared" si="4"/>
        <v>1.0844313236890903E-5</v>
      </c>
      <c r="H139" s="34" t="str">
        <f t="shared" si="5"/>
        <v>kg/kg coal</v>
      </c>
      <c r="I139" s="393">
        <f t="shared" si="6"/>
        <v>1.0844313236890903E-5</v>
      </c>
      <c r="J139" s="394" t="s">
        <v>148</v>
      </c>
      <c r="K139" s="32"/>
      <c r="L139" s="31" t="s">
        <v>109</v>
      </c>
      <c r="M139" s="392" t="s">
        <v>1262</v>
      </c>
      <c r="N139" s="476" t="s">
        <v>176</v>
      </c>
      <c r="O139" s="477"/>
      <c r="P139" s="478"/>
      <c r="Q139" s="4"/>
      <c r="R139" s="4"/>
      <c r="S139" s="4"/>
      <c r="T139" s="4"/>
      <c r="U139" s="4"/>
      <c r="V139" s="4"/>
      <c r="W139" s="4"/>
      <c r="X139" s="4"/>
      <c r="Y139" s="4"/>
    </row>
    <row r="140" spans="1:25">
      <c r="A140" s="4"/>
      <c r="B140" s="3"/>
      <c r="C140" s="388" t="s">
        <v>1190</v>
      </c>
      <c r="D140" s="391" t="s">
        <v>1216</v>
      </c>
      <c r="E140" s="31">
        <v>1</v>
      </c>
      <c r="F140" s="55" t="s">
        <v>148</v>
      </c>
      <c r="G140" s="393">
        <f t="shared" si="4"/>
        <v>1.5934112657455157E-10</v>
      </c>
      <c r="H140" s="34" t="str">
        <f t="shared" si="5"/>
        <v>kg/kg coal</v>
      </c>
      <c r="I140" s="393">
        <f t="shared" si="6"/>
        <v>1.5934112657455157E-10</v>
      </c>
      <c r="J140" s="394" t="s">
        <v>148</v>
      </c>
      <c r="K140" s="32"/>
      <c r="L140" s="31" t="s">
        <v>109</v>
      </c>
      <c r="M140" s="392" t="s">
        <v>1262</v>
      </c>
      <c r="N140" s="476" t="s">
        <v>176</v>
      </c>
      <c r="O140" s="477"/>
      <c r="P140" s="478"/>
      <c r="Q140" s="4"/>
      <c r="R140" s="4"/>
      <c r="S140" s="4"/>
      <c r="T140" s="4"/>
      <c r="U140" s="4"/>
      <c r="V140" s="4"/>
      <c r="W140" s="4"/>
      <c r="X140" s="4"/>
      <c r="Y140" s="4"/>
    </row>
    <row r="141" spans="1:25">
      <c r="A141" s="4"/>
      <c r="B141" s="3"/>
      <c r="C141" s="63" t="s">
        <v>335</v>
      </c>
      <c r="D141" s="172" t="s">
        <v>365</v>
      </c>
      <c r="E141" s="31">
        <v>1</v>
      </c>
      <c r="F141" s="55" t="s">
        <v>148</v>
      </c>
      <c r="G141" s="393">
        <f t="shared" si="4"/>
        <v>1.5934112657455153E-2</v>
      </c>
      <c r="H141" s="34" t="str">
        <f t="shared" si="5"/>
        <v>kg/kg coal</v>
      </c>
      <c r="I141" s="393">
        <f t="shared" ref="I141" si="7">IF(D141="","",E141*G141*$D$5)</f>
        <v>1.5934112657455153E-2</v>
      </c>
      <c r="J141" s="394" t="s">
        <v>150</v>
      </c>
      <c r="K141" s="32"/>
      <c r="L141" s="31" t="s">
        <v>109</v>
      </c>
      <c r="M141" s="392" t="s">
        <v>1262</v>
      </c>
      <c r="N141" s="476" t="s">
        <v>176</v>
      </c>
      <c r="O141" s="477"/>
      <c r="P141" s="478"/>
      <c r="Q141" s="4"/>
      <c r="R141" s="4"/>
      <c r="S141" s="4"/>
      <c r="T141" s="4"/>
      <c r="U141" s="4"/>
      <c r="V141" s="4"/>
      <c r="W141" s="4"/>
      <c r="X141" s="4"/>
      <c r="Y141" s="4"/>
    </row>
    <row r="142" spans="1:25">
      <c r="A142" s="4"/>
      <c r="B142" s="3"/>
      <c r="C142" s="172"/>
      <c r="D142" s="171"/>
      <c r="E142" s="31"/>
      <c r="F142" s="55"/>
      <c r="G142" s="34"/>
      <c r="H142" s="34"/>
      <c r="I142" s="34"/>
      <c r="J142" s="55"/>
      <c r="K142" s="32"/>
      <c r="L142" s="31"/>
      <c r="M142" s="33"/>
      <c r="N142" s="476"/>
      <c r="O142" s="477"/>
      <c r="P142" s="478"/>
      <c r="Q142" s="4"/>
      <c r="R142" s="4"/>
      <c r="S142" s="4"/>
      <c r="T142" s="4"/>
      <c r="U142" s="4"/>
      <c r="V142" s="4"/>
      <c r="W142" s="4"/>
      <c r="X142" s="4"/>
      <c r="Y142" s="4"/>
    </row>
    <row r="143" spans="1:25">
      <c r="A143" s="4"/>
      <c r="B143" s="3"/>
      <c r="C143" s="24" t="s">
        <v>61</v>
      </c>
      <c r="D143" s="54" t="s">
        <v>63</v>
      </c>
      <c r="E143" s="26" t="s">
        <v>88</v>
      </c>
      <c r="F143" s="25"/>
      <c r="G143" s="35"/>
      <c r="H143" s="35"/>
      <c r="I143" s="35"/>
      <c r="J143" s="25"/>
      <c r="K143" s="26"/>
      <c r="L143" s="25" t="s">
        <v>112</v>
      </c>
      <c r="M143" s="23"/>
      <c r="N143" s="473"/>
      <c r="O143" s="474"/>
      <c r="P143" s="475"/>
      <c r="Q143" s="4"/>
      <c r="R143" s="4"/>
      <c r="S143" s="4"/>
      <c r="T143" s="4"/>
      <c r="U143" s="4"/>
      <c r="V143" s="4"/>
      <c r="W143" s="4"/>
      <c r="X143" s="4"/>
      <c r="Y143" s="4"/>
    </row>
    <row r="144" spans="1:25">
      <c r="A144" s="4"/>
      <c r="B144" s="3"/>
      <c r="C144" s="4"/>
      <c r="D144" s="4"/>
      <c r="E144" s="4"/>
      <c r="F144" s="4"/>
      <c r="G144" s="4"/>
      <c r="H144" s="4"/>
      <c r="I144" s="4"/>
      <c r="J144" s="4"/>
      <c r="K144" s="4"/>
      <c r="L144" s="4"/>
      <c r="M144" s="4"/>
      <c r="N144" s="4"/>
      <c r="O144" s="4"/>
      <c r="P144" s="4"/>
      <c r="Q144" s="4"/>
      <c r="R144" s="4"/>
      <c r="S144" s="4"/>
      <c r="T144" s="4"/>
      <c r="U144" s="4"/>
      <c r="V144" s="4"/>
      <c r="W144" s="4"/>
      <c r="X144" s="4"/>
      <c r="Y144" s="4"/>
    </row>
    <row r="145" spans="1:25">
      <c r="A145" s="4"/>
      <c r="B145" s="3"/>
      <c r="C145" s="4"/>
      <c r="D145" s="4"/>
      <c r="E145" s="4"/>
      <c r="F145" s="4"/>
      <c r="G145" s="4"/>
      <c r="H145" s="4"/>
      <c r="I145" s="4"/>
      <c r="J145" s="4"/>
      <c r="K145" s="4"/>
      <c r="L145" s="4"/>
      <c r="M145" s="4"/>
      <c r="N145" s="4"/>
      <c r="O145" s="4"/>
      <c r="P145" s="4"/>
      <c r="Q145" s="4"/>
      <c r="R145" s="4"/>
      <c r="S145" s="4"/>
      <c r="T145" s="4"/>
      <c r="U145" s="4"/>
      <c r="V145" s="4"/>
      <c r="W145" s="4"/>
      <c r="X145" s="4"/>
      <c r="Y145" s="4"/>
    </row>
    <row r="146" spans="1:25">
      <c r="A146" s="4"/>
      <c r="B146" s="3"/>
      <c r="C146" s="4"/>
      <c r="D146" s="4"/>
      <c r="E146" s="4"/>
      <c r="F146" s="4"/>
      <c r="G146" s="4"/>
      <c r="H146" s="4"/>
      <c r="I146" s="4"/>
      <c r="J146" s="4"/>
      <c r="K146" s="4"/>
      <c r="L146" s="4"/>
      <c r="M146" s="4"/>
      <c r="N146" s="4"/>
      <c r="O146" s="4"/>
      <c r="P146" s="4"/>
      <c r="Q146" s="4"/>
      <c r="R146" s="4"/>
      <c r="S146" s="4"/>
      <c r="T146" s="4"/>
      <c r="U146" s="4"/>
      <c r="V146" s="4"/>
      <c r="W146" s="4"/>
      <c r="X146" s="4"/>
      <c r="Y146" s="4"/>
    </row>
    <row r="147" spans="1:25">
      <c r="A147" s="4"/>
      <c r="B147" s="3"/>
      <c r="C147" s="4"/>
      <c r="D147" s="4"/>
      <c r="E147" s="4"/>
      <c r="F147" s="4"/>
      <c r="G147" s="4"/>
      <c r="H147" s="4"/>
      <c r="I147" s="4"/>
      <c r="J147" s="4"/>
      <c r="K147" s="4"/>
      <c r="L147" s="4"/>
      <c r="M147" s="4"/>
      <c r="N147" s="4"/>
      <c r="O147" s="4"/>
      <c r="P147" s="4"/>
      <c r="Q147" s="4"/>
      <c r="R147" s="4"/>
      <c r="S147" s="4"/>
      <c r="T147" s="4"/>
      <c r="U147" s="4"/>
      <c r="V147" s="4"/>
      <c r="W147" s="4"/>
      <c r="X147" s="4"/>
      <c r="Y147" s="4"/>
    </row>
    <row r="148" spans="1:25">
      <c r="A148" s="4"/>
      <c r="B148" s="3"/>
      <c r="C148" s="4"/>
      <c r="D148" s="4"/>
      <c r="E148" s="4"/>
      <c r="F148" s="4"/>
      <c r="G148" s="4"/>
      <c r="H148" s="4"/>
      <c r="I148" s="4"/>
      <c r="J148" s="4"/>
      <c r="K148" s="4"/>
      <c r="L148" s="4"/>
      <c r="M148" s="4"/>
      <c r="N148" s="4"/>
      <c r="O148" s="4"/>
      <c r="P148" s="4"/>
      <c r="Q148" s="4"/>
      <c r="R148" s="4"/>
      <c r="S148" s="4"/>
      <c r="T148" s="4"/>
      <c r="U148" s="4"/>
      <c r="V148" s="4"/>
      <c r="W148" s="4"/>
      <c r="X148" s="4"/>
      <c r="Y148" s="4"/>
    </row>
    <row r="149" spans="1:25">
      <c r="A149" s="4"/>
      <c r="B149" s="3"/>
      <c r="C149" s="4"/>
      <c r="D149" s="4"/>
      <c r="E149" s="4"/>
      <c r="F149" s="4"/>
      <c r="G149" s="4"/>
      <c r="H149" s="4"/>
      <c r="I149" s="4"/>
      <c r="J149" s="4"/>
      <c r="K149" s="4"/>
      <c r="L149" s="4"/>
      <c r="M149" s="4"/>
      <c r="N149" s="4"/>
      <c r="O149" s="4"/>
      <c r="P149" s="4"/>
      <c r="Q149" s="4"/>
      <c r="R149" s="4"/>
      <c r="S149" s="4"/>
      <c r="T149" s="4"/>
      <c r="U149" s="4"/>
      <c r="V149" s="4"/>
      <c r="W149" s="4"/>
      <c r="X149" s="4"/>
      <c r="Y149" s="4"/>
    </row>
    <row r="150" spans="1:25">
      <c r="A150" s="4"/>
      <c r="B150" s="3"/>
      <c r="C150" s="4"/>
      <c r="D150" s="4"/>
      <c r="E150" s="4"/>
      <c r="F150" s="4"/>
      <c r="G150" s="4"/>
      <c r="H150" s="4"/>
      <c r="I150" s="4"/>
      <c r="J150" s="4"/>
      <c r="K150" s="4"/>
      <c r="L150" s="4"/>
      <c r="M150" s="4"/>
      <c r="N150" s="4"/>
      <c r="O150" s="4"/>
      <c r="P150" s="4"/>
      <c r="Q150" s="4"/>
      <c r="R150" s="4"/>
      <c r="S150" s="4"/>
      <c r="T150" s="4"/>
      <c r="U150" s="4"/>
      <c r="V150" s="4"/>
      <c r="W150" s="4"/>
      <c r="X150" s="4"/>
      <c r="Y150" s="4"/>
    </row>
    <row r="151" spans="1:25">
      <c r="A151" s="4"/>
      <c r="B151" s="3"/>
      <c r="C151" s="4"/>
      <c r="D151" s="4"/>
      <c r="E151" s="4"/>
      <c r="F151" s="4"/>
      <c r="G151" s="4"/>
      <c r="H151" s="4"/>
      <c r="I151" s="4"/>
      <c r="J151" s="4"/>
      <c r="K151" s="4"/>
      <c r="L151" s="4"/>
      <c r="M151" s="4"/>
      <c r="N151" s="4"/>
      <c r="O151" s="4"/>
      <c r="P151" s="4"/>
      <c r="Q151" s="4"/>
      <c r="R151" s="4"/>
      <c r="S151" s="4"/>
      <c r="T151" s="4"/>
      <c r="U151" s="4"/>
      <c r="V151" s="4"/>
      <c r="W151" s="4"/>
      <c r="X151" s="4"/>
      <c r="Y151" s="4"/>
    </row>
    <row r="152" spans="1:25">
      <c r="A152" s="4"/>
      <c r="B152" s="3"/>
      <c r="C152" s="4"/>
      <c r="D152" s="4"/>
      <c r="E152" s="4"/>
      <c r="F152" s="4"/>
      <c r="G152" s="4"/>
      <c r="H152" s="4"/>
      <c r="I152" s="4"/>
      <c r="J152" s="4"/>
      <c r="K152" s="4"/>
      <c r="L152" s="4"/>
      <c r="M152" s="4"/>
      <c r="N152" s="4"/>
      <c r="O152" s="4"/>
      <c r="P152" s="4"/>
      <c r="Q152" s="4"/>
      <c r="R152" s="4"/>
      <c r="S152" s="4"/>
      <c r="T152" s="4"/>
      <c r="U152" s="4"/>
      <c r="V152" s="4"/>
      <c r="W152" s="4"/>
      <c r="X152" s="4"/>
      <c r="Y152" s="4"/>
    </row>
    <row r="153" spans="1:25">
      <c r="A153" s="4"/>
      <c r="B153" s="3"/>
      <c r="C153" s="4"/>
      <c r="D153" s="4"/>
      <c r="E153" s="4"/>
      <c r="F153" s="4"/>
      <c r="G153" s="4"/>
      <c r="H153" s="4"/>
      <c r="I153" s="4"/>
      <c r="J153" s="4"/>
      <c r="K153" s="4"/>
      <c r="L153" s="4"/>
      <c r="M153" s="4"/>
      <c r="N153" s="4"/>
      <c r="O153" s="4"/>
      <c r="P153" s="4"/>
      <c r="Q153" s="4"/>
      <c r="R153" s="4"/>
      <c r="S153" s="4"/>
      <c r="T153" s="4"/>
      <c r="U153" s="4"/>
      <c r="V153" s="4"/>
      <c r="W153" s="4"/>
      <c r="X153" s="4"/>
      <c r="Y153" s="4"/>
    </row>
    <row r="154" spans="1:25">
      <c r="A154" s="4"/>
      <c r="B154" s="3"/>
      <c r="C154" s="4"/>
      <c r="D154" s="4"/>
      <c r="E154" s="4"/>
      <c r="F154" s="4"/>
      <c r="G154" s="4"/>
      <c r="H154" s="4"/>
      <c r="I154" s="4"/>
      <c r="J154" s="4"/>
      <c r="K154" s="4"/>
      <c r="L154" s="4"/>
      <c r="M154" s="4"/>
      <c r="N154" s="4"/>
      <c r="O154" s="4"/>
      <c r="P154" s="4"/>
      <c r="Q154" s="4"/>
      <c r="R154" s="4"/>
      <c r="S154" s="4"/>
      <c r="T154" s="4"/>
      <c r="U154" s="4"/>
      <c r="V154" s="4"/>
      <c r="W154" s="4"/>
      <c r="X154" s="4"/>
      <c r="Y154" s="4"/>
    </row>
    <row r="155" spans="1:25">
      <c r="A155" s="4"/>
      <c r="B155" s="3"/>
      <c r="C155" s="4"/>
      <c r="D155" s="4"/>
      <c r="E155" s="4"/>
      <c r="F155" s="4"/>
      <c r="G155" s="4"/>
      <c r="H155" s="4"/>
      <c r="I155" s="4"/>
      <c r="J155" s="4"/>
      <c r="K155" s="4"/>
      <c r="L155" s="4"/>
      <c r="M155" s="4"/>
      <c r="N155" s="4"/>
      <c r="O155" s="4"/>
      <c r="P155" s="4"/>
      <c r="Q155" s="4"/>
      <c r="R155" s="4"/>
      <c r="S155" s="4"/>
      <c r="T155" s="4"/>
      <c r="U155" s="4"/>
      <c r="V155" s="4"/>
      <c r="W155" s="4"/>
      <c r="X155" s="4"/>
      <c r="Y155" s="4"/>
    </row>
    <row r="156" spans="1:25">
      <c r="A156" s="4"/>
      <c r="B156" s="3"/>
      <c r="C156" s="4"/>
      <c r="D156" s="4"/>
      <c r="E156" s="4"/>
      <c r="F156" s="4"/>
      <c r="G156" s="4"/>
      <c r="H156" s="4"/>
      <c r="I156" s="4"/>
      <c r="J156" s="4"/>
      <c r="K156" s="4"/>
      <c r="L156" s="4"/>
      <c r="M156" s="4"/>
      <c r="N156" s="4"/>
      <c r="O156" s="4"/>
      <c r="P156" s="4"/>
      <c r="Q156" s="4"/>
      <c r="R156" s="4"/>
      <c r="S156" s="4"/>
      <c r="T156" s="4"/>
      <c r="U156" s="4"/>
      <c r="V156" s="4"/>
      <c r="W156" s="4"/>
      <c r="X156" s="4"/>
      <c r="Y156" s="4"/>
    </row>
    <row r="157" spans="1:25">
      <c r="A157" s="4"/>
      <c r="B157" s="3"/>
      <c r="C157" s="4"/>
      <c r="D157" s="4"/>
      <c r="E157" s="4"/>
      <c r="F157" s="4"/>
      <c r="G157" s="4"/>
      <c r="H157" s="4"/>
      <c r="I157" s="4"/>
      <c r="J157" s="4"/>
      <c r="K157" s="4"/>
      <c r="L157" s="4"/>
      <c r="M157" s="4"/>
      <c r="N157" s="4"/>
      <c r="O157" s="4"/>
      <c r="P157" s="4"/>
      <c r="Q157" s="4"/>
      <c r="R157" s="4"/>
      <c r="S157" s="4"/>
      <c r="T157" s="4"/>
      <c r="U157" s="4"/>
      <c r="V157" s="4"/>
      <c r="W157" s="4"/>
      <c r="X157" s="4"/>
      <c r="Y157" s="4"/>
    </row>
    <row r="158" spans="1:25">
      <c r="A158" s="4"/>
      <c r="B158" s="3"/>
      <c r="C158" s="4"/>
      <c r="D158" s="4"/>
      <c r="E158" s="4"/>
      <c r="F158" s="4"/>
      <c r="G158" s="4"/>
      <c r="H158" s="4"/>
      <c r="I158" s="4"/>
      <c r="J158" s="4"/>
      <c r="K158" s="4"/>
      <c r="L158" s="4"/>
      <c r="M158" s="4"/>
      <c r="N158" s="4"/>
      <c r="O158" s="4"/>
      <c r="P158" s="4"/>
      <c r="Q158" s="4"/>
      <c r="R158" s="4"/>
      <c r="S158" s="4"/>
      <c r="T158" s="4"/>
      <c r="U158" s="4"/>
      <c r="V158" s="4"/>
      <c r="W158" s="4"/>
      <c r="X158" s="4"/>
      <c r="Y158" s="4"/>
    </row>
    <row r="159" spans="1:25">
      <c r="A159" s="4"/>
      <c r="B159" s="3"/>
      <c r="C159" s="4"/>
      <c r="D159" s="4"/>
      <c r="E159" s="4"/>
      <c r="F159" s="4"/>
      <c r="G159" s="4"/>
      <c r="H159" s="4"/>
      <c r="I159" s="4"/>
      <c r="J159" s="4"/>
      <c r="K159" s="4"/>
      <c r="L159" s="4"/>
      <c r="M159" s="4"/>
      <c r="N159" s="4"/>
      <c r="O159" s="4"/>
      <c r="P159" s="4"/>
      <c r="Q159" s="4"/>
      <c r="R159" s="4"/>
      <c r="S159" s="4"/>
      <c r="T159" s="4"/>
      <c r="U159" s="4"/>
      <c r="V159" s="4"/>
      <c r="W159" s="4"/>
      <c r="X159" s="4"/>
      <c r="Y159" s="4"/>
    </row>
    <row r="160" spans="1:25">
      <c r="A160" s="4"/>
      <c r="B160" s="3"/>
      <c r="C160" s="4"/>
      <c r="D160" s="4"/>
      <c r="E160" s="4"/>
      <c r="F160" s="4"/>
      <c r="G160" s="4"/>
      <c r="H160" s="4"/>
      <c r="I160" s="4"/>
      <c r="J160" s="4"/>
      <c r="K160" s="4"/>
      <c r="L160" s="4"/>
      <c r="M160" s="4"/>
      <c r="N160" s="4"/>
      <c r="O160" s="4"/>
      <c r="P160" s="4"/>
      <c r="Q160" s="4"/>
      <c r="R160" s="4"/>
      <c r="S160" s="4"/>
      <c r="T160" s="4"/>
      <c r="U160" s="4"/>
      <c r="V160" s="4"/>
      <c r="W160" s="4"/>
      <c r="X160" s="4"/>
      <c r="Y160" s="4"/>
    </row>
    <row r="161" spans="1:25">
      <c r="A161" s="4"/>
      <c r="B161" s="3"/>
      <c r="C161" s="4"/>
      <c r="D161" s="4"/>
      <c r="E161" s="4"/>
      <c r="F161" s="4"/>
      <c r="G161" s="4"/>
      <c r="H161" s="4"/>
      <c r="I161" s="4"/>
      <c r="J161" s="4"/>
      <c r="K161" s="4"/>
      <c r="L161" s="4"/>
      <c r="M161" s="4"/>
      <c r="N161" s="4"/>
      <c r="O161" s="4"/>
      <c r="P161" s="4"/>
      <c r="Q161" s="4"/>
      <c r="R161" s="4"/>
      <c r="S161" s="4"/>
      <c r="T161" s="4"/>
      <c r="U161" s="4"/>
      <c r="V161" s="4"/>
      <c r="W161" s="4"/>
      <c r="X161" s="4"/>
      <c r="Y161" s="4"/>
    </row>
    <row r="162" spans="1:25">
      <c r="A162" s="4"/>
      <c r="B162" s="3"/>
      <c r="C162" s="4"/>
      <c r="D162" s="4"/>
      <c r="E162" s="4"/>
      <c r="F162" s="4"/>
      <c r="G162" s="4"/>
      <c r="H162" s="4"/>
      <c r="I162" s="4"/>
      <c r="J162" s="4"/>
      <c r="K162" s="4"/>
      <c r="L162" s="4"/>
      <c r="M162" s="4"/>
      <c r="N162" s="4"/>
      <c r="O162" s="4"/>
      <c r="P162" s="4"/>
      <c r="Q162" s="4"/>
      <c r="R162" s="4"/>
      <c r="S162" s="4"/>
      <c r="T162" s="4"/>
      <c r="U162" s="4"/>
      <c r="V162" s="4"/>
      <c r="W162" s="4"/>
      <c r="X162" s="4"/>
      <c r="Y162" s="4"/>
    </row>
    <row r="163" spans="1:25">
      <c r="A163" s="4"/>
      <c r="B163" s="3"/>
      <c r="C163" s="4"/>
      <c r="D163" s="4"/>
      <c r="E163" s="4"/>
      <c r="F163" s="4"/>
      <c r="G163" s="4"/>
      <c r="H163" s="4"/>
      <c r="I163" s="4"/>
      <c r="J163" s="4"/>
      <c r="K163" s="4"/>
      <c r="L163" s="4"/>
      <c r="M163" s="4"/>
      <c r="N163" s="4"/>
      <c r="O163" s="4"/>
      <c r="P163" s="4"/>
      <c r="Q163" s="4"/>
      <c r="R163" s="4"/>
      <c r="S163" s="4"/>
      <c r="T163" s="4"/>
      <c r="U163" s="4"/>
      <c r="V163" s="4"/>
      <c r="W163" s="4"/>
      <c r="X163" s="4"/>
      <c r="Y163" s="4"/>
    </row>
    <row r="164" spans="1:25">
      <c r="A164" s="4"/>
      <c r="B164" s="3"/>
      <c r="C164" s="4"/>
      <c r="D164" s="4"/>
      <c r="E164" s="4"/>
      <c r="F164" s="4"/>
      <c r="G164" s="4"/>
      <c r="H164" s="4"/>
      <c r="I164" s="4"/>
      <c r="J164" s="4"/>
      <c r="K164" s="4"/>
      <c r="L164" s="4"/>
      <c r="M164" s="4"/>
      <c r="N164" s="4"/>
      <c r="O164" s="4"/>
      <c r="P164" s="4"/>
      <c r="Q164" s="4"/>
      <c r="R164" s="4"/>
      <c r="S164" s="4"/>
      <c r="T164" s="4"/>
      <c r="U164" s="4"/>
      <c r="V164" s="4"/>
      <c r="W164" s="4"/>
      <c r="X164" s="4"/>
      <c r="Y164" s="4"/>
    </row>
    <row r="165" spans="1:25">
      <c r="A165" s="4"/>
      <c r="B165" s="3"/>
      <c r="C165" s="4"/>
      <c r="D165" s="4"/>
      <c r="E165" s="4"/>
      <c r="F165" s="4"/>
      <c r="G165" s="4"/>
      <c r="H165" s="4"/>
      <c r="I165" s="4"/>
      <c r="J165" s="4"/>
      <c r="K165" s="4"/>
      <c r="L165" s="4"/>
      <c r="M165" s="4"/>
      <c r="N165" s="4"/>
      <c r="O165" s="4"/>
      <c r="P165" s="4"/>
      <c r="Q165" s="4"/>
      <c r="R165" s="4"/>
      <c r="S165" s="4"/>
      <c r="T165" s="4"/>
      <c r="U165" s="4"/>
      <c r="V165" s="4"/>
      <c r="W165" s="4"/>
      <c r="X165" s="4"/>
      <c r="Y165" s="4"/>
    </row>
    <row r="166" spans="1:25">
      <c r="A166" s="4"/>
      <c r="B166" s="3"/>
      <c r="C166" s="4"/>
      <c r="D166" s="4"/>
      <c r="E166" s="4"/>
      <c r="F166" s="4"/>
      <c r="G166" s="4"/>
      <c r="H166" s="4"/>
      <c r="I166" s="4"/>
      <c r="J166" s="4"/>
      <c r="K166" s="4"/>
      <c r="L166" s="4"/>
      <c r="M166" s="4"/>
      <c r="N166" s="4"/>
      <c r="O166" s="4"/>
      <c r="P166" s="4"/>
      <c r="Q166" s="4"/>
      <c r="R166" s="4"/>
      <c r="S166" s="4"/>
      <c r="T166" s="4"/>
      <c r="U166" s="4"/>
      <c r="V166" s="4"/>
      <c r="W166" s="4"/>
      <c r="X166" s="4"/>
      <c r="Y166" s="4"/>
    </row>
    <row r="167" spans="1:25">
      <c r="A167" s="4"/>
      <c r="B167" s="3"/>
      <c r="C167" s="4"/>
      <c r="D167" s="4"/>
      <c r="E167" s="4"/>
      <c r="F167" s="4"/>
      <c r="G167" s="4"/>
      <c r="H167" s="4"/>
      <c r="I167" s="4"/>
      <c r="J167" s="4"/>
      <c r="K167" s="4"/>
      <c r="L167" s="4"/>
      <c r="M167" s="4"/>
      <c r="N167" s="4"/>
      <c r="O167" s="4"/>
      <c r="P167" s="4"/>
      <c r="Q167" s="4"/>
      <c r="R167" s="4"/>
      <c r="S167" s="4"/>
      <c r="T167" s="4"/>
      <c r="U167" s="4"/>
      <c r="V167" s="4"/>
      <c r="W167" s="4"/>
      <c r="X167" s="4"/>
      <c r="Y167" s="4"/>
    </row>
    <row r="168" spans="1:25">
      <c r="A168" s="4"/>
      <c r="B168" s="3"/>
      <c r="C168" s="4"/>
      <c r="D168" s="4"/>
      <c r="E168" s="4"/>
      <c r="F168" s="4"/>
      <c r="G168" s="4"/>
      <c r="H168" s="4"/>
      <c r="I168" s="4"/>
      <c r="J168" s="4"/>
      <c r="K168" s="4"/>
      <c r="L168" s="4"/>
      <c r="M168" s="4"/>
      <c r="N168" s="4"/>
      <c r="O168" s="4"/>
      <c r="P168" s="4"/>
      <c r="Q168" s="4"/>
      <c r="R168" s="4"/>
      <c r="S168" s="4"/>
      <c r="T168" s="4"/>
      <c r="U168" s="4"/>
      <c r="V168" s="4"/>
      <c r="W168" s="4"/>
      <c r="X168" s="4"/>
      <c r="Y168" s="4"/>
    </row>
    <row r="169" spans="1:25">
      <c r="A169" s="4"/>
      <c r="B169" s="3"/>
      <c r="C169" s="4"/>
      <c r="D169" s="4"/>
      <c r="E169" s="4"/>
      <c r="F169" s="4"/>
      <c r="G169" s="4"/>
      <c r="H169" s="4"/>
      <c r="I169" s="4"/>
      <c r="J169" s="4"/>
      <c r="K169" s="4"/>
      <c r="L169" s="4"/>
      <c r="M169" s="4"/>
      <c r="N169" s="4"/>
      <c r="O169" s="4"/>
      <c r="P169" s="4"/>
      <c r="Q169" s="4"/>
      <c r="R169" s="4"/>
      <c r="S169" s="4"/>
      <c r="T169" s="4"/>
      <c r="U169" s="4"/>
      <c r="V169" s="4"/>
      <c r="W169" s="4"/>
      <c r="X169" s="4"/>
      <c r="Y169" s="4"/>
    </row>
    <row r="170" spans="1:25">
      <c r="A170" s="4"/>
      <c r="B170" s="3"/>
      <c r="C170" s="4"/>
      <c r="D170" s="4"/>
      <c r="E170" s="4"/>
      <c r="F170" s="4"/>
      <c r="G170" s="4"/>
      <c r="H170" s="4"/>
      <c r="I170" s="4"/>
      <c r="J170" s="4"/>
      <c r="K170" s="4"/>
      <c r="L170" s="4"/>
      <c r="M170" s="4"/>
      <c r="N170" s="4"/>
      <c r="O170" s="4"/>
      <c r="P170" s="4"/>
      <c r="Q170" s="4"/>
      <c r="R170" s="4"/>
      <c r="S170" s="4"/>
      <c r="T170" s="4"/>
      <c r="U170" s="4"/>
      <c r="V170" s="4"/>
      <c r="W170" s="4"/>
      <c r="X170" s="4"/>
      <c r="Y170" s="4"/>
    </row>
    <row r="171" spans="1:25">
      <c r="A171" s="4"/>
      <c r="B171" s="3"/>
      <c r="C171" s="4"/>
      <c r="D171" s="4"/>
      <c r="E171" s="4"/>
      <c r="F171" s="4"/>
      <c r="G171" s="4"/>
      <c r="H171" s="4"/>
      <c r="I171" s="4"/>
      <c r="J171" s="4"/>
      <c r="K171" s="4"/>
      <c r="L171" s="4"/>
      <c r="M171" s="4"/>
      <c r="N171" s="4"/>
      <c r="O171" s="4"/>
      <c r="P171" s="4"/>
      <c r="Q171" s="4"/>
      <c r="R171" s="4"/>
      <c r="S171" s="4"/>
      <c r="T171" s="4"/>
      <c r="U171" s="4"/>
      <c r="V171" s="4"/>
      <c r="W171" s="4"/>
      <c r="X171" s="4"/>
      <c r="Y171" s="4"/>
    </row>
    <row r="172" spans="1:25">
      <c r="A172" s="4"/>
      <c r="B172" s="3"/>
      <c r="C172" s="4"/>
      <c r="D172" s="4"/>
      <c r="E172" s="4"/>
      <c r="F172" s="4"/>
      <c r="G172" s="4"/>
      <c r="H172" s="4"/>
      <c r="I172" s="4"/>
      <c r="J172" s="4"/>
      <c r="K172" s="4"/>
      <c r="L172" s="4"/>
      <c r="M172" s="4"/>
      <c r="N172" s="4"/>
      <c r="O172" s="4"/>
      <c r="P172" s="4"/>
      <c r="Q172" s="4"/>
      <c r="R172" s="4"/>
      <c r="S172" s="4"/>
      <c r="T172" s="4"/>
      <c r="U172" s="4"/>
      <c r="V172" s="4"/>
      <c r="W172" s="4"/>
      <c r="X172" s="4"/>
      <c r="Y172" s="4"/>
    </row>
    <row r="173" spans="1:25">
      <c r="A173" s="4"/>
      <c r="B173" s="3"/>
      <c r="C173" s="4"/>
      <c r="D173" s="4"/>
      <c r="E173" s="4"/>
      <c r="F173" s="4"/>
      <c r="G173" s="4"/>
      <c r="H173" s="4"/>
      <c r="I173" s="4"/>
      <c r="J173" s="4"/>
      <c r="K173" s="4"/>
      <c r="L173" s="4"/>
      <c r="M173" s="4"/>
      <c r="N173" s="4"/>
      <c r="O173" s="4"/>
      <c r="P173" s="4"/>
      <c r="Q173" s="4"/>
      <c r="R173" s="4"/>
      <c r="S173" s="4"/>
      <c r="T173" s="4"/>
      <c r="U173" s="4"/>
      <c r="V173" s="4"/>
      <c r="W173" s="4"/>
      <c r="X173" s="4"/>
      <c r="Y173" s="4"/>
    </row>
    <row r="174" spans="1:25">
      <c r="A174" s="4"/>
      <c r="B174" s="3"/>
      <c r="C174" s="4"/>
      <c r="D174" s="4"/>
      <c r="E174" s="4"/>
      <c r="F174" s="4"/>
      <c r="G174" s="4"/>
      <c r="H174" s="4"/>
      <c r="I174" s="4"/>
      <c r="J174" s="4"/>
      <c r="K174" s="4"/>
      <c r="L174" s="4"/>
      <c r="M174" s="4"/>
      <c r="N174" s="4"/>
      <c r="O174" s="4"/>
      <c r="P174" s="4"/>
      <c r="Q174" s="4"/>
      <c r="R174" s="4"/>
      <c r="S174" s="4"/>
      <c r="T174" s="4"/>
      <c r="U174" s="4"/>
      <c r="V174" s="4"/>
      <c r="W174" s="4"/>
      <c r="X174" s="4"/>
      <c r="Y174" s="4"/>
    </row>
    <row r="175" spans="1:25">
      <c r="A175" s="4"/>
      <c r="B175" s="3"/>
      <c r="C175" s="4"/>
      <c r="D175" s="4"/>
      <c r="E175" s="4"/>
      <c r="F175" s="4"/>
      <c r="G175" s="4"/>
      <c r="H175" s="4"/>
      <c r="I175" s="4"/>
      <c r="J175" s="4"/>
      <c r="K175" s="4"/>
      <c r="L175" s="4"/>
      <c r="M175" s="4"/>
      <c r="N175" s="4"/>
      <c r="O175" s="4"/>
      <c r="P175" s="4"/>
      <c r="Q175" s="4"/>
      <c r="R175" s="4"/>
      <c r="S175" s="4"/>
      <c r="T175" s="4"/>
      <c r="U175" s="4"/>
      <c r="V175" s="4"/>
      <c r="W175" s="4"/>
      <c r="X175" s="4"/>
      <c r="Y175" s="4"/>
    </row>
    <row r="176" spans="1:25">
      <c r="A176" s="4"/>
      <c r="B176" s="3"/>
      <c r="C176" s="4"/>
      <c r="D176" s="4"/>
      <c r="E176" s="4"/>
      <c r="F176" s="4"/>
      <c r="G176" s="4"/>
      <c r="H176" s="4"/>
      <c r="I176" s="4"/>
      <c r="J176" s="4"/>
      <c r="K176" s="4"/>
      <c r="L176" s="4"/>
      <c r="M176" s="4"/>
      <c r="N176" s="4"/>
      <c r="O176" s="4"/>
      <c r="P176" s="4"/>
      <c r="Q176" s="4"/>
      <c r="R176" s="4"/>
      <c r="S176" s="4"/>
      <c r="T176" s="4"/>
      <c r="U176" s="4"/>
      <c r="V176" s="4"/>
      <c r="W176" s="4"/>
      <c r="X176" s="4"/>
      <c r="Y176" s="4"/>
    </row>
    <row r="177" spans="1:25">
      <c r="A177" s="4"/>
      <c r="B177" s="3"/>
      <c r="C177" s="4"/>
      <c r="D177" s="4"/>
      <c r="E177" s="4"/>
      <c r="F177" s="4"/>
      <c r="G177" s="4"/>
      <c r="H177" s="4"/>
      <c r="I177" s="4"/>
      <c r="J177" s="4"/>
      <c r="K177" s="4"/>
      <c r="L177" s="4"/>
      <c r="M177" s="4"/>
      <c r="N177" s="4"/>
      <c r="O177" s="4"/>
      <c r="P177" s="4"/>
      <c r="Q177" s="4"/>
      <c r="R177" s="4"/>
      <c r="S177" s="4"/>
      <c r="T177" s="4"/>
      <c r="U177" s="4"/>
      <c r="V177" s="4"/>
      <c r="W177" s="4"/>
      <c r="X177" s="4"/>
      <c r="Y177" s="4"/>
    </row>
    <row r="178" spans="1:25">
      <c r="A178" s="4"/>
      <c r="B178" s="3"/>
      <c r="C178" s="4"/>
      <c r="D178" s="4"/>
      <c r="E178" s="4"/>
      <c r="F178" s="4"/>
      <c r="G178" s="4"/>
      <c r="H178" s="4"/>
      <c r="I178" s="4"/>
      <c r="J178" s="4"/>
      <c r="K178" s="4"/>
      <c r="L178" s="4"/>
      <c r="M178" s="4"/>
      <c r="N178" s="4"/>
      <c r="O178" s="4"/>
      <c r="P178" s="4"/>
      <c r="Q178" s="4"/>
      <c r="R178" s="4"/>
      <c r="S178" s="4"/>
      <c r="T178" s="4"/>
      <c r="U178" s="4"/>
      <c r="V178" s="4"/>
      <c r="W178" s="4"/>
      <c r="X178" s="4"/>
      <c r="Y178" s="4"/>
    </row>
    <row r="179" spans="1:25">
      <c r="A179" s="4"/>
      <c r="B179" s="3"/>
      <c r="C179" s="4"/>
      <c r="D179" s="4"/>
      <c r="E179" s="4"/>
      <c r="F179" s="4"/>
      <c r="G179" s="4"/>
      <c r="H179" s="4"/>
      <c r="I179" s="4"/>
      <c r="J179" s="4"/>
      <c r="K179" s="4"/>
      <c r="L179" s="4"/>
      <c r="M179" s="4"/>
      <c r="N179" s="4"/>
      <c r="O179" s="4"/>
      <c r="P179" s="4"/>
      <c r="Q179" s="4"/>
      <c r="R179" s="4"/>
      <c r="S179" s="4"/>
      <c r="T179" s="4"/>
      <c r="U179" s="4"/>
      <c r="V179" s="4"/>
      <c r="W179" s="4"/>
      <c r="X179" s="4"/>
      <c r="Y179" s="4"/>
    </row>
    <row r="180" spans="1:25">
      <c r="A180" s="4"/>
      <c r="B180" s="3"/>
      <c r="C180" s="4"/>
      <c r="D180" s="4"/>
      <c r="E180" s="4"/>
      <c r="F180" s="4"/>
      <c r="G180" s="4"/>
      <c r="H180" s="4"/>
      <c r="I180" s="4"/>
      <c r="J180" s="4"/>
      <c r="K180" s="4"/>
      <c r="L180" s="4"/>
      <c r="M180" s="4"/>
      <c r="N180" s="4"/>
      <c r="O180" s="4"/>
      <c r="P180" s="4"/>
      <c r="Q180" s="4"/>
      <c r="R180" s="4"/>
      <c r="S180" s="4"/>
      <c r="T180" s="4"/>
      <c r="U180" s="4"/>
      <c r="V180" s="4"/>
      <c r="W180" s="4"/>
      <c r="X180" s="4"/>
      <c r="Y180" s="4"/>
    </row>
    <row r="181" spans="1:25">
      <c r="A181" s="4"/>
      <c r="B181" s="3"/>
      <c r="C181" s="4"/>
      <c r="D181" s="4"/>
      <c r="E181" s="4"/>
      <c r="F181" s="4"/>
      <c r="G181" s="4"/>
      <c r="H181" s="4"/>
      <c r="I181" s="4"/>
      <c r="J181" s="4"/>
      <c r="K181" s="4"/>
      <c r="L181" s="4"/>
      <c r="M181" s="4"/>
      <c r="N181" s="4"/>
      <c r="O181" s="4"/>
      <c r="P181" s="4"/>
      <c r="Q181" s="4"/>
      <c r="R181" s="4"/>
      <c r="S181" s="4"/>
      <c r="T181" s="4"/>
      <c r="U181" s="4"/>
      <c r="V181" s="4"/>
      <c r="W181" s="4"/>
      <c r="X181" s="4"/>
      <c r="Y181" s="4"/>
    </row>
    <row r="182" spans="1:25">
      <c r="A182" s="4"/>
      <c r="B182" s="3"/>
      <c r="C182" s="4"/>
      <c r="D182" s="4"/>
      <c r="E182" s="4"/>
      <c r="F182" s="4"/>
      <c r="G182" s="4"/>
      <c r="H182" s="4"/>
      <c r="I182" s="4"/>
      <c r="J182" s="4"/>
      <c r="K182" s="4"/>
      <c r="L182" s="4"/>
      <c r="M182" s="4"/>
      <c r="N182" s="4"/>
      <c r="O182" s="4"/>
      <c r="P182" s="4"/>
      <c r="Q182" s="4"/>
      <c r="R182" s="4"/>
      <c r="S182" s="4"/>
      <c r="T182" s="4"/>
      <c r="U182" s="4"/>
      <c r="V182" s="4"/>
      <c r="W182" s="4"/>
      <c r="X182" s="4"/>
      <c r="Y182" s="4"/>
    </row>
    <row r="183" spans="1:25">
      <c r="A183" s="4"/>
      <c r="B183" s="3"/>
      <c r="C183" s="4"/>
      <c r="D183" s="4"/>
      <c r="E183" s="4"/>
      <c r="F183" s="4"/>
      <c r="G183" s="4"/>
      <c r="H183" s="4"/>
      <c r="I183" s="4"/>
      <c r="J183" s="4"/>
      <c r="K183" s="4"/>
      <c r="L183" s="4"/>
      <c r="M183" s="4"/>
      <c r="N183" s="4"/>
      <c r="O183" s="4"/>
      <c r="P183" s="4"/>
      <c r="Q183" s="4"/>
      <c r="R183" s="4"/>
      <c r="S183" s="4"/>
      <c r="T183" s="4"/>
      <c r="U183" s="4"/>
      <c r="V183" s="4"/>
      <c r="W183" s="4"/>
      <c r="X183" s="4"/>
      <c r="Y183" s="4"/>
    </row>
    <row r="184" spans="1:25">
      <c r="A184" s="4"/>
      <c r="B184" s="3"/>
      <c r="C184" s="4"/>
      <c r="D184" s="4"/>
      <c r="E184" s="4"/>
      <c r="F184" s="4"/>
      <c r="G184" s="4"/>
      <c r="H184" s="4"/>
      <c r="I184" s="4"/>
      <c r="J184" s="4"/>
      <c r="K184" s="4"/>
      <c r="L184" s="4"/>
      <c r="M184" s="4"/>
      <c r="N184" s="4"/>
      <c r="O184" s="4"/>
      <c r="P184" s="4"/>
      <c r="Q184" s="4"/>
      <c r="R184" s="4"/>
      <c r="S184" s="4"/>
      <c r="T184" s="4"/>
      <c r="U184" s="4"/>
      <c r="V184" s="4"/>
      <c r="W184" s="4"/>
      <c r="X184" s="4"/>
      <c r="Y184" s="4"/>
    </row>
    <row r="185" spans="1:25">
      <c r="A185" s="4"/>
      <c r="B185" s="3"/>
      <c r="C185" s="4"/>
      <c r="D185" s="4"/>
      <c r="E185" s="4"/>
      <c r="F185" s="4"/>
      <c r="G185" s="4"/>
      <c r="H185" s="4"/>
      <c r="I185" s="4"/>
      <c r="J185" s="4"/>
      <c r="K185" s="4"/>
      <c r="L185" s="4"/>
      <c r="M185" s="4"/>
      <c r="N185" s="4"/>
      <c r="O185" s="4"/>
      <c r="P185" s="4"/>
      <c r="Q185" s="4"/>
      <c r="R185" s="4"/>
      <c r="S185" s="4"/>
      <c r="T185" s="4"/>
      <c r="U185" s="4"/>
      <c r="V185" s="4"/>
      <c r="W185" s="4"/>
      <c r="X185" s="4"/>
      <c r="Y185" s="4"/>
    </row>
    <row r="186" spans="1:25">
      <c r="A186" s="4"/>
      <c r="B186" s="3"/>
      <c r="C186" s="4"/>
      <c r="D186" s="4"/>
      <c r="E186" s="4"/>
      <c r="F186" s="4"/>
      <c r="G186" s="4"/>
      <c r="H186" s="4"/>
      <c r="I186" s="4"/>
      <c r="J186" s="4"/>
      <c r="K186" s="4"/>
      <c r="L186" s="4"/>
      <c r="M186" s="4"/>
      <c r="N186" s="4"/>
      <c r="O186" s="4"/>
      <c r="P186" s="4"/>
      <c r="Q186" s="4"/>
      <c r="R186" s="4"/>
      <c r="S186" s="4"/>
      <c r="T186" s="4"/>
      <c r="U186" s="4"/>
      <c r="V186" s="4"/>
      <c r="W186" s="4"/>
      <c r="X186" s="4"/>
      <c r="Y186" s="4"/>
    </row>
    <row r="187" spans="1:25">
      <c r="A187" s="4"/>
      <c r="B187" s="3"/>
      <c r="C187" s="4"/>
      <c r="D187" s="4"/>
      <c r="E187" s="4"/>
      <c r="F187" s="4"/>
      <c r="G187" s="4"/>
      <c r="H187" s="4"/>
      <c r="I187" s="4"/>
      <c r="J187" s="4"/>
      <c r="K187" s="4"/>
      <c r="L187" s="4"/>
      <c r="M187" s="4"/>
      <c r="N187" s="4"/>
      <c r="O187" s="4"/>
      <c r="P187" s="4"/>
      <c r="Q187" s="4"/>
      <c r="R187" s="4"/>
      <c r="S187" s="4"/>
      <c r="T187" s="4"/>
      <c r="U187" s="4"/>
      <c r="V187" s="4"/>
      <c r="W187" s="4"/>
      <c r="X187" s="4"/>
      <c r="Y187" s="4"/>
    </row>
    <row r="188" spans="1:25">
      <c r="A188" s="4"/>
      <c r="B188" s="3"/>
      <c r="C188" s="4"/>
      <c r="D188" s="4"/>
      <c r="E188" s="4"/>
      <c r="F188" s="4"/>
      <c r="G188" s="4"/>
      <c r="H188" s="4"/>
      <c r="I188" s="4"/>
      <c r="J188" s="4"/>
      <c r="K188" s="4"/>
      <c r="L188" s="4"/>
      <c r="M188" s="4"/>
      <c r="N188" s="4"/>
      <c r="O188" s="4"/>
      <c r="P188" s="4"/>
      <c r="Q188" s="4"/>
      <c r="R188" s="4"/>
      <c r="S188" s="4"/>
      <c r="T188" s="4"/>
      <c r="U188" s="4"/>
      <c r="V188" s="4"/>
      <c r="W188" s="4"/>
      <c r="X188" s="4"/>
      <c r="Y188" s="4"/>
    </row>
    <row r="189" spans="1:25">
      <c r="A189" s="4"/>
      <c r="B189" s="3"/>
      <c r="C189" s="4"/>
      <c r="D189" s="4"/>
      <c r="E189" s="4"/>
      <c r="F189" s="4"/>
      <c r="G189" s="4"/>
      <c r="H189" s="4"/>
      <c r="I189" s="4"/>
      <c r="J189" s="4"/>
      <c r="K189" s="4"/>
      <c r="L189" s="4"/>
      <c r="M189" s="4"/>
      <c r="N189" s="4"/>
      <c r="O189" s="4"/>
      <c r="P189" s="4"/>
      <c r="Q189" s="4"/>
      <c r="R189" s="4"/>
      <c r="S189" s="4"/>
      <c r="T189" s="4"/>
      <c r="U189" s="4"/>
      <c r="V189" s="4"/>
      <c r="W189" s="4"/>
      <c r="X189" s="4"/>
      <c r="Y189" s="4"/>
    </row>
    <row r="190" spans="1:25">
      <c r="A190" s="4"/>
      <c r="B190" s="3"/>
      <c r="C190" s="4"/>
      <c r="D190" s="4"/>
      <c r="E190" s="4"/>
      <c r="F190" s="4"/>
      <c r="G190" s="4"/>
      <c r="H190" s="4"/>
      <c r="I190" s="4"/>
      <c r="J190" s="4"/>
      <c r="K190" s="4"/>
      <c r="L190" s="4"/>
      <c r="M190" s="4"/>
      <c r="N190" s="4"/>
      <c r="O190" s="4"/>
      <c r="P190" s="4"/>
      <c r="Q190" s="4"/>
      <c r="R190" s="4"/>
      <c r="S190" s="4"/>
      <c r="T190" s="4"/>
      <c r="U190" s="4"/>
      <c r="V190" s="4"/>
      <c r="W190" s="4"/>
      <c r="X190" s="4"/>
      <c r="Y190" s="4"/>
    </row>
    <row r="191" spans="1:25">
      <c r="A191" s="4"/>
      <c r="B191" s="3"/>
      <c r="C191" s="4"/>
      <c r="D191" s="4"/>
      <c r="E191" s="4"/>
      <c r="F191" s="4"/>
      <c r="G191" s="4"/>
      <c r="H191" s="4"/>
      <c r="I191" s="4"/>
      <c r="J191" s="4"/>
      <c r="K191" s="4"/>
      <c r="L191" s="4"/>
      <c r="M191" s="4"/>
      <c r="N191" s="4"/>
      <c r="O191" s="4"/>
      <c r="P191" s="4"/>
      <c r="Q191" s="4"/>
      <c r="R191" s="4"/>
      <c r="S191" s="4"/>
      <c r="T191" s="4"/>
      <c r="U191" s="4"/>
      <c r="V191" s="4"/>
      <c r="W191" s="4"/>
      <c r="X191" s="4"/>
      <c r="Y191" s="4"/>
    </row>
    <row r="192" spans="1:25">
      <c r="A192" s="4"/>
      <c r="B192" s="3"/>
      <c r="C192" s="4"/>
      <c r="D192" s="4"/>
      <c r="E192" s="4"/>
      <c r="F192" s="4"/>
      <c r="G192" s="4"/>
      <c r="H192" s="4"/>
      <c r="I192" s="4"/>
      <c r="J192" s="4"/>
      <c r="K192" s="4"/>
      <c r="L192" s="4"/>
      <c r="M192" s="4"/>
      <c r="N192" s="4"/>
      <c r="O192" s="4"/>
      <c r="P192" s="4"/>
      <c r="Q192" s="4"/>
      <c r="R192" s="4"/>
      <c r="S192" s="4"/>
      <c r="T192" s="4"/>
      <c r="U192" s="4"/>
      <c r="V192" s="4"/>
      <c r="W192" s="4"/>
      <c r="X192" s="4"/>
      <c r="Y192" s="4"/>
    </row>
    <row r="193" spans="1:25">
      <c r="A193" s="4"/>
      <c r="B193" s="3"/>
      <c r="C193" s="4"/>
      <c r="D193" s="4"/>
      <c r="E193" s="4"/>
      <c r="F193" s="4"/>
      <c r="G193" s="4"/>
      <c r="H193" s="4"/>
      <c r="I193" s="4"/>
      <c r="J193" s="4"/>
      <c r="K193" s="4"/>
      <c r="L193" s="4"/>
      <c r="M193" s="4"/>
      <c r="N193" s="4"/>
      <c r="O193" s="4"/>
      <c r="P193" s="4"/>
      <c r="Q193" s="4"/>
      <c r="R193" s="4"/>
      <c r="S193" s="4"/>
      <c r="T193" s="4"/>
      <c r="U193" s="4"/>
      <c r="V193" s="4"/>
      <c r="W193" s="4"/>
      <c r="X193" s="4"/>
      <c r="Y193" s="4"/>
    </row>
    <row r="194" spans="1:25">
      <c r="A194" s="4"/>
      <c r="B194" s="3"/>
      <c r="C194" s="4"/>
      <c r="D194" s="4"/>
      <c r="E194" s="4"/>
      <c r="F194" s="4"/>
      <c r="G194" s="4"/>
      <c r="H194" s="4"/>
      <c r="I194" s="4"/>
      <c r="J194" s="4"/>
      <c r="K194" s="4"/>
      <c r="L194" s="4"/>
      <c r="M194" s="4"/>
      <c r="N194" s="4"/>
      <c r="O194" s="4"/>
      <c r="P194" s="4"/>
      <c r="Q194" s="4"/>
      <c r="R194" s="4"/>
      <c r="S194" s="4"/>
      <c r="T194" s="4"/>
      <c r="U194" s="4"/>
      <c r="V194" s="4"/>
      <c r="W194" s="4"/>
      <c r="X194" s="4"/>
      <c r="Y194" s="4"/>
    </row>
    <row r="195" spans="1:25">
      <c r="A195" s="4"/>
      <c r="B195" s="3"/>
      <c r="C195" s="4"/>
      <c r="D195" s="4"/>
      <c r="E195" s="4"/>
      <c r="F195" s="4"/>
      <c r="G195" s="4"/>
      <c r="H195" s="4"/>
      <c r="I195" s="4"/>
      <c r="J195" s="4"/>
      <c r="K195" s="4"/>
      <c r="L195" s="4"/>
      <c r="M195" s="4"/>
      <c r="N195" s="4"/>
      <c r="O195" s="4"/>
      <c r="P195" s="4"/>
      <c r="Q195" s="4"/>
      <c r="R195" s="4"/>
      <c r="S195" s="4"/>
      <c r="T195" s="4"/>
      <c r="U195" s="4"/>
      <c r="V195" s="4"/>
      <c r="W195" s="4"/>
      <c r="X195" s="4"/>
      <c r="Y195" s="4"/>
    </row>
    <row r="196" spans="1:25">
      <c r="A196" s="4"/>
      <c r="B196" s="3"/>
      <c r="C196" s="4"/>
      <c r="D196" s="4"/>
      <c r="E196" s="4"/>
      <c r="F196" s="4"/>
      <c r="G196" s="4"/>
      <c r="H196" s="4"/>
      <c r="I196" s="4"/>
      <c r="J196" s="4"/>
      <c r="K196" s="4"/>
      <c r="L196" s="4"/>
      <c r="M196" s="4"/>
      <c r="N196" s="4"/>
      <c r="O196" s="4"/>
      <c r="P196" s="4"/>
      <c r="Q196" s="4"/>
      <c r="R196" s="4"/>
      <c r="S196" s="4"/>
      <c r="T196" s="4"/>
      <c r="U196" s="4"/>
      <c r="V196" s="4"/>
      <c r="W196" s="4"/>
      <c r="X196" s="4"/>
      <c r="Y196" s="4"/>
    </row>
    <row r="197" spans="1:25">
      <c r="A197" s="4"/>
      <c r="B197" s="3"/>
      <c r="C197" s="4"/>
      <c r="D197" s="4"/>
      <c r="E197" s="4"/>
      <c r="F197" s="4"/>
      <c r="G197" s="4"/>
      <c r="H197" s="4"/>
      <c r="I197" s="4"/>
      <c r="J197" s="4"/>
      <c r="K197" s="4"/>
      <c r="L197" s="4"/>
      <c r="M197" s="4"/>
      <c r="N197" s="4"/>
      <c r="O197" s="4"/>
      <c r="P197" s="4"/>
      <c r="Q197" s="4"/>
      <c r="R197" s="4"/>
      <c r="S197" s="4"/>
      <c r="T197" s="4"/>
      <c r="U197" s="4"/>
      <c r="V197" s="4"/>
      <c r="W197" s="4"/>
      <c r="X197" s="4"/>
      <c r="Y197" s="4"/>
    </row>
    <row r="198" spans="1:25">
      <c r="A198" s="4"/>
      <c r="B198" s="3"/>
      <c r="C198" s="4"/>
      <c r="D198" s="4"/>
      <c r="E198" s="4"/>
      <c r="F198" s="4"/>
      <c r="G198" s="4"/>
      <c r="H198" s="4"/>
      <c r="I198" s="4"/>
      <c r="J198" s="4"/>
      <c r="K198" s="4"/>
      <c r="L198" s="4"/>
      <c r="M198" s="4"/>
      <c r="N198" s="4"/>
      <c r="O198" s="4"/>
      <c r="P198" s="4"/>
      <c r="Q198" s="4"/>
      <c r="R198" s="4"/>
      <c r="S198" s="4"/>
      <c r="T198" s="4"/>
      <c r="U198" s="4"/>
      <c r="V198" s="4"/>
      <c r="W198" s="4"/>
      <c r="X198" s="4"/>
      <c r="Y198" s="4"/>
    </row>
    <row r="199" spans="1:25">
      <c r="A199" s="4"/>
      <c r="B199" s="6" t="s">
        <v>94</v>
      </c>
      <c r="C199" s="4"/>
      <c r="D199" s="4"/>
      <c r="E199" s="4"/>
      <c r="F199" s="4"/>
      <c r="G199" s="4"/>
      <c r="H199" s="4"/>
      <c r="I199" s="4"/>
      <c r="J199" s="4"/>
      <c r="K199" s="4"/>
      <c r="L199" s="4"/>
      <c r="M199" s="4"/>
      <c r="N199" s="4"/>
      <c r="O199" s="4"/>
      <c r="P199" s="4"/>
      <c r="Q199" s="4"/>
      <c r="R199" s="4"/>
      <c r="S199" s="4"/>
      <c r="T199" s="4"/>
      <c r="U199" s="4"/>
      <c r="V199" s="4"/>
      <c r="W199" s="4"/>
      <c r="X199" s="4"/>
      <c r="Y199" s="4"/>
    </row>
    <row r="200" spans="1:25">
      <c r="A200" s="3"/>
      <c r="B200" s="3"/>
      <c r="C200" s="3" t="s">
        <v>95</v>
      </c>
      <c r="D200" s="3" t="s">
        <v>96</v>
      </c>
      <c r="E200" s="3" t="s">
        <v>97</v>
      </c>
      <c r="F200" s="3"/>
      <c r="G200" s="3"/>
      <c r="H200" s="3" t="s">
        <v>91</v>
      </c>
      <c r="I200" s="3"/>
      <c r="J200" s="3" t="s">
        <v>90</v>
      </c>
      <c r="K200" s="3"/>
      <c r="L200" s="3"/>
      <c r="M200" s="3"/>
      <c r="N200" s="3"/>
      <c r="O200" s="3"/>
      <c r="P200" s="3"/>
      <c r="Q200" s="3"/>
      <c r="R200" s="3"/>
      <c r="S200" s="3"/>
      <c r="T200" s="3"/>
      <c r="U200" s="3"/>
      <c r="V200" s="3"/>
      <c r="W200" s="3"/>
      <c r="X200" s="3"/>
      <c r="Y200" s="3"/>
    </row>
    <row r="201" spans="1:25">
      <c r="A201" s="4"/>
      <c r="B201" s="3"/>
      <c r="C201" s="28" t="s">
        <v>112</v>
      </c>
      <c r="D201" s="28" t="s">
        <v>112</v>
      </c>
      <c r="E201" s="28" t="s">
        <v>112</v>
      </c>
      <c r="F201" s="4"/>
      <c r="G201" s="4"/>
      <c r="H201" s="28" t="s">
        <v>112</v>
      </c>
      <c r="I201" s="4"/>
      <c r="J201" s="4"/>
      <c r="K201" s="4"/>
      <c r="L201" s="4"/>
      <c r="M201" s="4"/>
      <c r="N201" s="4"/>
      <c r="O201" s="4"/>
      <c r="P201" s="4"/>
      <c r="Q201" s="4"/>
      <c r="R201" s="4"/>
      <c r="S201" s="4"/>
      <c r="T201" s="4"/>
      <c r="U201" s="4"/>
      <c r="V201" s="4"/>
      <c r="W201" s="4"/>
      <c r="X201" s="4"/>
      <c r="Y201" s="4"/>
    </row>
    <row r="202" spans="1:25">
      <c r="A202" s="4"/>
      <c r="B202" s="3"/>
      <c r="C202" s="40" t="s">
        <v>141</v>
      </c>
      <c r="D202" s="4" t="s">
        <v>143</v>
      </c>
      <c r="E202" s="4" t="s">
        <v>103</v>
      </c>
      <c r="F202" s="4"/>
      <c r="G202" s="4"/>
      <c r="H202" s="4" t="s">
        <v>108</v>
      </c>
      <c r="I202" s="4"/>
      <c r="J202" s="4" t="s">
        <v>136</v>
      </c>
      <c r="K202" s="4"/>
      <c r="L202" s="4"/>
      <c r="M202" s="4"/>
      <c r="N202" s="4"/>
      <c r="O202" s="4"/>
      <c r="P202" s="4"/>
      <c r="Q202" s="4"/>
      <c r="R202" s="4"/>
      <c r="S202" s="4"/>
      <c r="T202" s="4"/>
      <c r="U202" s="4"/>
      <c r="V202" s="4"/>
      <c r="W202" s="4"/>
      <c r="X202" s="4"/>
      <c r="Y202" s="4"/>
    </row>
    <row r="203" spans="1:25">
      <c r="A203" s="4"/>
      <c r="B203" s="3"/>
      <c r="C203" s="4" t="s">
        <v>138</v>
      </c>
      <c r="D203" s="4" t="s">
        <v>101</v>
      </c>
      <c r="E203" s="4" t="s">
        <v>104</v>
      </c>
      <c r="F203" s="4"/>
      <c r="G203" s="4"/>
      <c r="H203" s="4" t="s">
        <v>109</v>
      </c>
      <c r="I203" s="4"/>
      <c r="J203" s="4" t="s">
        <v>137</v>
      </c>
      <c r="K203" s="4"/>
      <c r="L203" s="4"/>
      <c r="M203" s="4"/>
      <c r="N203" s="4"/>
      <c r="O203" s="4"/>
      <c r="P203" s="4"/>
      <c r="Q203" s="4"/>
      <c r="R203" s="4"/>
      <c r="S203" s="4"/>
      <c r="T203" s="4"/>
      <c r="U203" s="4"/>
      <c r="V203" s="4"/>
      <c r="W203" s="4"/>
      <c r="X203" s="4"/>
      <c r="Y203" s="4"/>
    </row>
    <row r="204" spans="1:25">
      <c r="A204" s="4"/>
      <c r="B204" s="3"/>
      <c r="C204" s="4" t="s">
        <v>139</v>
      </c>
      <c r="D204" s="4" t="s">
        <v>102</v>
      </c>
      <c r="E204" s="4" t="s">
        <v>105</v>
      </c>
      <c r="F204" s="4"/>
      <c r="G204" s="4"/>
      <c r="H204" s="4" t="s">
        <v>110</v>
      </c>
      <c r="I204" s="4"/>
      <c r="J204" s="4"/>
      <c r="K204" s="4"/>
      <c r="L204" s="4"/>
      <c r="M204" s="4"/>
      <c r="N204" s="4"/>
      <c r="O204" s="4"/>
      <c r="P204" s="4"/>
      <c r="Q204" s="4"/>
      <c r="R204" s="4"/>
      <c r="S204" s="4"/>
      <c r="T204" s="4"/>
      <c r="U204" s="4"/>
      <c r="V204" s="4"/>
      <c r="W204" s="4"/>
      <c r="X204" s="4"/>
      <c r="Y204" s="4"/>
    </row>
    <row r="205" spans="1:25">
      <c r="A205" s="4"/>
      <c r="B205" s="3"/>
      <c r="C205" s="4" t="s">
        <v>142</v>
      </c>
      <c r="D205" s="4" t="s">
        <v>144</v>
      </c>
      <c r="E205" s="4" t="s">
        <v>106</v>
      </c>
      <c r="F205" s="4"/>
      <c r="G205" s="4"/>
      <c r="H205" s="4" t="s">
        <v>111</v>
      </c>
      <c r="I205" s="4"/>
      <c r="J205" s="4"/>
      <c r="K205" s="4"/>
      <c r="L205" s="4"/>
      <c r="M205" s="4"/>
      <c r="N205" s="4"/>
      <c r="O205" s="4"/>
      <c r="P205" s="4"/>
      <c r="Q205" s="4"/>
      <c r="R205" s="4"/>
      <c r="S205" s="4"/>
      <c r="T205" s="4"/>
      <c r="U205" s="4"/>
      <c r="V205" s="4"/>
      <c r="W205" s="4"/>
      <c r="X205" s="4"/>
      <c r="Y205" s="4"/>
    </row>
    <row r="206" spans="1:25">
      <c r="A206" s="4"/>
      <c r="B206" s="3"/>
      <c r="C206" s="4" t="s">
        <v>98</v>
      </c>
      <c r="D206" s="4"/>
      <c r="E206" s="4" t="s">
        <v>107</v>
      </c>
      <c r="F206" s="4"/>
      <c r="G206" s="4"/>
      <c r="H206" s="4" t="s">
        <v>107</v>
      </c>
      <c r="I206" s="4"/>
      <c r="J206" s="4"/>
      <c r="K206" s="4"/>
      <c r="L206" s="4"/>
      <c r="M206" s="4"/>
      <c r="N206" s="4"/>
      <c r="O206" s="4"/>
      <c r="P206" s="4"/>
      <c r="Q206" s="4"/>
      <c r="R206" s="4"/>
      <c r="S206" s="4"/>
      <c r="T206" s="4"/>
      <c r="U206" s="4"/>
      <c r="V206" s="4"/>
      <c r="W206" s="4"/>
      <c r="X206" s="4"/>
      <c r="Y206" s="4"/>
    </row>
    <row r="207" spans="1:25">
      <c r="A207" s="4"/>
      <c r="B207" s="3"/>
      <c r="C207" s="4" t="s">
        <v>99</v>
      </c>
      <c r="D207" s="4"/>
      <c r="E207" s="4"/>
      <c r="F207" s="4"/>
      <c r="G207" s="4"/>
      <c r="H207" s="4"/>
      <c r="I207" s="4"/>
      <c r="J207" s="4"/>
      <c r="K207" s="4"/>
      <c r="L207" s="4"/>
      <c r="M207" s="4"/>
      <c r="N207" s="4"/>
      <c r="O207" s="4"/>
      <c r="P207" s="4"/>
      <c r="Q207" s="4"/>
      <c r="R207" s="4"/>
      <c r="S207" s="4"/>
      <c r="T207" s="4"/>
      <c r="U207" s="4"/>
      <c r="V207" s="4"/>
      <c r="W207" s="4"/>
      <c r="X207" s="4"/>
      <c r="Y207" s="4"/>
    </row>
    <row r="208" spans="1:25">
      <c r="A208" s="4"/>
      <c r="B208" s="3"/>
      <c r="C208" s="4" t="s">
        <v>140</v>
      </c>
      <c r="D208" s="4"/>
      <c r="E208" s="4"/>
      <c r="F208" s="4"/>
      <c r="G208" s="4"/>
      <c r="H208" s="4"/>
      <c r="I208" s="4"/>
      <c r="J208" s="4"/>
      <c r="K208" s="4"/>
      <c r="L208" s="4"/>
      <c r="M208" s="4"/>
      <c r="N208" s="4"/>
      <c r="O208" s="4"/>
      <c r="P208" s="4"/>
      <c r="Q208" s="4"/>
      <c r="R208" s="4"/>
      <c r="S208" s="4"/>
      <c r="T208" s="4"/>
      <c r="U208" s="4"/>
      <c r="V208" s="4"/>
      <c r="W208" s="4"/>
      <c r="X208" s="4"/>
      <c r="Y208" s="4"/>
    </row>
    <row r="209" spans="1:25">
      <c r="A209" s="4"/>
      <c r="B209" s="3"/>
      <c r="C209" s="4" t="s">
        <v>100</v>
      </c>
      <c r="D209" s="4"/>
      <c r="E209" s="4"/>
      <c r="F209" s="4"/>
      <c r="G209" s="4"/>
      <c r="H209" s="4"/>
      <c r="I209" s="4"/>
      <c r="J209" s="4"/>
      <c r="K209" s="4"/>
      <c r="L209" s="4"/>
      <c r="M209" s="4"/>
      <c r="N209" s="4"/>
      <c r="O209" s="4"/>
      <c r="P209" s="4"/>
      <c r="Q209" s="4"/>
      <c r="R209" s="4"/>
      <c r="S209" s="4"/>
      <c r="T209" s="4"/>
      <c r="U209" s="4"/>
      <c r="V209" s="4"/>
      <c r="W209" s="4"/>
      <c r="X209" s="4"/>
      <c r="Y209" s="4"/>
    </row>
    <row r="210" spans="1:25">
      <c r="A210" s="4"/>
      <c r="B210" s="3"/>
      <c r="C210" s="74" t="s">
        <v>219</v>
      </c>
      <c r="D210" s="4"/>
      <c r="E210" s="4"/>
      <c r="F210" s="4"/>
      <c r="G210" s="4"/>
      <c r="H210" s="4"/>
      <c r="I210" s="4"/>
      <c r="J210" s="4"/>
      <c r="K210" s="4"/>
      <c r="L210" s="4"/>
      <c r="M210" s="4"/>
      <c r="N210" s="4"/>
      <c r="O210" s="4"/>
      <c r="P210" s="4"/>
      <c r="Q210" s="4"/>
      <c r="R210" s="4"/>
      <c r="S210" s="4"/>
      <c r="T210" s="4"/>
      <c r="U210" s="4"/>
      <c r="V210" s="4"/>
      <c r="W210" s="4"/>
      <c r="X210" s="4"/>
      <c r="Y210" s="4"/>
    </row>
  </sheetData>
  <sheetProtection formatCells="0" formatRows="0" insertRows="0" insertHyperlinks="0" deleteRows="0" selectLockedCells="1"/>
  <mergeCells count="143">
    <mergeCell ref="N128:P128"/>
    <mergeCell ref="N129:P129"/>
    <mergeCell ref="N130:P130"/>
    <mergeCell ref="N131:P131"/>
    <mergeCell ref="N132:P132"/>
    <mergeCell ref="B107:P107"/>
    <mergeCell ref="N105:P105"/>
    <mergeCell ref="N110:P110"/>
    <mergeCell ref="J85:P85"/>
    <mergeCell ref="J86:P86"/>
    <mergeCell ref="J87:P87"/>
    <mergeCell ref="J91:P91"/>
    <mergeCell ref="J93:P93"/>
    <mergeCell ref="J94:P94"/>
    <mergeCell ref="J90:P90"/>
    <mergeCell ref="J92:P92"/>
    <mergeCell ref="J66:P66"/>
    <mergeCell ref="J68:P68"/>
    <mergeCell ref="J69:P69"/>
    <mergeCell ref="J70:P70"/>
    <mergeCell ref="J71:P71"/>
    <mergeCell ref="J72:P72"/>
    <mergeCell ref="J73:P73"/>
    <mergeCell ref="J74:P74"/>
    <mergeCell ref="J75:P75"/>
    <mergeCell ref="J83:P83"/>
    <mergeCell ref="N109:P109"/>
    <mergeCell ref="N111:P111"/>
    <mergeCell ref="N112:P112"/>
    <mergeCell ref="N113:P113"/>
    <mergeCell ref="N114:P114"/>
    <mergeCell ref="N101:P101"/>
    <mergeCell ref="N104:P104"/>
    <mergeCell ref="J95:P95"/>
    <mergeCell ref="J96:P96"/>
    <mergeCell ref="N100:P100"/>
    <mergeCell ref="B98:P98"/>
    <mergeCell ref="N102:P102"/>
    <mergeCell ref="N103:P103"/>
    <mergeCell ref="J88:P88"/>
    <mergeCell ref="J89:P89"/>
    <mergeCell ref="N143:P143"/>
    <mergeCell ref="N121:P121"/>
    <mergeCell ref="N122:P122"/>
    <mergeCell ref="N123:P123"/>
    <mergeCell ref="N124:P124"/>
    <mergeCell ref="N141:P141"/>
    <mergeCell ref="N115:P115"/>
    <mergeCell ref="N116:P116"/>
    <mergeCell ref="N117:P117"/>
    <mergeCell ref="N118:P118"/>
    <mergeCell ref="N120:P120"/>
    <mergeCell ref="N119:P119"/>
    <mergeCell ref="N134:P134"/>
    <mergeCell ref="N133:P133"/>
    <mergeCell ref="N135:P135"/>
    <mergeCell ref="N142:P142"/>
    <mergeCell ref="N136:P136"/>
    <mergeCell ref="N137:P137"/>
    <mergeCell ref="N139:P139"/>
    <mergeCell ref="N138:P138"/>
    <mergeCell ref="N140:P140"/>
    <mergeCell ref="N125:P125"/>
    <mergeCell ref="N126:P126"/>
    <mergeCell ref="N127:P127"/>
    <mergeCell ref="J53:P53"/>
    <mergeCell ref="J55:P55"/>
    <mergeCell ref="J56:P56"/>
    <mergeCell ref="J54:P54"/>
    <mergeCell ref="J58:P58"/>
    <mergeCell ref="J57:P57"/>
    <mergeCell ref="J59:P59"/>
    <mergeCell ref="J61:P61"/>
    <mergeCell ref="J62:P62"/>
    <mergeCell ref="J60:P60"/>
    <mergeCell ref="J81:P81"/>
    <mergeCell ref="J82:P82"/>
    <mergeCell ref="J84:P84"/>
    <mergeCell ref="J41:P41"/>
    <mergeCell ref="J42:P42"/>
    <mergeCell ref="J43:P43"/>
    <mergeCell ref="J44:P44"/>
    <mergeCell ref="J45:P45"/>
    <mergeCell ref="J49:P49"/>
    <mergeCell ref="J50:P50"/>
    <mergeCell ref="J51:P51"/>
    <mergeCell ref="J52:P52"/>
    <mergeCell ref="J46:P46"/>
    <mergeCell ref="J47:P47"/>
    <mergeCell ref="J48:P48"/>
    <mergeCell ref="J63:P63"/>
    <mergeCell ref="J64:P64"/>
    <mergeCell ref="J65:P65"/>
    <mergeCell ref="J67:P67"/>
    <mergeCell ref="J76:P76"/>
    <mergeCell ref="J77:P77"/>
    <mergeCell ref="J78:P78"/>
    <mergeCell ref="J79:P79"/>
    <mergeCell ref="J80:P80"/>
    <mergeCell ref="J36:P36"/>
    <mergeCell ref="J37:P37"/>
    <mergeCell ref="J38:P38"/>
    <mergeCell ref="J39:P39"/>
    <mergeCell ref="J40:P40"/>
    <mergeCell ref="J35:P35"/>
    <mergeCell ref="J23:P23"/>
    <mergeCell ref="J34:P34"/>
    <mergeCell ref="J25:P25"/>
    <mergeCell ref="J24:P24"/>
    <mergeCell ref="J26:P26"/>
    <mergeCell ref="J31:P31"/>
    <mergeCell ref="J32:P32"/>
    <mergeCell ref="J33:P33"/>
    <mergeCell ref="J27:P27"/>
    <mergeCell ref="J28:P28"/>
    <mergeCell ref="J29:P29"/>
    <mergeCell ref="J30:P30"/>
    <mergeCell ref="B1:O1"/>
    <mergeCell ref="B2:O2"/>
    <mergeCell ref="G5:J5"/>
    <mergeCell ref="B4:C4"/>
    <mergeCell ref="B5:C5"/>
    <mergeCell ref="D17:E17"/>
    <mergeCell ref="B15:C15"/>
    <mergeCell ref="B17:C17"/>
    <mergeCell ref="D15:E15"/>
    <mergeCell ref="B8:P8"/>
    <mergeCell ref="J22:P22"/>
    <mergeCell ref="D16:E16"/>
    <mergeCell ref="B6:C6"/>
    <mergeCell ref="B16:C16"/>
    <mergeCell ref="B14:C14"/>
    <mergeCell ref="B13:C13"/>
    <mergeCell ref="B12:C12"/>
    <mergeCell ref="D12:E12"/>
    <mergeCell ref="D13:E13"/>
    <mergeCell ref="D14:E14"/>
    <mergeCell ref="D11:E11"/>
    <mergeCell ref="B10:C10"/>
    <mergeCell ref="D10:E10"/>
    <mergeCell ref="B11:C11"/>
    <mergeCell ref="D6:M6"/>
    <mergeCell ref="B20:P20"/>
  </mergeCells>
  <phoneticPr fontId="7" type="noConversion"/>
  <conditionalFormatting sqref="H101:H104 H110:H143">
    <cfRule type="cellIs" dxfId="10" priority="1" stopIfTrue="1" operator="equal">
      <formula>0</formula>
    </cfRule>
  </conditionalFormatting>
  <conditionalFormatting sqref="G101:G104 G110:G143">
    <cfRule type="cellIs" dxfId="9" priority="2" stopIfTrue="1" operator="equal">
      <formula>1</formula>
    </cfRule>
  </conditionalFormatting>
  <dataValidations count="8">
    <dataValidation type="textLength" operator="lessThan" allowBlank="1" showInputMessage="1" showErrorMessage="1" error="Over Limit" prompt="Max Length = 15" sqref="C111:C141 C101:C103 C23:C94">
      <formula1>16</formula1>
    </dataValidation>
    <dataValidation type="list" allowBlank="1" showInputMessage="1" showErrorMessage="1" sqref="L101:L105 L110:L143">
      <formula1>lstOrigin</formula1>
    </dataValidation>
    <dataValidation type="list" allowBlank="1" showInputMessage="1" showErrorMessage="1" sqref="K101:K105 K110:K143">
      <formula1>lstTracked</formula1>
    </dataValidation>
    <dataValidation type="list" allowBlank="1" showInputMessage="1" showErrorMessage="1" sqref="D13">
      <formula1>lstProcessType</formula1>
    </dataValidation>
    <dataValidation type="list" allowBlank="1" showInputMessage="1" showErrorMessage="1" sqref="D14">
      <formula1>lstProcessScope</formula1>
    </dataValidation>
    <dataValidation type="list" allowBlank="1" showInputMessage="1" showErrorMessage="1" sqref="D15">
      <formula1>"&lt;select from list&gt;, Yes, No"</formula1>
    </dataValidation>
    <dataValidation type="list" allowBlank="1" showInputMessage="1" showErrorMessage="1" sqref="D16">
      <formula1>lstCompleteness</formula1>
    </dataValidation>
    <dataValidation type="textLength" operator="lessThanOrEqual" allowBlank="1" showInputMessage="1" showErrorMessage="1" errorTitle="Description is to long!" error="Maximum of 250 characters.  Please shorten the length of the description." sqref="D6">
      <formula1>250</formula1>
    </dataValidation>
  </dataValidations>
  <pageMargins left="0.25" right="0.25" top="0.5" bottom="0.5" header="0.3" footer="0.3"/>
  <pageSetup paperSize="3" scale="85" fitToHeight="100" orientation="landscape" r:id="rId1"/>
  <headerFooter alignWithMargins="0">
    <oddFooter>&amp;CPage &amp;P&amp;R&amp;F</oddFooter>
  </headerFooter>
  <drawing r:id="rId2"/>
  <legacyDrawing r:id="rId3"/>
  <controls>
    <mc:AlternateContent xmlns:mc="http://schemas.openxmlformats.org/markup-compatibility/2006">
      <mc:Choice Requires="x14">
        <control shapeId="1028" r:id="rId4" name="Process">
          <controlPr defaultSize="0" autoFill="0" autoLine="0" r:id="rId5">
            <anchor moveWithCells="1">
              <from>
                <xdr:col>3</xdr:col>
                <xdr:colOff>57150</xdr:colOff>
                <xdr:row>16</xdr:row>
                <xdr:rowOff>28575</xdr:rowOff>
              </from>
              <to>
                <xdr:col>3</xdr:col>
                <xdr:colOff>933450</xdr:colOff>
                <xdr:row>17</xdr:row>
                <xdr:rowOff>9525</xdr:rowOff>
              </to>
            </anchor>
          </controlPr>
        </control>
      </mc:Choice>
      <mc:Fallback>
        <control shapeId="1028" r:id="rId4" name="Process"/>
      </mc:Fallback>
    </mc:AlternateContent>
    <mc:AlternateContent xmlns:mc="http://schemas.openxmlformats.org/markup-compatibility/2006">
      <mc:Choice Requires="x14">
        <control shapeId="1029" r:id="rId6" name="CheckBox1">
          <controlPr defaultSize="0" autoFill="0" autoLine="0" r:id="rId7">
            <anchor moveWithCells="1">
              <from>
                <xdr:col>3</xdr:col>
                <xdr:colOff>809625</xdr:colOff>
                <xdr:row>16</xdr:row>
                <xdr:rowOff>28575</xdr:rowOff>
              </from>
              <to>
                <xdr:col>3</xdr:col>
                <xdr:colOff>1685925</xdr:colOff>
                <xdr:row>17</xdr:row>
                <xdr:rowOff>9525</xdr:rowOff>
              </to>
            </anchor>
          </controlPr>
        </control>
      </mc:Choice>
      <mc:Fallback>
        <control shapeId="1029" r:id="rId6" name="CheckBox1"/>
      </mc:Fallback>
    </mc:AlternateContent>
    <mc:AlternateContent xmlns:mc="http://schemas.openxmlformats.org/markup-compatibility/2006">
      <mc:Choice Requires="x14">
        <control shapeId="1030" r:id="rId8" name="CheckBox2">
          <controlPr defaultSize="0" autoFill="0" autoLine="0" r:id="rId9">
            <anchor moveWithCells="1">
              <from>
                <xdr:col>3</xdr:col>
                <xdr:colOff>1828800</xdr:colOff>
                <xdr:row>16</xdr:row>
                <xdr:rowOff>28575</xdr:rowOff>
              </from>
              <to>
                <xdr:col>3</xdr:col>
                <xdr:colOff>2781300</xdr:colOff>
                <xdr:row>17</xdr:row>
                <xdr:rowOff>9525</xdr:rowOff>
              </to>
            </anchor>
          </controlPr>
        </control>
      </mc:Choice>
      <mc:Fallback>
        <control shapeId="1030" r:id="rId8" name="CheckBox2"/>
      </mc:Fallback>
    </mc:AlternateContent>
    <mc:AlternateContent xmlns:mc="http://schemas.openxmlformats.org/markup-compatibility/2006">
      <mc:Choice Requires="x14">
        <control shapeId="1031" r:id="rId10" name="CheckBox3">
          <controlPr defaultSize="0" autoFill="0" autoLine="0" r:id="rId11">
            <anchor moveWithCells="1">
              <from>
                <xdr:col>3</xdr:col>
                <xdr:colOff>2895600</xdr:colOff>
                <xdr:row>16</xdr:row>
                <xdr:rowOff>28575</xdr:rowOff>
              </from>
              <to>
                <xdr:col>4</xdr:col>
                <xdr:colOff>352425</xdr:colOff>
                <xdr:row>17</xdr:row>
                <xdr:rowOff>9525</xdr:rowOff>
              </to>
            </anchor>
          </controlPr>
        </control>
      </mc:Choice>
      <mc:Fallback>
        <control shapeId="1031" r:id="rId10" name="CheckBox3"/>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23"/>
  <sheetViews>
    <sheetView workbookViewId="0">
      <selection activeCell="B38" sqref="B38"/>
    </sheetView>
  </sheetViews>
  <sheetFormatPr defaultColWidth="9.140625" defaultRowHeight="15"/>
  <cols>
    <col min="1" max="1" width="2.5703125" style="213" customWidth="1"/>
    <col min="2" max="2" width="24.42578125" style="213" customWidth="1"/>
    <col min="3" max="3" width="32.140625" style="213" customWidth="1"/>
    <col min="4" max="6" width="16.5703125" style="213" customWidth="1"/>
    <col min="7" max="7" width="83.85546875" style="213" customWidth="1"/>
    <col min="8" max="256" width="9.140625" style="213"/>
    <col min="257" max="257" width="2.5703125" style="213" customWidth="1"/>
    <col min="258" max="258" width="24.42578125" style="213" customWidth="1"/>
    <col min="259" max="259" width="32.140625" style="213" customWidth="1"/>
    <col min="260" max="262" width="16.5703125" style="213" customWidth="1"/>
    <col min="263" max="263" width="83.85546875" style="213" customWidth="1"/>
    <col min="264" max="512" width="9.140625" style="213"/>
    <col min="513" max="513" width="2.5703125" style="213" customWidth="1"/>
    <col min="514" max="514" width="24.42578125" style="213" customWidth="1"/>
    <col min="515" max="515" width="32.140625" style="213" customWidth="1"/>
    <col min="516" max="518" width="16.5703125" style="213" customWidth="1"/>
    <col min="519" max="519" width="83.85546875" style="213" customWidth="1"/>
    <col min="520" max="768" width="9.140625" style="213"/>
    <col min="769" max="769" width="2.5703125" style="213" customWidth="1"/>
    <col min="770" max="770" width="24.42578125" style="213" customWidth="1"/>
    <col min="771" max="771" width="32.140625" style="213" customWidth="1"/>
    <col min="772" max="774" width="16.5703125" style="213" customWidth="1"/>
    <col min="775" max="775" width="83.85546875" style="213" customWidth="1"/>
    <col min="776" max="1024" width="9.140625" style="213"/>
    <col min="1025" max="1025" width="2.5703125" style="213" customWidth="1"/>
    <col min="1026" max="1026" width="24.42578125" style="213" customWidth="1"/>
    <col min="1027" max="1027" width="32.140625" style="213" customWidth="1"/>
    <col min="1028" max="1030" width="16.5703125" style="213" customWidth="1"/>
    <col min="1031" max="1031" width="83.85546875" style="213" customWidth="1"/>
    <col min="1032" max="1280" width="9.140625" style="213"/>
    <col min="1281" max="1281" width="2.5703125" style="213" customWidth="1"/>
    <col min="1282" max="1282" width="24.42578125" style="213" customWidth="1"/>
    <col min="1283" max="1283" width="32.140625" style="213" customWidth="1"/>
    <col min="1284" max="1286" width="16.5703125" style="213" customWidth="1"/>
    <col min="1287" max="1287" width="83.85546875" style="213" customWidth="1"/>
    <col min="1288" max="1536" width="9.140625" style="213"/>
    <col min="1537" max="1537" width="2.5703125" style="213" customWidth="1"/>
    <col min="1538" max="1538" width="24.42578125" style="213" customWidth="1"/>
    <col min="1539" max="1539" width="32.140625" style="213" customWidth="1"/>
    <col min="1540" max="1542" width="16.5703125" style="213" customWidth="1"/>
    <col min="1543" max="1543" width="83.85546875" style="213" customWidth="1"/>
    <col min="1544" max="1792" width="9.140625" style="213"/>
    <col min="1793" max="1793" width="2.5703125" style="213" customWidth="1"/>
    <col min="1794" max="1794" width="24.42578125" style="213" customWidth="1"/>
    <col min="1795" max="1795" width="32.140625" style="213" customWidth="1"/>
    <col min="1796" max="1798" width="16.5703125" style="213" customWidth="1"/>
    <col min="1799" max="1799" width="83.85546875" style="213" customWidth="1"/>
    <col min="1800" max="2048" width="9.140625" style="213"/>
    <col min="2049" max="2049" width="2.5703125" style="213" customWidth="1"/>
    <col min="2050" max="2050" width="24.42578125" style="213" customWidth="1"/>
    <col min="2051" max="2051" width="32.140625" style="213" customWidth="1"/>
    <col min="2052" max="2054" width="16.5703125" style="213" customWidth="1"/>
    <col min="2055" max="2055" width="83.85546875" style="213" customWidth="1"/>
    <col min="2056" max="2304" width="9.140625" style="213"/>
    <col min="2305" max="2305" width="2.5703125" style="213" customWidth="1"/>
    <col min="2306" max="2306" width="24.42578125" style="213" customWidth="1"/>
    <col min="2307" max="2307" width="32.140625" style="213" customWidth="1"/>
    <col min="2308" max="2310" width="16.5703125" style="213" customWidth="1"/>
    <col min="2311" max="2311" width="83.85546875" style="213" customWidth="1"/>
    <col min="2312" max="2560" width="9.140625" style="213"/>
    <col min="2561" max="2561" width="2.5703125" style="213" customWidth="1"/>
    <col min="2562" max="2562" width="24.42578125" style="213" customWidth="1"/>
    <col min="2563" max="2563" width="32.140625" style="213" customWidth="1"/>
    <col min="2564" max="2566" width="16.5703125" style="213" customWidth="1"/>
    <col min="2567" max="2567" width="83.85546875" style="213" customWidth="1"/>
    <col min="2568" max="2816" width="9.140625" style="213"/>
    <col min="2817" max="2817" width="2.5703125" style="213" customWidth="1"/>
    <col min="2818" max="2818" width="24.42578125" style="213" customWidth="1"/>
    <col min="2819" max="2819" width="32.140625" style="213" customWidth="1"/>
    <col min="2820" max="2822" width="16.5703125" style="213" customWidth="1"/>
    <col min="2823" max="2823" width="83.85546875" style="213" customWidth="1"/>
    <col min="2824" max="3072" width="9.140625" style="213"/>
    <col min="3073" max="3073" width="2.5703125" style="213" customWidth="1"/>
    <col min="3074" max="3074" width="24.42578125" style="213" customWidth="1"/>
    <col min="3075" max="3075" width="32.140625" style="213" customWidth="1"/>
    <col min="3076" max="3078" width="16.5703125" style="213" customWidth="1"/>
    <col min="3079" max="3079" width="83.85546875" style="213" customWidth="1"/>
    <col min="3080" max="3328" width="9.140625" style="213"/>
    <col min="3329" max="3329" width="2.5703125" style="213" customWidth="1"/>
    <col min="3330" max="3330" width="24.42578125" style="213" customWidth="1"/>
    <col min="3331" max="3331" width="32.140625" style="213" customWidth="1"/>
    <col min="3332" max="3334" width="16.5703125" style="213" customWidth="1"/>
    <col min="3335" max="3335" width="83.85546875" style="213" customWidth="1"/>
    <col min="3336" max="3584" width="9.140625" style="213"/>
    <col min="3585" max="3585" width="2.5703125" style="213" customWidth="1"/>
    <col min="3586" max="3586" width="24.42578125" style="213" customWidth="1"/>
    <col min="3587" max="3587" width="32.140625" style="213" customWidth="1"/>
    <col min="3588" max="3590" width="16.5703125" style="213" customWidth="1"/>
    <col min="3591" max="3591" width="83.85546875" style="213" customWidth="1"/>
    <col min="3592" max="3840" width="9.140625" style="213"/>
    <col min="3841" max="3841" width="2.5703125" style="213" customWidth="1"/>
    <col min="3842" max="3842" width="24.42578125" style="213" customWidth="1"/>
    <col min="3843" max="3843" width="32.140625" style="213" customWidth="1"/>
    <col min="3844" max="3846" width="16.5703125" style="213" customWidth="1"/>
    <col min="3847" max="3847" width="83.85546875" style="213" customWidth="1"/>
    <col min="3848" max="4096" width="9.140625" style="213"/>
    <col min="4097" max="4097" width="2.5703125" style="213" customWidth="1"/>
    <col min="4098" max="4098" width="24.42578125" style="213" customWidth="1"/>
    <col min="4099" max="4099" width="32.140625" style="213" customWidth="1"/>
    <col min="4100" max="4102" width="16.5703125" style="213" customWidth="1"/>
    <col min="4103" max="4103" width="83.85546875" style="213" customWidth="1"/>
    <col min="4104" max="4352" width="9.140625" style="213"/>
    <col min="4353" max="4353" width="2.5703125" style="213" customWidth="1"/>
    <col min="4354" max="4354" width="24.42578125" style="213" customWidth="1"/>
    <col min="4355" max="4355" width="32.140625" style="213" customWidth="1"/>
    <col min="4356" max="4358" width="16.5703125" style="213" customWidth="1"/>
    <col min="4359" max="4359" width="83.85546875" style="213" customWidth="1"/>
    <col min="4360" max="4608" width="9.140625" style="213"/>
    <col min="4609" max="4609" width="2.5703125" style="213" customWidth="1"/>
    <col min="4610" max="4610" width="24.42578125" style="213" customWidth="1"/>
    <col min="4611" max="4611" width="32.140625" style="213" customWidth="1"/>
    <col min="4612" max="4614" width="16.5703125" style="213" customWidth="1"/>
    <col min="4615" max="4615" width="83.85546875" style="213" customWidth="1"/>
    <col min="4616" max="4864" width="9.140625" style="213"/>
    <col min="4865" max="4865" width="2.5703125" style="213" customWidth="1"/>
    <col min="4866" max="4866" width="24.42578125" style="213" customWidth="1"/>
    <col min="4867" max="4867" width="32.140625" style="213" customWidth="1"/>
    <col min="4868" max="4870" width="16.5703125" style="213" customWidth="1"/>
    <col min="4871" max="4871" width="83.85546875" style="213" customWidth="1"/>
    <col min="4872" max="5120" width="9.140625" style="213"/>
    <col min="5121" max="5121" width="2.5703125" style="213" customWidth="1"/>
    <col min="5122" max="5122" width="24.42578125" style="213" customWidth="1"/>
    <col min="5123" max="5123" width="32.140625" style="213" customWidth="1"/>
    <col min="5124" max="5126" width="16.5703125" style="213" customWidth="1"/>
    <col min="5127" max="5127" width="83.85546875" style="213" customWidth="1"/>
    <col min="5128" max="5376" width="9.140625" style="213"/>
    <col min="5377" max="5377" width="2.5703125" style="213" customWidth="1"/>
    <col min="5378" max="5378" width="24.42578125" style="213" customWidth="1"/>
    <col min="5379" max="5379" width="32.140625" style="213" customWidth="1"/>
    <col min="5380" max="5382" width="16.5703125" style="213" customWidth="1"/>
    <col min="5383" max="5383" width="83.85546875" style="213" customWidth="1"/>
    <col min="5384" max="5632" width="9.140625" style="213"/>
    <col min="5633" max="5633" width="2.5703125" style="213" customWidth="1"/>
    <col min="5634" max="5634" width="24.42578125" style="213" customWidth="1"/>
    <col min="5635" max="5635" width="32.140625" style="213" customWidth="1"/>
    <col min="5636" max="5638" width="16.5703125" style="213" customWidth="1"/>
    <col min="5639" max="5639" width="83.85546875" style="213" customWidth="1"/>
    <col min="5640" max="5888" width="9.140625" style="213"/>
    <col min="5889" max="5889" width="2.5703125" style="213" customWidth="1"/>
    <col min="5890" max="5890" width="24.42578125" style="213" customWidth="1"/>
    <col min="5891" max="5891" width="32.140625" style="213" customWidth="1"/>
    <col min="5892" max="5894" width="16.5703125" style="213" customWidth="1"/>
    <col min="5895" max="5895" width="83.85546875" style="213" customWidth="1"/>
    <col min="5896" max="6144" width="9.140625" style="213"/>
    <col min="6145" max="6145" width="2.5703125" style="213" customWidth="1"/>
    <col min="6146" max="6146" width="24.42578125" style="213" customWidth="1"/>
    <col min="6147" max="6147" width="32.140625" style="213" customWidth="1"/>
    <col min="6148" max="6150" width="16.5703125" style="213" customWidth="1"/>
    <col min="6151" max="6151" width="83.85546875" style="213" customWidth="1"/>
    <col min="6152" max="6400" width="9.140625" style="213"/>
    <col min="6401" max="6401" width="2.5703125" style="213" customWidth="1"/>
    <col min="6402" max="6402" width="24.42578125" style="213" customWidth="1"/>
    <col min="6403" max="6403" width="32.140625" style="213" customWidth="1"/>
    <col min="6404" max="6406" width="16.5703125" style="213" customWidth="1"/>
    <col min="6407" max="6407" width="83.85546875" style="213" customWidth="1"/>
    <col min="6408" max="6656" width="9.140625" style="213"/>
    <col min="6657" max="6657" width="2.5703125" style="213" customWidth="1"/>
    <col min="6658" max="6658" width="24.42578125" style="213" customWidth="1"/>
    <col min="6659" max="6659" width="32.140625" style="213" customWidth="1"/>
    <col min="6660" max="6662" width="16.5703125" style="213" customWidth="1"/>
    <col min="6663" max="6663" width="83.85546875" style="213" customWidth="1"/>
    <col min="6664" max="6912" width="9.140625" style="213"/>
    <col min="6913" max="6913" width="2.5703125" style="213" customWidth="1"/>
    <col min="6914" max="6914" width="24.42578125" style="213" customWidth="1"/>
    <col min="6915" max="6915" width="32.140625" style="213" customWidth="1"/>
    <col min="6916" max="6918" width="16.5703125" style="213" customWidth="1"/>
    <col min="6919" max="6919" width="83.85546875" style="213" customWidth="1"/>
    <col min="6920" max="7168" width="9.140625" style="213"/>
    <col min="7169" max="7169" width="2.5703125" style="213" customWidth="1"/>
    <col min="7170" max="7170" width="24.42578125" style="213" customWidth="1"/>
    <col min="7171" max="7171" width="32.140625" style="213" customWidth="1"/>
    <col min="7172" max="7174" width="16.5703125" style="213" customWidth="1"/>
    <col min="7175" max="7175" width="83.85546875" style="213" customWidth="1"/>
    <col min="7176" max="7424" width="9.140625" style="213"/>
    <col min="7425" max="7425" width="2.5703125" style="213" customWidth="1"/>
    <col min="7426" max="7426" width="24.42578125" style="213" customWidth="1"/>
    <col min="7427" max="7427" width="32.140625" style="213" customWidth="1"/>
    <col min="7428" max="7430" width="16.5703125" style="213" customWidth="1"/>
    <col min="7431" max="7431" width="83.85546875" style="213" customWidth="1"/>
    <col min="7432" max="7680" width="9.140625" style="213"/>
    <col min="7681" max="7681" width="2.5703125" style="213" customWidth="1"/>
    <col min="7682" max="7682" width="24.42578125" style="213" customWidth="1"/>
    <col min="7683" max="7683" width="32.140625" style="213" customWidth="1"/>
    <col min="7684" max="7686" width="16.5703125" style="213" customWidth="1"/>
    <col min="7687" max="7687" width="83.85546875" style="213" customWidth="1"/>
    <col min="7688" max="7936" width="9.140625" style="213"/>
    <col min="7937" max="7937" width="2.5703125" style="213" customWidth="1"/>
    <col min="7938" max="7938" width="24.42578125" style="213" customWidth="1"/>
    <col min="7939" max="7939" width="32.140625" style="213" customWidth="1"/>
    <col min="7940" max="7942" width="16.5703125" style="213" customWidth="1"/>
    <col min="7943" max="7943" width="83.85546875" style="213" customWidth="1"/>
    <col min="7944" max="8192" width="9.140625" style="213"/>
    <col min="8193" max="8193" width="2.5703125" style="213" customWidth="1"/>
    <col min="8194" max="8194" width="24.42578125" style="213" customWidth="1"/>
    <col min="8195" max="8195" width="32.140625" style="213" customWidth="1"/>
    <col min="8196" max="8198" width="16.5703125" style="213" customWidth="1"/>
    <col min="8199" max="8199" width="83.85546875" style="213" customWidth="1"/>
    <col min="8200" max="8448" width="9.140625" style="213"/>
    <col min="8449" max="8449" width="2.5703125" style="213" customWidth="1"/>
    <col min="8450" max="8450" width="24.42578125" style="213" customWidth="1"/>
    <col min="8451" max="8451" width="32.140625" style="213" customWidth="1"/>
    <col min="8452" max="8454" width="16.5703125" style="213" customWidth="1"/>
    <col min="8455" max="8455" width="83.85546875" style="213" customWidth="1"/>
    <col min="8456" max="8704" width="9.140625" style="213"/>
    <col min="8705" max="8705" width="2.5703125" style="213" customWidth="1"/>
    <col min="8706" max="8706" width="24.42578125" style="213" customWidth="1"/>
    <col min="8707" max="8707" width="32.140625" style="213" customWidth="1"/>
    <col min="8708" max="8710" width="16.5703125" style="213" customWidth="1"/>
    <col min="8711" max="8711" width="83.85546875" style="213" customWidth="1"/>
    <col min="8712" max="8960" width="9.140625" style="213"/>
    <col min="8961" max="8961" width="2.5703125" style="213" customWidth="1"/>
    <col min="8962" max="8962" width="24.42578125" style="213" customWidth="1"/>
    <col min="8963" max="8963" width="32.140625" style="213" customWidth="1"/>
    <col min="8964" max="8966" width="16.5703125" style="213" customWidth="1"/>
    <col min="8967" max="8967" width="83.85546875" style="213" customWidth="1"/>
    <col min="8968" max="9216" width="9.140625" style="213"/>
    <col min="9217" max="9217" width="2.5703125" style="213" customWidth="1"/>
    <col min="9218" max="9218" width="24.42578125" style="213" customWidth="1"/>
    <col min="9219" max="9219" width="32.140625" style="213" customWidth="1"/>
    <col min="9220" max="9222" width="16.5703125" style="213" customWidth="1"/>
    <col min="9223" max="9223" width="83.85546875" style="213" customWidth="1"/>
    <col min="9224" max="9472" width="9.140625" style="213"/>
    <col min="9473" max="9473" width="2.5703125" style="213" customWidth="1"/>
    <col min="9474" max="9474" width="24.42578125" style="213" customWidth="1"/>
    <col min="9475" max="9475" width="32.140625" style="213" customWidth="1"/>
    <col min="9476" max="9478" width="16.5703125" style="213" customWidth="1"/>
    <col min="9479" max="9479" width="83.85546875" style="213" customWidth="1"/>
    <col min="9480" max="9728" width="9.140625" style="213"/>
    <col min="9729" max="9729" width="2.5703125" style="213" customWidth="1"/>
    <col min="9730" max="9730" width="24.42578125" style="213" customWidth="1"/>
    <col min="9731" max="9731" width="32.140625" style="213" customWidth="1"/>
    <col min="9732" max="9734" width="16.5703125" style="213" customWidth="1"/>
    <col min="9735" max="9735" width="83.85546875" style="213" customWidth="1"/>
    <col min="9736" max="9984" width="9.140625" style="213"/>
    <col min="9985" max="9985" width="2.5703125" style="213" customWidth="1"/>
    <col min="9986" max="9986" width="24.42578125" style="213" customWidth="1"/>
    <col min="9987" max="9987" width="32.140625" style="213" customWidth="1"/>
    <col min="9988" max="9990" width="16.5703125" style="213" customWidth="1"/>
    <col min="9991" max="9991" width="83.85546875" style="213" customWidth="1"/>
    <col min="9992" max="10240" width="9.140625" style="213"/>
    <col min="10241" max="10241" width="2.5703125" style="213" customWidth="1"/>
    <col min="10242" max="10242" width="24.42578125" style="213" customWidth="1"/>
    <col min="10243" max="10243" width="32.140625" style="213" customWidth="1"/>
    <col min="10244" max="10246" width="16.5703125" style="213" customWidth="1"/>
    <col min="10247" max="10247" width="83.85546875" style="213" customWidth="1"/>
    <col min="10248" max="10496" width="9.140625" style="213"/>
    <col min="10497" max="10497" width="2.5703125" style="213" customWidth="1"/>
    <col min="10498" max="10498" width="24.42578125" style="213" customWidth="1"/>
    <col min="10499" max="10499" width="32.140625" style="213" customWidth="1"/>
    <col min="10500" max="10502" width="16.5703125" style="213" customWidth="1"/>
    <col min="10503" max="10503" width="83.85546875" style="213" customWidth="1"/>
    <col min="10504" max="10752" width="9.140625" style="213"/>
    <col min="10753" max="10753" width="2.5703125" style="213" customWidth="1"/>
    <col min="10754" max="10754" width="24.42578125" style="213" customWidth="1"/>
    <col min="10755" max="10755" width="32.140625" style="213" customWidth="1"/>
    <col min="10756" max="10758" width="16.5703125" style="213" customWidth="1"/>
    <col min="10759" max="10759" width="83.85546875" style="213" customWidth="1"/>
    <col min="10760" max="11008" width="9.140625" style="213"/>
    <col min="11009" max="11009" width="2.5703125" style="213" customWidth="1"/>
    <col min="11010" max="11010" width="24.42578125" style="213" customWidth="1"/>
    <col min="11011" max="11011" width="32.140625" style="213" customWidth="1"/>
    <col min="11012" max="11014" width="16.5703125" style="213" customWidth="1"/>
    <col min="11015" max="11015" width="83.85546875" style="213" customWidth="1"/>
    <col min="11016" max="11264" width="9.140625" style="213"/>
    <col min="11265" max="11265" width="2.5703125" style="213" customWidth="1"/>
    <col min="11266" max="11266" width="24.42578125" style="213" customWidth="1"/>
    <col min="11267" max="11267" width="32.140625" style="213" customWidth="1"/>
    <col min="11268" max="11270" width="16.5703125" style="213" customWidth="1"/>
    <col min="11271" max="11271" width="83.85546875" style="213" customWidth="1"/>
    <col min="11272" max="11520" width="9.140625" style="213"/>
    <col min="11521" max="11521" width="2.5703125" style="213" customWidth="1"/>
    <col min="11522" max="11522" width="24.42578125" style="213" customWidth="1"/>
    <col min="11523" max="11523" width="32.140625" style="213" customWidth="1"/>
    <col min="11524" max="11526" width="16.5703125" style="213" customWidth="1"/>
    <col min="11527" max="11527" width="83.85546875" style="213" customWidth="1"/>
    <col min="11528" max="11776" width="9.140625" style="213"/>
    <col min="11777" max="11777" width="2.5703125" style="213" customWidth="1"/>
    <col min="11778" max="11778" width="24.42578125" style="213" customWidth="1"/>
    <col min="11779" max="11779" width="32.140625" style="213" customWidth="1"/>
    <col min="11780" max="11782" width="16.5703125" style="213" customWidth="1"/>
    <col min="11783" max="11783" width="83.85546875" style="213" customWidth="1"/>
    <col min="11784" max="12032" width="9.140625" style="213"/>
    <col min="12033" max="12033" width="2.5703125" style="213" customWidth="1"/>
    <col min="12034" max="12034" width="24.42578125" style="213" customWidth="1"/>
    <col min="12035" max="12035" width="32.140625" style="213" customWidth="1"/>
    <col min="12036" max="12038" width="16.5703125" style="213" customWidth="1"/>
    <col min="12039" max="12039" width="83.85546875" style="213" customWidth="1"/>
    <col min="12040" max="12288" width="9.140625" style="213"/>
    <col min="12289" max="12289" width="2.5703125" style="213" customWidth="1"/>
    <col min="12290" max="12290" width="24.42578125" style="213" customWidth="1"/>
    <col min="12291" max="12291" width="32.140625" style="213" customWidth="1"/>
    <col min="12292" max="12294" width="16.5703125" style="213" customWidth="1"/>
    <col min="12295" max="12295" width="83.85546875" style="213" customWidth="1"/>
    <col min="12296" max="12544" width="9.140625" style="213"/>
    <col min="12545" max="12545" width="2.5703125" style="213" customWidth="1"/>
    <col min="12546" max="12546" width="24.42578125" style="213" customWidth="1"/>
    <col min="12547" max="12547" width="32.140625" style="213" customWidth="1"/>
    <col min="12548" max="12550" width="16.5703125" style="213" customWidth="1"/>
    <col min="12551" max="12551" width="83.85546875" style="213" customWidth="1"/>
    <col min="12552" max="12800" width="9.140625" style="213"/>
    <col min="12801" max="12801" width="2.5703125" style="213" customWidth="1"/>
    <col min="12802" max="12802" width="24.42578125" style="213" customWidth="1"/>
    <col min="12803" max="12803" width="32.140625" style="213" customWidth="1"/>
    <col min="12804" max="12806" width="16.5703125" style="213" customWidth="1"/>
    <col min="12807" max="12807" width="83.85546875" style="213" customWidth="1"/>
    <col min="12808" max="13056" width="9.140625" style="213"/>
    <col min="13057" max="13057" width="2.5703125" style="213" customWidth="1"/>
    <col min="13058" max="13058" width="24.42578125" style="213" customWidth="1"/>
    <col min="13059" max="13059" width="32.140625" style="213" customWidth="1"/>
    <col min="13060" max="13062" width="16.5703125" style="213" customWidth="1"/>
    <col min="13063" max="13063" width="83.85546875" style="213" customWidth="1"/>
    <col min="13064" max="13312" width="9.140625" style="213"/>
    <col min="13313" max="13313" width="2.5703125" style="213" customWidth="1"/>
    <col min="13314" max="13314" width="24.42578125" style="213" customWidth="1"/>
    <col min="13315" max="13315" width="32.140625" style="213" customWidth="1"/>
    <col min="13316" max="13318" width="16.5703125" style="213" customWidth="1"/>
    <col min="13319" max="13319" width="83.85546875" style="213" customWidth="1"/>
    <col min="13320" max="13568" width="9.140625" style="213"/>
    <col min="13569" max="13569" width="2.5703125" style="213" customWidth="1"/>
    <col min="13570" max="13570" width="24.42578125" style="213" customWidth="1"/>
    <col min="13571" max="13571" width="32.140625" style="213" customWidth="1"/>
    <col min="13572" max="13574" width="16.5703125" style="213" customWidth="1"/>
    <col min="13575" max="13575" width="83.85546875" style="213" customWidth="1"/>
    <col min="13576" max="13824" width="9.140625" style="213"/>
    <col min="13825" max="13825" width="2.5703125" style="213" customWidth="1"/>
    <col min="13826" max="13826" width="24.42578125" style="213" customWidth="1"/>
    <col min="13827" max="13827" width="32.140625" style="213" customWidth="1"/>
    <col min="13828" max="13830" width="16.5703125" style="213" customWidth="1"/>
    <col min="13831" max="13831" width="83.85546875" style="213" customWidth="1"/>
    <col min="13832" max="14080" width="9.140625" style="213"/>
    <col min="14081" max="14081" width="2.5703125" style="213" customWidth="1"/>
    <col min="14082" max="14082" width="24.42578125" style="213" customWidth="1"/>
    <col min="14083" max="14083" width="32.140625" style="213" customWidth="1"/>
    <col min="14084" max="14086" width="16.5703125" style="213" customWidth="1"/>
    <col min="14087" max="14087" width="83.85546875" style="213" customWidth="1"/>
    <col min="14088" max="14336" width="9.140625" style="213"/>
    <col min="14337" max="14337" width="2.5703125" style="213" customWidth="1"/>
    <col min="14338" max="14338" width="24.42578125" style="213" customWidth="1"/>
    <col min="14339" max="14339" width="32.140625" style="213" customWidth="1"/>
    <col min="14340" max="14342" width="16.5703125" style="213" customWidth="1"/>
    <col min="14343" max="14343" width="83.85546875" style="213" customWidth="1"/>
    <col min="14344" max="14592" width="9.140625" style="213"/>
    <col min="14593" max="14593" width="2.5703125" style="213" customWidth="1"/>
    <col min="14594" max="14594" width="24.42578125" style="213" customWidth="1"/>
    <col min="14595" max="14595" width="32.140625" style="213" customWidth="1"/>
    <col min="14596" max="14598" width="16.5703125" style="213" customWidth="1"/>
    <col min="14599" max="14599" width="83.85546875" style="213" customWidth="1"/>
    <col min="14600" max="14848" width="9.140625" style="213"/>
    <col min="14849" max="14849" width="2.5703125" style="213" customWidth="1"/>
    <col min="14850" max="14850" width="24.42578125" style="213" customWidth="1"/>
    <col min="14851" max="14851" width="32.140625" style="213" customWidth="1"/>
    <col min="14852" max="14854" width="16.5703125" style="213" customWidth="1"/>
    <col min="14855" max="14855" width="83.85546875" style="213" customWidth="1"/>
    <col min="14856" max="15104" width="9.140625" style="213"/>
    <col min="15105" max="15105" width="2.5703125" style="213" customWidth="1"/>
    <col min="15106" max="15106" width="24.42578125" style="213" customWidth="1"/>
    <col min="15107" max="15107" width="32.140625" style="213" customWidth="1"/>
    <col min="15108" max="15110" width="16.5703125" style="213" customWidth="1"/>
    <col min="15111" max="15111" width="83.85546875" style="213" customWidth="1"/>
    <col min="15112" max="15360" width="9.140625" style="213"/>
    <col min="15361" max="15361" width="2.5703125" style="213" customWidth="1"/>
    <col min="15362" max="15362" width="24.42578125" style="213" customWidth="1"/>
    <col min="15363" max="15363" width="32.140625" style="213" customWidth="1"/>
    <col min="15364" max="15366" width="16.5703125" style="213" customWidth="1"/>
    <col min="15367" max="15367" width="83.85546875" style="213" customWidth="1"/>
    <col min="15368" max="15616" width="9.140625" style="213"/>
    <col min="15617" max="15617" width="2.5703125" style="213" customWidth="1"/>
    <col min="15618" max="15618" width="24.42578125" style="213" customWidth="1"/>
    <col min="15619" max="15619" width="32.140625" style="213" customWidth="1"/>
    <col min="15620" max="15622" width="16.5703125" style="213" customWidth="1"/>
    <col min="15623" max="15623" width="83.85546875" style="213" customWidth="1"/>
    <col min="15624" max="15872" width="9.140625" style="213"/>
    <col min="15873" max="15873" width="2.5703125" style="213" customWidth="1"/>
    <col min="15874" max="15874" width="24.42578125" style="213" customWidth="1"/>
    <col min="15875" max="15875" width="32.140625" style="213" customWidth="1"/>
    <col min="15876" max="15878" width="16.5703125" style="213" customWidth="1"/>
    <col min="15879" max="15879" width="83.85546875" style="213" customWidth="1"/>
    <col min="15880" max="16128" width="9.140625" style="213"/>
    <col min="16129" max="16129" width="2.5703125" style="213" customWidth="1"/>
    <col min="16130" max="16130" width="24.42578125" style="213" customWidth="1"/>
    <col min="16131" max="16131" width="32.140625" style="213" customWidth="1"/>
    <col min="16132" max="16134" width="16.5703125" style="213" customWidth="1"/>
    <col min="16135" max="16135" width="83.85546875" style="213" customWidth="1"/>
    <col min="16136" max="16384" width="9.140625" style="213"/>
  </cols>
  <sheetData>
    <row r="1" spans="1:38" s="209" customFormat="1" ht="20.25">
      <c r="A1" s="490" t="s">
        <v>843</v>
      </c>
      <c r="B1" s="490"/>
      <c r="C1" s="490"/>
      <c r="D1" s="490"/>
      <c r="E1" s="490"/>
      <c r="F1" s="490"/>
      <c r="G1" s="490"/>
      <c r="H1" s="490"/>
      <c r="I1" s="490"/>
      <c r="J1" s="49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row>
    <row r="2" spans="1:38" s="209" customFormat="1" ht="21" thickBot="1">
      <c r="A2" s="211"/>
      <c r="B2" s="211"/>
      <c r="C2" s="211"/>
      <c r="D2" s="211"/>
      <c r="E2" s="211"/>
      <c r="F2" s="211"/>
      <c r="G2" s="211"/>
      <c r="H2" s="211"/>
      <c r="I2" s="211"/>
      <c r="J2" s="211"/>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row>
    <row r="3" spans="1:38" s="209" customFormat="1" ht="15" customHeight="1">
      <c r="A3" s="211"/>
      <c r="B3" s="491" t="s">
        <v>84</v>
      </c>
      <c r="C3" s="212" t="s">
        <v>844</v>
      </c>
      <c r="D3" s="493" t="s">
        <v>845</v>
      </c>
      <c r="E3" s="494"/>
      <c r="F3" s="495"/>
      <c r="G3" s="496" t="s">
        <v>846</v>
      </c>
      <c r="H3" s="211"/>
      <c r="I3" s="211"/>
      <c r="J3" s="211"/>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row>
    <row r="4" spans="1:38" ht="15" customHeight="1">
      <c r="B4" s="492"/>
      <c r="C4" s="214">
        <v>3</v>
      </c>
      <c r="D4" s="215">
        <v>1</v>
      </c>
      <c r="E4" s="216">
        <v>2</v>
      </c>
      <c r="F4" s="217">
        <v>3</v>
      </c>
      <c r="G4" s="497"/>
    </row>
    <row r="5" spans="1:38" ht="15" customHeight="1">
      <c r="B5" s="492"/>
      <c r="C5" s="218" t="str">
        <f>D5</f>
        <v>Water use and quality from surface mining of coal</v>
      </c>
      <c r="D5" s="498" t="str">
        <f>'Data Summary'!D4</f>
        <v>Water use and quality from surface mining of coal</v>
      </c>
      <c r="E5" s="499"/>
      <c r="F5" s="500"/>
      <c r="G5" s="497"/>
    </row>
    <row r="6" spans="1:38">
      <c r="B6" s="492"/>
      <c r="C6" s="219" t="str">
        <f>HLOOKUP($C$4,$D$4:$F$13,3,FALSE)</f>
        <v>Scenario 3 Name</v>
      </c>
      <c r="D6" s="220" t="s">
        <v>847</v>
      </c>
      <c r="E6" s="221" t="s">
        <v>848</v>
      </c>
      <c r="F6" s="222" t="s">
        <v>849</v>
      </c>
      <c r="G6" s="497"/>
    </row>
    <row r="7" spans="1:38" ht="15" customHeight="1">
      <c r="B7" s="223" t="s">
        <v>850</v>
      </c>
      <c r="C7" s="224">
        <f>HLOOKUP($C$4,$D$4:$F$13,4,FALSE)</f>
        <v>0</v>
      </c>
      <c r="D7" s="225"/>
      <c r="E7" s="226"/>
      <c r="F7" s="227"/>
      <c r="G7" s="228" t="s">
        <v>851</v>
      </c>
    </row>
    <row r="8" spans="1:38" ht="15" customHeight="1">
      <c r="B8" s="229" t="s">
        <v>852</v>
      </c>
      <c r="C8" s="230">
        <f>HLOOKUP($C$4,$D$4:$F$13,5,FALSE)</f>
        <v>0</v>
      </c>
      <c r="D8" s="231"/>
      <c r="E8" s="232"/>
      <c r="F8" s="233"/>
      <c r="G8" s="234"/>
    </row>
    <row r="9" spans="1:38" ht="15" customHeight="1">
      <c r="B9" s="235"/>
      <c r="C9" s="236">
        <f>HLOOKUP($C$4,$D$4:$F$13,6,FALSE)</f>
        <v>0</v>
      </c>
      <c r="D9" s="237"/>
      <c r="E9" s="238"/>
      <c r="F9" s="239"/>
      <c r="G9" s="234"/>
    </row>
    <row r="10" spans="1:38" ht="15" customHeight="1">
      <c r="B10" s="235"/>
      <c r="C10" s="236">
        <f>HLOOKUP($C$4,$D$4:$F$13,7,FALSE)</f>
        <v>0</v>
      </c>
      <c r="D10" s="237"/>
      <c r="E10" s="238"/>
      <c r="F10" s="239"/>
      <c r="G10" s="234"/>
    </row>
    <row r="11" spans="1:38" ht="15" customHeight="1">
      <c r="B11" s="235"/>
      <c r="C11" s="240">
        <f>HLOOKUP($C$4,$D$4:$F$13,8,FALSE)</f>
        <v>0</v>
      </c>
      <c r="D11" s="241"/>
      <c r="E11" s="242"/>
      <c r="F11" s="243"/>
      <c r="G11" s="234"/>
    </row>
    <row r="12" spans="1:38" ht="15" customHeight="1">
      <c r="B12" s="235"/>
      <c r="C12" s="240">
        <f>HLOOKUP($C$4,$D$4:$F$13,9,FALSE)</f>
        <v>0</v>
      </c>
      <c r="D12" s="241"/>
      <c r="E12" s="242"/>
      <c r="F12" s="243"/>
      <c r="G12" s="234"/>
    </row>
    <row r="13" spans="1:38" ht="15" customHeight="1" thickBot="1">
      <c r="B13" s="244"/>
      <c r="C13" s="245">
        <f>HLOOKUP($C$4,$D$4:$F$13,10,FALSE)</f>
        <v>0</v>
      </c>
      <c r="D13" s="246"/>
      <c r="E13" s="247"/>
      <c r="F13" s="248"/>
      <c r="G13" s="249"/>
    </row>
    <row r="14" spans="1:38" ht="15" customHeight="1"/>
    <row r="15" spans="1:38" ht="15" customHeight="1"/>
    <row r="16" spans="1:38" ht="15" customHeight="1"/>
    <row r="17" spans="2:7" ht="15" customHeight="1"/>
    <row r="18" spans="2:7" ht="15" customHeight="1"/>
    <row r="19" spans="2:7" ht="18.75">
      <c r="B19" s="250" t="s">
        <v>853</v>
      </c>
    </row>
    <row r="20" spans="2:7">
      <c r="B20" s="251" t="s">
        <v>845</v>
      </c>
      <c r="C20" s="501" t="s">
        <v>161</v>
      </c>
      <c r="D20" s="501"/>
      <c r="E20" s="501"/>
      <c r="F20" s="501"/>
      <c r="G20" s="501"/>
    </row>
    <row r="21" spans="2:7" ht="30" customHeight="1">
      <c r="B21" s="252">
        <v>1</v>
      </c>
      <c r="C21" s="487" t="s">
        <v>854</v>
      </c>
      <c r="D21" s="487"/>
      <c r="E21" s="487"/>
      <c r="F21" s="487"/>
      <c r="G21" s="487"/>
    </row>
    <row r="22" spans="2:7" ht="30" customHeight="1">
      <c r="B22" s="252">
        <v>2</v>
      </c>
      <c r="C22" s="488"/>
      <c r="D22" s="488"/>
      <c r="E22" s="488"/>
      <c r="F22" s="488"/>
      <c r="G22" s="488"/>
    </row>
    <row r="23" spans="2:7" ht="30" customHeight="1">
      <c r="B23" s="253">
        <v>3</v>
      </c>
      <c r="C23" s="489"/>
      <c r="D23" s="489"/>
      <c r="E23" s="489"/>
      <c r="F23" s="489"/>
      <c r="G23" s="489"/>
    </row>
  </sheetData>
  <mergeCells count="9">
    <mergeCell ref="C21:G21"/>
    <mergeCell ref="C22:G22"/>
    <mergeCell ref="C23:G23"/>
    <mergeCell ref="A1:J1"/>
    <mergeCell ref="B3:B6"/>
    <mergeCell ref="D3:F3"/>
    <mergeCell ref="G3:G6"/>
    <mergeCell ref="D5:F5"/>
    <mergeCell ref="C20:G20"/>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IB51"/>
  <sheetViews>
    <sheetView workbookViewId="0">
      <selection activeCell="C13" sqref="C13"/>
    </sheetView>
  </sheetViews>
  <sheetFormatPr defaultColWidth="36.85546875" defaultRowHeight="12.75" customHeight="1"/>
  <cols>
    <col min="1" max="1" width="17.140625" style="9" customWidth="1"/>
    <col min="2" max="3" width="30.7109375" style="104" customWidth="1"/>
    <col min="4" max="18" width="36.85546875" style="104" customWidth="1"/>
    <col min="19" max="19" width="37" style="104" customWidth="1"/>
    <col min="20" max="26" width="36.85546875" style="104" customWidth="1"/>
    <col min="27" max="35" width="36.85546875" style="9" customWidth="1"/>
    <col min="36" max="36" width="37.140625" style="9" customWidth="1"/>
    <col min="37" max="38" width="36.85546875" style="9" customWidth="1"/>
    <col min="39" max="39" width="36.7109375" style="9" customWidth="1"/>
    <col min="40" max="41" width="36.85546875" style="9" customWidth="1"/>
    <col min="42" max="42" width="36.7109375" style="9" customWidth="1"/>
    <col min="43" max="43" width="37" style="9" customWidth="1"/>
    <col min="44" max="62" width="36.85546875" style="9" customWidth="1"/>
    <col min="63" max="63" width="37" style="9" customWidth="1"/>
    <col min="64" max="81" width="36.85546875" style="9" customWidth="1"/>
    <col min="82" max="82" width="36.7109375" style="9" customWidth="1"/>
    <col min="83" max="95" width="36.85546875" style="9" customWidth="1"/>
    <col min="96" max="96" width="36.7109375" style="9" customWidth="1"/>
    <col min="97" max="99" width="36.85546875" style="9" customWidth="1"/>
    <col min="100" max="100" width="36.7109375" style="9" customWidth="1"/>
    <col min="101" max="108" width="36.85546875" style="9" customWidth="1"/>
    <col min="109" max="109" width="36.7109375" style="9" customWidth="1"/>
    <col min="110" max="16384" width="36.85546875" style="9"/>
  </cols>
  <sheetData>
    <row r="1" spans="1:236" s="8" customFormat="1" ht="12.75" customHeight="1">
      <c r="A1" s="7" t="s">
        <v>113</v>
      </c>
      <c r="B1" s="90"/>
      <c r="C1" s="90"/>
      <c r="D1" s="90"/>
      <c r="E1" s="90"/>
      <c r="F1" s="90"/>
      <c r="G1" s="90"/>
      <c r="H1" s="90"/>
      <c r="I1" s="90"/>
      <c r="J1" s="90"/>
      <c r="K1" s="90"/>
      <c r="L1" s="90"/>
      <c r="M1" s="90"/>
      <c r="N1" s="90"/>
      <c r="O1" s="90"/>
      <c r="P1" s="90"/>
      <c r="Q1" s="90"/>
      <c r="R1" s="90"/>
      <c r="S1" s="90"/>
      <c r="T1" s="90"/>
      <c r="U1" s="90"/>
      <c r="V1" s="90"/>
      <c r="W1" s="90"/>
      <c r="X1" s="90"/>
      <c r="Y1" s="90"/>
      <c r="Z1" s="90"/>
    </row>
    <row r="2" spans="1:236" s="19" customFormat="1" ht="12.75" customHeight="1">
      <c r="A2" s="18" t="s">
        <v>114</v>
      </c>
      <c r="B2" s="91">
        <v>1</v>
      </c>
      <c r="C2" s="91">
        <v>2</v>
      </c>
      <c r="D2" s="91">
        <v>3</v>
      </c>
      <c r="E2" s="91">
        <v>4</v>
      </c>
      <c r="F2" s="91">
        <v>5</v>
      </c>
      <c r="G2" s="91">
        <v>6</v>
      </c>
      <c r="H2" s="91">
        <v>7</v>
      </c>
      <c r="I2" s="91" t="str">
        <f>IF(I3="","",#REF!+1)</f>
        <v/>
      </c>
      <c r="J2" s="91" t="str">
        <f t="shared" ref="J2:AV2" si="0">IF(J3="","",I2+1)</f>
        <v/>
      </c>
      <c r="K2" s="91" t="str">
        <f t="shared" si="0"/>
        <v/>
      </c>
      <c r="L2" s="91" t="str">
        <f t="shared" si="0"/>
        <v/>
      </c>
      <c r="M2" s="91" t="str">
        <f t="shared" si="0"/>
        <v/>
      </c>
      <c r="N2" s="91" t="str">
        <f t="shared" si="0"/>
        <v/>
      </c>
      <c r="O2" s="91" t="str">
        <f t="shared" si="0"/>
        <v/>
      </c>
      <c r="P2" s="91" t="str">
        <f t="shared" si="0"/>
        <v/>
      </c>
      <c r="Q2" s="91" t="str">
        <f t="shared" si="0"/>
        <v/>
      </c>
      <c r="R2" s="91" t="str">
        <f t="shared" si="0"/>
        <v/>
      </c>
      <c r="S2" s="91" t="str">
        <f t="shared" si="0"/>
        <v/>
      </c>
      <c r="T2" s="91" t="str">
        <f t="shared" si="0"/>
        <v/>
      </c>
      <c r="U2" s="91" t="str">
        <f t="shared" si="0"/>
        <v/>
      </c>
      <c r="V2" s="91" t="str">
        <f t="shared" si="0"/>
        <v/>
      </c>
      <c r="W2" s="91" t="str">
        <f t="shared" si="0"/>
        <v/>
      </c>
      <c r="X2" s="91" t="str">
        <f t="shared" si="0"/>
        <v/>
      </c>
      <c r="Y2" s="91" t="str">
        <f t="shared" si="0"/>
        <v/>
      </c>
      <c r="Z2" s="91" t="str">
        <f t="shared" si="0"/>
        <v/>
      </c>
      <c r="AA2" s="53" t="str">
        <f t="shared" si="0"/>
        <v/>
      </c>
      <c r="AB2" s="53" t="str">
        <f t="shared" si="0"/>
        <v/>
      </c>
      <c r="AC2" s="53" t="str">
        <f t="shared" si="0"/>
        <v/>
      </c>
      <c r="AD2" s="53" t="str">
        <f t="shared" si="0"/>
        <v/>
      </c>
      <c r="AE2" s="53" t="str">
        <f t="shared" si="0"/>
        <v/>
      </c>
      <c r="AF2" s="53" t="str">
        <f t="shared" si="0"/>
        <v/>
      </c>
      <c r="AG2" s="53" t="str">
        <f t="shared" si="0"/>
        <v/>
      </c>
      <c r="AH2" s="53" t="str">
        <f t="shared" si="0"/>
        <v/>
      </c>
      <c r="AI2" s="53" t="str">
        <f t="shared" si="0"/>
        <v/>
      </c>
      <c r="AJ2" s="53" t="str">
        <f t="shared" si="0"/>
        <v/>
      </c>
      <c r="AK2" s="53" t="str">
        <f t="shared" si="0"/>
        <v/>
      </c>
      <c r="AL2" s="53" t="str">
        <f t="shared" si="0"/>
        <v/>
      </c>
      <c r="AM2" s="53" t="str">
        <f t="shared" si="0"/>
        <v/>
      </c>
      <c r="AN2" s="53" t="str">
        <f t="shared" si="0"/>
        <v/>
      </c>
      <c r="AO2" s="53" t="str">
        <f t="shared" si="0"/>
        <v/>
      </c>
      <c r="AP2" s="53" t="str">
        <f t="shared" si="0"/>
        <v/>
      </c>
      <c r="AQ2" s="53" t="str">
        <f t="shared" si="0"/>
        <v/>
      </c>
      <c r="AR2" s="53" t="str">
        <f t="shared" si="0"/>
        <v/>
      </c>
      <c r="AS2" s="53" t="str">
        <f t="shared" si="0"/>
        <v/>
      </c>
      <c r="AT2" s="53" t="str">
        <f t="shared" si="0"/>
        <v/>
      </c>
      <c r="AU2" s="53" t="str">
        <f t="shared" si="0"/>
        <v/>
      </c>
      <c r="AV2" s="53" t="str">
        <f t="shared" si="0"/>
        <v/>
      </c>
      <c r="AW2" s="53" t="str">
        <f t="shared" ref="AW2:DH2" si="1">IF(AW3="","",AV2+1)</f>
        <v/>
      </c>
      <c r="AX2" s="53" t="str">
        <f t="shared" si="1"/>
        <v/>
      </c>
      <c r="AY2" s="53" t="str">
        <f t="shared" si="1"/>
        <v/>
      </c>
      <c r="AZ2" s="53" t="str">
        <f t="shared" si="1"/>
        <v/>
      </c>
      <c r="BA2" s="53" t="str">
        <f t="shared" si="1"/>
        <v/>
      </c>
      <c r="BB2" s="53" t="str">
        <f t="shared" si="1"/>
        <v/>
      </c>
      <c r="BC2" s="53" t="str">
        <f t="shared" si="1"/>
        <v/>
      </c>
      <c r="BD2" s="53" t="str">
        <f t="shared" si="1"/>
        <v/>
      </c>
      <c r="BE2" s="53" t="str">
        <f t="shared" si="1"/>
        <v/>
      </c>
      <c r="BF2" s="53" t="str">
        <f t="shared" si="1"/>
        <v/>
      </c>
      <c r="BG2" s="53" t="str">
        <f t="shared" si="1"/>
        <v/>
      </c>
      <c r="BH2" s="53" t="str">
        <f t="shared" si="1"/>
        <v/>
      </c>
      <c r="BI2" s="53" t="str">
        <f t="shared" si="1"/>
        <v/>
      </c>
      <c r="BJ2" s="53" t="str">
        <f t="shared" si="1"/>
        <v/>
      </c>
      <c r="BK2" s="53" t="str">
        <f t="shared" si="1"/>
        <v/>
      </c>
      <c r="BL2" s="53" t="str">
        <f t="shared" si="1"/>
        <v/>
      </c>
      <c r="BM2" s="53" t="str">
        <f t="shared" si="1"/>
        <v/>
      </c>
      <c r="BN2" s="53" t="str">
        <f t="shared" si="1"/>
        <v/>
      </c>
      <c r="BO2" s="53" t="str">
        <f t="shared" si="1"/>
        <v/>
      </c>
      <c r="BP2" s="53" t="str">
        <f t="shared" si="1"/>
        <v/>
      </c>
      <c r="BQ2" s="53" t="str">
        <f t="shared" si="1"/>
        <v/>
      </c>
      <c r="BR2" s="53" t="str">
        <f t="shared" si="1"/>
        <v/>
      </c>
      <c r="BS2" s="53" t="str">
        <f t="shared" si="1"/>
        <v/>
      </c>
      <c r="BT2" s="53" t="str">
        <f t="shared" si="1"/>
        <v/>
      </c>
      <c r="BU2" s="53" t="str">
        <f t="shared" si="1"/>
        <v/>
      </c>
      <c r="BV2" s="53" t="str">
        <f t="shared" si="1"/>
        <v/>
      </c>
      <c r="BW2" s="53" t="str">
        <f t="shared" si="1"/>
        <v/>
      </c>
      <c r="BX2" s="53" t="str">
        <f t="shared" si="1"/>
        <v/>
      </c>
      <c r="BY2" s="53" t="str">
        <f t="shared" si="1"/>
        <v/>
      </c>
      <c r="BZ2" s="53" t="str">
        <f t="shared" si="1"/>
        <v/>
      </c>
      <c r="CA2" s="53" t="str">
        <f t="shared" si="1"/>
        <v/>
      </c>
      <c r="CB2" s="53" t="str">
        <f t="shared" si="1"/>
        <v/>
      </c>
      <c r="CC2" s="53" t="str">
        <f t="shared" si="1"/>
        <v/>
      </c>
      <c r="CD2" s="53" t="str">
        <f t="shared" si="1"/>
        <v/>
      </c>
      <c r="CE2" s="53" t="str">
        <f t="shared" si="1"/>
        <v/>
      </c>
      <c r="CF2" s="53" t="str">
        <f t="shared" si="1"/>
        <v/>
      </c>
      <c r="CG2" s="53" t="str">
        <f t="shared" si="1"/>
        <v/>
      </c>
      <c r="CH2" s="53" t="str">
        <f t="shared" si="1"/>
        <v/>
      </c>
      <c r="CI2" s="53" t="str">
        <f t="shared" si="1"/>
        <v/>
      </c>
      <c r="CJ2" s="53" t="str">
        <f t="shared" si="1"/>
        <v/>
      </c>
      <c r="CK2" s="53" t="str">
        <f t="shared" si="1"/>
        <v/>
      </c>
      <c r="CL2" s="53" t="str">
        <f t="shared" si="1"/>
        <v/>
      </c>
      <c r="CM2" s="53" t="str">
        <f t="shared" si="1"/>
        <v/>
      </c>
      <c r="CN2" s="53" t="str">
        <f t="shared" si="1"/>
        <v/>
      </c>
      <c r="CO2" s="53" t="str">
        <f t="shared" si="1"/>
        <v/>
      </c>
      <c r="CP2" s="53" t="str">
        <f t="shared" si="1"/>
        <v/>
      </c>
      <c r="CQ2" s="53" t="str">
        <f t="shared" si="1"/>
        <v/>
      </c>
      <c r="CR2" s="53" t="str">
        <f t="shared" si="1"/>
        <v/>
      </c>
      <c r="CS2" s="53" t="str">
        <f t="shared" si="1"/>
        <v/>
      </c>
      <c r="CT2" s="53" t="str">
        <f t="shared" si="1"/>
        <v/>
      </c>
      <c r="CU2" s="53" t="str">
        <f t="shared" si="1"/>
        <v/>
      </c>
      <c r="CV2" s="53" t="str">
        <f t="shared" si="1"/>
        <v/>
      </c>
      <c r="CW2" s="53" t="str">
        <f t="shared" si="1"/>
        <v/>
      </c>
      <c r="CX2" s="53" t="str">
        <f t="shared" si="1"/>
        <v/>
      </c>
      <c r="CY2" s="53" t="str">
        <f t="shared" si="1"/>
        <v/>
      </c>
      <c r="CZ2" s="53" t="str">
        <f t="shared" si="1"/>
        <v/>
      </c>
      <c r="DA2" s="53" t="str">
        <f t="shared" si="1"/>
        <v/>
      </c>
      <c r="DB2" s="53" t="str">
        <f t="shared" si="1"/>
        <v/>
      </c>
      <c r="DC2" s="53" t="str">
        <f t="shared" si="1"/>
        <v/>
      </c>
      <c r="DD2" s="53" t="str">
        <f t="shared" si="1"/>
        <v/>
      </c>
      <c r="DE2" s="53" t="str">
        <f t="shared" si="1"/>
        <v/>
      </c>
      <c r="DF2" s="53" t="str">
        <f t="shared" si="1"/>
        <v/>
      </c>
      <c r="DG2" s="53" t="str">
        <f t="shared" si="1"/>
        <v/>
      </c>
      <c r="DH2" s="53" t="str">
        <f t="shared" si="1"/>
        <v/>
      </c>
      <c r="DI2" s="53" t="str">
        <f t="shared" ref="DI2:FT2" si="2">IF(DI3="","",DH2+1)</f>
        <v/>
      </c>
      <c r="DJ2" s="53" t="str">
        <f t="shared" si="2"/>
        <v/>
      </c>
      <c r="DK2" s="53" t="str">
        <f t="shared" si="2"/>
        <v/>
      </c>
      <c r="DL2" s="53" t="str">
        <f t="shared" si="2"/>
        <v/>
      </c>
      <c r="DM2" s="53" t="str">
        <f t="shared" si="2"/>
        <v/>
      </c>
      <c r="DN2" s="53" t="str">
        <f t="shared" si="2"/>
        <v/>
      </c>
      <c r="DO2" s="53" t="str">
        <f t="shared" si="2"/>
        <v/>
      </c>
      <c r="DP2" s="53" t="str">
        <f t="shared" si="2"/>
        <v/>
      </c>
      <c r="DQ2" s="53" t="str">
        <f t="shared" si="2"/>
        <v/>
      </c>
      <c r="DR2" s="53" t="str">
        <f t="shared" si="2"/>
        <v/>
      </c>
      <c r="DS2" s="53" t="str">
        <f t="shared" si="2"/>
        <v/>
      </c>
      <c r="DT2" s="53" t="str">
        <f t="shared" si="2"/>
        <v/>
      </c>
      <c r="DU2" s="53" t="str">
        <f t="shared" si="2"/>
        <v/>
      </c>
      <c r="DV2" s="53" t="str">
        <f t="shared" si="2"/>
        <v/>
      </c>
      <c r="DW2" s="53" t="str">
        <f t="shared" si="2"/>
        <v/>
      </c>
      <c r="DX2" s="53" t="str">
        <f t="shared" si="2"/>
        <v/>
      </c>
      <c r="DY2" s="53" t="str">
        <f t="shared" si="2"/>
        <v/>
      </c>
      <c r="DZ2" s="53" t="str">
        <f t="shared" si="2"/>
        <v/>
      </c>
      <c r="EA2" s="53" t="str">
        <f t="shared" si="2"/>
        <v/>
      </c>
      <c r="EB2" s="53" t="str">
        <f t="shared" si="2"/>
        <v/>
      </c>
      <c r="EC2" s="53" t="str">
        <f t="shared" si="2"/>
        <v/>
      </c>
      <c r="ED2" s="53" t="str">
        <f t="shared" si="2"/>
        <v/>
      </c>
      <c r="EE2" s="53" t="str">
        <f t="shared" si="2"/>
        <v/>
      </c>
      <c r="EF2" s="53" t="str">
        <f t="shared" si="2"/>
        <v/>
      </c>
      <c r="EG2" s="53" t="str">
        <f t="shared" si="2"/>
        <v/>
      </c>
      <c r="EH2" s="53" t="str">
        <f t="shared" si="2"/>
        <v/>
      </c>
      <c r="EI2" s="53" t="str">
        <f t="shared" si="2"/>
        <v/>
      </c>
      <c r="EJ2" s="53" t="str">
        <f t="shared" si="2"/>
        <v/>
      </c>
      <c r="EK2" s="53" t="str">
        <f t="shared" si="2"/>
        <v/>
      </c>
      <c r="EL2" s="53" t="str">
        <f t="shared" si="2"/>
        <v/>
      </c>
      <c r="EM2" s="53" t="str">
        <f t="shared" si="2"/>
        <v/>
      </c>
      <c r="EN2" s="53" t="str">
        <f t="shared" si="2"/>
        <v/>
      </c>
      <c r="EO2" s="53" t="str">
        <f t="shared" si="2"/>
        <v/>
      </c>
      <c r="EP2" s="53" t="str">
        <f t="shared" si="2"/>
        <v/>
      </c>
      <c r="EQ2" s="53" t="str">
        <f t="shared" si="2"/>
        <v/>
      </c>
      <c r="ER2" s="53" t="str">
        <f t="shared" si="2"/>
        <v/>
      </c>
      <c r="ES2" s="53" t="str">
        <f t="shared" si="2"/>
        <v/>
      </c>
      <c r="ET2" s="53" t="str">
        <f t="shared" si="2"/>
        <v/>
      </c>
      <c r="EU2" s="53" t="str">
        <f t="shared" si="2"/>
        <v/>
      </c>
      <c r="EV2" s="53" t="str">
        <f t="shared" si="2"/>
        <v/>
      </c>
      <c r="EW2" s="53" t="str">
        <f t="shared" si="2"/>
        <v/>
      </c>
      <c r="EX2" s="53" t="str">
        <f t="shared" si="2"/>
        <v/>
      </c>
      <c r="EY2" s="53" t="str">
        <f t="shared" si="2"/>
        <v/>
      </c>
      <c r="EZ2" s="53" t="str">
        <f t="shared" si="2"/>
        <v/>
      </c>
      <c r="FA2" s="53" t="str">
        <f t="shared" si="2"/>
        <v/>
      </c>
      <c r="FB2" s="53" t="str">
        <f t="shared" si="2"/>
        <v/>
      </c>
      <c r="FC2" s="53" t="str">
        <f t="shared" si="2"/>
        <v/>
      </c>
      <c r="FD2" s="53" t="str">
        <f t="shared" si="2"/>
        <v/>
      </c>
      <c r="FE2" s="53" t="str">
        <f t="shared" si="2"/>
        <v/>
      </c>
      <c r="FF2" s="53" t="str">
        <f t="shared" si="2"/>
        <v/>
      </c>
      <c r="FG2" s="53" t="str">
        <f t="shared" si="2"/>
        <v/>
      </c>
      <c r="FH2" s="53" t="str">
        <f t="shared" si="2"/>
        <v/>
      </c>
      <c r="FI2" s="53" t="str">
        <f t="shared" si="2"/>
        <v/>
      </c>
      <c r="FJ2" s="53" t="str">
        <f t="shared" si="2"/>
        <v/>
      </c>
      <c r="FK2" s="53" t="str">
        <f t="shared" si="2"/>
        <v/>
      </c>
      <c r="FL2" s="53" t="str">
        <f t="shared" si="2"/>
        <v/>
      </c>
      <c r="FM2" s="53" t="str">
        <f t="shared" si="2"/>
        <v/>
      </c>
      <c r="FN2" s="53" t="str">
        <f t="shared" si="2"/>
        <v/>
      </c>
      <c r="FO2" s="53" t="str">
        <f t="shared" si="2"/>
        <v/>
      </c>
      <c r="FP2" s="53" t="str">
        <f t="shared" si="2"/>
        <v/>
      </c>
      <c r="FQ2" s="53" t="str">
        <f t="shared" si="2"/>
        <v/>
      </c>
      <c r="FR2" s="53" t="str">
        <f t="shared" si="2"/>
        <v/>
      </c>
      <c r="FS2" s="53" t="str">
        <f t="shared" si="2"/>
        <v/>
      </c>
      <c r="FT2" s="53" t="str">
        <f t="shared" si="2"/>
        <v/>
      </c>
      <c r="FU2" s="53" t="str">
        <f t="shared" ref="FU2:IB2" si="3">IF(FU3="","",FT2+1)</f>
        <v/>
      </c>
      <c r="FV2" s="53" t="str">
        <f t="shared" si="3"/>
        <v/>
      </c>
      <c r="FW2" s="53" t="str">
        <f t="shared" si="3"/>
        <v/>
      </c>
      <c r="FX2" s="53" t="str">
        <f t="shared" si="3"/>
        <v/>
      </c>
      <c r="FY2" s="53" t="str">
        <f t="shared" si="3"/>
        <v/>
      </c>
      <c r="FZ2" s="53" t="str">
        <f t="shared" si="3"/>
        <v/>
      </c>
      <c r="GA2" s="53" t="str">
        <f t="shared" si="3"/>
        <v/>
      </c>
      <c r="GB2" s="53" t="str">
        <f t="shared" si="3"/>
        <v/>
      </c>
      <c r="GC2" s="53" t="str">
        <f t="shared" si="3"/>
        <v/>
      </c>
      <c r="GD2" s="53" t="str">
        <f t="shared" si="3"/>
        <v/>
      </c>
      <c r="GE2" s="53" t="str">
        <f t="shared" si="3"/>
        <v/>
      </c>
      <c r="GF2" s="53" t="str">
        <f t="shared" si="3"/>
        <v/>
      </c>
      <c r="GG2" s="53" t="str">
        <f t="shared" si="3"/>
        <v/>
      </c>
      <c r="GH2" s="53" t="str">
        <f t="shared" si="3"/>
        <v/>
      </c>
      <c r="GI2" s="53" t="str">
        <f t="shared" si="3"/>
        <v/>
      </c>
      <c r="GJ2" s="53" t="str">
        <f t="shared" si="3"/>
        <v/>
      </c>
      <c r="GK2" s="53" t="str">
        <f t="shared" si="3"/>
        <v/>
      </c>
      <c r="GL2" s="53" t="str">
        <f t="shared" si="3"/>
        <v/>
      </c>
      <c r="GM2" s="53" t="str">
        <f t="shared" si="3"/>
        <v/>
      </c>
      <c r="GN2" s="53" t="str">
        <f t="shared" si="3"/>
        <v/>
      </c>
      <c r="GO2" s="53" t="str">
        <f t="shared" si="3"/>
        <v/>
      </c>
      <c r="GP2" s="53" t="str">
        <f t="shared" si="3"/>
        <v/>
      </c>
      <c r="GQ2" s="53" t="str">
        <f t="shared" si="3"/>
        <v/>
      </c>
      <c r="GR2" s="53" t="str">
        <f t="shared" si="3"/>
        <v/>
      </c>
      <c r="GS2" s="53" t="str">
        <f t="shared" si="3"/>
        <v/>
      </c>
      <c r="GT2" s="53" t="str">
        <f t="shared" si="3"/>
        <v/>
      </c>
      <c r="GU2" s="53" t="str">
        <f t="shared" si="3"/>
        <v/>
      </c>
      <c r="GV2" s="53" t="str">
        <f t="shared" si="3"/>
        <v/>
      </c>
      <c r="GW2" s="53" t="str">
        <f t="shared" si="3"/>
        <v/>
      </c>
      <c r="GX2" s="53" t="str">
        <f t="shared" si="3"/>
        <v/>
      </c>
      <c r="GY2" s="53" t="str">
        <f t="shared" si="3"/>
        <v/>
      </c>
      <c r="GZ2" s="53" t="str">
        <f t="shared" si="3"/>
        <v/>
      </c>
      <c r="HA2" s="53" t="str">
        <f t="shared" si="3"/>
        <v/>
      </c>
      <c r="HB2" s="53" t="str">
        <f t="shared" si="3"/>
        <v/>
      </c>
      <c r="HC2" s="53" t="str">
        <f t="shared" si="3"/>
        <v/>
      </c>
      <c r="HD2" s="53" t="str">
        <f t="shared" si="3"/>
        <v/>
      </c>
      <c r="HE2" s="53" t="str">
        <f t="shared" si="3"/>
        <v/>
      </c>
      <c r="HF2" s="53" t="str">
        <f t="shared" si="3"/>
        <v/>
      </c>
      <c r="HG2" s="53" t="str">
        <f t="shared" si="3"/>
        <v/>
      </c>
      <c r="HH2" s="53" t="str">
        <f t="shared" si="3"/>
        <v/>
      </c>
      <c r="HI2" s="53" t="str">
        <f t="shared" si="3"/>
        <v/>
      </c>
      <c r="HJ2" s="53" t="str">
        <f t="shared" si="3"/>
        <v/>
      </c>
      <c r="HK2" s="53" t="str">
        <f t="shared" si="3"/>
        <v/>
      </c>
      <c r="HL2" s="53" t="str">
        <f t="shared" si="3"/>
        <v/>
      </c>
      <c r="HM2" s="53" t="str">
        <f t="shared" si="3"/>
        <v/>
      </c>
      <c r="HN2" s="53" t="str">
        <f t="shared" si="3"/>
        <v/>
      </c>
      <c r="HO2" s="53" t="str">
        <f t="shared" si="3"/>
        <v/>
      </c>
      <c r="HP2" s="53" t="str">
        <f t="shared" si="3"/>
        <v/>
      </c>
      <c r="HQ2" s="53" t="str">
        <f t="shared" si="3"/>
        <v/>
      </c>
      <c r="HR2" s="53" t="str">
        <f t="shared" si="3"/>
        <v/>
      </c>
      <c r="HS2" s="53" t="str">
        <f t="shared" si="3"/>
        <v/>
      </c>
      <c r="HT2" s="53" t="str">
        <f t="shared" si="3"/>
        <v/>
      </c>
      <c r="HU2" s="53" t="str">
        <f t="shared" si="3"/>
        <v/>
      </c>
      <c r="HV2" s="53" t="str">
        <f t="shared" si="3"/>
        <v/>
      </c>
      <c r="HW2" s="53" t="str">
        <f t="shared" si="3"/>
        <v/>
      </c>
      <c r="HX2" s="53" t="str">
        <f t="shared" si="3"/>
        <v/>
      </c>
      <c r="HY2" s="53" t="str">
        <f t="shared" si="3"/>
        <v/>
      </c>
      <c r="HZ2" s="53" t="str">
        <f t="shared" si="3"/>
        <v/>
      </c>
      <c r="IA2" s="53" t="str">
        <f t="shared" si="3"/>
        <v/>
      </c>
      <c r="IB2" s="53" t="str">
        <f t="shared" si="3"/>
        <v/>
      </c>
    </row>
    <row r="3" spans="1:236" s="13" customFormat="1" ht="12.75" customHeight="1">
      <c r="A3" s="11" t="s">
        <v>115</v>
      </c>
      <c r="B3" s="92" t="s">
        <v>116</v>
      </c>
      <c r="C3" s="92" t="s">
        <v>117</v>
      </c>
      <c r="D3" s="92" t="s">
        <v>116</v>
      </c>
      <c r="E3" s="92" t="s">
        <v>116</v>
      </c>
      <c r="F3" s="267" t="s">
        <v>116</v>
      </c>
      <c r="G3" s="92" t="s">
        <v>116</v>
      </c>
      <c r="H3" s="92" t="s">
        <v>116</v>
      </c>
      <c r="I3" s="92"/>
      <c r="J3" s="92"/>
      <c r="K3" s="92"/>
      <c r="L3" s="92"/>
      <c r="M3" s="92"/>
      <c r="N3" s="92"/>
      <c r="O3" s="92"/>
      <c r="P3" s="92"/>
      <c r="Q3" s="92"/>
      <c r="R3" s="92"/>
      <c r="S3" s="92"/>
      <c r="T3" s="92"/>
      <c r="U3" s="92"/>
      <c r="V3" s="92"/>
      <c r="W3" s="92"/>
      <c r="X3" s="92"/>
      <c r="Y3" s="92"/>
      <c r="Z3" s="92"/>
      <c r="FT3" s="14"/>
      <c r="FU3" s="14"/>
      <c r="FV3" s="14"/>
      <c r="FW3" s="14"/>
      <c r="FX3" s="14"/>
      <c r="FY3" s="14"/>
      <c r="FZ3" s="14"/>
      <c r="GA3" s="14"/>
      <c r="GB3" s="14"/>
      <c r="GC3" s="14"/>
      <c r="GD3" s="14"/>
      <c r="GE3" s="14"/>
      <c r="GF3" s="14"/>
      <c r="GG3" s="14"/>
      <c r="GH3" s="14"/>
      <c r="GI3" s="14"/>
      <c r="GJ3" s="14"/>
      <c r="GK3" s="14"/>
      <c r="GL3" s="14"/>
      <c r="GM3" s="14"/>
      <c r="GN3" s="14"/>
      <c r="GO3" s="14"/>
      <c r="GP3" s="14"/>
      <c r="GQ3" s="14"/>
      <c r="GR3" s="14"/>
      <c r="GS3" s="14"/>
    </row>
    <row r="4" spans="1:236" s="13" customFormat="1" ht="51">
      <c r="A4" s="11" t="s">
        <v>118</v>
      </c>
      <c r="B4" s="93" t="s">
        <v>314</v>
      </c>
      <c r="C4" s="94" t="s">
        <v>315</v>
      </c>
      <c r="D4" s="267" t="s">
        <v>859</v>
      </c>
      <c r="E4" s="267" t="s">
        <v>859</v>
      </c>
      <c r="F4" s="267" t="s">
        <v>864</v>
      </c>
      <c r="G4" s="267" t="s">
        <v>870</v>
      </c>
      <c r="H4" s="267" t="s">
        <v>879</v>
      </c>
      <c r="I4" s="92"/>
      <c r="J4" s="92"/>
      <c r="K4" s="92"/>
      <c r="L4" s="92"/>
      <c r="M4" s="92"/>
      <c r="N4" s="92"/>
      <c r="O4" s="92"/>
      <c r="P4" s="92"/>
      <c r="Q4" s="93"/>
      <c r="R4" s="93"/>
      <c r="S4" s="93"/>
      <c r="T4" s="92"/>
      <c r="U4" s="92"/>
      <c r="V4" s="92"/>
      <c r="W4" s="92"/>
      <c r="X4" s="92"/>
      <c r="Y4" s="92"/>
      <c r="Z4" s="92"/>
      <c r="AH4" s="17"/>
      <c r="AI4" s="17"/>
      <c r="AJ4" s="17"/>
      <c r="AK4" s="17"/>
      <c r="AL4" s="17"/>
      <c r="AM4" s="17"/>
      <c r="AN4" s="17"/>
      <c r="FR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row>
    <row r="5" spans="1:236" s="82" customFormat="1">
      <c r="A5" s="81" t="s">
        <v>119</v>
      </c>
      <c r="B5" s="95" t="s">
        <v>317</v>
      </c>
      <c r="C5" s="95" t="s">
        <v>316</v>
      </c>
      <c r="D5" s="268" t="s">
        <v>860</v>
      </c>
      <c r="E5" s="268" t="s">
        <v>860</v>
      </c>
      <c r="F5" s="268" t="s">
        <v>865</v>
      </c>
      <c r="G5" s="268" t="s">
        <v>861</v>
      </c>
      <c r="H5" s="268" t="s">
        <v>880</v>
      </c>
      <c r="I5" s="95"/>
      <c r="J5" s="95"/>
      <c r="K5" s="95"/>
      <c r="L5" s="95"/>
      <c r="M5" s="95"/>
      <c r="N5" s="95"/>
      <c r="O5" s="95"/>
      <c r="P5" s="95"/>
      <c r="Q5" s="95"/>
      <c r="R5" s="95"/>
      <c r="S5" s="95"/>
      <c r="T5" s="95"/>
      <c r="U5" s="95"/>
      <c r="V5" s="95"/>
      <c r="W5" s="95"/>
      <c r="X5" s="95"/>
      <c r="Y5" s="95"/>
      <c r="Z5" s="95"/>
      <c r="DF5" s="83"/>
      <c r="FT5" s="84"/>
      <c r="FU5" s="84"/>
      <c r="FV5" s="84"/>
      <c r="FW5" s="84"/>
      <c r="FX5" s="84"/>
      <c r="FY5" s="84"/>
      <c r="FZ5" s="84"/>
      <c r="GA5" s="84"/>
      <c r="GB5" s="84"/>
      <c r="GC5" s="84"/>
      <c r="GD5" s="84"/>
      <c r="GE5" s="84"/>
      <c r="GF5" s="84"/>
      <c r="GG5" s="84"/>
      <c r="GH5" s="84"/>
      <c r="GI5" s="84"/>
      <c r="GJ5" s="84"/>
      <c r="GK5" s="84"/>
      <c r="GL5" s="84"/>
      <c r="GM5" s="84"/>
      <c r="GN5" s="85"/>
      <c r="GO5" s="84"/>
      <c r="GP5" s="84"/>
      <c r="GQ5" s="84"/>
      <c r="GR5" s="84"/>
      <c r="GS5" s="84"/>
    </row>
    <row r="6" spans="1:236" s="82" customFormat="1" ht="12.75" customHeight="1">
      <c r="A6" s="81" t="s">
        <v>120</v>
      </c>
      <c r="B6" s="95"/>
      <c r="C6" s="95"/>
      <c r="D6" s="95"/>
      <c r="E6" s="95"/>
      <c r="F6" s="95"/>
      <c r="G6" s="268" t="s">
        <v>872</v>
      </c>
      <c r="H6" s="95"/>
      <c r="I6" s="95"/>
      <c r="J6" s="95"/>
      <c r="K6" s="95"/>
      <c r="L6" s="95"/>
      <c r="M6" s="95"/>
      <c r="N6" s="95"/>
      <c r="O6" s="95"/>
      <c r="P6" s="95"/>
      <c r="Q6" s="95"/>
      <c r="R6" s="95"/>
      <c r="S6" s="95"/>
      <c r="T6" s="95"/>
      <c r="U6" s="95"/>
      <c r="V6" s="95"/>
      <c r="W6" s="95"/>
      <c r="X6" s="95"/>
      <c r="Y6" s="95"/>
      <c r="Z6" s="95"/>
      <c r="FT6" s="84"/>
      <c r="FU6" s="84"/>
      <c r="FV6" s="84"/>
      <c r="FW6" s="84"/>
      <c r="FX6" s="84"/>
      <c r="FY6" s="84"/>
      <c r="FZ6" s="84"/>
      <c r="GA6" s="84"/>
      <c r="GB6" s="84"/>
      <c r="GC6" s="84"/>
      <c r="GD6" s="84"/>
      <c r="GE6" s="84"/>
      <c r="GF6" s="84"/>
      <c r="GG6" s="84"/>
      <c r="GH6" s="84"/>
      <c r="GI6" s="84"/>
      <c r="GJ6" s="84"/>
      <c r="GK6" s="84"/>
      <c r="GL6" s="84"/>
      <c r="GM6" s="84"/>
      <c r="GN6" s="84"/>
      <c r="GO6" s="84"/>
      <c r="GP6" s="84"/>
      <c r="GQ6" s="84"/>
      <c r="GR6" s="84"/>
      <c r="GS6" s="84"/>
    </row>
    <row r="7" spans="1:236" s="15" customFormat="1" ht="12.75" customHeight="1">
      <c r="A7" s="11" t="s">
        <v>121</v>
      </c>
      <c r="B7" s="97" t="s">
        <v>154</v>
      </c>
      <c r="C7" s="269" t="s">
        <v>1219</v>
      </c>
      <c r="D7" s="269" t="s">
        <v>145</v>
      </c>
      <c r="E7" s="269" t="s">
        <v>145</v>
      </c>
      <c r="F7" s="269" t="s">
        <v>866</v>
      </c>
      <c r="G7" s="269" t="s">
        <v>155</v>
      </c>
      <c r="H7" s="269" t="s">
        <v>881</v>
      </c>
      <c r="I7" s="97"/>
      <c r="J7" s="97"/>
      <c r="K7" s="97"/>
      <c r="L7" s="97"/>
      <c r="M7" s="97"/>
      <c r="N7" s="97"/>
      <c r="O7" s="97"/>
      <c r="P7" s="97"/>
      <c r="Q7" s="97"/>
      <c r="R7" s="97"/>
      <c r="S7" s="97"/>
      <c r="T7" s="97"/>
      <c r="U7" s="97"/>
      <c r="V7" s="97"/>
      <c r="W7" s="97"/>
      <c r="X7" s="97"/>
      <c r="Y7" s="97"/>
      <c r="Z7" s="97"/>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row>
    <row r="8" spans="1:236" s="15" customFormat="1" ht="12.75" customHeight="1">
      <c r="A8" s="11" t="s">
        <v>134</v>
      </c>
      <c r="B8" s="97" t="s">
        <v>318</v>
      </c>
      <c r="C8" s="97"/>
      <c r="D8" s="97"/>
      <c r="E8" s="97"/>
      <c r="F8" s="97"/>
      <c r="G8" s="97"/>
      <c r="H8" s="97"/>
      <c r="I8" s="97"/>
      <c r="J8" s="97"/>
      <c r="K8" s="97"/>
      <c r="L8" s="97"/>
      <c r="M8" s="97"/>
      <c r="N8" s="97"/>
      <c r="O8" s="97"/>
      <c r="P8" s="97"/>
      <c r="Q8" s="97"/>
      <c r="R8" s="97"/>
      <c r="S8" s="97"/>
      <c r="T8" s="97"/>
      <c r="U8" s="97"/>
      <c r="V8" s="97"/>
      <c r="W8" s="97"/>
      <c r="X8" s="97"/>
      <c r="Y8" s="97"/>
      <c r="Z8" s="97"/>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row>
    <row r="9" spans="1:236" s="82" customFormat="1" ht="12.75" customHeight="1">
      <c r="A9" s="81" t="s">
        <v>122</v>
      </c>
      <c r="B9" s="96" t="s">
        <v>153</v>
      </c>
      <c r="C9" s="95" t="s">
        <v>153</v>
      </c>
      <c r="D9" s="95" t="s">
        <v>153</v>
      </c>
      <c r="E9" s="95" t="s">
        <v>153</v>
      </c>
      <c r="F9" s="268" t="s">
        <v>152</v>
      </c>
      <c r="G9" s="268" t="s">
        <v>874</v>
      </c>
      <c r="H9" s="268" t="s">
        <v>883</v>
      </c>
      <c r="I9" s="95"/>
      <c r="J9" s="95"/>
      <c r="K9" s="95"/>
      <c r="L9" s="95"/>
      <c r="M9" s="95"/>
      <c r="N9" s="95"/>
      <c r="O9" s="95"/>
      <c r="P9" s="95"/>
      <c r="Q9" s="95"/>
      <c r="R9" s="95"/>
      <c r="S9" s="95"/>
      <c r="T9" s="95"/>
      <c r="U9" s="95"/>
      <c r="V9" s="95"/>
      <c r="W9" s="95"/>
      <c r="X9" s="95"/>
      <c r="Y9" s="95"/>
      <c r="Z9" s="95"/>
      <c r="AP9" s="83"/>
      <c r="FT9" s="84"/>
      <c r="FU9" s="84"/>
      <c r="FV9" s="84"/>
      <c r="FW9" s="84"/>
      <c r="FX9" s="84"/>
      <c r="FY9" s="84"/>
      <c r="FZ9" s="84"/>
      <c r="GA9" s="84"/>
      <c r="GB9" s="84"/>
      <c r="GC9" s="84"/>
      <c r="GD9" s="84"/>
      <c r="GE9" s="84"/>
      <c r="GF9" s="84"/>
      <c r="GG9" s="84"/>
      <c r="GH9" s="84"/>
      <c r="GI9" s="84"/>
      <c r="GJ9" s="84"/>
      <c r="GK9" s="84"/>
      <c r="GL9" s="84"/>
      <c r="GM9" s="84"/>
      <c r="GN9" s="84"/>
      <c r="GO9" s="84"/>
      <c r="GP9" s="84"/>
      <c r="GQ9" s="84"/>
      <c r="GR9" s="84"/>
      <c r="GS9" s="84"/>
    </row>
    <row r="10" spans="1:236" s="82" customFormat="1" ht="12.75" customHeight="1">
      <c r="A10" s="81" t="s">
        <v>123</v>
      </c>
      <c r="B10" s="95" t="s">
        <v>320</v>
      </c>
      <c r="C10" s="95" t="s">
        <v>319</v>
      </c>
      <c r="D10" s="95" t="s">
        <v>861</v>
      </c>
      <c r="E10" s="95" t="s">
        <v>861</v>
      </c>
      <c r="F10" s="95" t="s">
        <v>867</v>
      </c>
      <c r="G10" s="268" t="s">
        <v>871</v>
      </c>
      <c r="H10" s="95" t="s">
        <v>882</v>
      </c>
      <c r="I10" s="95"/>
      <c r="J10" s="95"/>
      <c r="K10" s="95"/>
      <c r="L10" s="95"/>
      <c r="M10" s="95"/>
      <c r="N10" s="95"/>
      <c r="O10" s="95"/>
      <c r="P10" s="95"/>
      <c r="Q10" s="95"/>
      <c r="R10" s="95"/>
      <c r="S10" s="95"/>
      <c r="T10" s="95"/>
      <c r="U10" s="95"/>
      <c r="V10" s="95"/>
      <c r="W10" s="95"/>
      <c r="X10" s="95"/>
      <c r="Y10" s="95"/>
      <c r="Z10" s="95"/>
      <c r="FT10" s="84"/>
      <c r="FU10" s="84"/>
      <c r="FV10" s="84"/>
      <c r="FW10" s="84"/>
      <c r="FX10" s="84"/>
      <c r="FY10" s="84"/>
      <c r="FZ10" s="84"/>
      <c r="GA10" s="84"/>
      <c r="GB10" s="84"/>
      <c r="GC10" s="84"/>
      <c r="GD10" s="84"/>
      <c r="GE10" s="84"/>
      <c r="GF10" s="84"/>
      <c r="GG10" s="84"/>
      <c r="GH10" s="84"/>
      <c r="GI10" s="84"/>
      <c r="GJ10" s="84"/>
      <c r="GK10" s="84"/>
      <c r="GL10" s="84"/>
      <c r="GM10" s="84"/>
      <c r="GN10" s="84"/>
      <c r="GO10" s="84"/>
      <c r="GP10" s="84"/>
      <c r="GQ10" s="84"/>
      <c r="GR10" s="84"/>
      <c r="GS10" s="84"/>
    </row>
    <row r="11" spans="1:236" s="15" customFormat="1" ht="12.75" customHeight="1">
      <c r="A11" s="11" t="s">
        <v>124</v>
      </c>
      <c r="B11" s="97"/>
      <c r="C11" s="98"/>
      <c r="D11" s="97"/>
      <c r="E11" s="97"/>
      <c r="F11" s="97"/>
      <c r="G11" s="97"/>
      <c r="H11" s="97"/>
      <c r="I11" s="97"/>
      <c r="J11" s="97"/>
      <c r="K11" s="97"/>
      <c r="L11" s="97"/>
      <c r="M11" s="97"/>
      <c r="N11" s="97"/>
      <c r="O11" s="97"/>
      <c r="P11" s="97"/>
      <c r="Q11" s="97"/>
      <c r="R11" s="97"/>
      <c r="S11" s="97"/>
      <c r="T11" s="97"/>
      <c r="U11" s="97"/>
      <c r="V11" s="97"/>
      <c r="W11" s="97"/>
      <c r="X11" s="97"/>
      <c r="Y11" s="97"/>
      <c r="Z11" s="97"/>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row>
    <row r="12" spans="1:236" s="15" customFormat="1" ht="24.75" customHeight="1">
      <c r="A12" s="11" t="s">
        <v>125</v>
      </c>
      <c r="B12" s="97"/>
      <c r="C12" s="98"/>
      <c r="D12" s="97"/>
      <c r="E12" s="97"/>
      <c r="F12" s="97"/>
      <c r="G12" s="97"/>
      <c r="H12" s="97"/>
      <c r="I12" s="97"/>
      <c r="J12" s="97"/>
      <c r="K12" s="97"/>
      <c r="L12" s="97"/>
      <c r="M12" s="97"/>
      <c r="N12" s="97"/>
      <c r="O12" s="97"/>
      <c r="P12" s="97"/>
      <c r="Q12" s="97"/>
      <c r="R12" s="97"/>
      <c r="S12" s="97"/>
      <c r="T12" s="97"/>
      <c r="U12" s="97"/>
      <c r="V12" s="97"/>
      <c r="W12" s="97"/>
      <c r="X12" s="97"/>
      <c r="Y12" s="97"/>
      <c r="Z12" s="97"/>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row>
    <row r="13" spans="1:236" s="82" customFormat="1" ht="12.75" customHeight="1">
      <c r="A13" s="81" t="s">
        <v>126</v>
      </c>
      <c r="B13" s="95"/>
      <c r="C13" s="95"/>
      <c r="D13" s="95"/>
      <c r="E13" s="95"/>
      <c r="F13" s="95"/>
      <c r="G13" s="95"/>
      <c r="H13" s="95"/>
      <c r="I13" s="95"/>
      <c r="J13" s="95"/>
      <c r="K13" s="95"/>
      <c r="L13" s="95"/>
      <c r="M13" s="95"/>
      <c r="N13" s="95"/>
      <c r="O13" s="95"/>
      <c r="P13" s="95"/>
      <c r="Q13" s="95"/>
      <c r="R13" s="95"/>
      <c r="S13" s="95"/>
      <c r="T13" s="95"/>
      <c r="U13" s="95"/>
      <c r="V13" s="95"/>
      <c r="W13" s="95"/>
      <c r="X13" s="95"/>
      <c r="Y13" s="95"/>
      <c r="Z13" s="95"/>
      <c r="FT13" s="84"/>
      <c r="FU13" s="84"/>
      <c r="FV13" s="84"/>
      <c r="FW13" s="84"/>
      <c r="FX13" s="84"/>
      <c r="FY13" s="84"/>
      <c r="FZ13" s="84"/>
      <c r="GA13" s="84"/>
      <c r="GB13" s="84"/>
      <c r="GC13" s="84"/>
      <c r="GD13" s="84"/>
      <c r="GE13" s="84"/>
      <c r="GF13" s="84"/>
      <c r="GG13" s="84"/>
      <c r="GH13" s="84"/>
      <c r="GI13" s="84"/>
      <c r="GJ13" s="84"/>
      <c r="GK13" s="84"/>
      <c r="GL13" s="84"/>
      <c r="GM13" s="84"/>
      <c r="GN13" s="84"/>
      <c r="GO13" s="84"/>
      <c r="GP13" s="84"/>
      <c r="GQ13" s="84"/>
      <c r="GR13" s="84"/>
      <c r="GS13" s="84"/>
    </row>
    <row r="14" spans="1:236" s="82" customFormat="1" ht="12.75" customHeight="1">
      <c r="A14" s="81" t="s">
        <v>127</v>
      </c>
      <c r="B14" s="95"/>
      <c r="C14" s="95"/>
      <c r="D14" s="95"/>
      <c r="E14" s="95"/>
      <c r="F14" s="95"/>
      <c r="G14" s="95"/>
      <c r="H14" s="95"/>
      <c r="I14" s="95"/>
      <c r="J14" s="95"/>
      <c r="K14" s="95"/>
      <c r="L14" s="95"/>
      <c r="M14" s="95"/>
      <c r="N14" s="95"/>
      <c r="O14" s="95"/>
      <c r="P14" s="95"/>
      <c r="Q14" s="95"/>
      <c r="R14" s="95"/>
      <c r="S14" s="95"/>
      <c r="T14" s="95"/>
      <c r="U14" s="95"/>
      <c r="V14" s="95"/>
      <c r="W14" s="95"/>
      <c r="X14" s="95"/>
      <c r="Y14" s="95"/>
      <c r="Z14" s="95"/>
      <c r="FT14" s="84"/>
      <c r="FU14" s="84"/>
      <c r="FV14" s="84"/>
      <c r="FW14" s="84"/>
      <c r="FX14" s="84"/>
      <c r="FY14" s="84"/>
      <c r="FZ14" s="84"/>
      <c r="GA14" s="84"/>
      <c r="GB14" s="84"/>
      <c r="GC14" s="84"/>
      <c r="GD14" s="84"/>
      <c r="GE14" s="84"/>
      <c r="GF14" s="84"/>
      <c r="GG14" s="84"/>
      <c r="GH14" s="84"/>
      <c r="GI14" s="84"/>
      <c r="GJ14" s="84"/>
      <c r="GK14" s="84"/>
      <c r="GL14" s="84"/>
      <c r="GM14" s="84"/>
      <c r="GN14" s="84"/>
      <c r="GO14" s="84"/>
      <c r="GP14" s="84"/>
      <c r="GQ14" s="84"/>
      <c r="GR14" s="84"/>
      <c r="GS14" s="84"/>
    </row>
    <row r="15" spans="1:236" s="13" customFormat="1" ht="12.75" customHeight="1">
      <c r="A15" s="11" t="s">
        <v>128</v>
      </c>
      <c r="B15" s="92"/>
      <c r="C15" s="92"/>
      <c r="D15" s="92"/>
      <c r="E15" s="92"/>
      <c r="F15" s="92"/>
      <c r="G15" s="92"/>
      <c r="H15" s="92"/>
      <c r="I15" s="92"/>
      <c r="J15" s="92"/>
      <c r="K15" s="92"/>
      <c r="L15" s="92"/>
      <c r="M15" s="92"/>
      <c r="N15" s="92"/>
      <c r="O15" s="92"/>
      <c r="P15" s="92"/>
      <c r="Q15" s="92"/>
      <c r="R15" s="92"/>
      <c r="S15" s="92"/>
      <c r="T15" s="92"/>
      <c r="U15" s="92"/>
      <c r="V15" s="92"/>
      <c r="W15" s="92"/>
      <c r="X15" s="92"/>
      <c r="Y15" s="92"/>
      <c r="Z15" s="92"/>
      <c r="FT15" s="14"/>
      <c r="FU15" s="14"/>
      <c r="FV15" s="14"/>
      <c r="FW15" s="14"/>
      <c r="FX15" s="14"/>
      <c r="FY15" s="14"/>
      <c r="FZ15" s="14"/>
      <c r="GA15" s="14"/>
      <c r="GB15" s="14"/>
      <c r="GC15" s="14"/>
      <c r="GD15" s="14"/>
      <c r="GE15" s="14"/>
      <c r="GF15" s="14"/>
      <c r="GG15" s="14"/>
      <c r="GH15" s="14"/>
      <c r="GI15" s="14"/>
      <c r="GJ15" s="14"/>
      <c r="GK15" s="14"/>
      <c r="GL15" s="14"/>
      <c r="GM15" s="14"/>
      <c r="GN15" s="14"/>
      <c r="GO15" s="14"/>
      <c r="GP15" s="14"/>
      <c r="GQ15" s="14"/>
      <c r="GR15" s="14"/>
      <c r="GS15" s="14"/>
    </row>
    <row r="16" spans="1:236" s="15" customFormat="1" ht="12.75" customHeight="1">
      <c r="A16" s="11" t="s">
        <v>129</v>
      </c>
      <c r="B16" s="97"/>
      <c r="C16" s="97"/>
      <c r="D16" s="97"/>
      <c r="E16" s="97"/>
      <c r="F16" s="97"/>
      <c r="G16" s="97"/>
      <c r="H16" s="97"/>
      <c r="I16" s="97"/>
      <c r="J16" s="97"/>
      <c r="K16" s="97"/>
      <c r="L16" s="97"/>
      <c r="M16" s="97"/>
      <c r="N16" s="97"/>
      <c r="O16" s="97"/>
      <c r="P16" s="97"/>
      <c r="Q16" s="97"/>
      <c r="R16" s="97"/>
      <c r="S16" s="97"/>
      <c r="T16" s="97"/>
      <c r="U16" s="97"/>
      <c r="V16" s="97"/>
      <c r="W16" s="97"/>
      <c r="X16" s="97"/>
      <c r="Y16" s="97"/>
      <c r="Z16" s="97"/>
      <c r="BT16" s="13"/>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row>
    <row r="17" spans="1:201" s="86" customFormat="1" ht="12.75" customHeight="1">
      <c r="A17" s="81" t="s">
        <v>130</v>
      </c>
      <c r="B17" s="99"/>
      <c r="C17" s="99"/>
      <c r="D17" s="99"/>
      <c r="E17" s="99"/>
      <c r="F17" s="99"/>
      <c r="G17" s="99"/>
      <c r="H17" s="99"/>
      <c r="I17" s="99"/>
      <c r="J17" s="99"/>
      <c r="K17" s="99"/>
      <c r="L17" s="99"/>
      <c r="M17" s="99"/>
      <c r="N17" s="99"/>
      <c r="O17" s="99"/>
      <c r="P17" s="99"/>
      <c r="Q17" s="99"/>
      <c r="R17" s="99"/>
      <c r="S17" s="99"/>
      <c r="T17" s="99"/>
      <c r="U17" s="99"/>
      <c r="V17" s="99"/>
      <c r="W17" s="99"/>
      <c r="X17" s="99"/>
      <c r="Y17" s="99"/>
      <c r="Z17" s="99"/>
      <c r="FT17" s="87"/>
      <c r="FU17" s="87"/>
      <c r="FV17" s="87"/>
      <c r="FW17" s="87"/>
      <c r="FX17" s="87"/>
      <c r="FY17" s="87"/>
      <c r="FZ17" s="87"/>
      <c r="GA17" s="87"/>
      <c r="GB17" s="87"/>
      <c r="GC17" s="87"/>
      <c r="GD17" s="87"/>
      <c r="GE17" s="87"/>
      <c r="GF17" s="87"/>
      <c r="GG17" s="87"/>
      <c r="GH17" s="87"/>
      <c r="GI17" s="87"/>
      <c r="GJ17" s="87"/>
      <c r="GK17" s="87"/>
      <c r="GL17" s="87"/>
      <c r="GM17" s="87"/>
      <c r="GN17" s="87"/>
      <c r="GO17" s="87"/>
      <c r="GP17" s="87"/>
      <c r="GQ17" s="87"/>
      <c r="GR17" s="87"/>
      <c r="GS17" s="87"/>
    </row>
    <row r="18" spans="1:201" s="86" customFormat="1" ht="12.75" customHeight="1">
      <c r="A18" s="81" t="s">
        <v>135</v>
      </c>
      <c r="B18" s="99" t="s">
        <v>321</v>
      </c>
      <c r="C18" s="100"/>
      <c r="D18" s="99"/>
      <c r="E18" s="99"/>
      <c r="F18" s="99"/>
      <c r="G18" s="99"/>
      <c r="H18" s="99"/>
      <c r="I18" s="99"/>
      <c r="J18" s="99"/>
      <c r="K18" s="99"/>
      <c r="L18" s="99"/>
      <c r="M18" s="99"/>
      <c r="N18" s="99"/>
      <c r="O18" s="99"/>
      <c r="P18" s="99"/>
      <c r="Q18" s="99"/>
      <c r="R18" s="99"/>
      <c r="S18" s="99"/>
      <c r="T18" s="99"/>
      <c r="U18" s="99"/>
      <c r="V18" s="99"/>
      <c r="W18" s="99"/>
      <c r="X18" s="99"/>
      <c r="Y18" s="99"/>
      <c r="Z18" s="99"/>
      <c r="FT18" s="87"/>
      <c r="FU18" s="87"/>
      <c r="FV18" s="87"/>
      <c r="FW18" s="87"/>
      <c r="FX18" s="87"/>
      <c r="FY18" s="87"/>
      <c r="FZ18" s="87"/>
      <c r="GA18" s="87"/>
      <c r="GB18" s="87"/>
      <c r="GC18" s="87"/>
      <c r="GD18" s="87"/>
      <c r="GE18" s="87"/>
      <c r="GF18" s="87"/>
      <c r="GG18" s="87"/>
      <c r="GH18" s="87"/>
      <c r="GI18" s="87"/>
      <c r="GJ18" s="87"/>
      <c r="GK18" s="87"/>
      <c r="GL18" s="87"/>
      <c r="GM18" s="87"/>
      <c r="GN18" s="87"/>
      <c r="GO18" s="87"/>
      <c r="GP18" s="87"/>
      <c r="GQ18" s="87"/>
      <c r="GR18" s="87"/>
      <c r="GS18" s="87"/>
    </row>
    <row r="19" spans="1:201" s="13" customFormat="1" ht="12.75" customHeight="1">
      <c r="A19" s="11" t="s">
        <v>131</v>
      </c>
      <c r="B19" s="92"/>
      <c r="C19" s="92"/>
      <c r="D19" s="92"/>
      <c r="E19" s="92"/>
      <c r="F19" s="92"/>
      <c r="G19" s="92"/>
      <c r="H19" s="92"/>
      <c r="I19" s="92"/>
      <c r="J19" s="92"/>
      <c r="K19" s="92"/>
      <c r="L19" s="92"/>
      <c r="M19" s="92"/>
      <c r="N19" s="92"/>
      <c r="O19" s="92"/>
      <c r="P19" s="92"/>
      <c r="Q19" s="92"/>
      <c r="R19" s="92"/>
      <c r="S19" s="92"/>
      <c r="T19" s="92"/>
      <c r="U19" s="92"/>
      <c r="V19" s="92"/>
      <c r="W19" s="92"/>
      <c r="X19" s="92"/>
      <c r="Y19" s="92"/>
      <c r="Z19" s="92"/>
      <c r="FT19" s="14"/>
      <c r="FU19" s="14"/>
      <c r="FV19" s="14"/>
      <c r="FW19" s="14"/>
      <c r="FX19" s="14"/>
      <c r="FY19" s="14"/>
      <c r="FZ19" s="14"/>
      <c r="GA19" s="14"/>
      <c r="GB19" s="14"/>
      <c r="GC19" s="14"/>
      <c r="GD19" s="14"/>
      <c r="GE19" s="14"/>
      <c r="GF19" s="14"/>
      <c r="GG19" s="14"/>
      <c r="GH19" s="14"/>
      <c r="GI19" s="14"/>
      <c r="GJ19" s="14"/>
      <c r="GK19" s="14"/>
      <c r="GL19" s="14"/>
      <c r="GM19" s="14"/>
      <c r="GN19" s="14"/>
      <c r="GO19" s="14"/>
      <c r="GP19" s="14"/>
      <c r="GQ19" s="14"/>
      <c r="GR19" s="14"/>
      <c r="GS19" s="14"/>
    </row>
    <row r="20" spans="1:201" s="78" customFormat="1" ht="12.75" customHeight="1">
      <c r="A20" s="76" t="s">
        <v>132</v>
      </c>
      <c r="B20" s="203" t="s">
        <v>322</v>
      </c>
      <c r="C20" t="s">
        <v>323</v>
      </c>
      <c r="D20" s="203" t="s">
        <v>862</v>
      </c>
      <c r="E20" s="203" t="s">
        <v>863</v>
      </c>
      <c r="F20" s="92"/>
      <c r="G20" s="203" t="s">
        <v>873</v>
      </c>
      <c r="H20" s="354" t="s">
        <v>833</v>
      </c>
      <c r="I20" s="101"/>
      <c r="J20" s="101"/>
      <c r="K20" s="101"/>
      <c r="L20" s="92"/>
      <c r="M20" s="101"/>
      <c r="N20" s="101"/>
      <c r="O20" s="101"/>
      <c r="P20" s="101"/>
      <c r="Q20" s="101"/>
      <c r="R20" s="101"/>
      <c r="S20" s="101"/>
      <c r="T20" s="101"/>
      <c r="U20" s="101"/>
      <c r="V20" s="101"/>
      <c r="W20" s="101"/>
      <c r="X20" s="101"/>
      <c r="Y20" s="101"/>
      <c r="Z20" s="101"/>
      <c r="AA20" s="77"/>
      <c r="AB20" s="77"/>
      <c r="AC20" s="77"/>
      <c r="AD20" s="77"/>
      <c r="AE20" s="77"/>
      <c r="AF20" s="77"/>
      <c r="AG20" s="77"/>
      <c r="AH20" s="77"/>
      <c r="AI20" s="77"/>
      <c r="AJ20" s="77"/>
      <c r="AK20" s="13"/>
      <c r="AL20" s="77"/>
      <c r="AM20" s="77"/>
      <c r="AN20" s="77"/>
      <c r="AO20" s="77"/>
      <c r="AP20" s="77"/>
      <c r="AQ20" s="77"/>
      <c r="AR20" s="77"/>
      <c r="AS20" s="77"/>
      <c r="AT20" s="77"/>
      <c r="AU20" s="77"/>
      <c r="AV20" s="77"/>
      <c r="AW20" s="77"/>
      <c r="AX20" s="77"/>
      <c r="AY20" s="77"/>
      <c r="AZ20" s="77"/>
      <c r="BA20" s="77"/>
      <c r="BB20" s="77"/>
      <c r="BC20" s="77"/>
      <c r="BD20" s="77"/>
      <c r="BE20" s="77"/>
      <c r="BF20" s="77"/>
      <c r="BG20" s="13"/>
      <c r="BH20" s="13"/>
      <c r="BI20" s="13"/>
      <c r="BJ20" s="13"/>
      <c r="BK20" s="13"/>
      <c r="BL20" s="13"/>
      <c r="BM20" s="13"/>
      <c r="BN20" s="13"/>
      <c r="BO20" s="77"/>
      <c r="BP20" s="77"/>
      <c r="BQ20" s="77"/>
      <c r="BR20" s="77"/>
      <c r="BS20" s="77"/>
      <c r="BT20" s="77"/>
      <c r="BU20" s="77"/>
      <c r="BV20" s="77"/>
      <c r="BW20" s="77"/>
      <c r="BX20" s="77"/>
      <c r="BY20" s="77"/>
      <c r="BZ20" s="77"/>
      <c r="CA20" s="13"/>
      <c r="CB20" s="77"/>
      <c r="CC20" s="77"/>
      <c r="CD20" s="13"/>
      <c r="CE20" s="77"/>
      <c r="CF20" s="77"/>
      <c r="CG20" s="77"/>
      <c r="CH20" s="77"/>
      <c r="CI20" s="77"/>
      <c r="CJ20" s="77"/>
      <c r="CK20" s="77"/>
      <c r="CL20" s="77"/>
      <c r="CM20" s="13"/>
      <c r="CN20" s="77"/>
      <c r="CO20" s="77"/>
      <c r="CP20" s="77"/>
      <c r="CQ20" s="77"/>
      <c r="CR20" s="77"/>
      <c r="CS20" s="77"/>
      <c r="CT20" s="77"/>
      <c r="CU20" s="77"/>
      <c r="CV20" s="77"/>
      <c r="CW20" s="77"/>
      <c r="CX20" s="77"/>
      <c r="CY20" s="77"/>
      <c r="CZ20" s="77"/>
      <c r="DA20" s="77"/>
      <c r="DB20" s="77"/>
      <c r="DC20" s="77"/>
      <c r="DD20" s="77"/>
      <c r="DE20" s="77"/>
      <c r="DF20" s="77"/>
      <c r="DG20" s="77"/>
      <c r="DH20" s="77"/>
      <c r="DI20" s="77"/>
      <c r="DJ20" s="77"/>
      <c r="DK20" s="77"/>
      <c r="DL20" s="13"/>
      <c r="DM20" s="13"/>
      <c r="DN20" s="13"/>
      <c r="DO20" s="13"/>
      <c r="DP20" s="13"/>
      <c r="DQ20" s="13"/>
      <c r="DR20" s="13"/>
      <c r="DS20" s="13"/>
      <c r="DT20" s="13"/>
      <c r="DU20" s="13"/>
      <c r="DV20" s="13"/>
      <c r="DW20" s="13"/>
      <c r="DX20" s="13"/>
      <c r="DY20" s="13"/>
      <c r="DZ20" s="13"/>
      <c r="EB20" s="13"/>
      <c r="EC20" s="13"/>
      <c r="ED20" s="13"/>
      <c r="EE20" s="13"/>
      <c r="EF20" s="13"/>
      <c r="EG20" s="13"/>
      <c r="EH20" s="13"/>
      <c r="EI20" s="13"/>
      <c r="EJ20" s="13"/>
      <c r="EK20" s="13"/>
      <c r="EL20" s="13"/>
      <c r="EM20" s="13"/>
      <c r="EN20" s="13"/>
      <c r="EO20" s="13"/>
      <c r="EP20" s="13"/>
      <c r="EQ20" s="13"/>
      <c r="ER20" s="13"/>
      <c r="ES20" s="13"/>
      <c r="ET20" s="13"/>
      <c r="EU20" s="13"/>
      <c r="EV20" s="13"/>
      <c r="EW20" s="13"/>
      <c r="EX20" s="13"/>
      <c r="EY20" s="13"/>
      <c r="EZ20" s="13"/>
      <c r="FA20" s="13"/>
      <c r="FB20" s="13"/>
      <c r="FC20" s="13"/>
      <c r="FD20" s="13"/>
      <c r="FE20" s="13"/>
      <c r="FF20" s="13"/>
      <c r="FG20" s="13"/>
      <c r="FH20" s="13"/>
      <c r="FI20" s="13"/>
      <c r="FJ20" s="13"/>
      <c r="FK20" s="13"/>
      <c r="FL20" s="13"/>
      <c r="FM20" s="13"/>
      <c r="FN20" s="13"/>
      <c r="FO20" s="13"/>
      <c r="FP20" s="13"/>
      <c r="FQ20" s="13"/>
      <c r="FR20" s="13"/>
      <c r="FS20" s="13"/>
      <c r="FT20" s="79"/>
      <c r="FU20" s="14"/>
      <c r="FV20" s="79"/>
      <c r="FW20" s="14"/>
      <c r="FX20" s="14"/>
      <c r="FY20" s="14"/>
      <c r="FZ20" s="79"/>
      <c r="GA20" s="79"/>
      <c r="GB20" s="79"/>
      <c r="GC20" s="14"/>
      <c r="GD20" s="79"/>
      <c r="GE20" s="79"/>
      <c r="GF20" s="79"/>
      <c r="GG20" s="80"/>
      <c r="GH20" s="79"/>
      <c r="GI20" s="79"/>
      <c r="GJ20" s="79"/>
      <c r="GK20" s="79"/>
      <c r="GL20" s="79"/>
      <c r="GM20" s="79"/>
      <c r="GN20" s="79"/>
      <c r="GO20" s="79"/>
      <c r="GP20" s="79"/>
      <c r="GQ20" s="80"/>
      <c r="GR20" s="79"/>
      <c r="GS20" s="79"/>
    </row>
    <row r="21" spans="1:201" s="78" customFormat="1" ht="12.75" customHeight="1">
      <c r="A21" s="254" t="s">
        <v>855</v>
      </c>
      <c r="B21"/>
      <c r="C21"/>
      <c r="D21" s="270">
        <v>41365</v>
      </c>
      <c r="E21" s="270">
        <v>41365</v>
      </c>
      <c r="F21" s="272">
        <v>41365</v>
      </c>
      <c r="G21" s="274">
        <v>41367</v>
      </c>
      <c r="H21" s="274">
        <v>41367</v>
      </c>
      <c r="I21" s="101"/>
      <c r="J21" s="101"/>
      <c r="K21" s="101"/>
      <c r="L21" s="92"/>
      <c r="M21" s="101"/>
      <c r="N21" s="101"/>
      <c r="O21" s="101"/>
      <c r="P21" s="101"/>
      <c r="Q21" s="101"/>
      <c r="R21" s="101"/>
      <c r="S21" s="101"/>
      <c r="T21" s="101"/>
      <c r="U21" s="101"/>
      <c r="V21" s="101"/>
      <c r="W21" s="101"/>
      <c r="X21" s="101"/>
      <c r="Y21" s="101"/>
      <c r="Z21" s="101"/>
      <c r="AA21" s="77"/>
      <c r="AB21" s="77"/>
      <c r="AC21" s="77"/>
      <c r="AD21" s="77"/>
      <c r="AE21" s="77"/>
      <c r="AF21" s="77"/>
      <c r="AG21" s="77"/>
      <c r="AH21" s="77"/>
      <c r="AI21" s="77"/>
      <c r="AJ21" s="77"/>
      <c r="AK21" s="13"/>
      <c r="AL21" s="77"/>
      <c r="AM21" s="77"/>
      <c r="AN21" s="77"/>
      <c r="AO21" s="77"/>
      <c r="AP21" s="77"/>
      <c r="AQ21" s="77"/>
      <c r="AR21" s="77"/>
      <c r="AS21" s="77"/>
      <c r="AT21" s="77"/>
      <c r="AU21" s="77"/>
      <c r="AV21" s="77"/>
      <c r="AW21" s="77"/>
      <c r="AX21" s="77"/>
      <c r="AY21" s="77"/>
      <c r="AZ21" s="77"/>
      <c r="BA21" s="77"/>
      <c r="BB21" s="77"/>
      <c r="BC21" s="77"/>
      <c r="BD21" s="77"/>
      <c r="BE21" s="77"/>
      <c r="BF21" s="77"/>
      <c r="BG21" s="13"/>
      <c r="BH21" s="13"/>
      <c r="BI21" s="13"/>
      <c r="BJ21" s="13"/>
      <c r="BK21" s="13"/>
      <c r="BL21" s="13"/>
      <c r="BM21" s="13"/>
      <c r="BN21" s="13"/>
      <c r="BO21" s="77"/>
      <c r="BP21" s="77"/>
      <c r="BQ21" s="77"/>
      <c r="BR21" s="77"/>
      <c r="BS21" s="77"/>
      <c r="BT21" s="77"/>
      <c r="BU21" s="77"/>
      <c r="BV21" s="77"/>
      <c r="BW21" s="77"/>
      <c r="BX21" s="77"/>
      <c r="BY21" s="77"/>
      <c r="BZ21" s="77"/>
      <c r="CA21" s="13"/>
      <c r="CB21" s="77"/>
      <c r="CC21" s="77"/>
      <c r="CD21" s="13"/>
      <c r="CE21" s="77"/>
      <c r="CF21" s="77"/>
      <c r="CG21" s="77"/>
      <c r="CH21" s="77"/>
      <c r="CI21" s="77"/>
      <c r="CJ21" s="77"/>
      <c r="CK21" s="77"/>
      <c r="CL21" s="77"/>
      <c r="CM21" s="13"/>
      <c r="CN21" s="77"/>
      <c r="CO21" s="77"/>
      <c r="CP21" s="77"/>
      <c r="CQ21" s="77"/>
      <c r="CR21" s="77"/>
      <c r="CS21" s="77"/>
      <c r="CT21" s="77"/>
      <c r="CU21" s="77"/>
      <c r="CV21" s="77"/>
      <c r="CW21" s="77"/>
      <c r="CX21" s="77"/>
      <c r="CY21" s="77"/>
      <c r="CZ21" s="77"/>
      <c r="DA21" s="77"/>
      <c r="DB21" s="77"/>
      <c r="DC21" s="77"/>
      <c r="DD21" s="77"/>
      <c r="DE21" s="77"/>
      <c r="DF21" s="77"/>
      <c r="DG21" s="77"/>
      <c r="DH21" s="77"/>
      <c r="DI21" s="77"/>
      <c r="DJ21" s="77"/>
      <c r="DK21" s="77"/>
      <c r="DL21" s="13"/>
      <c r="DM21" s="13"/>
      <c r="DN21" s="13"/>
      <c r="DO21" s="13"/>
      <c r="DP21" s="13"/>
      <c r="DQ21" s="13"/>
      <c r="DR21" s="13"/>
      <c r="DS21" s="13"/>
      <c r="DT21" s="13"/>
      <c r="DU21" s="13"/>
      <c r="DV21" s="13"/>
      <c r="DW21" s="13"/>
      <c r="DX21" s="13"/>
      <c r="DY21" s="13"/>
      <c r="DZ21" s="13"/>
      <c r="EB21" s="13"/>
      <c r="EC21" s="13"/>
      <c r="ED21" s="13"/>
      <c r="EE21" s="13"/>
      <c r="EF21" s="13"/>
      <c r="EG21" s="13"/>
      <c r="EH21" s="13"/>
      <c r="EI21" s="13"/>
      <c r="EJ21" s="13"/>
      <c r="EK21" s="13"/>
      <c r="EL21" s="13"/>
      <c r="EM21" s="13"/>
      <c r="EN21" s="13"/>
      <c r="EO21" s="13"/>
      <c r="EP21" s="13"/>
      <c r="EQ21" s="13"/>
      <c r="ER21" s="13"/>
      <c r="ES21" s="13"/>
      <c r="ET21" s="13"/>
      <c r="EU21" s="13"/>
      <c r="EV21" s="13"/>
      <c r="EW21" s="13"/>
      <c r="EX21" s="13"/>
      <c r="EY21" s="13"/>
      <c r="EZ21" s="13"/>
      <c r="FA21" s="13"/>
      <c r="FB21" s="13"/>
      <c r="FC21" s="13"/>
      <c r="FD21" s="13"/>
      <c r="FE21" s="13"/>
      <c r="FF21" s="13"/>
      <c r="FG21" s="13"/>
      <c r="FH21" s="13"/>
      <c r="FI21" s="13"/>
      <c r="FJ21" s="13"/>
      <c r="FK21" s="13"/>
      <c r="FL21" s="13"/>
      <c r="FM21" s="13"/>
      <c r="FN21" s="13"/>
      <c r="FO21" s="13"/>
      <c r="FP21" s="13"/>
      <c r="FQ21" s="13"/>
      <c r="FR21" s="13"/>
      <c r="FS21" s="13"/>
      <c r="FT21" s="79"/>
      <c r="FU21" s="14"/>
      <c r="FV21" s="79"/>
      <c r="FW21" s="14"/>
      <c r="FX21" s="14"/>
      <c r="FY21" s="14"/>
      <c r="FZ21" s="79"/>
      <c r="GA21" s="79"/>
      <c r="GB21" s="79"/>
      <c r="GC21" s="14"/>
      <c r="GD21" s="79"/>
      <c r="GE21" s="79"/>
      <c r="GF21" s="79"/>
      <c r="GG21" s="80"/>
      <c r="GH21" s="79"/>
      <c r="GI21" s="79"/>
      <c r="GJ21" s="79"/>
      <c r="GK21" s="79"/>
      <c r="GL21" s="79"/>
      <c r="GM21" s="79"/>
      <c r="GN21" s="79"/>
      <c r="GO21" s="79"/>
      <c r="GP21" s="79"/>
      <c r="GQ21" s="80"/>
      <c r="GR21" s="79"/>
      <c r="GS21" s="79"/>
    </row>
    <row r="22" spans="1:201" s="82" customFormat="1" ht="12.75" customHeight="1">
      <c r="A22" s="81" t="s">
        <v>58</v>
      </c>
      <c r="B22" s="95" t="s">
        <v>109</v>
      </c>
      <c r="C22" s="95" t="s">
        <v>108</v>
      </c>
      <c r="D22" s="95" t="s">
        <v>111</v>
      </c>
      <c r="E22" s="95" t="s">
        <v>111</v>
      </c>
      <c r="F22" s="95" t="s">
        <v>110</v>
      </c>
      <c r="G22" s="95" t="s">
        <v>110</v>
      </c>
      <c r="H22" s="95" t="s">
        <v>110</v>
      </c>
      <c r="I22" s="95"/>
      <c r="J22" s="95"/>
      <c r="K22" s="95"/>
      <c r="L22" s="95"/>
      <c r="M22" s="95"/>
      <c r="N22" s="95"/>
      <c r="O22" s="95"/>
      <c r="P22" s="95"/>
      <c r="Q22" s="95"/>
      <c r="R22" s="95"/>
      <c r="S22" s="95"/>
      <c r="T22" s="95"/>
      <c r="U22" s="95"/>
      <c r="V22" s="95"/>
      <c r="W22" s="95"/>
      <c r="X22" s="95"/>
      <c r="Y22" s="95"/>
      <c r="Z22" s="95"/>
      <c r="FT22" s="84"/>
      <c r="FU22" s="84"/>
      <c r="FV22" s="84"/>
      <c r="FW22" s="84"/>
      <c r="FX22" s="84"/>
      <c r="FY22" s="84"/>
      <c r="FZ22" s="84"/>
      <c r="GA22" s="84"/>
      <c r="GB22" s="84"/>
      <c r="GC22" s="84"/>
      <c r="GD22" s="84"/>
      <c r="GE22" s="84"/>
      <c r="GF22" s="84"/>
      <c r="GG22" s="84"/>
      <c r="GH22" s="84"/>
      <c r="GI22" s="84"/>
      <c r="GJ22" s="84"/>
      <c r="GK22" s="84"/>
      <c r="GL22" s="84"/>
      <c r="GM22" s="84"/>
      <c r="GN22" s="84"/>
      <c r="GO22" s="84"/>
      <c r="GP22" s="84"/>
      <c r="GQ22" s="84"/>
      <c r="GR22" s="84"/>
      <c r="GS22" s="84"/>
    </row>
    <row r="23" spans="1:201" s="86" customFormat="1" ht="25.5">
      <c r="A23" s="81" t="s">
        <v>53</v>
      </c>
      <c r="B23" s="99" t="s">
        <v>156</v>
      </c>
      <c r="C23" s="271" t="s">
        <v>1218</v>
      </c>
      <c r="D23" s="271" t="s">
        <v>145</v>
      </c>
      <c r="E23" s="271" t="s">
        <v>145</v>
      </c>
      <c r="F23" s="271" t="s">
        <v>868</v>
      </c>
      <c r="G23" s="271" t="s">
        <v>145</v>
      </c>
      <c r="H23" s="271" t="s">
        <v>884</v>
      </c>
      <c r="I23" s="99"/>
      <c r="J23" s="99"/>
      <c r="K23" s="99"/>
      <c r="L23" s="99"/>
      <c r="M23" s="99"/>
      <c r="N23" s="99"/>
      <c r="O23" s="99"/>
      <c r="P23" s="99"/>
      <c r="Q23" s="99"/>
      <c r="R23" s="99"/>
      <c r="S23" s="99"/>
      <c r="T23" s="99"/>
      <c r="U23" s="99"/>
      <c r="V23" s="99"/>
      <c r="W23" s="99"/>
      <c r="X23" s="99"/>
      <c r="Y23" s="99"/>
      <c r="Z23" s="99"/>
      <c r="FT23" s="87"/>
      <c r="FU23" s="87"/>
      <c r="FV23" s="87"/>
      <c r="FW23" s="87"/>
      <c r="FX23" s="87"/>
      <c r="FY23" s="87"/>
      <c r="FZ23" s="87"/>
      <c r="GA23" s="87"/>
      <c r="GB23" s="87"/>
      <c r="GC23" s="87"/>
      <c r="GD23" s="87"/>
      <c r="GE23" s="87"/>
      <c r="GF23" s="87"/>
      <c r="GG23" s="87"/>
      <c r="GH23" s="87"/>
      <c r="GI23" s="87"/>
      <c r="GJ23" s="87"/>
      <c r="GK23" s="87"/>
      <c r="GL23" s="87"/>
      <c r="GM23" s="87"/>
      <c r="GN23" s="87"/>
      <c r="GO23" s="87"/>
      <c r="GP23" s="87"/>
      <c r="GQ23" s="87"/>
      <c r="GR23" s="87"/>
      <c r="GS23" s="87"/>
    </row>
    <row r="24" spans="1:201" s="15" customFormat="1" ht="25.5" customHeight="1">
      <c r="A24" s="11" t="s">
        <v>54</v>
      </c>
      <c r="B24" s="97" t="s">
        <v>223</v>
      </c>
      <c r="C24" s="97" t="s">
        <v>223</v>
      </c>
      <c r="D24" s="269" t="s">
        <v>602</v>
      </c>
      <c r="E24" s="269" t="s">
        <v>690</v>
      </c>
      <c r="F24" s="269" t="s">
        <v>869</v>
      </c>
      <c r="G24" s="269" t="s">
        <v>146</v>
      </c>
      <c r="H24" s="269" t="s">
        <v>146</v>
      </c>
      <c r="I24" s="97"/>
      <c r="J24" s="97"/>
      <c r="K24" s="97"/>
      <c r="L24" s="97"/>
      <c r="M24" s="97"/>
      <c r="N24" s="97"/>
      <c r="O24" s="97"/>
      <c r="P24" s="97"/>
      <c r="Q24" s="97"/>
      <c r="R24" s="97"/>
      <c r="S24" s="97"/>
      <c r="T24" s="97"/>
      <c r="U24" s="97"/>
      <c r="V24" s="97"/>
      <c r="W24" s="97"/>
      <c r="X24" s="97"/>
      <c r="Y24" s="97"/>
      <c r="Z24" s="97"/>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row>
    <row r="25" spans="1:201" s="13" customFormat="1" ht="12.75" customHeight="1">
      <c r="A25" s="11" t="s">
        <v>55</v>
      </c>
      <c r="B25" s="92"/>
      <c r="C25" s="92"/>
      <c r="D25" s="267" t="s">
        <v>886</v>
      </c>
      <c r="E25" s="267" t="s">
        <v>886</v>
      </c>
      <c r="F25" s="267" t="s">
        <v>885</v>
      </c>
      <c r="G25" s="92"/>
      <c r="H25" s="267" t="s">
        <v>885</v>
      </c>
      <c r="I25" s="92"/>
      <c r="J25" s="92"/>
      <c r="K25" s="92"/>
      <c r="L25" s="92"/>
      <c r="M25" s="92"/>
      <c r="N25" s="92"/>
      <c r="O25" s="92"/>
      <c r="P25" s="92"/>
      <c r="Q25" s="92"/>
      <c r="R25" s="92"/>
      <c r="S25" s="92"/>
      <c r="T25" s="92"/>
      <c r="U25" s="92"/>
      <c r="V25" s="92"/>
      <c r="W25" s="92"/>
      <c r="X25" s="92"/>
      <c r="Y25" s="92"/>
      <c r="Z25" s="92"/>
      <c r="FT25" s="14"/>
      <c r="FU25" s="14"/>
      <c r="FV25" s="14"/>
      <c r="FW25" s="14"/>
      <c r="FX25" s="14"/>
      <c r="FY25" s="14"/>
      <c r="FZ25" s="14"/>
      <c r="GA25" s="14"/>
      <c r="GB25" s="14"/>
      <c r="GC25" s="14"/>
      <c r="GD25" s="14"/>
      <c r="GE25" s="14"/>
      <c r="GF25" s="14"/>
      <c r="GG25" s="14"/>
      <c r="GH25" s="14"/>
      <c r="GI25" s="14"/>
      <c r="GJ25" s="14"/>
      <c r="GK25" s="14"/>
      <c r="GL25" s="14"/>
      <c r="GM25" s="14"/>
      <c r="GN25" s="14"/>
      <c r="GO25" s="14"/>
      <c r="GP25" s="14"/>
      <c r="GQ25" s="14"/>
      <c r="GR25" s="14"/>
      <c r="GS25" s="14"/>
    </row>
    <row r="26" spans="1:201" s="82" customFormat="1" ht="153">
      <c r="A26" s="82" t="s">
        <v>56</v>
      </c>
      <c r="B26" s="96" t="s">
        <v>371</v>
      </c>
      <c r="C26" s="96" t="s">
        <v>372</v>
      </c>
      <c r="D26" s="268" t="s">
        <v>1247</v>
      </c>
      <c r="E26" s="268" t="s">
        <v>1248</v>
      </c>
      <c r="F26" s="268" t="str">
        <f>"EIA 2013."&amp;F4&amp;". "&amp;F10&amp;": "&amp;F9&amp;". "&amp;F20&amp;" (accessed "&amp;TEXT(F21,"mm/dd/yyy")&amp;")"</f>
        <v>EIA 2013.Historical Detailed Coal Production Data (1983-2011). US Energy Information Agency: Washington, DC.  (accessed 04/01/2013)</v>
      </c>
      <c r="G26" s="268" t="s">
        <v>875</v>
      </c>
      <c r="H26" s="102" t="s">
        <v>887</v>
      </c>
      <c r="I26" s="102"/>
      <c r="J26" s="96"/>
      <c r="K26" s="96"/>
      <c r="L26" s="96"/>
      <c r="M26" s="102"/>
      <c r="N26" s="96"/>
      <c r="O26" s="102"/>
      <c r="P26" s="102"/>
      <c r="Q26" s="102"/>
      <c r="R26" s="102"/>
      <c r="S26" s="102"/>
      <c r="T26" s="102"/>
      <c r="U26" s="96"/>
      <c r="V26" s="102"/>
      <c r="W26" s="102"/>
      <c r="X26" s="102"/>
      <c r="Y26" s="102"/>
      <c r="Z26" s="102"/>
      <c r="AA26" s="83"/>
      <c r="AB26" s="88"/>
      <c r="AC26" s="88"/>
      <c r="AD26" s="88"/>
      <c r="AE26" s="88"/>
      <c r="AF26" s="88"/>
      <c r="AG26" s="88"/>
      <c r="AH26" s="88"/>
      <c r="AI26" s="88"/>
      <c r="AJ26" s="88"/>
      <c r="AL26" s="83"/>
      <c r="AM26" s="83"/>
      <c r="AN26" s="83"/>
      <c r="AO26" s="83"/>
      <c r="BC26" s="88"/>
      <c r="DJ26" s="83"/>
      <c r="DK26" s="83"/>
      <c r="FT26" s="84"/>
      <c r="FU26" s="84"/>
      <c r="FV26" s="84"/>
      <c r="FW26" s="84"/>
      <c r="FX26" s="84"/>
      <c r="FY26" s="84"/>
      <c r="FZ26" s="84"/>
      <c r="GA26" s="84"/>
      <c r="GB26" s="85"/>
      <c r="GC26" s="84"/>
      <c r="GD26" s="84"/>
      <c r="GE26" s="84"/>
      <c r="GF26" s="84"/>
      <c r="GG26" s="84"/>
      <c r="GH26" s="84"/>
      <c r="GI26" s="84"/>
      <c r="GJ26" s="84"/>
      <c r="GK26" s="84"/>
      <c r="GL26" s="84"/>
      <c r="GM26" s="84"/>
      <c r="GN26" s="84"/>
      <c r="GO26" s="84"/>
      <c r="GP26" s="84"/>
      <c r="GQ26" s="84"/>
      <c r="GR26" s="89"/>
      <c r="GS26" s="89"/>
    </row>
    <row r="27" spans="1:201" s="82" customFormat="1">
      <c r="A27" s="81" t="s">
        <v>57</v>
      </c>
      <c r="B27" s="95"/>
      <c r="C27" s="96"/>
      <c r="D27" s="95"/>
      <c r="E27" s="95"/>
      <c r="F27" s="95"/>
      <c r="G27" s="95"/>
      <c r="H27" s="95"/>
      <c r="I27" s="95"/>
      <c r="J27" s="95"/>
      <c r="K27" s="95"/>
      <c r="L27" s="95"/>
      <c r="M27" s="95"/>
      <c r="N27" s="95"/>
      <c r="O27" s="95"/>
      <c r="P27" s="95"/>
      <c r="Q27" s="95"/>
      <c r="R27" s="95"/>
      <c r="S27" s="95"/>
      <c r="T27" s="95"/>
      <c r="U27" s="95"/>
      <c r="V27" s="95"/>
      <c r="W27" s="95"/>
      <c r="X27" s="95"/>
      <c r="Y27" s="95"/>
      <c r="Z27" s="95"/>
    </row>
    <row r="28" spans="1:201" s="12" customFormat="1" ht="12.75" customHeight="1">
      <c r="B28" s="103"/>
      <c r="C28" s="103"/>
      <c r="D28" s="103"/>
      <c r="E28" s="103"/>
      <c r="F28" s="103"/>
      <c r="G28" s="103"/>
      <c r="H28" s="103"/>
      <c r="I28" s="103"/>
      <c r="J28" s="103"/>
      <c r="K28" s="103"/>
      <c r="L28" s="103"/>
      <c r="M28" s="103"/>
      <c r="N28" s="103"/>
      <c r="O28" s="103"/>
      <c r="P28" s="103"/>
      <c r="Q28" s="103"/>
      <c r="R28" s="103"/>
      <c r="S28" s="103"/>
      <c r="T28" s="103"/>
      <c r="U28" s="103"/>
      <c r="V28" s="103"/>
      <c r="W28" s="103"/>
      <c r="X28" s="103"/>
      <c r="Y28" s="103"/>
      <c r="Z28" s="103"/>
    </row>
    <row r="29" spans="1:201" s="12" customFormat="1" ht="12.75" customHeight="1">
      <c r="B29" s="103"/>
      <c r="C29" s="103"/>
      <c r="D29" s="103"/>
      <c r="E29" s="103"/>
      <c r="F29" s="103"/>
      <c r="G29" s="103"/>
      <c r="H29" s="103"/>
      <c r="I29" s="103"/>
      <c r="J29" s="103"/>
      <c r="K29" s="103"/>
      <c r="L29" s="103"/>
      <c r="M29" s="103"/>
      <c r="N29" s="103"/>
      <c r="O29" s="103"/>
      <c r="P29" s="103"/>
      <c r="Q29" s="103"/>
      <c r="R29" s="103"/>
      <c r="S29" s="103"/>
      <c r="T29" s="103"/>
      <c r="U29" s="103"/>
      <c r="V29" s="103"/>
      <c r="W29" s="103"/>
      <c r="X29" s="103"/>
      <c r="Y29" s="103"/>
      <c r="Z29" s="103"/>
    </row>
    <row r="30" spans="1:201" s="12" customFormat="1" ht="12.75" customHeight="1">
      <c r="B30" s="103"/>
      <c r="C30" s="103"/>
      <c r="D30" s="103"/>
      <c r="E30" s="103"/>
      <c r="F30" s="103"/>
      <c r="G30" s="103"/>
      <c r="H30" s="103"/>
      <c r="I30" s="103"/>
      <c r="J30" s="103"/>
      <c r="K30" s="103"/>
      <c r="L30" s="103"/>
      <c r="M30" s="103"/>
      <c r="N30" s="103"/>
      <c r="O30" s="103"/>
      <c r="P30" s="103"/>
      <c r="Q30" s="103"/>
      <c r="R30" s="103"/>
      <c r="S30" s="103"/>
      <c r="T30" s="103"/>
      <c r="U30" s="103"/>
      <c r="V30" s="103"/>
      <c r="W30" s="103"/>
      <c r="X30" s="103"/>
      <c r="Y30" s="103"/>
      <c r="Z30" s="103"/>
    </row>
    <row r="31" spans="1:201" s="12" customFormat="1" ht="12.75" customHeight="1">
      <c r="B31" s="103"/>
      <c r="C31" s="103"/>
      <c r="D31" s="103"/>
      <c r="E31" s="103"/>
      <c r="F31" s="103"/>
      <c r="G31" s="103"/>
      <c r="H31" s="103"/>
      <c r="I31" s="103"/>
      <c r="J31" s="103"/>
      <c r="K31" s="103"/>
      <c r="L31" s="103"/>
      <c r="M31" s="103"/>
      <c r="N31" s="103"/>
      <c r="O31" s="103"/>
      <c r="P31" s="103"/>
      <c r="Q31" s="103"/>
      <c r="R31" s="103"/>
      <c r="S31" s="103"/>
      <c r="T31" s="103"/>
      <c r="U31" s="103"/>
      <c r="V31" s="103"/>
      <c r="W31" s="103"/>
      <c r="X31" s="103"/>
      <c r="Y31" s="103"/>
      <c r="Z31" s="103"/>
    </row>
    <row r="32" spans="1:201" s="12" customFormat="1" ht="12.75" customHeight="1">
      <c r="B32" s="103"/>
      <c r="C32" s="103"/>
      <c r="D32" s="103"/>
      <c r="E32" s="103"/>
      <c r="F32" s="103"/>
      <c r="G32" s="103"/>
      <c r="H32" s="103"/>
      <c r="I32" s="103"/>
      <c r="J32" s="103"/>
      <c r="K32" s="103"/>
      <c r="L32" s="103"/>
      <c r="M32" s="103"/>
      <c r="N32" s="103"/>
      <c r="O32" s="103"/>
      <c r="P32" s="103"/>
      <c r="Q32" s="103"/>
      <c r="R32" s="103"/>
      <c r="S32" s="103"/>
      <c r="T32" s="103"/>
      <c r="U32" s="103"/>
      <c r="V32" s="103"/>
      <c r="W32" s="103"/>
      <c r="X32" s="103"/>
      <c r="Y32" s="103"/>
      <c r="Z32" s="103"/>
    </row>
    <row r="33" spans="2:26" s="12" customFormat="1" ht="12.75" customHeight="1">
      <c r="B33" s="103"/>
      <c r="C33" s="103"/>
      <c r="D33" s="103"/>
      <c r="E33" s="103"/>
      <c r="F33" s="103"/>
      <c r="G33" s="103"/>
      <c r="H33" s="103"/>
      <c r="I33" s="103"/>
      <c r="J33" s="103"/>
      <c r="K33" s="103"/>
      <c r="L33" s="103"/>
      <c r="M33" s="103"/>
      <c r="N33" s="103"/>
      <c r="O33" s="103"/>
      <c r="P33" s="103"/>
      <c r="Q33" s="103"/>
      <c r="R33" s="103"/>
      <c r="S33" s="103"/>
      <c r="T33" s="103"/>
      <c r="U33" s="103"/>
      <c r="V33" s="103"/>
      <c r="W33" s="103"/>
      <c r="X33" s="103"/>
      <c r="Y33" s="103"/>
      <c r="Z33" s="103"/>
    </row>
    <row r="34" spans="2:26" s="12" customFormat="1" ht="12.75" customHeight="1">
      <c r="B34" s="103"/>
      <c r="C34" s="103"/>
      <c r="D34" s="103"/>
      <c r="E34" s="103"/>
      <c r="F34" s="103"/>
      <c r="G34" s="103"/>
      <c r="H34" s="103"/>
      <c r="I34" s="103"/>
      <c r="J34" s="103"/>
      <c r="K34" s="103"/>
      <c r="L34" s="103"/>
      <c r="M34" s="103"/>
      <c r="N34" s="103"/>
      <c r="O34" s="103"/>
      <c r="P34" s="103"/>
      <c r="Q34" s="103"/>
      <c r="R34" s="103"/>
      <c r="S34" s="103"/>
      <c r="T34" s="103"/>
      <c r="U34" s="103"/>
      <c r="V34" s="103"/>
      <c r="W34" s="103"/>
      <c r="X34" s="103"/>
      <c r="Y34" s="103"/>
      <c r="Z34" s="103"/>
    </row>
    <row r="35" spans="2:26" s="12" customFormat="1" ht="12.75" customHeight="1">
      <c r="B35" s="103"/>
      <c r="C35" s="103"/>
      <c r="D35" s="103"/>
      <c r="E35" s="103"/>
      <c r="F35" s="103"/>
      <c r="G35" s="103"/>
      <c r="H35" s="103"/>
      <c r="I35" s="103"/>
      <c r="J35" s="103"/>
      <c r="K35" s="103"/>
      <c r="L35" s="103"/>
      <c r="M35" s="103"/>
      <c r="N35" s="103"/>
      <c r="O35" s="103"/>
      <c r="P35" s="103"/>
      <c r="Q35" s="103"/>
      <c r="R35" s="103"/>
      <c r="S35" s="103"/>
      <c r="T35" s="103"/>
      <c r="U35" s="103"/>
      <c r="V35" s="103"/>
      <c r="W35" s="103"/>
      <c r="X35" s="103"/>
      <c r="Y35" s="103"/>
      <c r="Z35" s="103"/>
    </row>
    <row r="36" spans="2:26" s="12" customFormat="1" ht="12.75" customHeight="1">
      <c r="B36" s="103"/>
      <c r="C36" s="103"/>
      <c r="D36" s="103"/>
      <c r="E36" s="103"/>
      <c r="F36" s="103"/>
      <c r="G36" s="103"/>
      <c r="H36" s="103"/>
      <c r="I36" s="103"/>
      <c r="J36" s="103"/>
      <c r="K36" s="103"/>
      <c r="L36" s="103"/>
      <c r="M36" s="103"/>
      <c r="N36" s="103"/>
      <c r="O36" s="103"/>
      <c r="P36" s="103"/>
      <c r="Q36" s="103"/>
      <c r="R36" s="103"/>
      <c r="S36" s="103"/>
      <c r="T36" s="103"/>
      <c r="U36" s="103"/>
      <c r="V36" s="103"/>
      <c r="W36" s="103"/>
      <c r="X36" s="103"/>
      <c r="Y36" s="103"/>
      <c r="Z36" s="103"/>
    </row>
    <row r="37" spans="2:26" s="12" customFormat="1" ht="12.75" customHeight="1">
      <c r="B37" s="103"/>
      <c r="C37" s="103"/>
      <c r="D37" s="103"/>
      <c r="E37" s="103"/>
      <c r="F37" s="103"/>
      <c r="G37" s="103"/>
      <c r="H37" s="103"/>
      <c r="I37" s="103"/>
      <c r="J37" s="103"/>
      <c r="K37" s="103"/>
      <c r="L37" s="103"/>
      <c r="M37" s="103"/>
      <c r="N37" s="103"/>
      <c r="O37" s="103"/>
      <c r="P37" s="103"/>
      <c r="Q37" s="103"/>
      <c r="R37" s="103"/>
      <c r="S37" s="103"/>
      <c r="T37" s="103"/>
      <c r="U37" s="103"/>
      <c r="V37" s="103"/>
      <c r="W37" s="103"/>
      <c r="X37" s="103"/>
      <c r="Y37" s="103"/>
      <c r="Z37" s="103"/>
    </row>
    <row r="38" spans="2:26" s="12" customFormat="1" ht="12.75" customHeight="1">
      <c r="B38" s="103"/>
      <c r="C38" s="103"/>
      <c r="D38" s="103"/>
      <c r="E38" s="103"/>
      <c r="F38" s="103"/>
      <c r="G38" s="103"/>
      <c r="H38" s="103"/>
      <c r="I38" s="103"/>
      <c r="J38" s="103"/>
      <c r="K38" s="103"/>
      <c r="L38" s="103"/>
      <c r="M38" s="103"/>
      <c r="N38" s="103"/>
      <c r="O38" s="103"/>
      <c r="P38" s="103"/>
      <c r="Q38" s="103"/>
      <c r="R38" s="103"/>
      <c r="S38" s="103"/>
      <c r="T38" s="103"/>
      <c r="U38" s="103"/>
      <c r="V38" s="103"/>
      <c r="W38" s="103"/>
      <c r="X38" s="103"/>
      <c r="Y38" s="103"/>
      <c r="Z38" s="103"/>
    </row>
    <row r="39" spans="2:26" s="12" customFormat="1" ht="12.75" customHeight="1">
      <c r="B39" s="103"/>
      <c r="C39" s="103"/>
      <c r="D39" s="103"/>
      <c r="E39" s="103"/>
      <c r="F39" s="103"/>
      <c r="G39" s="103"/>
      <c r="H39" s="103"/>
      <c r="I39" s="103"/>
      <c r="J39" s="103"/>
      <c r="K39" s="103"/>
      <c r="L39" s="103"/>
      <c r="M39" s="103"/>
      <c r="N39" s="103"/>
      <c r="O39" s="103"/>
      <c r="P39" s="103"/>
      <c r="Q39" s="103"/>
      <c r="R39" s="103"/>
      <c r="S39" s="103"/>
      <c r="T39" s="103"/>
      <c r="U39" s="103"/>
      <c r="V39" s="103"/>
      <c r="W39" s="103"/>
      <c r="X39" s="103"/>
      <c r="Y39" s="103"/>
      <c r="Z39" s="103"/>
    </row>
    <row r="40" spans="2:26" s="12" customFormat="1" ht="12.75" customHeight="1">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row>
    <row r="50" spans="1:26" ht="12.75" customHeight="1">
      <c r="A50" s="143" t="s">
        <v>59</v>
      </c>
    </row>
    <row r="51" spans="1:26" s="10" customFormat="1" ht="12.75" customHeight="1">
      <c r="B51" s="105"/>
      <c r="C51" s="105"/>
      <c r="D51" s="105"/>
      <c r="E51" s="105"/>
      <c r="F51" s="105"/>
      <c r="G51" s="105"/>
      <c r="H51" s="105"/>
      <c r="I51" s="105"/>
      <c r="J51" s="105"/>
      <c r="K51" s="105"/>
      <c r="L51" s="105"/>
      <c r="M51" s="105"/>
      <c r="N51" s="105"/>
      <c r="O51" s="105"/>
      <c r="P51" s="105"/>
      <c r="Q51" s="105"/>
      <c r="R51" s="105"/>
      <c r="S51" s="105"/>
      <c r="T51" s="105"/>
      <c r="U51" s="105"/>
      <c r="V51" s="105"/>
      <c r="W51" s="105"/>
      <c r="X51" s="105"/>
      <c r="Y51" s="105"/>
      <c r="Z51" s="105"/>
    </row>
  </sheetData>
  <sheetProtection formatCells="0" insertHyperlinks="0"/>
  <phoneticPr fontId="0" type="noConversion"/>
  <dataValidations xWindow="758" yWindow="180" count="4">
    <dataValidation type="list" allowBlank="1" showInputMessage="1" showErrorMessage="1" prompt="Select from List." sqref="GT3:ID3 B3:FS3">
      <formula1>lstSourceType</formula1>
    </dataValidation>
    <dataValidation type="list" allowBlank="1" showInputMessage="1" showErrorMessage="1" prompt="Select from list." sqref="BT16 B19:ID19">
      <formula1>"Yes, No"</formula1>
    </dataValidation>
    <dataValidation type="list" allowBlank="1" showInputMessage="1" showErrorMessage="1" prompt="Select from List." sqref="FT3:GS3">
      <formula1>LstSourseType</formula1>
    </dataValidation>
    <dataValidation type="list" allowBlank="1" showInputMessage="1" showErrorMessage="1" prompt="Select from list." sqref="B22:ID22">
      <formula1>lstOrigin</formula1>
    </dataValidation>
  </dataValidations>
  <hyperlinks>
    <hyperlink ref="D20" r:id="rId1"/>
    <hyperlink ref="E20" r:id="rId2"/>
    <hyperlink ref="G20" r:id="rId3"/>
    <hyperlink ref="H20" r:id="rId4"/>
    <hyperlink ref="B20" r:id="rId5"/>
  </hyperlinks>
  <pageMargins left="0.25" right="0.25" top="0.5" bottom="0.5" header="0.3" footer="0.3"/>
  <pageSetup scale="94" orientation="landscape" r:id="rId6"/>
  <headerFooter alignWithMargins="0">
    <oddFooter>&amp;CPage &amp;P&amp;R&amp;F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M46"/>
  <sheetViews>
    <sheetView workbookViewId="0">
      <selection activeCell="J6" sqref="J6:K6"/>
    </sheetView>
  </sheetViews>
  <sheetFormatPr defaultRowHeight="12.75"/>
  <cols>
    <col min="1" max="1" width="3.140625" customWidth="1"/>
    <col min="2" max="2" width="17.7109375" customWidth="1"/>
    <col min="3" max="3" width="17.85546875" customWidth="1"/>
    <col min="4" max="4" width="22" customWidth="1"/>
    <col min="5" max="5" width="21.140625" customWidth="1"/>
    <col min="6" max="7" width="22" customWidth="1"/>
    <col min="8" max="8" width="17.42578125" customWidth="1"/>
    <col min="10" max="10" width="16.7109375" customWidth="1"/>
    <col min="11" max="11" width="25.28515625" customWidth="1"/>
  </cols>
  <sheetData>
    <row r="1" spans="1:39" ht="20.25">
      <c r="A1" s="524" t="s">
        <v>171</v>
      </c>
      <c r="B1" s="524"/>
      <c r="C1" s="524"/>
      <c r="D1" s="524"/>
      <c r="E1" s="524"/>
      <c r="F1" s="524"/>
      <c r="G1" s="524"/>
      <c r="H1" s="524"/>
      <c r="I1" s="524"/>
      <c r="J1" s="524"/>
      <c r="K1" s="524"/>
      <c r="O1" s="45"/>
      <c r="P1" s="45"/>
      <c r="Q1" s="45"/>
      <c r="R1" s="45"/>
      <c r="S1" s="45"/>
      <c r="T1" s="45"/>
      <c r="U1" s="45"/>
      <c r="V1" s="45"/>
      <c r="W1" s="45"/>
      <c r="X1" s="45"/>
      <c r="Y1" s="45"/>
      <c r="Z1" s="45"/>
      <c r="AA1" s="45"/>
      <c r="AB1" s="45"/>
      <c r="AC1" s="45"/>
      <c r="AD1" s="45"/>
      <c r="AE1" s="45"/>
      <c r="AF1" s="45"/>
      <c r="AG1" s="45"/>
      <c r="AH1" s="45"/>
      <c r="AI1" s="45"/>
      <c r="AJ1" s="45"/>
      <c r="AK1" s="45"/>
      <c r="AL1" s="45"/>
      <c r="AM1" s="45"/>
    </row>
    <row r="2" spans="1:39" ht="30" customHeight="1">
      <c r="A2" s="65" t="s">
        <v>186</v>
      </c>
      <c r="C2" s="62"/>
      <c r="D2" s="62"/>
      <c r="E2" s="62"/>
      <c r="F2" s="62"/>
      <c r="G2" s="62"/>
      <c r="H2" s="62"/>
    </row>
    <row r="3" spans="1:39" s="106" customFormat="1" ht="40.5" customHeight="1">
      <c r="B3" s="114" t="s">
        <v>44</v>
      </c>
      <c r="C3" s="115" t="s">
        <v>207</v>
      </c>
      <c r="D3" s="115" t="s">
        <v>45</v>
      </c>
      <c r="E3" s="115" t="s">
        <v>97</v>
      </c>
      <c r="F3" s="115" t="s">
        <v>17</v>
      </c>
      <c r="G3" s="115" t="s">
        <v>23</v>
      </c>
      <c r="H3" s="115" t="s">
        <v>46</v>
      </c>
      <c r="I3" s="116" t="s">
        <v>47</v>
      </c>
      <c r="J3" s="115" t="s">
        <v>48</v>
      </c>
      <c r="K3" s="115" t="s">
        <v>49</v>
      </c>
    </row>
    <row r="4" spans="1:39" s="106" customFormat="1">
      <c r="B4" s="116" t="s">
        <v>149</v>
      </c>
      <c r="C4" s="417" t="s">
        <v>1263</v>
      </c>
      <c r="D4" s="115">
        <v>2</v>
      </c>
      <c r="E4" s="115">
        <v>2</v>
      </c>
      <c r="F4" s="115">
        <v>1</v>
      </c>
      <c r="G4" s="115">
        <v>1</v>
      </c>
      <c r="H4" s="115">
        <v>1</v>
      </c>
      <c r="I4" s="115" t="s">
        <v>50</v>
      </c>
      <c r="J4" s="115" t="s">
        <v>206</v>
      </c>
      <c r="K4" s="116" t="s">
        <v>187</v>
      </c>
      <c r="L4" s="504"/>
      <c r="M4" s="504"/>
      <c r="N4" s="504"/>
      <c r="O4" s="504"/>
      <c r="P4" s="504"/>
      <c r="Q4" s="504"/>
      <c r="R4" s="62"/>
      <c r="S4" s="62"/>
      <c r="T4" s="62"/>
    </row>
    <row r="5" spans="1:39" s="106" customFormat="1" ht="13.5" thickBot="1">
      <c r="B5" s="117" t="s">
        <v>51</v>
      </c>
      <c r="C5" s="418" t="s">
        <v>1264</v>
      </c>
      <c r="D5" s="118">
        <v>2</v>
      </c>
      <c r="E5" s="118">
        <v>2</v>
      </c>
      <c r="F5" s="118">
        <v>2</v>
      </c>
      <c r="G5" s="118">
        <v>1</v>
      </c>
      <c r="H5" s="118">
        <v>2</v>
      </c>
      <c r="I5" s="118" t="s">
        <v>52</v>
      </c>
      <c r="J5" s="118" t="s">
        <v>206</v>
      </c>
      <c r="K5" s="117" t="s">
        <v>187</v>
      </c>
      <c r="L5" s="62"/>
      <c r="M5" s="62"/>
      <c r="N5" s="62"/>
      <c r="O5" s="62"/>
      <c r="P5" s="62"/>
      <c r="Q5" s="62"/>
      <c r="R5" s="62"/>
      <c r="S5" s="62"/>
      <c r="T5" s="62"/>
    </row>
    <row r="6" spans="1:39" s="173" customFormat="1" ht="25.5" customHeight="1">
      <c r="B6" s="185" t="s">
        <v>67</v>
      </c>
      <c r="C6" s="178"/>
      <c r="D6" s="178"/>
      <c r="E6" s="178"/>
      <c r="F6" s="178"/>
      <c r="G6" s="178"/>
      <c r="H6" s="178"/>
      <c r="I6" s="179" t="s">
        <v>52</v>
      </c>
      <c r="J6" s="505"/>
      <c r="K6" s="505"/>
    </row>
    <row r="7" spans="1:39" ht="20.25">
      <c r="B7" s="45"/>
      <c r="C7" s="45"/>
      <c r="D7" s="45"/>
      <c r="E7" s="45"/>
      <c r="F7" s="45"/>
      <c r="G7" s="45"/>
      <c r="H7" s="45"/>
      <c r="I7" s="66"/>
      <c r="O7" s="45"/>
      <c r="P7" s="45"/>
      <c r="Q7" s="45"/>
      <c r="R7" s="45"/>
      <c r="S7" s="45"/>
      <c r="T7" s="45"/>
      <c r="U7" s="45"/>
      <c r="V7" s="45"/>
      <c r="W7" s="45"/>
      <c r="X7" s="45"/>
      <c r="Y7" s="45"/>
      <c r="Z7" s="45"/>
      <c r="AA7" s="45"/>
      <c r="AB7" s="45"/>
      <c r="AC7" s="45"/>
      <c r="AD7" s="45"/>
      <c r="AE7" s="45"/>
      <c r="AF7" s="45"/>
      <c r="AG7" s="45"/>
      <c r="AH7" s="45"/>
      <c r="AI7" s="45"/>
      <c r="AJ7" s="45"/>
      <c r="AK7" s="45"/>
      <c r="AL7" s="45"/>
      <c r="AM7" s="45"/>
    </row>
    <row r="8" spans="1:39" ht="20.25">
      <c r="A8" s="65" t="s">
        <v>188</v>
      </c>
      <c r="C8" s="45"/>
      <c r="D8" s="45"/>
      <c r="E8" s="45"/>
      <c r="F8" s="45"/>
      <c r="G8" s="45"/>
      <c r="H8" s="66"/>
      <c r="N8" s="45"/>
      <c r="O8" s="45"/>
      <c r="P8" s="45"/>
      <c r="Q8" s="45"/>
      <c r="R8" s="45"/>
      <c r="S8" s="45"/>
      <c r="T8" s="45"/>
      <c r="U8" s="45"/>
      <c r="V8" s="45"/>
      <c r="W8" s="45"/>
      <c r="X8" s="45"/>
      <c r="Y8" s="45"/>
      <c r="Z8" s="45"/>
      <c r="AA8" s="45"/>
      <c r="AB8" s="45"/>
      <c r="AC8" s="45"/>
      <c r="AD8" s="45"/>
      <c r="AE8" s="45"/>
      <c r="AF8" s="45"/>
      <c r="AG8" s="45"/>
      <c r="AH8" s="45"/>
      <c r="AI8" s="45"/>
      <c r="AJ8" s="45"/>
      <c r="AK8" s="45"/>
      <c r="AL8" s="45"/>
    </row>
    <row r="9" spans="1:39" s="44" customFormat="1" ht="13.5" thickBot="1">
      <c r="A9" s="109" t="s">
        <v>189</v>
      </c>
    </row>
    <row r="10" spans="1:39" ht="17.25" customHeight="1" thickBot="1">
      <c r="B10" s="506" t="s">
        <v>0</v>
      </c>
      <c r="C10" s="508" t="s">
        <v>1</v>
      </c>
      <c r="D10" s="509"/>
      <c r="E10" s="509"/>
      <c r="F10" s="509"/>
      <c r="G10" s="510"/>
    </row>
    <row r="11" spans="1:39" ht="13.5" thickBot="1">
      <c r="B11" s="507"/>
      <c r="C11" s="57">
        <v>1</v>
      </c>
      <c r="D11" s="57">
        <v>2</v>
      </c>
      <c r="E11" s="57">
        <v>3</v>
      </c>
      <c r="F11" s="57">
        <v>4</v>
      </c>
      <c r="G11" s="57">
        <v>5</v>
      </c>
    </row>
    <row r="12" spans="1:39" ht="60.75" thickBot="1">
      <c r="B12" s="511" t="s">
        <v>190</v>
      </c>
      <c r="C12" s="58" t="s">
        <v>2</v>
      </c>
      <c r="D12" s="58" t="s">
        <v>3</v>
      </c>
      <c r="E12" s="58" t="s">
        <v>4</v>
      </c>
      <c r="F12" s="58" t="s">
        <v>5</v>
      </c>
      <c r="G12" s="58" t="s">
        <v>6</v>
      </c>
    </row>
    <row r="13" spans="1:39" ht="24" customHeight="1" thickBot="1">
      <c r="B13" s="512"/>
      <c r="C13" s="528" t="s">
        <v>7</v>
      </c>
      <c r="D13" s="529"/>
      <c r="E13" s="528" t="s">
        <v>8</v>
      </c>
      <c r="F13" s="533"/>
      <c r="G13" s="529"/>
    </row>
    <row r="14" spans="1:39" ht="36.75" thickBot="1">
      <c r="B14" s="513"/>
      <c r="C14" s="59" t="s">
        <v>9</v>
      </c>
      <c r="D14" s="534" t="s">
        <v>10</v>
      </c>
      <c r="E14" s="535"/>
      <c r="F14" s="502" t="s">
        <v>11</v>
      </c>
      <c r="G14" s="503"/>
    </row>
    <row r="15" spans="1:39" ht="60.75" thickBot="1">
      <c r="B15" s="60" t="s">
        <v>97</v>
      </c>
      <c r="C15" s="58" t="s">
        <v>12</v>
      </c>
      <c r="D15" s="58" t="s">
        <v>13</v>
      </c>
      <c r="E15" s="58" t="s">
        <v>14</v>
      </c>
      <c r="F15" s="58" t="s">
        <v>15</v>
      </c>
      <c r="G15" s="58" t="s">
        <v>16</v>
      </c>
    </row>
    <row r="16" spans="1:39" ht="44.25" customHeight="1" thickBot="1">
      <c r="B16" s="60" t="s">
        <v>17</v>
      </c>
      <c r="C16" s="58" t="s">
        <v>18</v>
      </c>
      <c r="D16" s="58" t="s">
        <v>19</v>
      </c>
      <c r="E16" s="58" t="s">
        <v>20</v>
      </c>
      <c r="F16" s="58" t="s">
        <v>21</v>
      </c>
      <c r="G16" s="58" t="s">
        <v>22</v>
      </c>
    </row>
    <row r="17" spans="1:18" ht="44.25" customHeight="1" thickBot="1">
      <c r="B17" s="60" t="s">
        <v>23</v>
      </c>
      <c r="C17" s="58" t="s">
        <v>24</v>
      </c>
      <c r="D17" s="58" t="s">
        <v>25</v>
      </c>
      <c r="E17" s="58" t="s">
        <v>26</v>
      </c>
      <c r="F17" s="58" t="s">
        <v>27</v>
      </c>
      <c r="G17" s="58" t="s">
        <v>28</v>
      </c>
    </row>
    <row r="18" spans="1:18" ht="44.25" customHeight="1" thickBot="1">
      <c r="B18" s="60" t="s">
        <v>191</v>
      </c>
      <c r="C18" s="58" t="s">
        <v>30</v>
      </c>
      <c r="D18" s="528" t="s">
        <v>31</v>
      </c>
      <c r="E18" s="529"/>
      <c r="F18" s="58" t="s">
        <v>32</v>
      </c>
      <c r="G18" s="58" t="s">
        <v>33</v>
      </c>
    </row>
    <row r="19" spans="1:18">
      <c r="B19" s="110"/>
      <c r="C19" s="111"/>
      <c r="D19" s="111"/>
      <c r="E19" s="111"/>
      <c r="F19" s="111"/>
      <c r="G19" s="111"/>
    </row>
    <row r="20" spans="1:18">
      <c r="B20" s="110"/>
      <c r="C20" s="111"/>
      <c r="D20" s="111"/>
      <c r="E20" s="111"/>
      <c r="F20" s="111"/>
      <c r="G20" s="111"/>
    </row>
    <row r="21" spans="1:18" ht="18.75" customHeight="1">
      <c r="A21" s="112" t="s">
        <v>192</v>
      </c>
      <c r="C21" s="43"/>
      <c r="D21" s="43"/>
      <c r="E21" s="43"/>
      <c r="F21" s="43"/>
      <c r="G21" s="43"/>
      <c r="H21" s="43"/>
      <c r="I21" s="43"/>
      <c r="J21" s="43"/>
      <c r="K21" s="43"/>
      <c r="L21" s="43"/>
      <c r="M21" s="43"/>
      <c r="N21" s="43"/>
      <c r="O21" s="43"/>
      <c r="P21" s="43"/>
      <c r="Q21" s="43"/>
      <c r="R21" s="43"/>
    </row>
    <row r="22" spans="1:18" ht="18.75" customHeight="1">
      <c r="B22" s="134" t="s">
        <v>193</v>
      </c>
      <c r="C22" s="130"/>
      <c r="D22" s="130"/>
      <c r="E22" s="130"/>
      <c r="F22" s="130"/>
      <c r="G22" s="130"/>
      <c r="H22" s="131"/>
      <c r="I22" s="43"/>
      <c r="J22" s="43"/>
      <c r="K22" s="43"/>
      <c r="L22" s="43"/>
      <c r="M22" s="43"/>
      <c r="N22" s="43"/>
      <c r="O22" s="43"/>
      <c r="P22" s="43"/>
      <c r="Q22" s="43"/>
      <c r="R22" s="43"/>
    </row>
    <row r="23" spans="1:18" ht="64.5" customHeight="1">
      <c r="B23" s="132"/>
      <c r="C23" s="525" t="s">
        <v>194</v>
      </c>
      <c r="D23" s="526"/>
      <c r="E23" s="526"/>
      <c r="F23" s="526"/>
      <c r="G23" s="526"/>
      <c r="H23" s="527"/>
      <c r="N23" s="46"/>
      <c r="O23" s="46"/>
      <c r="P23" s="46"/>
      <c r="Q23" s="46"/>
      <c r="R23" s="46"/>
    </row>
    <row r="24" spans="1:18" ht="18.75" customHeight="1">
      <c r="B24" s="132"/>
      <c r="C24" s="137" t="s">
        <v>195</v>
      </c>
      <c r="D24" s="138"/>
      <c r="E24" s="138"/>
      <c r="F24" s="138"/>
      <c r="G24" s="138"/>
      <c r="H24" s="139"/>
      <c r="I24" s="43"/>
      <c r="J24" s="43"/>
      <c r="K24" s="43"/>
      <c r="L24" s="43"/>
      <c r="M24" s="43"/>
      <c r="N24" s="43"/>
      <c r="O24" s="43"/>
      <c r="P24" s="43"/>
      <c r="Q24" s="43"/>
      <c r="R24" s="43"/>
    </row>
    <row r="25" spans="1:18" ht="18.75" customHeight="1">
      <c r="B25" s="132"/>
      <c r="C25" s="140" t="s">
        <v>196</v>
      </c>
      <c r="D25" s="135"/>
      <c r="E25" s="135"/>
      <c r="F25" s="135"/>
      <c r="G25" s="135"/>
      <c r="H25" s="136"/>
      <c r="I25" s="43"/>
      <c r="J25" s="43"/>
      <c r="K25" s="43"/>
      <c r="L25" s="43"/>
      <c r="M25" s="43"/>
      <c r="N25" s="43"/>
      <c r="O25" s="43"/>
      <c r="P25" s="43"/>
      <c r="Q25" s="43"/>
      <c r="R25" s="43"/>
    </row>
    <row r="26" spans="1:18" ht="18.75" customHeight="1">
      <c r="B26" s="132"/>
      <c r="C26" s="140" t="s">
        <v>197</v>
      </c>
      <c r="D26" s="135"/>
      <c r="E26" s="135"/>
      <c r="F26" s="135"/>
      <c r="G26" s="135"/>
      <c r="H26" s="136"/>
      <c r="I26" s="43"/>
      <c r="J26" s="43"/>
      <c r="K26" s="43"/>
      <c r="L26" s="43"/>
      <c r="M26" s="43"/>
      <c r="N26" s="43"/>
      <c r="O26" s="43"/>
      <c r="P26" s="43"/>
      <c r="Q26" s="43"/>
      <c r="R26" s="43"/>
    </row>
    <row r="27" spans="1:18" ht="18.75" customHeight="1">
      <c r="B27" s="132"/>
      <c r="C27" s="140" t="s">
        <v>198</v>
      </c>
      <c r="D27" s="135"/>
      <c r="E27" s="135"/>
      <c r="F27" s="135"/>
      <c r="G27" s="135"/>
      <c r="H27" s="136"/>
      <c r="I27" s="43"/>
      <c r="J27" s="43"/>
      <c r="K27" s="43"/>
      <c r="L27" s="43"/>
      <c r="M27" s="43"/>
      <c r="N27" s="43"/>
      <c r="O27" s="43"/>
      <c r="P27" s="43"/>
      <c r="Q27" s="43"/>
      <c r="R27" s="43"/>
    </row>
    <row r="28" spans="1:18" ht="18.75" customHeight="1">
      <c r="B28" s="132"/>
      <c r="C28" s="140" t="s">
        <v>199</v>
      </c>
      <c r="D28" s="135"/>
      <c r="E28" s="135"/>
      <c r="F28" s="135"/>
      <c r="G28" s="135"/>
      <c r="H28" s="136"/>
      <c r="I28" s="43"/>
      <c r="J28" s="43"/>
      <c r="K28" s="43"/>
      <c r="L28" s="43"/>
      <c r="M28" s="43"/>
      <c r="N28" s="43"/>
      <c r="O28" s="43"/>
      <c r="P28" s="43"/>
      <c r="Q28" s="43"/>
      <c r="R28" s="43"/>
    </row>
    <row r="29" spans="1:18" ht="30" customHeight="1">
      <c r="B29" s="132"/>
      <c r="C29" s="530" t="s">
        <v>29</v>
      </c>
      <c r="D29" s="531"/>
      <c r="E29" s="531"/>
      <c r="F29" s="531"/>
      <c r="G29" s="531"/>
      <c r="H29" s="532"/>
      <c r="N29" s="42"/>
      <c r="O29" s="42"/>
      <c r="P29" s="42"/>
      <c r="Q29" s="43"/>
      <c r="R29" s="43"/>
    </row>
    <row r="30" spans="1:18" ht="41.25" customHeight="1">
      <c r="B30" s="133"/>
      <c r="C30" s="525" t="s">
        <v>200</v>
      </c>
      <c r="D30" s="526"/>
      <c r="E30" s="526"/>
      <c r="F30" s="526"/>
      <c r="G30" s="526"/>
      <c r="H30" s="527"/>
      <c r="N30" s="46"/>
      <c r="O30" s="46"/>
      <c r="P30" s="46"/>
      <c r="Q30" s="46"/>
      <c r="R30" s="43"/>
    </row>
    <row r="31" spans="1:18" ht="41.25" customHeight="1">
      <c r="B31" s="525" t="s">
        <v>201</v>
      </c>
      <c r="C31" s="526"/>
      <c r="D31" s="526"/>
      <c r="E31" s="526"/>
      <c r="F31" s="526"/>
      <c r="G31" s="526"/>
      <c r="H31" s="527"/>
      <c r="I31" s="43"/>
      <c r="J31" s="43"/>
      <c r="K31" s="43"/>
      <c r="L31" s="43"/>
      <c r="M31" s="43"/>
      <c r="N31" s="43"/>
      <c r="O31" s="43"/>
      <c r="P31" s="43"/>
      <c r="Q31" s="43"/>
      <c r="R31" s="43"/>
    </row>
    <row r="32" spans="1:18" ht="41.25" customHeight="1">
      <c r="B32" s="525" t="s">
        <v>202</v>
      </c>
      <c r="C32" s="526"/>
      <c r="D32" s="526"/>
      <c r="E32" s="526"/>
      <c r="F32" s="526"/>
      <c r="G32" s="526"/>
      <c r="H32" s="527"/>
      <c r="I32" s="56"/>
    </row>
    <row r="33" spans="1:9" ht="41.25" customHeight="1">
      <c r="B33" s="525" t="s">
        <v>203</v>
      </c>
      <c r="C33" s="526"/>
      <c r="D33" s="526"/>
      <c r="E33" s="526"/>
      <c r="F33" s="526"/>
      <c r="G33" s="526"/>
      <c r="H33" s="527"/>
      <c r="I33" s="56"/>
    </row>
    <row r="34" spans="1:9" ht="30" customHeight="1">
      <c r="B34" s="525" t="s">
        <v>204</v>
      </c>
      <c r="C34" s="526"/>
      <c r="D34" s="526"/>
      <c r="E34" s="526"/>
      <c r="F34" s="526"/>
      <c r="G34" s="526"/>
      <c r="H34" s="527"/>
      <c r="I34" s="56"/>
    </row>
    <row r="35" spans="1:9" ht="15.75">
      <c r="A35" s="113" t="s">
        <v>205</v>
      </c>
      <c r="B35" s="113"/>
      <c r="I35" s="61"/>
    </row>
    <row r="36" spans="1:9" ht="30" customHeight="1">
      <c r="B36" s="536" t="s">
        <v>34</v>
      </c>
      <c r="C36" s="537"/>
      <c r="D36" s="537"/>
      <c r="E36" s="537"/>
      <c r="F36" s="537"/>
      <c r="G36" s="537"/>
      <c r="H36" s="538"/>
    </row>
    <row r="37" spans="1:9">
      <c r="B37" s="520" t="s">
        <v>35</v>
      </c>
      <c r="C37" s="521"/>
      <c r="D37" s="521"/>
      <c r="E37" s="521"/>
      <c r="F37" s="521"/>
      <c r="G37" s="49"/>
      <c r="H37" s="141"/>
    </row>
    <row r="38" spans="1:9" ht="30" customHeight="1">
      <c r="B38" s="539" t="s">
        <v>36</v>
      </c>
      <c r="C38" s="540"/>
      <c r="D38" s="540"/>
      <c r="E38" s="540"/>
      <c r="F38" s="540"/>
      <c r="G38" s="540"/>
      <c r="H38" s="541"/>
    </row>
    <row r="39" spans="1:9">
      <c r="B39" s="142" t="s">
        <v>37</v>
      </c>
      <c r="C39" s="49"/>
      <c r="D39" s="49"/>
      <c r="E39" s="49"/>
      <c r="F39" s="49"/>
      <c r="G39" s="49"/>
      <c r="H39" s="141"/>
    </row>
    <row r="40" spans="1:9" ht="30" customHeight="1">
      <c r="B40" s="539" t="s">
        <v>38</v>
      </c>
      <c r="C40" s="540"/>
      <c r="D40" s="540"/>
      <c r="E40" s="540"/>
      <c r="F40" s="540"/>
      <c r="G40" s="540"/>
      <c r="H40" s="541"/>
    </row>
    <row r="41" spans="1:9">
      <c r="B41" s="522" t="s">
        <v>220</v>
      </c>
      <c r="C41" s="523"/>
      <c r="D41" s="523"/>
      <c r="E41" s="523"/>
      <c r="F41" s="523"/>
      <c r="G41" s="523"/>
      <c r="H41" s="141"/>
    </row>
    <row r="42" spans="1:9" ht="30" customHeight="1">
      <c r="B42" s="539" t="s">
        <v>39</v>
      </c>
      <c r="C42" s="540"/>
      <c r="D42" s="540"/>
      <c r="E42" s="540"/>
      <c r="F42" s="540"/>
      <c r="G42" s="540"/>
      <c r="H42" s="541"/>
    </row>
    <row r="43" spans="1:9" ht="30" customHeight="1">
      <c r="B43" s="517" t="s">
        <v>41</v>
      </c>
      <c r="C43" s="518"/>
      <c r="D43" s="518"/>
      <c r="E43" s="518"/>
      <c r="F43" s="518"/>
      <c r="G43" s="518"/>
      <c r="H43" s="519"/>
    </row>
    <row r="44" spans="1:9" ht="30.75" customHeight="1">
      <c r="B44" s="530" t="s">
        <v>42</v>
      </c>
      <c r="C44" s="531"/>
      <c r="D44" s="531"/>
      <c r="E44" s="531"/>
      <c r="F44" s="531"/>
      <c r="G44" s="531"/>
      <c r="H44" s="532"/>
    </row>
    <row r="45" spans="1:9" ht="30" customHeight="1">
      <c r="B45" s="525" t="s">
        <v>43</v>
      </c>
      <c r="C45" s="526"/>
      <c r="D45" s="526"/>
      <c r="E45" s="526"/>
      <c r="F45" s="526"/>
      <c r="G45" s="526"/>
      <c r="H45" s="527"/>
    </row>
    <row r="46" spans="1:9" ht="15">
      <c r="B46" s="514" t="s">
        <v>40</v>
      </c>
      <c r="C46" s="515"/>
      <c r="D46" s="515"/>
      <c r="E46" s="515"/>
      <c r="F46" s="515"/>
      <c r="G46" s="515"/>
      <c r="H46" s="516"/>
    </row>
  </sheetData>
  <mergeCells count="28">
    <mergeCell ref="B44:H44"/>
    <mergeCell ref="B45:H45"/>
    <mergeCell ref="B36:H36"/>
    <mergeCell ref="B38:H38"/>
    <mergeCell ref="B40:H40"/>
    <mergeCell ref="B42:H42"/>
    <mergeCell ref="B46:H46"/>
    <mergeCell ref="B43:H43"/>
    <mergeCell ref="B37:F37"/>
    <mergeCell ref="B41:G41"/>
    <mergeCell ref="A1:K1"/>
    <mergeCell ref="B31:H31"/>
    <mergeCell ref="B32:H32"/>
    <mergeCell ref="B33:H33"/>
    <mergeCell ref="B34:H34"/>
    <mergeCell ref="C23:H23"/>
    <mergeCell ref="C30:H30"/>
    <mergeCell ref="D18:E18"/>
    <mergeCell ref="C29:H29"/>
    <mergeCell ref="C13:D13"/>
    <mergeCell ref="E13:G13"/>
    <mergeCell ref="D14:E14"/>
    <mergeCell ref="F14:G14"/>
    <mergeCell ref="L4:Q4"/>
    <mergeCell ref="J6:K6"/>
    <mergeCell ref="B10:B11"/>
    <mergeCell ref="C10:G10"/>
    <mergeCell ref="B12:B14"/>
  </mergeCells>
  <phoneticPr fontId="7" type="noConversion"/>
  <pageMargins left="0.7" right="0.7" top="0.75" bottom="0.75" header="0.3" footer="0.3"/>
  <pageSetup paperSize="3" orientation="landscape" r:id="rId1"/>
  <headerFooter>
    <oddFooter>&amp;CPage &amp;P&amp;R&amp;F</oddFooter>
  </headerFooter>
  <rowBreaks count="1" manualBreakCount="1">
    <brk id="2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3310"/>
  <sheetViews>
    <sheetView topLeftCell="E107" zoomScale="85" zoomScaleNormal="85" workbookViewId="0">
      <selection activeCell="H141" sqref="H141:N141"/>
    </sheetView>
  </sheetViews>
  <sheetFormatPr defaultRowHeight="12.75"/>
  <cols>
    <col min="1" max="1" width="48.140625" customWidth="1"/>
    <col min="2" max="2" width="22.85546875" customWidth="1"/>
    <col min="3" max="4" width="22.85546875" bestFit="1" customWidth="1"/>
    <col min="5" max="5" width="22.85546875" customWidth="1"/>
    <col min="6" max="6" width="12.28515625" bestFit="1" customWidth="1"/>
    <col min="7" max="7" width="20" bestFit="1" customWidth="1"/>
    <col min="8" max="8" width="42.28515625" bestFit="1" customWidth="1"/>
    <col min="9" max="9" width="30.5703125" bestFit="1" customWidth="1"/>
    <col min="10" max="10" width="30" bestFit="1" customWidth="1"/>
    <col min="11" max="12" width="30.5703125" bestFit="1" customWidth="1"/>
    <col min="13" max="13" width="30" bestFit="1" customWidth="1"/>
    <col min="14" max="15" width="30.5703125" bestFit="1" customWidth="1"/>
    <col min="16" max="16" width="30" bestFit="1" customWidth="1"/>
    <col min="17" max="17" width="29.42578125" customWidth="1"/>
    <col min="18" max="18" width="23.85546875" customWidth="1"/>
    <col min="19" max="19" width="30.5703125" customWidth="1"/>
    <col min="20" max="20" width="8.7109375" bestFit="1" customWidth="1"/>
    <col min="21" max="21" width="11.5703125" bestFit="1" customWidth="1"/>
    <col min="22" max="22" width="11" bestFit="1" customWidth="1"/>
    <col min="23" max="23" width="30.5703125" bestFit="1" customWidth="1"/>
    <col min="24" max="24" width="12.5703125" bestFit="1" customWidth="1"/>
    <col min="25" max="25" width="9.42578125" bestFit="1" customWidth="1"/>
    <col min="26" max="26" width="29.85546875" customWidth="1"/>
    <col min="27" max="27" width="62.28515625" bestFit="1" customWidth="1"/>
    <col min="28" max="29" width="12.5703125" bestFit="1" customWidth="1"/>
    <col min="30" max="31" width="11.140625" bestFit="1" customWidth="1"/>
    <col min="32" max="33" width="12.5703125" bestFit="1" customWidth="1"/>
    <col min="34" max="34" width="11.5703125" bestFit="1" customWidth="1"/>
    <col min="35" max="36" width="12.5703125" bestFit="1" customWidth="1"/>
    <col min="37" max="37" width="11.140625" bestFit="1" customWidth="1"/>
    <col min="38" max="38" width="11.5703125" bestFit="1" customWidth="1"/>
    <col min="39" max="39" width="11.140625" bestFit="1" customWidth="1"/>
    <col min="40" max="40" width="12" bestFit="1" customWidth="1"/>
  </cols>
  <sheetData>
    <row r="1" spans="1:93" ht="20.25">
      <c r="A1" s="45"/>
      <c r="B1" s="45"/>
      <c r="C1" s="45"/>
      <c r="D1" s="45"/>
      <c r="E1" s="45"/>
      <c r="F1" s="45"/>
      <c r="G1" s="45"/>
      <c r="H1" s="45"/>
      <c r="I1" s="144" t="s">
        <v>51</v>
      </c>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row>
    <row r="2" spans="1:93" ht="18">
      <c r="A2" s="65" t="s">
        <v>158</v>
      </c>
      <c r="H2" s="145"/>
      <c r="J2" s="65" t="s">
        <v>60</v>
      </c>
    </row>
    <row r="3" spans="1:93">
      <c r="H3" s="145"/>
    </row>
    <row r="4" spans="1:93">
      <c r="H4" s="145"/>
    </row>
    <row r="5" spans="1:93">
      <c r="H5" s="145"/>
      <c r="U5" s="1" t="s">
        <v>324</v>
      </c>
      <c r="V5" s="175"/>
    </row>
    <row r="6" spans="1:93">
      <c r="E6" s="145"/>
      <c r="F6" s="177"/>
      <c r="G6" s="145"/>
      <c r="H6" s="145"/>
      <c r="U6" t="s">
        <v>888</v>
      </c>
      <c r="V6" t="s">
        <v>228</v>
      </c>
      <c r="W6" t="s">
        <v>889</v>
      </c>
      <c r="X6" t="s">
        <v>890</v>
      </c>
      <c r="Y6" t="s">
        <v>891</v>
      </c>
      <c r="Z6" t="s">
        <v>892</v>
      </c>
      <c r="AA6" t="s">
        <v>893</v>
      </c>
      <c r="AB6" t="s">
        <v>894</v>
      </c>
      <c r="AC6" t="s">
        <v>889</v>
      </c>
      <c r="AD6" t="s">
        <v>895</v>
      </c>
      <c r="AE6" t="s">
        <v>896</v>
      </c>
      <c r="AF6" t="s">
        <v>897</v>
      </c>
      <c r="AG6" t="s">
        <v>898</v>
      </c>
      <c r="AH6" t="s">
        <v>121</v>
      </c>
      <c r="AI6" t="s">
        <v>899</v>
      </c>
      <c r="AJ6" t="s">
        <v>900</v>
      </c>
      <c r="AK6" t="s">
        <v>901</v>
      </c>
      <c r="AL6" t="s">
        <v>902</v>
      </c>
      <c r="AM6" t="s">
        <v>903</v>
      </c>
      <c r="AN6" t="s">
        <v>904</v>
      </c>
      <c r="AO6" t="s">
        <v>905</v>
      </c>
      <c r="AP6" t="s">
        <v>906</v>
      </c>
      <c r="AQ6" t="s">
        <v>907</v>
      </c>
      <c r="AR6" t="s">
        <v>908</v>
      </c>
      <c r="AS6" t="s">
        <v>909</v>
      </c>
      <c r="AT6" t="s">
        <v>910</v>
      </c>
      <c r="AU6" t="s">
        <v>911</v>
      </c>
      <c r="AV6" t="s">
        <v>912</v>
      </c>
      <c r="AW6" t="s">
        <v>913</v>
      </c>
      <c r="AX6" t="s">
        <v>914</v>
      </c>
      <c r="AY6" t="s">
        <v>915</v>
      </c>
      <c r="AZ6" t="s">
        <v>916</v>
      </c>
      <c r="BA6" t="s">
        <v>917</v>
      </c>
      <c r="BB6" t="s">
        <v>918</v>
      </c>
      <c r="BC6" t="s">
        <v>919</v>
      </c>
      <c r="BD6" t="s">
        <v>920</v>
      </c>
      <c r="BE6" t="s">
        <v>921</v>
      </c>
      <c r="BF6" t="s">
        <v>922</v>
      </c>
      <c r="BG6" t="s">
        <v>923</v>
      </c>
      <c r="BH6" t="s">
        <v>924</v>
      </c>
      <c r="BI6" t="s">
        <v>925</v>
      </c>
      <c r="BJ6" t="s">
        <v>926</v>
      </c>
      <c r="BK6" t="s">
        <v>927</v>
      </c>
      <c r="BL6" t="s">
        <v>928</v>
      </c>
      <c r="BM6" t="s">
        <v>929</v>
      </c>
      <c r="BN6" t="s">
        <v>930</v>
      </c>
      <c r="BO6" t="s">
        <v>931</v>
      </c>
      <c r="BP6" t="s">
        <v>932</v>
      </c>
      <c r="BQ6" t="s">
        <v>933</v>
      </c>
      <c r="BR6" t="s">
        <v>934</v>
      </c>
      <c r="BS6" t="s">
        <v>935</v>
      </c>
      <c r="BT6" t="s">
        <v>936</v>
      </c>
      <c r="BU6" t="s">
        <v>937</v>
      </c>
      <c r="BV6" t="s">
        <v>938</v>
      </c>
      <c r="BW6" t="s">
        <v>939</v>
      </c>
      <c r="BX6" t="s">
        <v>940</v>
      </c>
      <c r="BY6" t="s">
        <v>941</v>
      </c>
      <c r="BZ6" t="s">
        <v>942</v>
      </c>
      <c r="CA6" t="s">
        <v>943</v>
      </c>
      <c r="CB6" t="s">
        <v>944</v>
      </c>
      <c r="CC6" t="s">
        <v>945</v>
      </c>
      <c r="CD6" t="s">
        <v>946</v>
      </c>
      <c r="CE6" t="s">
        <v>947</v>
      </c>
      <c r="CF6" t="s">
        <v>948</v>
      </c>
      <c r="CG6" t="s">
        <v>949</v>
      </c>
      <c r="CH6" t="s">
        <v>950</v>
      </c>
      <c r="CI6" t="s">
        <v>951</v>
      </c>
      <c r="CJ6" t="s">
        <v>952</v>
      </c>
      <c r="CK6" t="s">
        <v>953</v>
      </c>
      <c r="CL6" t="s">
        <v>954</v>
      </c>
      <c r="CM6" t="s">
        <v>955</v>
      </c>
      <c r="CN6" t="s">
        <v>956</v>
      </c>
      <c r="CO6" t="s">
        <v>957</v>
      </c>
    </row>
    <row r="7" spans="1:93">
      <c r="E7" s="145"/>
      <c r="F7" s="177"/>
      <c r="G7" s="145"/>
      <c r="H7" s="145"/>
      <c r="U7" t="s">
        <v>234</v>
      </c>
      <c r="V7" t="s">
        <v>230</v>
      </c>
      <c r="W7" t="s">
        <v>235</v>
      </c>
      <c r="X7">
        <v>1</v>
      </c>
      <c r="Y7">
        <v>11</v>
      </c>
      <c r="Z7" t="s">
        <v>958</v>
      </c>
      <c r="AA7" t="s">
        <v>959</v>
      </c>
      <c r="AB7">
        <v>1</v>
      </c>
      <c r="AC7" t="s">
        <v>960</v>
      </c>
      <c r="AD7">
        <v>1</v>
      </c>
      <c r="AE7">
        <v>20100831</v>
      </c>
      <c r="AF7" s="358">
        <v>40421</v>
      </c>
      <c r="AG7" s="147">
        <v>40421</v>
      </c>
      <c r="AH7" s="147">
        <v>2010</v>
      </c>
      <c r="AU7">
        <v>69.5</v>
      </c>
      <c r="AV7" t="s">
        <v>961</v>
      </c>
      <c r="AY7" t="s">
        <v>961</v>
      </c>
      <c r="AZ7" t="s">
        <v>962</v>
      </c>
    </row>
    <row r="8" spans="1:93">
      <c r="E8" s="145"/>
      <c r="F8" s="177"/>
      <c r="G8" s="145"/>
      <c r="H8" s="145"/>
      <c r="U8" t="s">
        <v>234</v>
      </c>
      <c r="V8" t="s">
        <v>230</v>
      </c>
      <c r="W8" t="s">
        <v>235</v>
      </c>
      <c r="X8">
        <v>1</v>
      </c>
      <c r="Y8">
        <v>11</v>
      </c>
      <c r="Z8" t="s">
        <v>958</v>
      </c>
      <c r="AA8" t="s">
        <v>959</v>
      </c>
      <c r="AB8">
        <v>1</v>
      </c>
      <c r="AC8" t="s">
        <v>960</v>
      </c>
      <c r="AD8">
        <v>1</v>
      </c>
      <c r="AE8">
        <v>20100930</v>
      </c>
      <c r="AF8" s="358">
        <v>40451</v>
      </c>
      <c r="AG8" s="147">
        <v>40451</v>
      </c>
      <c r="AH8" s="147">
        <v>2010</v>
      </c>
      <c r="AU8">
        <v>63.1</v>
      </c>
      <c r="AV8" t="s">
        <v>961</v>
      </c>
      <c r="AY8" t="s">
        <v>961</v>
      </c>
      <c r="AZ8" t="s">
        <v>962</v>
      </c>
    </row>
    <row r="9" spans="1:93">
      <c r="E9" s="145"/>
      <c r="F9" s="177"/>
      <c r="G9" s="145"/>
      <c r="H9" s="145"/>
      <c r="U9" t="s">
        <v>234</v>
      </c>
      <c r="V9" t="s">
        <v>230</v>
      </c>
      <c r="W9" t="s">
        <v>235</v>
      </c>
      <c r="X9">
        <v>1</v>
      </c>
      <c r="Y9">
        <v>11</v>
      </c>
      <c r="Z9" t="s">
        <v>958</v>
      </c>
      <c r="AA9" t="s">
        <v>959</v>
      </c>
      <c r="AB9">
        <v>1</v>
      </c>
      <c r="AC9" t="s">
        <v>960</v>
      </c>
      <c r="AD9">
        <v>1</v>
      </c>
      <c r="AE9">
        <v>20101130</v>
      </c>
      <c r="AF9" s="358">
        <v>40512</v>
      </c>
      <c r="AG9" s="147">
        <v>40512</v>
      </c>
      <c r="AH9" s="147">
        <v>2010</v>
      </c>
      <c r="AU9">
        <v>41.5</v>
      </c>
      <c r="AV9" t="s">
        <v>961</v>
      </c>
      <c r="AY9" t="s">
        <v>961</v>
      </c>
      <c r="AZ9" t="s">
        <v>962</v>
      </c>
    </row>
    <row r="10" spans="1:93">
      <c r="E10" s="145"/>
      <c r="F10" s="177"/>
      <c r="G10" s="145"/>
      <c r="H10" s="145"/>
      <c r="U10" t="s">
        <v>234</v>
      </c>
      <c r="V10" t="s">
        <v>230</v>
      </c>
      <c r="W10" t="s">
        <v>235</v>
      </c>
      <c r="X10">
        <v>1</v>
      </c>
      <c r="Y10">
        <v>11</v>
      </c>
      <c r="Z10" t="s">
        <v>958</v>
      </c>
      <c r="AA10" t="s">
        <v>959</v>
      </c>
      <c r="AB10">
        <v>1</v>
      </c>
      <c r="AC10" t="s">
        <v>960</v>
      </c>
      <c r="AD10">
        <v>1</v>
      </c>
      <c r="AE10">
        <v>20101231</v>
      </c>
      <c r="AF10" s="358">
        <v>40543</v>
      </c>
      <c r="AG10" s="147">
        <v>40543</v>
      </c>
      <c r="AH10" s="147">
        <v>2010</v>
      </c>
      <c r="AU10">
        <v>33.4</v>
      </c>
      <c r="AV10" t="s">
        <v>961</v>
      </c>
      <c r="AY10" t="s">
        <v>961</v>
      </c>
      <c r="AZ10" t="s">
        <v>962</v>
      </c>
    </row>
    <row r="11" spans="1:93">
      <c r="E11" s="145"/>
      <c r="F11" s="177"/>
      <c r="G11" s="145"/>
      <c r="H11" s="145"/>
      <c r="U11" t="s">
        <v>234</v>
      </c>
      <c r="V11" t="s">
        <v>230</v>
      </c>
      <c r="W11" t="s">
        <v>235</v>
      </c>
      <c r="X11">
        <v>1</v>
      </c>
      <c r="Y11">
        <v>11</v>
      </c>
      <c r="Z11" t="s">
        <v>958</v>
      </c>
      <c r="AA11" t="s">
        <v>959</v>
      </c>
      <c r="AB11">
        <v>1</v>
      </c>
      <c r="AC11" t="s">
        <v>960</v>
      </c>
      <c r="AD11">
        <v>1</v>
      </c>
      <c r="AE11">
        <v>20110531</v>
      </c>
      <c r="AF11" s="358">
        <v>40694</v>
      </c>
      <c r="AG11" s="147">
        <v>40694</v>
      </c>
      <c r="AH11" s="147">
        <v>2011</v>
      </c>
      <c r="AU11">
        <v>62.2</v>
      </c>
      <c r="AV11" t="s">
        <v>961</v>
      </c>
      <c r="AY11" t="s">
        <v>961</v>
      </c>
      <c r="AZ11" t="s">
        <v>962</v>
      </c>
    </row>
    <row r="12" spans="1:93">
      <c r="E12" s="145"/>
      <c r="F12" s="177"/>
      <c r="G12" s="145"/>
      <c r="H12" s="145"/>
      <c r="U12" t="s">
        <v>234</v>
      </c>
      <c r="V12" t="s">
        <v>230</v>
      </c>
      <c r="W12" t="s">
        <v>235</v>
      </c>
      <c r="X12">
        <v>1</v>
      </c>
      <c r="Y12">
        <v>11</v>
      </c>
      <c r="Z12" t="s">
        <v>958</v>
      </c>
      <c r="AA12" t="s">
        <v>959</v>
      </c>
      <c r="AB12">
        <v>1</v>
      </c>
      <c r="AC12" t="s">
        <v>960</v>
      </c>
      <c r="AD12">
        <v>1</v>
      </c>
      <c r="AE12">
        <v>20110630</v>
      </c>
      <c r="AF12" s="358">
        <v>40724</v>
      </c>
      <c r="AG12" s="147">
        <v>40724</v>
      </c>
      <c r="AH12" s="147">
        <v>2011</v>
      </c>
      <c r="AU12">
        <v>68</v>
      </c>
      <c r="AV12" t="s">
        <v>961</v>
      </c>
      <c r="AY12" t="s">
        <v>961</v>
      </c>
      <c r="AZ12" t="s">
        <v>962</v>
      </c>
    </row>
    <row r="13" spans="1:93">
      <c r="E13" s="145"/>
      <c r="F13" s="177"/>
      <c r="G13" s="145"/>
      <c r="H13" s="145"/>
      <c r="I13" s="379"/>
      <c r="J13" s="405"/>
      <c r="U13" t="s">
        <v>234</v>
      </c>
      <c r="V13" t="s">
        <v>230</v>
      </c>
      <c r="W13" t="s">
        <v>235</v>
      </c>
      <c r="X13">
        <v>1</v>
      </c>
      <c r="Y13">
        <v>11</v>
      </c>
      <c r="Z13" t="s">
        <v>958</v>
      </c>
      <c r="AA13" t="s">
        <v>959</v>
      </c>
      <c r="AB13">
        <v>1</v>
      </c>
      <c r="AC13" t="s">
        <v>960</v>
      </c>
      <c r="AD13">
        <v>1</v>
      </c>
      <c r="AE13">
        <v>20110731</v>
      </c>
      <c r="AF13" s="358">
        <v>40755</v>
      </c>
      <c r="AG13" s="147">
        <v>40755</v>
      </c>
      <c r="AH13" s="147">
        <v>2011</v>
      </c>
      <c r="AU13">
        <v>75.2</v>
      </c>
      <c r="AV13" t="s">
        <v>961</v>
      </c>
      <c r="AY13" t="s">
        <v>961</v>
      </c>
      <c r="AZ13" t="s">
        <v>962</v>
      </c>
    </row>
    <row r="14" spans="1:93">
      <c r="E14" s="145"/>
      <c r="F14" s="177"/>
      <c r="G14" s="145"/>
      <c r="H14" s="145"/>
      <c r="I14">
        <v>2010</v>
      </c>
      <c r="J14">
        <v>2010</v>
      </c>
      <c r="K14">
        <v>2010</v>
      </c>
      <c r="L14">
        <v>2011</v>
      </c>
      <c r="M14">
        <v>2011</v>
      </c>
      <c r="N14">
        <v>2011</v>
      </c>
      <c r="O14">
        <v>2012</v>
      </c>
      <c r="P14">
        <v>2012</v>
      </c>
      <c r="Q14">
        <v>2012</v>
      </c>
      <c r="U14" t="s">
        <v>234</v>
      </c>
      <c r="V14" t="s">
        <v>230</v>
      </c>
      <c r="W14" t="s">
        <v>235</v>
      </c>
      <c r="X14">
        <v>1</v>
      </c>
      <c r="Y14">
        <v>11</v>
      </c>
      <c r="Z14" t="s">
        <v>958</v>
      </c>
      <c r="AA14" t="s">
        <v>959</v>
      </c>
      <c r="AB14">
        <v>1</v>
      </c>
      <c r="AC14" t="s">
        <v>960</v>
      </c>
      <c r="AD14">
        <v>1</v>
      </c>
      <c r="AE14">
        <v>20110831</v>
      </c>
      <c r="AF14" s="358">
        <v>40786</v>
      </c>
      <c r="AG14" s="147">
        <v>40786</v>
      </c>
      <c r="AH14" s="147">
        <v>2011</v>
      </c>
      <c r="AU14">
        <v>74.8</v>
      </c>
      <c r="AV14" t="s">
        <v>961</v>
      </c>
      <c r="AY14" t="s">
        <v>961</v>
      </c>
      <c r="AZ14" t="s">
        <v>962</v>
      </c>
    </row>
    <row r="15" spans="1:93">
      <c r="E15" s="145"/>
      <c r="F15" s="177"/>
      <c r="G15" s="145"/>
      <c r="H15" s="145">
        <f t="shared" ref="H15" si="0">C19/1000</f>
        <v>0</v>
      </c>
      <c r="I15" t="s">
        <v>235</v>
      </c>
      <c r="J15" t="s">
        <v>233</v>
      </c>
      <c r="K15" t="s">
        <v>235</v>
      </c>
      <c r="L15" t="s">
        <v>235</v>
      </c>
      <c r="M15" t="s">
        <v>233</v>
      </c>
      <c r="N15" t="s">
        <v>235</v>
      </c>
      <c r="O15" t="s">
        <v>235</v>
      </c>
      <c r="P15" t="s">
        <v>233</v>
      </c>
      <c r="Q15" t="s">
        <v>235</v>
      </c>
      <c r="U15" t="s">
        <v>234</v>
      </c>
      <c r="V15" t="s">
        <v>230</v>
      </c>
      <c r="W15" t="s">
        <v>235</v>
      </c>
      <c r="X15">
        <v>1</v>
      </c>
      <c r="Y15">
        <v>11</v>
      </c>
      <c r="Z15" t="s">
        <v>958</v>
      </c>
      <c r="AA15" t="s">
        <v>959</v>
      </c>
      <c r="AB15">
        <v>1</v>
      </c>
      <c r="AC15" t="s">
        <v>960</v>
      </c>
      <c r="AD15">
        <v>1</v>
      </c>
      <c r="AE15">
        <v>20120331</v>
      </c>
      <c r="AF15" s="358">
        <v>40999</v>
      </c>
      <c r="AG15" s="147">
        <v>40999</v>
      </c>
      <c r="AH15" s="147">
        <v>2012</v>
      </c>
      <c r="AU15">
        <v>47.7</v>
      </c>
      <c r="AV15" t="s">
        <v>961</v>
      </c>
      <c r="AY15" t="s">
        <v>961</v>
      </c>
      <c r="AZ15" t="s">
        <v>962</v>
      </c>
    </row>
    <row r="16" spans="1:93">
      <c r="E16" s="145"/>
      <c r="F16" s="177"/>
      <c r="G16" s="145"/>
      <c r="I16" s="376">
        <v>1</v>
      </c>
      <c r="J16" s="376">
        <v>2</v>
      </c>
      <c r="K16" s="376">
        <v>7</v>
      </c>
      <c r="L16" s="376">
        <v>1</v>
      </c>
      <c r="M16" s="376">
        <v>2</v>
      </c>
      <c r="N16" s="376">
        <v>7</v>
      </c>
      <c r="O16" s="376">
        <v>1</v>
      </c>
      <c r="P16" s="376">
        <v>2</v>
      </c>
      <c r="Q16" s="376">
        <v>7</v>
      </c>
      <c r="R16" s="376"/>
      <c r="U16" t="s">
        <v>234</v>
      </c>
      <c r="V16" t="s">
        <v>230</v>
      </c>
      <c r="W16" t="s">
        <v>235</v>
      </c>
      <c r="X16">
        <v>1</v>
      </c>
      <c r="Y16">
        <v>11</v>
      </c>
      <c r="Z16" t="s">
        <v>958</v>
      </c>
      <c r="AA16" t="s">
        <v>959</v>
      </c>
      <c r="AB16">
        <v>1</v>
      </c>
      <c r="AC16" t="s">
        <v>960</v>
      </c>
      <c r="AD16">
        <v>1</v>
      </c>
      <c r="AE16">
        <v>20120430</v>
      </c>
      <c r="AF16" s="358">
        <v>41029</v>
      </c>
      <c r="AG16" s="147">
        <v>41029</v>
      </c>
      <c r="AH16" s="147">
        <v>2012</v>
      </c>
      <c r="AU16">
        <v>55.9</v>
      </c>
      <c r="AV16" t="s">
        <v>961</v>
      </c>
      <c r="AY16" t="s">
        <v>961</v>
      </c>
      <c r="AZ16" t="s">
        <v>962</v>
      </c>
    </row>
    <row r="17" spans="1:85">
      <c r="E17" s="145"/>
      <c r="F17" s="177"/>
      <c r="G17" s="145" t="s">
        <v>1102</v>
      </c>
      <c r="H17" s="374" t="s">
        <v>966</v>
      </c>
      <c r="I17" s="376">
        <f>IF(ISERROR(GETPIVOTDATA(T($G17),$A$25,"Name",I$15,"PIPE",I$16,"Sample name with unit",$H17,"Year",I$14)),"-",GETPIVOTDATA(T($G17),$A$25,"Name",I$15,"PIPE",I$16,"Sample name with unit",$H17,"Year",I$14))</f>
        <v>41.5</v>
      </c>
      <c r="J17" s="376">
        <f t="shared" ref="J17:Q32" si="1">IF(ISERROR(GETPIVOTDATA(T($G17),$A$25,"Name",J$15,"PIPE",J$16,"Sample name with unit",$H17,"Year",J$14)),"-",GETPIVOTDATA(T($G17),$A$25,"Name",J$15,"PIPE",J$16,"Sample name with unit",$H17,"Year",J$14))</f>
        <v>992.75</v>
      </c>
      <c r="K17" s="376">
        <f t="shared" si="1"/>
        <v>3002.9166666666665</v>
      </c>
      <c r="L17" s="376">
        <f t="shared" si="1"/>
        <v>137.75</v>
      </c>
      <c r="M17" s="376">
        <f t="shared" si="1"/>
        <v>1032.75</v>
      </c>
      <c r="N17" s="376">
        <f t="shared" si="1"/>
        <v>2130.75</v>
      </c>
      <c r="O17" s="376">
        <f t="shared" si="1"/>
        <v>40.5</v>
      </c>
      <c r="P17" s="376">
        <f t="shared" si="1"/>
        <v>976</v>
      </c>
      <c r="Q17" s="376">
        <f t="shared" si="1"/>
        <v>2118.5</v>
      </c>
      <c r="R17" s="376"/>
      <c r="U17" t="s">
        <v>234</v>
      </c>
      <c r="V17" t="s">
        <v>230</v>
      </c>
      <c r="W17" t="s">
        <v>235</v>
      </c>
      <c r="X17">
        <v>1</v>
      </c>
      <c r="Y17">
        <v>11</v>
      </c>
      <c r="Z17" t="s">
        <v>958</v>
      </c>
      <c r="AA17" t="s">
        <v>959</v>
      </c>
      <c r="AB17">
        <v>1</v>
      </c>
      <c r="AC17" t="s">
        <v>960</v>
      </c>
      <c r="AD17">
        <v>1</v>
      </c>
      <c r="AE17">
        <v>20120630</v>
      </c>
      <c r="AF17" s="358">
        <v>41090</v>
      </c>
      <c r="AG17" s="147">
        <v>41090</v>
      </c>
      <c r="AH17" s="147">
        <v>2012</v>
      </c>
      <c r="BQ17">
        <v>67.3</v>
      </c>
      <c r="BR17" t="s">
        <v>961</v>
      </c>
      <c r="BU17" t="s">
        <v>961</v>
      </c>
      <c r="BV17" t="s">
        <v>962</v>
      </c>
      <c r="CB17">
        <v>67.3</v>
      </c>
      <c r="CC17" t="s">
        <v>961</v>
      </c>
      <c r="CF17" t="s">
        <v>961</v>
      </c>
      <c r="CG17" t="s">
        <v>963</v>
      </c>
    </row>
    <row r="18" spans="1:85">
      <c r="E18" s="145"/>
      <c r="F18" s="177"/>
      <c r="G18" s="145"/>
      <c r="H18" s="374" t="s">
        <v>1120</v>
      </c>
      <c r="I18" s="377">
        <f>I17*Conversions!$D$4*60*24</f>
        <v>226216.20797280001</v>
      </c>
      <c r="J18" s="377">
        <f>J17*Conversions!$D$4*60*24</f>
        <v>5411473.2642168002</v>
      </c>
      <c r="K18" s="377">
        <f>K17*Conversions!$D$4*60*24</f>
        <v>16368877.619076002</v>
      </c>
      <c r="L18" s="377">
        <f>L17*Conversions!$D$4*60*24</f>
        <v>750874.28068080009</v>
      </c>
      <c r="M18" s="377">
        <f>M17*Conversions!$D$4*60*24</f>
        <v>5629512.9827447999</v>
      </c>
      <c r="N18" s="377">
        <f>N17*Conversions!$D$4*60*24</f>
        <v>11614703.256338401</v>
      </c>
      <c r="O18" s="377">
        <f>O17*Conversions!$D$4*60*24</f>
        <v>220765.21500959998</v>
      </c>
      <c r="P18" s="377">
        <f>P17*Conversions!$D$4*60*24</f>
        <v>5320169.1320831999</v>
      </c>
      <c r="Q18" s="377">
        <f>Q17*Conversions!$D$4*60*24</f>
        <v>11547928.592539199</v>
      </c>
      <c r="R18" s="377"/>
      <c r="U18" t="s">
        <v>234</v>
      </c>
      <c r="V18" t="s">
        <v>230</v>
      </c>
      <c r="W18" t="s">
        <v>235</v>
      </c>
      <c r="X18">
        <v>1</v>
      </c>
      <c r="Y18">
        <v>56</v>
      </c>
      <c r="Z18" t="s">
        <v>964</v>
      </c>
      <c r="AA18" t="s">
        <v>965</v>
      </c>
      <c r="AB18">
        <v>1</v>
      </c>
      <c r="AC18" t="s">
        <v>960</v>
      </c>
      <c r="AD18">
        <v>1</v>
      </c>
      <c r="AE18">
        <v>20120630</v>
      </c>
      <c r="AF18" s="358">
        <v>41090</v>
      </c>
      <c r="AG18" s="147">
        <v>41090</v>
      </c>
      <c r="AH18" s="147">
        <v>2012</v>
      </c>
      <c r="BQ18">
        <v>0.02</v>
      </c>
      <c r="BR18" t="s">
        <v>229</v>
      </c>
      <c r="BU18" t="s">
        <v>229</v>
      </c>
      <c r="BV18" t="s">
        <v>962</v>
      </c>
      <c r="CB18">
        <v>1.27</v>
      </c>
      <c r="CC18" t="s">
        <v>229</v>
      </c>
      <c r="CF18" t="s">
        <v>229</v>
      </c>
      <c r="CG18" t="s">
        <v>963</v>
      </c>
    </row>
    <row r="19" spans="1:85">
      <c r="E19" s="145"/>
      <c r="F19" s="177"/>
      <c r="G19" s="145" t="s">
        <v>1118</v>
      </c>
      <c r="H19" s="374" t="s">
        <v>1037</v>
      </c>
      <c r="I19" s="378" t="str">
        <f>IF(ISERROR(GETPIVOTDATA(T($G19),$A$25,"Name",I$15,"PIPE",I$16,"Sample name with unit",$H19,"Year",I$14)),"-",GETPIVOTDATA(T($G19),$A$25,"Name",I$15,"PIPE",I$16,"Sample name with unit",$H19,"Year",I$14))</f>
        <v>-</v>
      </c>
      <c r="J19" s="378">
        <f t="shared" si="1"/>
        <v>9.9999999999999985E-3</v>
      </c>
      <c r="K19" s="378" t="str">
        <f t="shared" si="1"/>
        <v>-</v>
      </c>
      <c r="L19" s="378" t="str">
        <f t="shared" si="1"/>
        <v>-</v>
      </c>
      <c r="M19" s="378">
        <f t="shared" si="1"/>
        <v>9.9999999999999985E-3</v>
      </c>
      <c r="N19" s="378" t="str">
        <f t="shared" si="1"/>
        <v>-</v>
      </c>
      <c r="O19" s="378">
        <f t="shared" si="1"/>
        <v>0.03</v>
      </c>
      <c r="P19" s="378">
        <f t="shared" si="1"/>
        <v>2.1111111111111115E-2</v>
      </c>
      <c r="Q19" s="378">
        <f t="shared" si="1"/>
        <v>0.03</v>
      </c>
      <c r="R19" s="378"/>
      <c r="U19" t="s">
        <v>234</v>
      </c>
      <c r="V19" t="s">
        <v>230</v>
      </c>
      <c r="W19" t="s">
        <v>235</v>
      </c>
      <c r="X19">
        <v>1</v>
      </c>
      <c r="Y19">
        <v>58</v>
      </c>
      <c r="Z19" t="s">
        <v>964</v>
      </c>
      <c r="AA19" t="s">
        <v>966</v>
      </c>
      <c r="AB19">
        <v>1</v>
      </c>
      <c r="AC19" t="s">
        <v>960</v>
      </c>
      <c r="AD19">
        <v>1</v>
      </c>
      <c r="AE19">
        <v>20100831</v>
      </c>
      <c r="AF19" s="358">
        <v>40421</v>
      </c>
      <c r="AG19" s="147">
        <v>40421</v>
      </c>
      <c r="AH19" s="147">
        <v>2010</v>
      </c>
      <c r="BQ19">
        <v>85</v>
      </c>
      <c r="BR19" t="s">
        <v>967</v>
      </c>
      <c r="BU19" t="s">
        <v>967</v>
      </c>
      <c r="BV19" t="s">
        <v>962</v>
      </c>
      <c r="CB19">
        <v>1113</v>
      </c>
      <c r="CC19" t="s">
        <v>967</v>
      </c>
      <c r="CF19" t="s">
        <v>967</v>
      </c>
      <c r="CG19" t="s">
        <v>963</v>
      </c>
    </row>
    <row r="20" spans="1:85">
      <c r="A20" s="146"/>
      <c r="G20" t="s">
        <v>1117</v>
      </c>
      <c r="H20" s="374" t="s">
        <v>1060</v>
      </c>
      <c r="I20" s="378" t="str">
        <f>IF(ISERROR(GETPIVOTDATA(T($G20),$A$25,"Name",I$15,"PIPE",I$16,"Sample name with unit",$H20,"Year",I$14)),"-",GETPIVOTDATA(T($G20),$A$25,"Name",I$15,"PIPE",I$16,"Sample name with unit",$H20,"Year",I$14))</f>
        <v>-</v>
      </c>
      <c r="J20" s="378">
        <f t="shared" si="1"/>
        <v>1</v>
      </c>
      <c r="K20" s="378">
        <f t="shared" si="1"/>
        <v>2.5</v>
      </c>
      <c r="L20" s="378" t="str">
        <f t="shared" si="1"/>
        <v>-</v>
      </c>
      <c r="M20" s="378">
        <f t="shared" si="1"/>
        <v>2.5</v>
      </c>
      <c r="N20" s="378">
        <f t="shared" si="1"/>
        <v>2</v>
      </c>
      <c r="O20" s="378" t="str">
        <f t="shared" si="1"/>
        <v>-</v>
      </c>
      <c r="P20" s="378">
        <f t="shared" si="1"/>
        <v>1</v>
      </c>
      <c r="Q20" s="378">
        <f t="shared" si="1"/>
        <v>3</v>
      </c>
      <c r="R20" s="378"/>
      <c r="U20" t="s">
        <v>234</v>
      </c>
      <c r="V20" t="s">
        <v>230</v>
      </c>
      <c r="W20" t="s">
        <v>235</v>
      </c>
      <c r="X20">
        <v>1</v>
      </c>
      <c r="Y20">
        <v>58</v>
      </c>
      <c r="Z20" t="s">
        <v>964</v>
      </c>
      <c r="AA20" t="s">
        <v>966</v>
      </c>
      <c r="AB20">
        <v>1</v>
      </c>
      <c r="AC20" t="s">
        <v>960</v>
      </c>
      <c r="AD20">
        <v>1</v>
      </c>
      <c r="AE20">
        <v>20100930</v>
      </c>
      <c r="AF20" s="358">
        <v>40451</v>
      </c>
      <c r="AG20" s="147">
        <v>40451</v>
      </c>
      <c r="AH20" s="147">
        <v>2010</v>
      </c>
      <c r="BQ20">
        <v>36</v>
      </c>
      <c r="BR20" t="s">
        <v>967</v>
      </c>
      <c r="BU20" t="s">
        <v>967</v>
      </c>
      <c r="BV20" t="s">
        <v>962</v>
      </c>
      <c r="CB20">
        <v>1625</v>
      </c>
      <c r="CC20" t="s">
        <v>967</v>
      </c>
      <c r="CF20" t="s">
        <v>967</v>
      </c>
      <c r="CG20" t="s">
        <v>963</v>
      </c>
    </row>
    <row r="21" spans="1:85">
      <c r="G21" t="s">
        <v>1117</v>
      </c>
      <c r="H21" s="374" t="s">
        <v>1066</v>
      </c>
      <c r="I21" s="378" t="str">
        <f t="shared" ref="I21:Q35" si="2">IF(ISERROR(GETPIVOTDATA(T($G21),$A$25,"Name",I$15,"PIPE",I$16,"Sample name with unit",$H21,"Year",I$14)),"-",GETPIVOTDATA(T($G21),$A$25,"Name",I$15,"PIPE",I$16,"Sample name with unit",$H21,"Year",I$14))</f>
        <v>-</v>
      </c>
      <c r="J21" s="378">
        <f t="shared" si="1"/>
        <v>45</v>
      </c>
      <c r="K21" s="378">
        <f t="shared" si="1"/>
        <v>50</v>
      </c>
      <c r="L21" s="378" t="str">
        <f t="shared" si="1"/>
        <v>-</v>
      </c>
      <c r="M21" s="378">
        <f t="shared" si="1"/>
        <v>55</v>
      </c>
      <c r="N21" s="378">
        <f t="shared" si="1"/>
        <v>65</v>
      </c>
      <c r="O21" s="378" t="str">
        <f t="shared" si="1"/>
        <v>-</v>
      </c>
      <c r="P21" s="378">
        <f t="shared" si="1"/>
        <v>50</v>
      </c>
      <c r="Q21" s="378">
        <f t="shared" si="1"/>
        <v>60</v>
      </c>
      <c r="R21" s="378"/>
      <c r="U21" t="s">
        <v>234</v>
      </c>
      <c r="V21" t="s">
        <v>230</v>
      </c>
      <c r="W21" t="s">
        <v>235</v>
      </c>
      <c r="X21">
        <v>1</v>
      </c>
      <c r="Y21">
        <v>58</v>
      </c>
      <c r="Z21" t="s">
        <v>964</v>
      </c>
      <c r="AA21" t="s">
        <v>966</v>
      </c>
      <c r="AB21">
        <v>1</v>
      </c>
      <c r="AC21" t="s">
        <v>960</v>
      </c>
      <c r="AD21">
        <v>1</v>
      </c>
      <c r="AE21">
        <v>20101130</v>
      </c>
      <c r="AF21" s="358">
        <v>40512</v>
      </c>
      <c r="AG21" s="147">
        <v>40512</v>
      </c>
      <c r="AH21" s="147">
        <v>2010</v>
      </c>
      <c r="BQ21">
        <v>36</v>
      </c>
      <c r="BR21" t="s">
        <v>967</v>
      </c>
      <c r="BU21" t="s">
        <v>967</v>
      </c>
      <c r="BV21" t="s">
        <v>962</v>
      </c>
      <c r="CB21">
        <v>1840</v>
      </c>
      <c r="CC21" t="s">
        <v>967</v>
      </c>
      <c r="CF21" t="s">
        <v>967</v>
      </c>
      <c r="CG21" t="s">
        <v>963</v>
      </c>
    </row>
    <row r="22" spans="1:85">
      <c r="G22" t="s">
        <v>1117</v>
      </c>
      <c r="H22" s="374" t="s">
        <v>1051</v>
      </c>
      <c r="I22" s="378" t="str">
        <f t="shared" si="2"/>
        <v>-</v>
      </c>
      <c r="J22" s="378">
        <f t="shared" si="1"/>
        <v>5</v>
      </c>
      <c r="K22" s="378">
        <f t="shared" si="1"/>
        <v>5</v>
      </c>
      <c r="L22" s="378" t="str">
        <f t="shared" si="1"/>
        <v>-</v>
      </c>
      <c r="M22" s="378">
        <f t="shared" si="1"/>
        <v>5</v>
      </c>
      <c r="N22" s="378">
        <f t="shared" si="1"/>
        <v>5</v>
      </c>
      <c r="O22" s="378" t="str">
        <f t="shared" si="1"/>
        <v>-</v>
      </c>
      <c r="P22" s="378">
        <f t="shared" si="1"/>
        <v>5</v>
      </c>
      <c r="Q22" s="378">
        <f t="shared" si="1"/>
        <v>5</v>
      </c>
      <c r="R22" s="378"/>
      <c r="U22" t="s">
        <v>234</v>
      </c>
      <c r="V22" t="s">
        <v>230</v>
      </c>
      <c r="W22" t="s">
        <v>235</v>
      </c>
      <c r="X22">
        <v>1</v>
      </c>
      <c r="Y22">
        <v>58</v>
      </c>
      <c r="Z22" t="s">
        <v>964</v>
      </c>
      <c r="AA22" t="s">
        <v>966</v>
      </c>
      <c r="AB22">
        <v>1</v>
      </c>
      <c r="AC22" t="s">
        <v>960</v>
      </c>
      <c r="AD22">
        <v>1</v>
      </c>
      <c r="AE22">
        <v>20101231</v>
      </c>
      <c r="AF22" s="358">
        <v>40543</v>
      </c>
      <c r="AG22" s="147">
        <v>40543</v>
      </c>
      <c r="AH22" s="147">
        <v>2010</v>
      </c>
      <c r="BQ22">
        <v>9</v>
      </c>
      <c r="BR22" t="s">
        <v>967</v>
      </c>
      <c r="BU22" t="s">
        <v>967</v>
      </c>
      <c r="BV22" t="s">
        <v>962</v>
      </c>
      <c r="CB22">
        <v>1153</v>
      </c>
      <c r="CC22" t="s">
        <v>967</v>
      </c>
      <c r="CF22" t="s">
        <v>967</v>
      </c>
      <c r="CG22" t="s">
        <v>963</v>
      </c>
    </row>
    <row r="23" spans="1:85">
      <c r="G23" t="s">
        <v>1117</v>
      </c>
      <c r="H23" s="374" t="s">
        <v>1064</v>
      </c>
      <c r="I23" s="378" t="str">
        <f t="shared" si="2"/>
        <v>-</v>
      </c>
      <c r="J23" s="378">
        <f t="shared" si="1"/>
        <v>120</v>
      </c>
      <c r="K23" s="378">
        <f t="shared" si="1"/>
        <v>440</v>
      </c>
      <c r="L23" s="378" t="str">
        <f t="shared" si="1"/>
        <v>-</v>
      </c>
      <c r="M23" s="378">
        <f t="shared" si="1"/>
        <v>125</v>
      </c>
      <c r="N23" s="378">
        <f t="shared" si="1"/>
        <v>300</v>
      </c>
      <c r="O23" s="378" t="str">
        <f t="shared" si="1"/>
        <v>-</v>
      </c>
      <c r="P23" s="378">
        <f t="shared" si="1"/>
        <v>110</v>
      </c>
      <c r="Q23" s="378">
        <f t="shared" si="1"/>
        <v>410</v>
      </c>
      <c r="R23" s="378"/>
      <c r="U23" t="s">
        <v>234</v>
      </c>
      <c r="V23" t="s">
        <v>230</v>
      </c>
      <c r="W23" t="s">
        <v>235</v>
      </c>
      <c r="X23">
        <v>1</v>
      </c>
      <c r="Y23">
        <v>58</v>
      </c>
      <c r="Z23" t="s">
        <v>964</v>
      </c>
      <c r="AA23" t="s">
        <v>966</v>
      </c>
      <c r="AB23">
        <v>1</v>
      </c>
      <c r="AC23" t="s">
        <v>960</v>
      </c>
      <c r="AD23">
        <v>1</v>
      </c>
      <c r="AE23">
        <v>20110531</v>
      </c>
      <c r="AF23" s="358">
        <v>40694</v>
      </c>
      <c r="AG23" s="147">
        <v>40694</v>
      </c>
      <c r="AH23" s="147">
        <v>2011</v>
      </c>
      <c r="BQ23">
        <v>36</v>
      </c>
      <c r="BR23" t="s">
        <v>967</v>
      </c>
      <c r="BU23" t="s">
        <v>967</v>
      </c>
      <c r="BV23" t="s">
        <v>962</v>
      </c>
      <c r="CB23">
        <v>1423</v>
      </c>
      <c r="CC23" t="s">
        <v>967</v>
      </c>
      <c r="CF23" t="s">
        <v>967</v>
      </c>
      <c r="CG23" t="s">
        <v>963</v>
      </c>
    </row>
    <row r="24" spans="1:85">
      <c r="C24" s="43"/>
      <c r="G24" t="s">
        <v>1117</v>
      </c>
      <c r="H24" s="374" t="s">
        <v>1075</v>
      </c>
      <c r="I24" s="378" t="str">
        <f t="shared" si="2"/>
        <v>-</v>
      </c>
      <c r="J24" s="378">
        <f t="shared" si="1"/>
        <v>0.1</v>
      </c>
      <c r="K24" s="378">
        <f t="shared" si="1"/>
        <v>0.1</v>
      </c>
      <c r="L24" s="378" t="str">
        <f t="shared" si="1"/>
        <v>-</v>
      </c>
      <c r="M24" s="378">
        <f t="shared" si="1"/>
        <v>0.1</v>
      </c>
      <c r="N24" s="378">
        <f t="shared" si="1"/>
        <v>0.1</v>
      </c>
      <c r="O24" s="378" t="str">
        <f t="shared" si="1"/>
        <v>-</v>
      </c>
      <c r="P24" s="378">
        <f t="shared" si="1"/>
        <v>0.1</v>
      </c>
      <c r="Q24" s="378">
        <f t="shared" si="1"/>
        <v>0.1</v>
      </c>
      <c r="R24" s="378"/>
      <c r="U24" t="s">
        <v>234</v>
      </c>
      <c r="V24" t="s">
        <v>230</v>
      </c>
      <c r="W24" t="s">
        <v>235</v>
      </c>
      <c r="X24">
        <v>1</v>
      </c>
      <c r="Y24">
        <v>58</v>
      </c>
      <c r="Z24" t="s">
        <v>964</v>
      </c>
      <c r="AA24" t="s">
        <v>966</v>
      </c>
      <c r="AB24">
        <v>1</v>
      </c>
      <c r="AC24" t="s">
        <v>960</v>
      </c>
      <c r="AD24">
        <v>1</v>
      </c>
      <c r="AE24">
        <v>20110630</v>
      </c>
      <c r="AF24" s="358">
        <v>40724</v>
      </c>
      <c r="AG24" s="147">
        <v>40724</v>
      </c>
      <c r="AH24" s="147">
        <v>2011</v>
      </c>
      <c r="BQ24">
        <v>251</v>
      </c>
      <c r="BR24" t="s">
        <v>967</v>
      </c>
      <c r="BU24" t="s">
        <v>967</v>
      </c>
      <c r="BV24" t="s">
        <v>962</v>
      </c>
      <c r="CB24">
        <v>615</v>
      </c>
      <c r="CC24" t="s">
        <v>967</v>
      </c>
      <c r="CF24" t="s">
        <v>967</v>
      </c>
      <c r="CG24" t="s">
        <v>963</v>
      </c>
    </row>
    <row r="25" spans="1:85">
      <c r="B25" s="359" t="s">
        <v>1116</v>
      </c>
      <c r="G25" s="145" t="s">
        <v>1118</v>
      </c>
      <c r="H25" s="374" t="s">
        <v>1006</v>
      </c>
      <c r="I25" s="378">
        <f t="shared" si="2"/>
        <v>43.75</v>
      </c>
      <c r="J25" s="378">
        <f t="shared" si="1"/>
        <v>90.666666666666671</v>
      </c>
      <c r="K25" s="378" t="str">
        <f t="shared" si="1"/>
        <v>-</v>
      </c>
      <c r="L25" s="378">
        <f t="shared" si="1"/>
        <v>42.25</v>
      </c>
      <c r="M25" s="378">
        <f t="shared" si="1"/>
        <v>88.916666666666671</v>
      </c>
      <c r="N25" s="378" t="str">
        <f t="shared" si="1"/>
        <v>-</v>
      </c>
      <c r="O25" s="378">
        <f t="shared" si="1"/>
        <v>32</v>
      </c>
      <c r="P25" s="378">
        <f t="shared" si="1"/>
        <v>90</v>
      </c>
      <c r="Q25" s="378" t="str">
        <f t="shared" si="1"/>
        <v>-</v>
      </c>
      <c r="R25" s="378"/>
      <c r="U25" t="s">
        <v>234</v>
      </c>
      <c r="V25" t="s">
        <v>230</v>
      </c>
      <c r="W25" t="s">
        <v>235</v>
      </c>
      <c r="X25">
        <v>1</v>
      </c>
      <c r="Y25">
        <v>58</v>
      </c>
      <c r="Z25" t="s">
        <v>964</v>
      </c>
      <c r="AA25" t="s">
        <v>966</v>
      </c>
      <c r="AB25">
        <v>1</v>
      </c>
      <c r="AC25" t="s">
        <v>960</v>
      </c>
      <c r="AD25">
        <v>1</v>
      </c>
      <c r="AE25">
        <v>20110731</v>
      </c>
      <c r="AF25" s="358">
        <v>40755</v>
      </c>
      <c r="AG25" s="147">
        <v>40755</v>
      </c>
      <c r="AH25" s="147">
        <v>2011</v>
      </c>
      <c r="BQ25">
        <v>13</v>
      </c>
      <c r="BR25" t="s">
        <v>967</v>
      </c>
      <c r="BU25" t="s">
        <v>967</v>
      </c>
      <c r="BV25" t="s">
        <v>962</v>
      </c>
      <c r="CB25">
        <v>395</v>
      </c>
      <c r="CC25" t="s">
        <v>967</v>
      </c>
      <c r="CF25" t="s">
        <v>967</v>
      </c>
      <c r="CG25" t="s">
        <v>963</v>
      </c>
    </row>
    <row r="26" spans="1:85">
      <c r="A26" s="359" t="s">
        <v>1101</v>
      </c>
      <c r="B26" t="s">
        <v>1119</v>
      </c>
      <c r="C26" t="s">
        <v>1118</v>
      </c>
      <c r="D26" t="s">
        <v>1117</v>
      </c>
      <c r="E26" t="s">
        <v>1102</v>
      </c>
      <c r="G26" t="s">
        <v>1117</v>
      </c>
      <c r="H26" s="374" t="s">
        <v>1053</v>
      </c>
      <c r="I26" s="378" t="str">
        <f t="shared" si="2"/>
        <v>-</v>
      </c>
      <c r="J26" s="378">
        <f t="shared" si="1"/>
        <v>3.45</v>
      </c>
      <c r="K26" s="378">
        <f t="shared" si="1"/>
        <v>6.9</v>
      </c>
      <c r="L26" s="378" t="str">
        <f t="shared" si="1"/>
        <v>-</v>
      </c>
      <c r="M26" s="378">
        <f t="shared" si="1"/>
        <v>3.25</v>
      </c>
      <c r="N26" s="378">
        <f t="shared" si="1"/>
        <v>8.85</v>
      </c>
      <c r="O26" s="378" t="str">
        <f t="shared" si="1"/>
        <v>-</v>
      </c>
      <c r="P26" s="378">
        <f t="shared" si="1"/>
        <v>2.5</v>
      </c>
      <c r="Q26" s="378">
        <f t="shared" si="1"/>
        <v>6.4</v>
      </c>
      <c r="R26" s="378"/>
      <c r="U26" t="s">
        <v>234</v>
      </c>
      <c r="V26" t="s">
        <v>230</v>
      </c>
      <c r="W26" t="s">
        <v>235</v>
      </c>
      <c r="X26">
        <v>1</v>
      </c>
      <c r="Y26">
        <v>58</v>
      </c>
      <c r="Z26" t="s">
        <v>964</v>
      </c>
      <c r="AA26" t="s">
        <v>966</v>
      </c>
      <c r="AB26">
        <v>1</v>
      </c>
      <c r="AC26" t="s">
        <v>960</v>
      </c>
      <c r="AD26">
        <v>1</v>
      </c>
      <c r="AE26">
        <v>20110831</v>
      </c>
      <c r="AF26" s="358">
        <v>40786</v>
      </c>
      <c r="AG26" s="147">
        <v>40786</v>
      </c>
      <c r="AH26" s="147">
        <v>2011</v>
      </c>
      <c r="BQ26">
        <v>251</v>
      </c>
      <c r="BR26" t="s">
        <v>967</v>
      </c>
      <c r="BU26" t="s">
        <v>967</v>
      </c>
      <c r="BV26" t="s">
        <v>962</v>
      </c>
      <c r="CB26">
        <v>471</v>
      </c>
      <c r="CC26" t="s">
        <v>967</v>
      </c>
      <c r="CF26" t="s">
        <v>967</v>
      </c>
      <c r="CG26" t="s">
        <v>963</v>
      </c>
    </row>
    <row r="27" spans="1:85">
      <c r="A27" s="106" t="s">
        <v>1037</v>
      </c>
      <c r="B27" s="360"/>
      <c r="C27" s="373">
        <v>1.5641025641025649E-2</v>
      </c>
      <c r="D27" s="360">
        <v>1.3529411764705887E-2</v>
      </c>
      <c r="E27" s="360"/>
      <c r="G27" t="s">
        <v>1117</v>
      </c>
      <c r="H27" s="374" t="s">
        <v>1091</v>
      </c>
      <c r="I27" s="378" t="str">
        <f t="shared" si="2"/>
        <v>-</v>
      </c>
      <c r="J27" s="378">
        <f t="shared" si="1"/>
        <v>10</v>
      </c>
      <c r="K27" s="378">
        <f t="shared" si="1"/>
        <v>15</v>
      </c>
      <c r="L27" s="378" t="str">
        <f t="shared" si="1"/>
        <v>-</v>
      </c>
      <c r="M27" s="378">
        <f t="shared" si="1"/>
        <v>10</v>
      </c>
      <c r="N27" s="378">
        <f t="shared" si="1"/>
        <v>25</v>
      </c>
      <c r="O27" s="378" t="str">
        <f t="shared" si="1"/>
        <v>-</v>
      </c>
      <c r="P27" s="378">
        <f t="shared" si="1"/>
        <v>10</v>
      </c>
      <c r="Q27" s="378">
        <f t="shared" si="1"/>
        <v>20</v>
      </c>
      <c r="R27" s="378"/>
      <c r="U27" t="s">
        <v>234</v>
      </c>
      <c r="V27" t="s">
        <v>230</v>
      </c>
      <c r="W27" t="s">
        <v>235</v>
      </c>
      <c r="X27">
        <v>1</v>
      </c>
      <c r="Y27">
        <v>58</v>
      </c>
      <c r="Z27" t="s">
        <v>964</v>
      </c>
      <c r="AA27" t="s">
        <v>966</v>
      </c>
      <c r="AB27">
        <v>1</v>
      </c>
      <c r="AC27" t="s">
        <v>960</v>
      </c>
      <c r="AD27">
        <v>1</v>
      </c>
      <c r="AE27">
        <v>20120331</v>
      </c>
      <c r="AF27" s="358">
        <v>40999</v>
      </c>
      <c r="AG27" s="147">
        <v>40999</v>
      </c>
      <c r="AH27" s="147">
        <v>2012</v>
      </c>
      <c r="BQ27">
        <v>9</v>
      </c>
      <c r="BR27" t="s">
        <v>967</v>
      </c>
      <c r="BU27" t="s">
        <v>967</v>
      </c>
      <c r="BV27" t="s">
        <v>962</v>
      </c>
      <c r="CB27">
        <v>1189</v>
      </c>
      <c r="CC27" t="s">
        <v>967</v>
      </c>
      <c r="CF27" t="s">
        <v>967</v>
      </c>
      <c r="CG27" t="s">
        <v>963</v>
      </c>
    </row>
    <row r="28" spans="1:85">
      <c r="A28" s="361">
        <v>2010</v>
      </c>
      <c r="B28" s="360"/>
      <c r="C28" s="360">
        <v>9.9999999999999985E-3</v>
      </c>
      <c r="D28" s="360">
        <v>9.9999999999999985E-3</v>
      </c>
      <c r="E28" s="360"/>
      <c r="G28" t="s">
        <v>1117</v>
      </c>
      <c r="H28" s="374" t="s">
        <v>1078</v>
      </c>
      <c r="I28" s="378" t="str">
        <f t="shared" si="2"/>
        <v>-</v>
      </c>
      <c r="J28" s="378">
        <f t="shared" si="1"/>
        <v>10</v>
      </c>
      <c r="K28" s="378">
        <f t="shared" si="1"/>
        <v>10</v>
      </c>
      <c r="L28" s="378" t="str">
        <f t="shared" si="1"/>
        <v>-</v>
      </c>
      <c r="M28" s="378">
        <f t="shared" si="1"/>
        <v>10</v>
      </c>
      <c r="N28" s="378">
        <f t="shared" si="1"/>
        <v>10</v>
      </c>
      <c r="O28" s="378" t="str">
        <f t="shared" si="1"/>
        <v>-</v>
      </c>
      <c r="P28" s="378">
        <f t="shared" si="1"/>
        <v>10</v>
      </c>
      <c r="Q28" s="378">
        <f t="shared" si="1"/>
        <v>10</v>
      </c>
      <c r="R28" s="378"/>
      <c r="U28" t="s">
        <v>234</v>
      </c>
      <c r="V28" t="s">
        <v>230</v>
      </c>
      <c r="W28" t="s">
        <v>235</v>
      </c>
      <c r="X28">
        <v>1</v>
      </c>
      <c r="Y28">
        <v>58</v>
      </c>
      <c r="Z28" t="s">
        <v>964</v>
      </c>
      <c r="AA28" t="s">
        <v>966</v>
      </c>
      <c r="AB28">
        <v>1</v>
      </c>
      <c r="AC28" t="s">
        <v>960</v>
      </c>
      <c r="AD28">
        <v>1</v>
      </c>
      <c r="AE28">
        <v>20120430</v>
      </c>
      <c r="AF28" s="358">
        <v>41029</v>
      </c>
      <c r="AG28" s="147">
        <v>41029</v>
      </c>
      <c r="AH28" s="147">
        <v>2012</v>
      </c>
      <c r="BQ28">
        <v>72</v>
      </c>
      <c r="BR28" t="s">
        <v>967</v>
      </c>
      <c r="BU28" t="s">
        <v>967</v>
      </c>
      <c r="BV28" t="s">
        <v>962</v>
      </c>
      <c r="CB28">
        <v>4161</v>
      </c>
      <c r="CC28" t="s">
        <v>967</v>
      </c>
      <c r="CF28" t="s">
        <v>967</v>
      </c>
      <c r="CG28" t="s">
        <v>963</v>
      </c>
    </row>
    <row r="29" spans="1:85">
      <c r="A29" s="362" t="s">
        <v>233</v>
      </c>
      <c r="B29" s="360"/>
      <c r="C29" s="360">
        <v>9.9999999999999985E-3</v>
      </c>
      <c r="D29" s="360">
        <v>9.9999999999999985E-3</v>
      </c>
      <c r="E29" s="360"/>
      <c r="G29" s="145" t="s">
        <v>1118</v>
      </c>
      <c r="H29" s="374" t="s">
        <v>1040</v>
      </c>
      <c r="I29" s="378">
        <f t="shared" si="2"/>
        <v>1.0999999999999999E-2</v>
      </c>
      <c r="J29" s="378" t="str">
        <f t="shared" si="1"/>
        <v>-</v>
      </c>
      <c r="K29" s="378">
        <f t="shared" si="1"/>
        <v>6.000000000000001E-3</v>
      </c>
      <c r="L29" s="378">
        <f t="shared" si="1"/>
        <v>1.4999999999999999E-2</v>
      </c>
      <c r="M29" s="378" t="str">
        <f t="shared" si="1"/>
        <v>-</v>
      </c>
      <c r="N29" s="378">
        <f t="shared" si="1"/>
        <v>4.333333333333334E-3</v>
      </c>
      <c r="O29" s="378">
        <f t="shared" si="1"/>
        <v>2E-3</v>
      </c>
      <c r="P29" s="378" t="str">
        <f t="shared" si="1"/>
        <v>-</v>
      </c>
      <c r="Q29" s="378">
        <f t="shared" si="1"/>
        <v>1.5E-3</v>
      </c>
      <c r="R29" s="378"/>
      <c r="U29" t="s">
        <v>234</v>
      </c>
      <c r="V29" t="s">
        <v>230</v>
      </c>
      <c r="W29" t="s">
        <v>235</v>
      </c>
      <c r="X29">
        <v>1</v>
      </c>
      <c r="Y29">
        <v>95</v>
      </c>
      <c r="Z29" t="s">
        <v>968</v>
      </c>
      <c r="AA29" t="s">
        <v>969</v>
      </c>
      <c r="AB29">
        <v>1</v>
      </c>
      <c r="AC29" t="s">
        <v>960</v>
      </c>
      <c r="AD29">
        <v>1</v>
      </c>
      <c r="AE29">
        <v>20090731</v>
      </c>
      <c r="AF29" s="358">
        <v>40025</v>
      </c>
      <c r="AG29" s="147">
        <v>40025</v>
      </c>
      <c r="AH29" s="147">
        <v>2009</v>
      </c>
      <c r="AV29" t="s">
        <v>970</v>
      </c>
      <c r="AW29" t="s">
        <v>971</v>
      </c>
      <c r="AX29">
        <v>3000</v>
      </c>
      <c r="AY29" t="s">
        <v>970</v>
      </c>
      <c r="AZ29" t="s">
        <v>962</v>
      </c>
      <c r="BG29" t="s">
        <v>970</v>
      </c>
      <c r="BH29" t="s">
        <v>971</v>
      </c>
      <c r="BI29">
        <v>3488</v>
      </c>
      <c r="BJ29" t="s">
        <v>970</v>
      </c>
      <c r="BK29" t="s">
        <v>963</v>
      </c>
    </row>
    <row r="30" spans="1:85">
      <c r="A30" s="372">
        <v>2</v>
      </c>
      <c r="B30" s="360"/>
      <c r="C30" s="360">
        <v>9.9999999999999985E-3</v>
      </c>
      <c r="D30" s="360">
        <v>9.9999999999999985E-3</v>
      </c>
      <c r="E30" s="360"/>
      <c r="G30" t="s">
        <v>1117</v>
      </c>
      <c r="H30" s="374" t="s">
        <v>1079</v>
      </c>
      <c r="I30" s="378" t="str">
        <f t="shared" si="2"/>
        <v>-</v>
      </c>
      <c r="J30" s="378">
        <f t="shared" si="1"/>
        <v>10</v>
      </c>
      <c r="K30" s="378">
        <f t="shared" si="1"/>
        <v>7</v>
      </c>
      <c r="L30" s="378" t="str">
        <f t="shared" si="1"/>
        <v>-</v>
      </c>
      <c r="M30" s="378">
        <f t="shared" si="1"/>
        <v>15.5</v>
      </c>
      <c r="N30" s="378">
        <f t="shared" si="1"/>
        <v>10</v>
      </c>
      <c r="O30" s="378" t="str">
        <f t="shared" si="1"/>
        <v>-</v>
      </c>
      <c r="P30" s="378">
        <f t="shared" si="1"/>
        <v>1</v>
      </c>
      <c r="Q30" s="378">
        <f t="shared" si="1"/>
        <v>2</v>
      </c>
      <c r="R30" s="378"/>
      <c r="U30" t="s">
        <v>234</v>
      </c>
      <c r="V30" t="s">
        <v>230</v>
      </c>
      <c r="W30" t="s">
        <v>235</v>
      </c>
      <c r="X30">
        <v>1</v>
      </c>
      <c r="Y30">
        <v>95</v>
      </c>
      <c r="Z30" t="s">
        <v>968</v>
      </c>
      <c r="AA30" t="s">
        <v>969</v>
      </c>
      <c r="AB30">
        <v>1</v>
      </c>
      <c r="AC30" t="s">
        <v>960</v>
      </c>
      <c r="AD30">
        <v>1</v>
      </c>
      <c r="AE30">
        <v>20090831</v>
      </c>
      <c r="AF30" s="358">
        <v>40056</v>
      </c>
      <c r="AG30" s="147">
        <v>40056</v>
      </c>
      <c r="AH30" s="147">
        <v>2009</v>
      </c>
      <c r="AV30" t="s">
        <v>970</v>
      </c>
      <c r="AW30" t="s">
        <v>971</v>
      </c>
      <c r="AX30">
        <v>3000</v>
      </c>
      <c r="AY30" t="s">
        <v>970</v>
      </c>
      <c r="AZ30" t="s">
        <v>962</v>
      </c>
      <c r="BG30" t="s">
        <v>970</v>
      </c>
      <c r="BH30" t="s">
        <v>971</v>
      </c>
      <c r="BI30">
        <v>3488</v>
      </c>
      <c r="BJ30" t="s">
        <v>970</v>
      </c>
      <c r="BK30" t="s">
        <v>963</v>
      </c>
    </row>
    <row r="31" spans="1:85">
      <c r="A31" s="361">
        <v>2011</v>
      </c>
      <c r="B31" s="360"/>
      <c r="C31" s="360">
        <v>9.9999999999999985E-3</v>
      </c>
      <c r="D31" s="360">
        <v>9.9999999999999985E-3</v>
      </c>
      <c r="E31" s="360"/>
      <c r="G31" t="s">
        <v>1117</v>
      </c>
      <c r="H31" s="374" t="s">
        <v>1055</v>
      </c>
      <c r="I31" s="378" t="str">
        <f t="shared" si="2"/>
        <v>-</v>
      </c>
      <c r="J31" s="378">
        <f t="shared" si="1"/>
        <v>5.0000000000000001E-3</v>
      </c>
      <c r="K31" s="378">
        <f t="shared" si="1"/>
        <v>5.0000000000000001E-3</v>
      </c>
      <c r="L31" s="378" t="str">
        <f t="shared" si="1"/>
        <v>-</v>
      </c>
      <c r="M31" s="378">
        <f t="shared" si="1"/>
        <v>5.0000000000000001E-3</v>
      </c>
      <c r="N31" s="378">
        <f t="shared" si="1"/>
        <v>5.0000000000000001E-3</v>
      </c>
      <c r="O31" s="378" t="str">
        <f t="shared" si="1"/>
        <v>-</v>
      </c>
      <c r="P31" s="378">
        <f t="shared" si="1"/>
        <v>2.1000000000000001E-2</v>
      </c>
      <c r="Q31" s="378">
        <f t="shared" si="1"/>
        <v>2.5000000000000001E-2</v>
      </c>
      <c r="R31" s="378"/>
      <c r="U31" t="s">
        <v>234</v>
      </c>
      <c r="V31" t="s">
        <v>230</v>
      </c>
      <c r="W31" t="s">
        <v>235</v>
      </c>
      <c r="X31">
        <v>1</v>
      </c>
      <c r="Y31">
        <v>95</v>
      </c>
      <c r="Z31" t="s">
        <v>968</v>
      </c>
      <c r="AA31" t="s">
        <v>969</v>
      </c>
      <c r="AB31">
        <v>1</v>
      </c>
      <c r="AC31" t="s">
        <v>960</v>
      </c>
      <c r="AD31">
        <v>1</v>
      </c>
      <c r="AE31">
        <v>20090930</v>
      </c>
      <c r="AF31" s="358">
        <v>40086</v>
      </c>
      <c r="AG31" s="147">
        <v>40086</v>
      </c>
      <c r="AH31" s="147">
        <v>2009</v>
      </c>
      <c r="AV31" t="s">
        <v>970</v>
      </c>
      <c r="AW31" t="s">
        <v>971</v>
      </c>
      <c r="AX31">
        <v>3000</v>
      </c>
      <c r="AY31" t="s">
        <v>970</v>
      </c>
      <c r="AZ31" t="s">
        <v>962</v>
      </c>
      <c r="BG31" t="s">
        <v>970</v>
      </c>
      <c r="BH31" t="s">
        <v>971</v>
      </c>
      <c r="BI31">
        <v>3488</v>
      </c>
      <c r="BJ31" t="s">
        <v>970</v>
      </c>
      <c r="BK31" t="s">
        <v>963</v>
      </c>
    </row>
    <row r="32" spans="1:85">
      <c r="A32" s="362" t="s">
        <v>233</v>
      </c>
      <c r="B32" s="360"/>
      <c r="C32" s="360">
        <v>9.9999999999999985E-3</v>
      </c>
      <c r="D32" s="360">
        <v>9.9999999999999985E-3</v>
      </c>
      <c r="E32" s="360"/>
      <c r="G32" s="145" t="s">
        <v>1118</v>
      </c>
      <c r="H32" s="374" t="s">
        <v>1020</v>
      </c>
      <c r="I32" s="378">
        <f t="shared" si="2"/>
        <v>0.9900000000000001</v>
      </c>
      <c r="J32" s="378">
        <f t="shared" si="1"/>
        <v>0.77416666666666656</v>
      </c>
      <c r="K32" s="378">
        <f t="shared" si="1"/>
        <v>0.86583333333333334</v>
      </c>
      <c r="L32" s="378">
        <f t="shared" si="1"/>
        <v>1.0425</v>
      </c>
      <c r="M32" s="378">
        <f t="shared" si="1"/>
        <v>0.87416666666666665</v>
      </c>
      <c r="N32" s="378">
        <f t="shared" si="1"/>
        <v>0.92583333333333329</v>
      </c>
      <c r="O32" s="378">
        <f t="shared" si="1"/>
        <v>0.78</v>
      </c>
      <c r="P32" s="378">
        <f t="shared" si="1"/>
        <v>0.73250000000000004</v>
      </c>
      <c r="Q32" s="378">
        <f t="shared" si="1"/>
        <v>0.83750000000000002</v>
      </c>
      <c r="R32" s="378"/>
      <c r="U32" t="s">
        <v>234</v>
      </c>
      <c r="V32" t="s">
        <v>230</v>
      </c>
      <c r="W32" t="s">
        <v>235</v>
      </c>
      <c r="X32">
        <v>1</v>
      </c>
      <c r="Y32">
        <v>95</v>
      </c>
      <c r="Z32" t="s">
        <v>968</v>
      </c>
      <c r="AA32" t="s">
        <v>969</v>
      </c>
      <c r="AB32">
        <v>1</v>
      </c>
      <c r="AC32" t="s">
        <v>960</v>
      </c>
      <c r="AD32">
        <v>1</v>
      </c>
      <c r="AE32">
        <v>20091031</v>
      </c>
      <c r="AF32" s="358">
        <v>40117</v>
      </c>
      <c r="AG32" s="147">
        <v>40117</v>
      </c>
      <c r="AH32" s="147">
        <v>2009</v>
      </c>
      <c r="AV32" t="s">
        <v>970</v>
      </c>
      <c r="AW32" t="s">
        <v>971</v>
      </c>
      <c r="AX32">
        <v>3000</v>
      </c>
      <c r="AY32" t="s">
        <v>970</v>
      </c>
      <c r="AZ32" t="s">
        <v>962</v>
      </c>
      <c r="BG32" t="s">
        <v>970</v>
      </c>
      <c r="BH32" t="s">
        <v>971</v>
      </c>
      <c r="BI32">
        <v>3488</v>
      </c>
      <c r="BJ32" t="s">
        <v>970</v>
      </c>
      <c r="BK32" t="s">
        <v>963</v>
      </c>
    </row>
    <row r="33" spans="1:63">
      <c r="A33" s="372">
        <v>2</v>
      </c>
      <c r="B33" s="360"/>
      <c r="C33" s="360">
        <v>9.9999999999999985E-3</v>
      </c>
      <c r="D33" s="360">
        <v>9.9999999999999985E-3</v>
      </c>
      <c r="E33" s="360"/>
      <c r="G33" s="145" t="s">
        <v>1118</v>
      </c>
      <c r="H33" s="374" t="s">
        <v>1027</v>
      </c>
      <c r="I33" s="378">
        <f t="shared" si="2"/>
        <v>0.34499999999999997</v>
      </c>
      <c r="J33" s="378">
        <f t="shared" si="2"/>
        <v>0.14249999999999999</v>
      </c>
      <c r="K33" s="378">
        <f t="shared" si="2"/>
        <v>7.2499999999999995E-2</v>
      </c>
      <c r="L33" s="378">
        <f t="shared" si="2"/>
        <v>0.15249999999999997</v>
      </c>
      <c r="M33" s="378">
        <f t="shared" si="2"/>
        <v>0.13333333333333333</v>
      </c>
      <c r="N33" s="378">
        <f t="shared" si="2"/>
        <v>0.12916666666666668</v>
      </c>
      <c r="O33" s="378">
        <f t="shared" si="2"/>
        <v>9.5000000000000001E-2</v>
      </c>
      <c r="P33" s="378">
        <f t="shared" si="2"/>
        <v>0.14444444444444443</v>
      </c>
      <c r="Q33" s="378">
        <f t="shared" si="2"/>
        <v>0.05</v>
      </c>
      <c r="R33" s="378"/>
      <c r="U33" t="s">
        <v>234</v>
      </c>
      <c r="V33" t="s">
        <v>230</v>
      </c>
      <c r="W33" t="s">
        <v>235</v>
      </c>
      <c r="X33">
        <v>1</v>
      </c>
      <c r="Y33">
        <v>95</v>
      </c>
      <c r="Z33" t="s">
        <v>968</v>
      </c>
      <c r="AA33" t="s">
        <v>969</v>
      </c>
      <c r="AB33">
        <v>1</v>
      </c>
      <c r="AC33" t="s">
        <v>960</v>
      </c>
      <c r="AD33">
        <v>1</v>
      </c>
      <c r="AE33">
        <v>20091130</v>
      </c>
      <c r="AF33" s="358">
        <v>40147</v>
      </c>
      <c r="AG33" s="147">
        <v>40147</v>
      </c>
      <c r="AH33" s="147">
        <v>2009</v>
      </c>
      <c r="AV33" t="s">
        <v>970</v>
      </c>
      <c r="AW33" t="s">
        <v>971</v>
      </c>
      <c r="AX33">
        <v>3000</v>
      </c>
      <c r="AY33" t="s">
        <v>970</v>
      </c>
      <c r="AZ33" t="s">
        <v>962</v>
      </c>
      <c r="BG33" t="s">
        <v>970</v>
      </c>
      <c r="BH33" t="s">
        <v>971</v>
      </c>
      <c r="BI33">
        <v>3488</v>
      </c>
      <c r="BJ33" t="s">
        <v>970</v>
      </c>
      <c r="BK33" t="s">
        <v>963</v>
      </c>
    </row>
    <row r="34" spans="1:63">
      <c r="A34" s="361">
        <v>2012</v>
      </c>
      <c r="B34" s="360"/>
      <c r="C34" s="360">
        <v>2.4666666666666674E-2</v>
      </c>
      <c r="D34" s="360">
        <v>2.1999999999999999E-2</v>
      </c>
      <c r="E34" s="360"/>
      <c r="G34" s="145" t="s">
        <v>1118</v>
      </c>
      <c r="H34" s="374" t="s">
        <v>1039</v>
      </c>
      <c r="I34" s="378">
        <f t="shared" si="2"/>
        <v>1E-3</v>
      </c>
      <c r="J34" s="378" t="str">
        <f t="shared" si="2"/>
        <v>-</v>
      </c>
      <c r="K34" s="378">
        <f t="shared" si="2"/>
        <v>1.0000000000000002E-3</v>
      </c>
      <c r="L34" s="378">
        <f t="shared" si="2"/>
        <v>1.25E-3</v>
      </c>
      <c r="M34" s="378" t="str">
        <f t="shared" si="2"/>
        <v>-</v>
      </c>
      <c r="N34" s="378">
        <f t="shared" si="2"/>
        <v>1.0000000000000002E-3</v>
      </c>
      <c r="O34" s="378">
        <f t="shared" si="2"/>
        <v>1E-3</v>
      </c>
      <c r="P34" s="378" t="str">
        <f t="shared" si="2"/>
        <v>-</v>
      </c>
      <c r="Q34" s="378">
        <f t="shared" si="2"/>
        <v>1E-3</v>
      </c>
      <c r="R34" s="378"/>
      <c r="U34" t="s">
        <v>234</v>
      </c>
      <c r="V34" t="s">
        <v>230</v>
      </c>
      <c r="W34" t="s">
        <v>235</v>
      </c>
      <c r="X34">
        <v>1</v>
      </c>
      <c r="Y34">
        <v>95</v>
      </c>
      <c r="Z34" t="s">
        <v>968</v>
      </c>
      <c r="AA34" t="s">
        <v>969</v>
      </c>
      <c r="AB34">
        <v>1</v>
      </c>
      <c r="AC34" t="s">
        <v>960</v>
      </c>
      <c r="AD34">
        <v>1</v>
      </c>
      <c r="AE34">
        <v>20091231</v>
      </c>
      <c r="AF34" s="358">
        <v>40178</v>
      </c>
      <c r="AG34" s="147">
        <v>40178</v>
      </c>
      <c r="AH34" s="147">
        <v>2009</v>
      </c>
      <c r="AV34" t="s">
        <v>970</v>
      </c>
      <c r="AW34" t="s">
        <v>971</v>
      </c>
      <c r="AX34">
        <v>3000</v>
      </c>
      <c r="AY34" t="s">
        <v>970</v>
      </c>
      <c r="AZ34" t="s">
        <v>962</v>
      </c>
      <c r="BG34" t="s">
        <v>970</v>
      </c>
      <c r="BH34" t="s">
        <v>971</v>
      </c>
      <c r="BI34">
        <v>3488</v>
      </c>
      <c r="BJ34" t="s">
        <v>970</v>
      </c>
      <c r="BK34" t="s">
        <v>963</v>
      </c>
    </row>
    <row r="35" spans="1:63">
      <c r="A35" s="362" t="s">
        <v>233</v>
      </c>
      <c r="B35" s="360"/>
      <c r="C35" s="360">
        <v>2.1111111111111115E-2</v>
      </c>
      <c r="D35" s="360">
        <v>0.01</v>
      </c>
      <c r="E35" s="360"/>
      <c r="G35" s="145" t="s">
        <v>1118</v>
      </c>
      <c r="H35" s="374" t="s">
        <v>1008</v>
      </c>
      <c r="I35" s="378">
        <f t="shared" si="2"/>
        <v>29.75</v>
      </c>
      <c r="J35" s="378">
        <f t="shared" si="2"/>
        <v>62.666666666666664</v>
      </c>
      <c r="K35" s="378">
        <f t="shared" si="2"/>
        <v>104.66666666666667</v>
      </c>
      <c r="L35" s="378">
        <f t="shared" si="2"/>
        <v>37.5</v>
      </c>
      <c r="M35" s="378">
        <f t="shared" si="2"/>
        <v>65.25</v>
      </c>
      <c r="N35" s="378">
        <f t="shared" si="2"/>
        <v>93.583333333333329</v>
      </c>
      <c r="O35" s="378">
        <f t="shared" si="2"/>
        <v>35.5</v>
      </c>
      <c r="P35" s="378">
        <f t="shared" si="2"/>
        <v>58.75</v>
      </c>
      <c r="Q35" s="378">
        <f t="shared" si="2"/>
        <v>103.25</v>
      </c>
      <c r="R35" s="378"/>
      <c r="U35" t="s">
        <v>234</v>
      </c>
      <c r="V35" t="s">
        <v>230</v>
      </c>
      <c r="W35" t="s">
        <v>235</v>
      </c>
      <c r="X35">
        <v>1</v>
      </c>
      <c r="Y35">
        <v>95</v>
      </c>
      <c r="Z35" t="s">
        <v>968</v>
      </c>
      <c r="AA35" t="s">
        <v>969</v>
      </c>
      <c r="AB35">
        <v>1</v>
      </c>
      <c r="AC35" t="s">
        <v>960</v>
      </c>
      <c r="AD35">
        <v>1</v>
      </c>
      <c r="AE35">
        <v>20100131</v>
      </c>
      <c r="AF35" s="358">
        <v>40209</v>
      </c>
      <c r="AG35" s="147">
        <v>40209</v>
      </c>
      <c r="AH35" s="147">
        <v>2010</v>
      </c>
      <c r="AV35" t="s">
        <v>970</v>
      </c>
      <c r="AW35" t="s">
        <v>971</v>
      </c>
      <c r="AX35">
        <v>3000</v>
      </c>
      <c r="AY35" t="s">
        <v>970</v>
      </c>
      <c r="AZ35" t="s">
        <v>962</v>
      </c>
      <c r="BG35" t="s">
        <v>970</v>
      </c>
      <c r="BH35" t="s">
        <v>971</v>
      </c>
      <c r="BI35">
        <v>3488</v>
      </c>
      <c r="BJ35" t="s">
        <v>970</v>
      </c>
      <c r="BK35" t="s">
        <v>963</v>
      </c>
    </row>
    <row r="36" spans="1:63">
      <c r="A36" s="372">
        <v>2</v>
      </c>
      <c r="B36" s="360"/>
      <c r="C36" s="360">
        <v>2.1111111111111115E-2</v>
      </c>
      <c r="D36" s="360">
        <v>0.01</v>
      </c>
      <c r="E36" s="360"/>
      <c r="G36" t="s">
        <v>1117</v>
      </c>
      <c r="H36" s="374" t="s">
        <v>1085</v>
      </c>
      <c r="I36" s="378" t="str">
        <f t="shared" ref="I36:Q45" si="3">IF(ISERROR(GETPIVOTDATA(T($G36),$A$25,"Name",I$15,"PIPE",I$16,"Sample name with unit",$H36,"Year",I$14)),"-",GETPIVOTDATA(T($G36),$A$25,"Name",I$15,"PIPE",I$16,"Sample name with unit",$H36,"Year",I$14))</f>
        <v>-</v>
      </c>
      <c r="J36" s="378">
        <f t="shared" si="3"/>
        <v>211</v>
      </c>
      <c r="K36" s="378">
        <f t="shared" si="3"/>
        <v>148.5</v>
      </c>
      <c r="L36" s="378" t="str">
        <f t="shared" si="3"/>
        <v>-</v>
      </c>
      <c r="M36" s="378">
        <f t="shared" si="3"/>
        <v>164.5</v>
      </c>
      <c r="N36" s="378">
        <f t="shared" si="3"/>
        <v>48.5</v>
      </c>
      <c r="O36" s="378" t="str">
        <f t="shared" si="3"/>
        <v>-</v>
      </c>
      <c r="P36" s="378">
        <f t="shared" si="3"/>
        <v>270</v>
      </c>
      <c r="Q36" s="378">
        <f t="shared" si="3"/>
        <v>198</v>
      </c>
      <c r="R36" s="378"/>
      <c r="U36" t="s">
        <v>234</v>
      </c>
      <c r="V36" t="s">
        <v>230</v>
      </c>
      <c r="W36" t="s">
        <v>235</v>
      </c>
      <c r="X36">
        <v>1</v>
      </c>
      <c r="Y36">
        <v>95</v>
      </c>
      <c r="Z36" t="s">
        <v>968</v>
      </c>
      <c r="AA36" t="s">
        <v>969</v>
      </c>
      <c r="AB36">
        <v>1</v>
      </c>
      <c r="AC36" t="s">
        <v>960</v>
      </c>
      <c r="AD36">
        <v>1</v>
      </c>
      <c r="AE36">
        <v>20100228</v>
      </c>
      <c r="AF36" s="358">
        <v>40237</v>
      </c>
      <c r="AG36" s="147">
        <v>40237</v>
      </c>
      <c r="AH36" s="147">
        <v>2010</v>
      </c>
      <c r="AV36" t="s">
        <v>970</v>
      </c>
      <c r="AW36" t="s">
        <v>971</v>
      </c>
      <c r="AX36">
        <v>3000</v>
      </c>
      <c r="AY36" t="s">
        <v>970</v>
      </c>
      <c r="AZ36" t="s">
        <v>962</v>
      </c>
      <c r="BG36" t="s">
        <v>970</v>
      </c>
      <c r="BH36" t="s">
        <v>971</v>
      </c>
      <c r="BI36">
        <v>3488</v>
      </c>
      <c r="BJ36" t="s">
        <v>970</v>
      </c>
      <c r="BK36" t="s">
        <v>963</v>
      </c>
    </row>
    <row r="37" spans="1:63">
      <c r="A37" s="362" t="s">
        <v>235</v>
      </c>
      <c r="B37" s="360"/>
      <c r="C37" s="360">
        <v>0.03</v>
      </c>
      <c r="D37" s="360">
        <v>0.03</v>
      </c>
      <c r="E37" s="360"/>
      <c r="G37" t="s">
        <v>1117</v>
      </c>
      <c r="H37" s="374" t="s">
        <v>1089</v>
      </c>
      <c r="I37" s="378" t="str">
        <f t="shared" si="3"/>
        <v>-</v>
      </c>
      <c r="J37" s="378">
        <f t="shared" si="3"/>
        <v>0.01</v>
      </c>
      <c r="K37" s="378">
        <f t="shared" si="3"/>
        <v>0.01</v>
      </c>
      <c r="L37" s="378" t="str">
        <f t="shared" si="3"/>
        <v>-</v>
      </c>
      <c r="M37" s="378">
        <f t="shared" si="3"/>
        <v>0.01</v>
      </c>
      <c r="N37" s="378">
        <f t="shared" si="3"/>
        <v>0.01</v>
      </c>
      <c r="O37" s="378" t="str">
        <f t="shared" si="3"/>
        <v>-</v>
      </c>
      <c r="P37" s="378">
        <f t="shared" si="3"/>
        <v>0.01</v>
      </c>
      <c r="Q37" s="378">
        <f t="shared" si="3"/>
        <v>0.01</v>
      </c>
      <c r="R37" s="378"/>
      <c r="U37" t="s">
        <v>234</v>
      </c>
      <c r="V37" t="s">
        <v>230</v>
      </c>
      <c r="W37" t="s">
        <v>235</v>
      </c>
      <c r="X37">
        <v>1</v>
      </c>
      <c r="Y37">
        <v>95</v>
      </c>
      <c r="Z37" t="s">
        <v>968</v>
      </c>
      <c r="AA37" t="s">
        <v>969</v>
      </c>
      <c r="AB37">
        <v>1</v>
      </c>
      <c r="AC37" t="s">
        <v>960</v>
      </c>
      <c r="AD37">
        <v>1</v>
      </c>
      <c r="AE37">
        <v>20100331</v>
      </c>
      <c r="AF37" s="358">
        <v>40268</v>
      </c>
      <c r="AG37" s="147">
        <v>40268</v>
      </c>
      <c r="AH37" s="147">
        <v>2010</v>
      </c>
      <c r="AV37" t="s">
        <v>970</v>
      </c>
      <c r="AW37" t="s">
        <v>971</v>
      </c>
      <c r="AX37">
        <v>3000</v>
      </c>
      <c r="AY37" t="s">
        <v>970</v>
      </c>
      <c r="AZ37" t="s">
        <v>962</v>
      </c>
      <c r="BG37" t="s">
        <v>970</v>
      </c>
      <c r="BH37" t="s">
        <v>971</v>
      </c>
      <c r="BI37">
        <v>3488</v>
      </c>
      <c r="BJ37" t="s">
        <v>970</v>
      </c>
      <c r="BK37" t="s">
        <v>963</v>
      </c>
    </row>
    <row r="38" spans="1:63">
      <c r="A38" s="372">
        <v>1</v>
      </c>
      <c r="B38" s="360"/>
      <c r="C38" s="360">
        <v>0.03</v>
      </c>
      <c r="D38" s="360">
        <v>0.03</v>
      </c>
      <c r="E38" s="360"/>
      <c r="G38" t="s">
        <v>1117</v>
      </c>
      <c r="H38" s="374" t="s">
        <v>1068</v>
      </c>
      <c r="I38" s="378" t="str">
        <f t="shared" si="3"/>
        <v>-</v>
      </c>
      <c r="J38" s="378">
        <f t="shared" si="3"/>
        <v>10</v>
      </c>
      <c r="K38" s="378">
        <f t="shared" si="3"/>
        <v>10</v>
      </c>
      <c r="L38" s="378" t="str">
        <f t="shared" si="3"/>
        <v>-</v>
      </c>
      <c r="M38" s="378">
        <f t="shared" si="3"/>
        <v>10</v>
      </c>
      <c r="N38" s="378">
        <f t="shared" si="3"/>
        <v>10</v>
      </c>
      <c r="O38" s="378" t="str">
        <f t="shared" si="3"/>
        <v>-</v>
      </c>
      <c r="P38" s="378">
        <f t="shared" si="3"/>
        <v>10</v>
      </c>
      <c r="Q38" s="378">
        <f t="shared" si="3"/>
        <v>10</v>
      </c>
      <c r="R38" s="378"/>
      <c r="U38" t="s">
        <v>234</v>
      </c>
      <c r="V38" t="s">
        <v>230</v>
      </c>
      <c r="W38" t="s">
        <v>235</v>
      </c>
      <c r="X38">
        <v>1</v>
      </c>
      <c r="Y38">
        <v>95</v>
      </c>
      <c r="Z38" t="s">
        <v>968</v>
      </c>
      <c r="AA38" t="s">
        <v>969</v>
      </c>
      <c r="AB38">
        <v>1</v>
      </c>
      <c r="AC38" t="s">
        <v>960</v>
      </c>
      <c r="AD38">
        <v>1</v>
      </c>
      <c r="AE38">
        <v>20100430</v>
      </c>
      <c r="AF38" s="358">
        <v>40298</v>
      </c>
      <c r="AG38" s="147">
        <v>40298</v>
      </c>
      <c r="AH38" s="147">
        <v>2010</v>
      </c>
      <c r="AV38" t="s">
        <v>970</v>
      </c>
      <c r="AW38" t="s">
        <v>971</v>
      </c>
      <c r="AX38">
        <v>3000</v>
      </c>
      <c r="AY38" t="s">
        <v>970</v>
      </c>
      <c r="AZ38" t="s">
        <v>962</v>
      </c>
      <c r="BG38" t="s">
        <v>970</v>
      </c>
      <c r="BH38" t="s">
        <v>971</v>
      </c>
      <c r="BI38">
        <v>3488</v>
      </c>
      <c r="BJ38" t="s">
        <v>970</v>
      </c>
      <c r="BK38" t="s">
        <v>963</v>
      </c>
    </row>
    <row r="39" spans="1:63">
      <c r="A39" s="372">
        <v>7</v>
      </c>
      <c r="B39" s="360"/>
      <c r="C39" s="360">
        <v>0.03</v>
      </c>
      <c r="D39" s="360">
        <v>0.03</v>
      </c>
      <c r="E39" s="360"/>
      <c r="G39" s="145" t="s">
        <v>1118</v>
      </c>
      <c r="H39" s="374" t="s">
        <v>1001</v>
      </c>
      <c r="I39" s="378">
        <f t="shared" si="3"/>
        <v>0.90500000000000003</v>
      </c>
      <c r="J39" s="378">
        <f t="shared" si="3"/>
        <v>0.76416666666666655</v>
      </c>
      <c r="K39" s="378">
        <f t="shared" si="3"/>
        <v>0.39333333333333337</v>
      </c>
      <c r="L39" s="378">
        <f t="shared" si="3"/>
        <v>2.5874999999999999</v>
      </c>
      <c r="M39" s="378">
        <f t="shared" si="3"/>
        <v>1.7258333333333333</v>
      </c>
      <c r="N39" s="378">
        <f t="shared" si="3"/>
        <v>0.38666666666666666</v>
      </c>
      <c r="O39" s="378">
        <f t="shared" si="3"/>
        <v>0.96</v>
      </c>
      <c r="P39" s="378">
        <f t="shared" si="3"/>
        <v>0.86111111111111094</v>
      </c>
      <c r="Q39" s="378">
        <f t="shared" si="3"/>
        <v>9.4444444444444442E-2</v>
      </c>
      <c r="R39" s="378"/>
      <c r="U39" t="s">
        <v>234</v>
      </c>
      <c r="V39" t="s">
        <v>230</v>
      </c>
      <c r="W39" t="s">
        <v>235</v>
      </c>
      <c r="X39">
        <v>1</v>
      </c>
      <c r="Y39">
        <v>95</v>
      </c>
      <c r="Z39" t="s">
        <v>968</v>
      </c>
      <c r="AA39" t="s">
        <v>969</v>
      </c>
      <c r="AB39">
        <v>1</v>
      </c>
      <c r="AC39" t="s">
        <v>960</v>
      </c>
      <c r="AD39">
        <v>1</v>
      </c>
      <c r="AE39">
        <v>20100531</v>
      </c>
      <c r="AF39" s="358">
        <v>40329</v>
      </c>
      <c r="AG39" s="147">
        <v>40329</v>
      </c>
      <c r="AH39" s="147">
        <v>2010</v>
      </c>
      <c r="AV39" t="s">
        <v>970</v>
      </c>
      <c r="AW39" t="s">
        <v>971</v>
      </c>
      <c r="AX39">
        <v>3000</v>
      </c>
      <c r="AY39" t="s">
        <v>970</v>
      </c>
      <c r="AZ39" t="s">
        <v>962</v>
      </c>
      <c r="BG39" t="s">
        <v>970</v>
      </c>
      <c r="BH39" t="s">
        <v>971</v>
      </c>
      <c r="BI39">
        <v>3488</v>
      </c>
      <c r="BJ39" t="s">
        <v>970</v>
      </c>
      <c r="BK39" t="s">
        <v>963</v>
      </c>
    </row>
    <row r="40" spans="1:63">
      <c r="A40" s="106" t="s">
        <v>1060</v>
      </c>
      <c r="B40" s="360"/>
      <c r="C40" s="360"/>
      <c r="D40" s="360">
        <v>2</v>
      </c>
      <c r="E40" s="360"/>
      <c r="G40" s="145" t="s">
        <v>1118</v>
      </c>
      <c r="H40" s="374" t="s">
        <v>997</v>
      </c>
      <c r="I40" s="378">
        <f t="shared" si="3"/>
        <v>0.155</v>
      </c>
      <c r="J40" s="378">
        <f t="shared" si="3"/>
        <v>0.82583333333333353</v>
      </c>
      <c r="K40" s="378">
        <f t="shared" si="3"/>
        <v>9.4999999999999987E-2</v>
      </c>
      <c r="L40" s="378">
        <f t="shared" si="3"/>
        <v>6.25E-2</v>
      </c>
      <c r="M40" s="378">
        <f t="shared" si="3"/>
        <v>0.54666666666666675</v>
      </c>
      <c r="N40" s="378">
        <f t="shared" si="3"/>
        <v>0.14583333333333334</v>
      </c>
      <c r="O40" s="378">
        <f t="shared" si="3"/>
        <v>5.6666666666666664E-2</v>
      </c>
      <c r="P40" s="378">
        <f t="shared" si="3"/>
        <v>0.59888888888888892</v>
      </c>
      <c r="Q40" s="378">
        <f t="shared" si="3"/>
        <v>0.24888888888888883</v>
      </c>
      <c r="R40" s="378"/>
      <c r="U40" t="s">
        <v>234</v>
      </c>
      <c r="V40" t="s">
        <v>230</v>
      </c>
      <c r="W40" t="s">
        <v>235</v>
      </c>
      <c r="X40">
        <v>1</v>
      </c>
      <c r="Y40">
        <v>95</v>
      </c>
      <c r="Z40" t="s">
        <v>968</v>
      </c>
      <c r="AA40" t="s">
        <v>969</v>
      </c>
      <c r="AB40">
        <v>1</v>
      </c>
      <c r="AC40" t="s">
        <v>960</v>
      </c>
      <c r="AD40">
        <v>1</v>
      </c>
      <c r="AE40">
        <v>20100630</v>
      </c>
      <c r="AF40" s="358">
        <v>40359</v>
      </c>
      <c r="AG40" s="147">
        <v>40359</v>
      </c>
      <c r="AH40" s="147">
        <v>2010</v>
      </c>
      <c r="AV40" t="s">
        <v>970</v>
      </c>
      <c r="AW40" t="s">
        <v>971</v>
      </c>
      <c r="AX40">
        <v>3000</v>
      </c>
      <c r="AY40" t="s">
        <v>970</v>
      </c>
      <c r="AZ40" t="s">
        <v>962</v>
      </c>
      <c r="BG40" t="s">
        <v>970</v>
      </c>
      <c r="BH40" t="s">
        <v>971</v>
      </c>
      <c r="BI40">
        <v>3488</v>
      </c>
      <c r="BJ40" t="s">
        <v>970</v>
      </c>
      <c r="BK40" t="s">
        <v>963</v>
      </c>
    </row>
    <row r="41" spans="1:63">
      <c r="A41" s="361">
        <v>2010</v>
      </c>
      <c r="B41" s="360"/>
      <c r="C41" s="360"/>
      <c r="D41" s="360">
        <v>1.75</v>
      </c>
      <c r="E41" s="360"/>
      <c r="G41" s="145" t="s">
        <v>1118</v>
      </c>
      <c r="H41" s="374" t="s">
        <v>999</v>
      </c>
      <c r="I41" s="378">
        <f t="shared" si="3"/>
        <v>1.25</v>
      </c>
      <c r="J41" s="378">
        <f t="shared" si="3"/>
        <v>1.4749999999999999</v>
      </c>
      <c r="K41" s="378">
        <f t="shared" si="3"/>
        <v>0.79999999999999982</v>
      </c>
      <c r="L41" s="378">
        <f t="shared" si="3"/>
        <v>0.875</v>
      </c>
      <c r="M41" s="378">
        <f t="shared" si="3"/>
        <v>1.1666666666666667</v>
      </c>
      <c r="N41" s="378">
        <f t="shared" si="3"/>
        <v>1.0666666666666667</v>
      </c>
      <c r="O41" s="378">
        <f t="shared" si="3"/>
        <v>0.67333333333333334</v>
      </c>
      <c r="P41" s="378">
        <f t="shared" si="3"/>
        <v>1.288888888888889</v>
      </c>
      <c r="Q41" s="378">
        <f t="shared" si="3"/>
        <v>0.56999999999999995</v>
      </c>
      <c r="R41" s="378"/>
      <c r="U41" t="s">
        <v>234</v>
      </c>
      <c r="V41" t="s">
        <v>230</v>
      </c>
      <c r="W41" t="s">
        <v>235</v>
      </c>
      <c r="X41">
        <v>1</v>
      </c>
      <c r="Y41">
        <v>95</v>
      </c>
      <c r="Z41" t="s">
        <v>968</v>
      </c>
      <c r="AA41" t="s">
        <v>969</v>
      </c>
      <c r="AB41">
        <v>1</v>
      </c>
      <c r="AC41" t="s">
        <v>960</v>
      </c>
      <c r="AD41">
        <v>1</v>
      </c>
      <c r="AE41">
        <v>20100731</v>
      </c>
      <c r="AF41" s="358">
        <v>40390</v>
      </c>
      <c r="AG41" s="147">
        <v>40390</v>
      </c>
      <c r="AH41" s="147">
        <v>2010</v>
      </c>
      <c r="AV41" t="s">
        <v>970</v>
      </c>
      <c r="AW41" t="s">
        <v>971</v>
      </c>
      <c r="AX41">
        <v>3000</v>
      </c>
      <c r="AY41" t="s">
        <v>970</v>
      </c>
      <c r="AZ41" t="s">
        <v>962</v>
      </c>
      <c r="BG41" t="s">
        <v>970</v>
      </c>
      <c r="BH41" t="s">
        <v>971</v>
      </c>
      <c r="BI41">
        <v>3488</v>
      </c>
      <c r="BJ41" t="s">
        <v>970</v>
      </c>
      <c r="BK41" t="s">
        <v>963</v>
      </c>
    </row>
    <row r="42" spans="1:63">
      <c r="A42" s="362" t="s">
        <v>233</v>
      </c>
      <c r="B42" s="360"/>
      <c r="C42" s="360"/>
      <c r="D42" s="360">
        <v>1</v>
      </c>
      <c r="E42" s="360"/>
      <c r="G42" s="145" t="s">
        <v>1118</v>
      </c>
      <c r="H42" s="374" t="s">
        <v>993</v>
      </c>
      <c r="I42" s="378">
        <f t="shared" si="3"/>
        <v>2.1749999999999998</v>
      </c>
      <c r="J42" s="378">
        <f t="shared" si="3"/>
        <v>2.2500000000000004</v>
      </c>
      <c r="K42" s="378">
        <f t="shared" si="3"/>
        <v>1.2000000000000002</v>
      </c>
      <c r="L42" s="378">
        <f t="shared" si="3"/>
        <v>2.2875000000000001</v>
      </c>
      <c r="M42" s="378">
        <f t="shared" si="3"/>
        <v>2.7833333333333332</v>
      </c>
      <c r="N42" s="378">
        <f t="shared" si="3"/>
        <v>1.45</v>
      </c>
      <c r="O42" s="378">
        <f t="shared" si="3"/>
        <v>1.4933333333333334</v>
      </c>
      <c r="P42" s="378">
        <f t="shared" si="3"/>
        <v>2.1688888888888886</v>
      </c>
      <c r="Q42" s="378">
        <f t="shared" si="3"/>
        <v>0.65333333333333343</v>
      </c>
      <c r="R42" s="378"/>
      <c r="U42" t="s">
        <v>234</v>
      </c>
      <c r="V42" t="s">
        <v>230</v>
      </c>
      <c r="W42" t="s">
        <v>235</v>
      </c>
      <c r="X42">
        <v>1</v>
      </c>
      <c r="Y42">
        <v>95</v>
      </c>
      <c r="Z42" t="s">
        <v>968</v>
      </c>
      <c r="AA42" t="s">
        <v>969</v>
      </c>
      <c r="AB42">
        <v>1</v>
      </c>
      <c r="AC42" t="s">
        <v>960</v>
      </c>
      <c r="AD42">
        <v>1</v>
      </c>
      <c r="AE42">
        <v>20100831</v>
      </c>
      <c r="AF42" s="358">
        <v>40421</v>
      </c>
      <c r="AG42" s="147">
        <v>40421</v>
      </c>
      <c r="AH42" s="147">
        <v>2010</v>
      </c>
      <c r="AU42">
        <v>1660</v>
      </c>
      <c r="AV42" t="s">
        <v>970</v>
      </c>
      <c r="AW42" t="s">
        <v>971</v>
      </c>
      <c r="AX42">
        <v>3000</v>
      </c>
      <c r="AY42" t="s">
        <v>970</v>
      </c>
      <c r="AZ42" t="s">
        <v>962</v>
      </c>
      <c r="BF42">
        <v>1890</v>
      </c>
      <c r="BG42" t="s">
        <v>970</v>
      </c>
      <c r="BH42" t="s">
        <v>971</v>
      </c>
      <c r="BI42">
        <v>3488</v>
      </c>
      <c r="BJ42" t="s">
        <v>970</v>
      </c>
      <c r="BK42" t="s">
        <v>963</v>
      </c>
    </row>
    <row r="43" spans="1:63">
      <c r="A43" s="372">
        <v>2</v>
      </c>
      <c r="B43" s="360"/>
      <c r="C43" s="360"/>
      <c r="D43" s="360">
        <v>1</v>
      </c>
      <c r="E43" s="360"/>
      <c r="G43" t="s">
        <v>1117</v>
      </c>
      <c r="H43" s="374" t="s">
        <v>1087</v>
      </c>
      <c r="I43" s="378" t="str">
        <f t="shared" si="3"/>
        <v>-</v>
      </c>
      <c r="J43" s="378">
        <f t="shared" si="3"/>
        <v>1</v>
      </c>
      <c r="K43" s="378">
        <f t="shared" si="3"/>
        <v>1</v>
      </c>
      <c r="L43" s="378" t="str">
        <f t="shared" si="3"/>
        <v>-</v>
      </c>
      <c r="M43" s="378">
        <f t="shared" si="3"/>
        <v>1</v>
      </c>
      <c r="N43" s="378">
        <f t="shared" si="3"/>
        <v>2.5</v>
      </c>
      <c r="O43" s="378" t="str">
        <f t="shared" si="3"/>
        <v>-</v>
      </c>
      <c r="P43" s="378">
        <f t="shared" si="3"/>
        <v>1</v>
      </c>
      <c r="Q43" s="378">
        <f t="shared" si="3"/>
        <v>2</v>
      </c>
      <c r="R43" s="378"/>
      <c r="U43" t="s">
        <v>234</v>
      </c>
      <c r="V43" t="s">
        <v>230</v>
      </c>
      <c r="W43" t="s">
        <v>235</v>
      </c>
      <c r="X43">
        <v>1</v>
      </c>
      <c r="Y43">
        <v>95</v>
      </c>
      <c r="Z43" t="s">
        <v>968</v>
      </c>
      <c r="AA43" t="s">
        <v>969</v>
      </c>
      <c r="AB43">
        <v>1</v>
      </c>
      <c r="AC43" t="s">
        <v>960</v>
      </c>
      <c r="AD43">
        <v>1</v>
      </c>
      <c r="AE43">
        <v>20100930</v>
      </c>
      <c r="AF43" s="358">
        <v>40451</v>
      </c>
      <c r="AG43" s="147">
        <v>40451</v>
      </c>
      <c r="AH43" s="147">
        <v>2010</v>
      </c>
      <c r="AU43">
        <v>1250</v>
      </c>
      <c r="AV43" t="s">
        <v>970</v>
      </c>
      <c r="AW43" t="s">
        <v>971</v>
      </c>
      <c r="AX43">
        <v>3000</v>
      </c>
      <c r="AY43" t="s">
        <v>970</v>
      </c>
      <c r="AZ43" t="s">
        <v>962</v>
      </c>
      <c r="BF43">
        <v>1380</v>
      </c>
      <c r="BG43" t="s">
        <v>970</v>
      </c>
      <c r="BH43" t="s">
        <v>971</v>
      </c>
      <c r="BI43">
        <v>3488</v>
      </c>
      <c r="BJ43" t="s">
        <v>970</v>
      </c>
      <c r="BK43" t="s">
        <v>963</v>
      </c>
    </row>
    <row r="44" spans="1:63">
      <c r="A44" s="362" t="s">
        <v>235</v>
      </c>
      <c r="B44" s="360"/>
      <c r="C44" s="360"/>
      <c r="D44" s="360">
        <v>2.5</v>
      </c>
      <c r="E44" s="360"/>
      <c r="G44" s="145" t="s">
        <v>1118</v>
      </c>
      <c r="H44" s="374" t="s">
        <v>1003</v>
      </c>
      <c r="I44" s="378">
        <f t="shared" si="3"/>
        <v>3.2500000000000001E-2</v>
      </c>
      <c r="J44" s="378">
        <f t="shared" si="3"/>
        <v>1.1666666666666667E-2</v>
      </c>
      <c r="K44" s="378">
        <f t="shared" si="3"/>
        <v>2.2499999999999996E-2</v>
      </c>
      <c r="L44" s="378">
        <f t="shared" si="3"/>
        <v>0.02</v>
      </c>
      <c r="M44" s="378">
        <f t="shared" si="3"/>
        <v>1.1666666666666667E-2</v>
      </c>
      <c r="N44" s="378">
        <f t="shared" si="3"/>
        <v>2.3333333333333331E-2</v>
      </c>
      <c r="O44" s="378">
        <f t="shared" si="3"/>
        <v>1.6666666666666666E-2</v>
      </c>
      <c r="P44" s="378">
        <f t="shared" si="3"/>
        <v>1.0222222222222223E-2</v>
      </c>
      <c r="Q44" s="378">
        <f t="shared" si="3"/>
        <v>1.8888888888888889E-2</v>
      </c>
      <c r="R44" s="378"/>
      <c r="U44" t="s">
        <v>234</v>
      </c>
      <c r="V44" t="s">
        <v>230</v>
      </c>
      <c r="W44" t="s">
        <v>235</v>
      </c>
      <c r="X44">
        <v>1</v>
      </c>
      <c r="Y44">
        <v>95</v>
      </c>
      <c r="Z44" t="s">
        <v>968</v>
      </c>
      <c r="AA44" t="s">
        <v>969</v>
      </c>
      <c r="AB44">
        <v>1</v>
      </c>
      <c r="AC44" t="s">
        <v>960</v>
      </c>
      <c r="AD44">
        <v>1</v>
      </c>
      <c r="AE44">
        <v>20101031</v>
      </c>
      <c r="AF44" s="358">
        <v>40482</v>
      </c>
      <c r="AG44" s="147">
        <v>40482</v>
      </c>
      <c r="AH44" s="147">
        <v>2010</v>
      </c>
      <c r="AV44" t="s">
        <v>970</v>
      </c>
      <c r="AW44" t="s">
        <v>971</v>
      </c>
      <c r="AX44">
        <v>3000</v>
      </c>
      <c r="AY44" t="s">
        <v>970</v>
      </c>
      <c r="AZ44" t="s">
        <v>962</v>
      </c>
      <c r="BG44" t="s">
        <v>970</v>
      </c>
      <c r="BH44" t="s">
        <v>971</v>
      </c>
      <c r="BI44">
        <v>3488</v>
      </c>
      <c r="BJ44" t="s">
        <v>970</v>
      </c>
      <c r="BK44" t="s">
        <v>963</v>
      </c>
    </row>
    <row r="45" spans="1:63">
      <c r="A45" s="372">
        <v>7</v>
      </c>
      <c r="B45" s="360"/>
      <c r="C45" s="360"/>
      <c r="D45" s="360">
        <v>2.5</v>
      </c>
      <c r="E45" s="360"/>
      <c r="G45" s="145" t="s">
        <v>1118</v>
      </c>
      <c r="H45" s="374" t="s">
        <v>1021</v>
      </c>
      <c r="I45" s="378">
        <f t="shared" si="3"/>
        <v>2.5000000000000001E-3</v>
      </c>
      <c r="J45" s="378" t="str">
        <f t="shared" si="3"/>
        <v>-</v>
      </c>
      <c r="K45" s="378">
        <f t="shared" si="3"/>
        <v>1.8333333333333335E-3</v>
      </c>
      <c r="L45" s="378">
        <f t="shared" si="3"/>
        <v>3.2500000000000003E-3</v>
      </c>
      <c r="M45" s="378" t="str">
        <f t="shared" si="3"/>
        <v>-</v>
      </c>
      <c r="N45" s="378">
        <f t="shared" si="3"/>
        <v>1.9166666666666666E-3</v>
      </c>
      <c r="O45" s="378">
        <f t="shared" si="3"/>
        <v>3.5000000000000001E-3</v>
      </c>
      <c r="P45" s="378" t="str">
        <f t="shared" si="3"/>
        <v>-</v>
      </c>
      <c r="Q45" s="378">
        <f t="shared" si="3"/>
        <v>1E-3</v>
      </c>
      <c r="R45" s="378"/>
      <c r="U45" t="s">
        <v>234</v>
      </c>
      <c r="V45" t="s">
        <v>230</v>
      </c>
      <c r="W45" t="s">
        <v>235</v>
      </c>
      <c r="X45">
        <v>1</v>
      </c>
      <c r="Y45">
        <v>95</v>
      </c>
      <c r="Z45" t="s">
        <v>968</v>
      </c>
      <c r="AA45" t="s">
        <v>969</v>
      </c>
      <c r="AB45">
        <v>1</v>
      </c>
      <c r="AC45" t="s">
        <v>960</v>
      </c>
      <c r="AD45">
        <v>1</v>
      </c>
      <c r="AE45">
        <v>20101130</v>
      </c>
      <c r="AF45" s="358">
        <v>40512</v>
      </c>
      <c r="AG45" s="147">
        <v>40512</v>
      </c>
      <c r="AH45" s="147">
        <v>2010</v>
      </c>
      <c r="AU45">
        <v>1960</v>
      </c>
      <c r="AV45" t="s">
        <v>970</v>
      </c>
      <c r="AW45" t="s">
        <v>971</v>
      </c>
      <c r="AX45">
        <v>3000</v>
      </c>
      <c r="AY45" t="s">
        <v>970</v>
      </c>
      <c r="AZ45" t="s">
        <v>962</v>
      </c>
      <c r="BF45">
        <v>2330</v>
      </c>
      <c r="BG45" t="s">
        <v>970</v>
      </c>
      <c r="BH45" t="s">
        <v>971</v>
      </c>
      <c r="BI45">
        <v>3488</v>
      </c>
      <c r="BJ45" t="s">
        <v>970</v>
      </c>
      <c r="BK45" t="s">
        <v>963</v>
      </c>
    </row>
    <row r="46" spans="1:63">
      <c r="A46" s="361">
        <v>2011</v>
      </c>
      <c r="B46" s="360"/>
      <c r="C46" s="360"/>
      <c r="D46" s="360">
        <v>2.25</v>
      </c>
      <c r="E46" s="360"/>
      <c r="G46" s="145" t="s">
        <v>1118</v>
      </c>
      <c r="H46" s="374" t="s">
        <v>1010</v>
      </c>
      <c r="I46" s="378">
        <f t="shared" ref="I46:Q52" si="4">IF(ISERROR(GETPIVOTDATA(T($G46),$A$25,"Name",I$15,"PIPE",I$16,"Sample name with unit",$H46,"Year",I$14)),"-",GETPIVOTDATA(T($G46),$A$25,"Name",I$15,"PIPE",I$16,"Sample name with unit",$H46,"Year",I$14))</f>
        <v>268</v>
      </c>
      <c r="J46" s="378">
        <f t="shared" si="4"/>
        <v>323.66666666666669</v>
      </c>
      <c r="K46" s="378">
        <f t="shared" si="4"/>
        <v>172</v>
      </c>
      <c r="L46" s="378">
        <f t="shared" si="4"/>
        <v>307.5</v>
      </c>
      <c r="M46" s="378">
        <f t="shared" si="4"/>
        <v>374.58333333333331</v>
      </c>
      <c r="N46" s="378">
        <f t="shared" si="4"/>
        <v>189.33333333333334</v>
      </c>
      <c r="O46" s="378">
        <f t="shared" si="4"/>
        <v>253</v>
      </c>
      <c r="P46" s="378">
        <f t="shared" si="4"/>
        <v>261</v>
      </c>
      <c r="Q46" s="378">
        <f t="shared" si="4"/>
        <v>155</v>
      </c>
      <c r="R46" s="378"/>
      <c r="U46" t="s">
        <v>234</v>
      </c>
      <c r="V46" t="s">
        <v>230</v>
      </c>
      <c r="W46" t="s">
        <v>235</v>
      </c>
      <c r="X46">
        <v>1</v>
      </c>
      <c r="Y46">
        <v>95</v>
      </c>
      <c r="Z46" t="s">
        <v>968</v>
      </c>
      <c r="AA46" t="s">
        <v>969</v>
      </c>
      <c r="AB46">
        <v>1</v>
      </c>
      <c r="AC46" t="s">
        <v>960</v>
      </c>
      <c r="AD46">
        <v>1</v>
      </c>
      <c r="AE46">
        <v>20101231</v>
      </c>
      <c r="AF46" s="358">
        <v>40543</v>
      </c>
      <c r="AG46" s="147">
        <v>40543</v>
      </c>
      <c r="AH46" s="147">
        <v>2010</v>
      </c>
      <c r="AU46">
        <v>2660</v>
      </c>
      <c r="AV46" t="s">
        <v>970</v>
      </c>
      <c r="AW46" t="s">
        <v>971</v>
      </c>
      <c r="AX46">
        <v>3000</v>
      </c>
      <c r="AY46" t="s">
        <v>970</v>
      </c>
      <c r="AZ46" t="s">
        <v>962</v>
      </c>
      <c r="BF46">
        <v>2660</v>
      </c>
      <c r="BG46" t="s">
        <v>970</v>
      </c>
      <c r="BH46" t="s">
        <v>971</v>
      </c>
      <c r="BI46">
        <v>3488</v>
      </c>
      <c r="BJ46" t="s">
        <v>970</v>
      </c>
      <c r="BK46" t="s">
        <v>963</v>
      </c>
    </row>
    <row r="47" spans="1:63">
      <c r="A47" s="362" t="s">
        <v>233</v>
      </c>
      <c r="B47" s="360"/>
      <c r="C47" s="360"/>
      <c r="D47" s="360">
        <v>2.5</v>
      </c>
      <c r="E47" s="360"/>
      <c r="G47" s="145" t="s">
        <v>1118</v>
      </c>
      <c r="H47" s="374" t="s">
        <v>1044</v>
      </c>
      <c r="I47" s="378">
        <f t="shared" si="4"/>
        <v>1167.5</v>
      </c>
      <c r="J47" s="378">
        <f t="shared" si="4"/>
        <v>1497.5</v>
      </c>
      <c r="K47" s="378">
        <f t="shared" si="4"/>
        <v>1623.3333333333333</v>
      </c>
      <c r="L47" s="378">
        <f t="shared" si="4"/>
        <v>1165</v>
      </c>
      <c r="M47" s="378">
        <f t="shared" si="4"/>
        <v>1525.8333333333333</v>
      </c>
      <c r="N47" s="378">
        <f t="shared" si="4"/>
        <v>1490.8333333333333</v>
      </c>
      <c r="O47" s="378">
        <f t="shared" si="4"/>
        <v>985</v>
      </c>
      <c r="P47" s="378">
        <f t="shared" si="4"/>
        <v>1185</v>
      </c>
      <c r="Q47" s="378">
        <f t="shared" si="4"/>
        <v>1517.5</v>
      </c>
      <c r="R47" s="378"/>
      <c r="U47" t="s">
        <v>234</v>
      </c>
      <c r="V47" t="s">
        <v>230</v>
      </c>
      <c r="W47" t="s">
        <v>235</v>
      </c>
      <c r="X47">
        <v>1</v>
      </c>
      <c r="Y47">
        <v>95</v>
      </c>
      <c r="Z47" t="s">
        <v>968</v>
      </c>
      <c r="AA47" t="s">
        <v>969</v>
      </c>
      <c r="AB47">
        <v>1</v>
      </c>
      <c r="AC47" t="s">
        <v>960</v>
      </c>
      <c r="AD47">
        <v>1</v>
      </c>
      <c r="AE47">
        <v>20110131</v>
      </c>
      <c r="AF47" s="358">
        <v>40574</v>
      </c>
      <c r="AG47" s="147">
        <v>40574</v>
      </c>
      <c r="AH47" s="147">
        <v>2011</v>
      </c>
      <c r="AV47" t="s">
        <v>970</v>
      </c>
      <c r="AW47" t="s">
        <v>971</v>
      </c>
      <c r="AX47">
        <v>3000</v>
      </c>
      <c r="AY47" t="s">
        <v>970</v>
      </c>
      <c r="AZ47" t="s">
        <v>962</v>
      </c>
      <c r="BG47" t="s">
        <v>970</v>
      </c>
      <c r="BH47" t="s">
        <v>971</v>
      </c>
      <c r="BI47">
        <v>3488</v>
      </c>
      <c r="BJ47" t="s">
        <v>970</v>
      </c>
      <c r="BK47" t="s">
        <v>963</v>
      </c>
    </row>
    <row r="48" spans="1:63">
      <c r="A48" s="372">
        <v>2</v>
      </c>
      <c r="B48" s="360"/>
      <c r="C48" s="360"/>
      <c r="D48" s="360">
        <v>2.5</v>
      </c>
      <c r="E48" s="360"/>
      <c r="G48" s="145" t="s">
        <v>1118</v>
      </c>
      <c r="H48" s="374" t="s">
        <v>983</v>
      </c>
      <c r="I48" s="378">
        <f t="shared" si="4"/>
        <v>10</v>
      </c>
      <c r="J48" s="378">
        <f t="shared" si="4"/>
        <v>10</v>
      </c>
      <c r="K48" s="378">
        <f t="shared" si="4"/>
        <v>10</v>
      </c>
      <c r="L48" s="378">
        <f t="shared" si="4"/>
        <v>10</v>
      </c>
      <c r="M48" s="378">
        <f t="shared" si="4"/>
        <v>10</v>
      </c>
      <c r="N48" s="378">
        <f t="shared" si="4"/>
        <v>10.833333333333334</v>
      </c>
      <c r="O48" s="378">
        <f t="shared" si="4"/>
        <v>10</v>
      </c>
      <c r="P48" s="378">
        <f t="shared" si="4"/>
        <v>10</v>
      </c>
      <c r="Q48" s="378">
        <f t="shared" si="4"/>
        <v>10</v>
      </c>
      <c r="R48" s="378"/>
      <c r="U48" t="s">
        <v>234</v>
      </c>
      <c r="V48" t="s">
        <v>230</v>
      </c>
      <c r="W48" t="s">
        <v>235</v>
      </c>
      <c r="X48">
        <v>1</v>
      </c>
      <c r="Y48">
        <v>95</v>
      </c>
      <c r="Z48" t="s">
        <v>968</v>
      </c>
      <c r="AA48" t="s">
        <v>969</v>
      </c>
      <c r="AB48">
        <v>1</v>
      </c>
      <c r="AC48" t="s">
        <v>960</v>
      </c>
      <c r="AD48">
        <v>1</v>
      </c>
      <c r="AE48">
        <v>20110228</v>
      </c>
      <c r="AF48" s="358">
        <v>40602</v>
      </c>
      <c r="AG48" s="147">
        <v>40602</v>
      </c>
      <c r="AH48" s="147">
        <v>2011</v>
      </c>
      <c r="AV48" t="s">
        <v>970</v>
      </c>
      <c r="AW48" t="s">
        <v>971</v>
      </c>
      <c r="AX48">
        <v>3000</v>
      </c>
      <c r="AY48" t="s">
        <v>970</v>
      </c>
      <c r="AZ48" t="s">
        <v>962</v>
      </c>
      <c r="BG48" t="s">
        <v>970</v>
      </c>
      <c r="BH48" t="s">
        <v>971</v>
      </c>
      <c r="BI48">
        <v>3488</v>
      </c>
      <c r="BJ48" t="s">
        <v>970</v>
      </c>
      <c r="BK48" t="s">
        <v>963</v>
      </c>
    </row>
    <row r="49" spans="1:63">
      <c r="A49" s="362" t="s">
        <v>235</v>
      </c>
      <c r="B49" s="360"/>
      <c r="C49" s="360"/>
      <c r="D49" s="360">
        <v>2</v>
      </c>
      <c r="E49" s="360"/>
      <c r="G49" t="s">
        <v>1117</v>
      </c>
      <c r="H49" s="374" t="s">
        <v>1070</v>
      </c>
      <c r="I49" s="378" t="str">
        <f t="shared" si="4"/>
        <v>-</v>
      </c>
      <c r="J49" s="378">
        <f t="shared" si="4"/>
        <v>2050</v>
      </c>
      <c r="K49" s="378">
        <f t="shared" si="4"/>
        <v>3950</v>
      </c>
      <c r="L49" s="378" t="str">
        <f t="shared" si="4"/>
        <v>-</v>
      </c>
      <c r="M49" s="378">
        <f t="shared" si="4"/>
        <v>2150</v>
      </c>
      <c r="N49" s="378">
        <f t="shared" si="4"/>
        <v>2400</v>
      </c>
      <c r="O49" s="378" t="str">
        <f t="shared" si="4"/>
        <v>-</v>
      </c>
      <c r="P49" s="378">
        <f t="shared" si="4"/>
        <v>1800</v>
      </c>
      <c r="Q49" s="378">
        <f t="shared" si="4"/>
        <v>4400</v>
      </c>
      <c r="R49" s="378"/>
      <c r="U49" t="s">
        <v>234</v>
      </c>
      <c r="V49" t="s">
        <v>230</v>
      </c>
      <c r="W49" t="s">
        <v>235</v>
      </c>
      <c r="X49">
        <v>1</v>
      </c>
      <c r="Y49">
        <v>95</v>
      </c>
      <c r="Z49" t="s">
        <v>968</v>
      </c>
      <c r="AA49" t="s">
        <v>969</v>
      </c>
      <c r="AB49">
        <v>1</v>
      </c>
      <c r="AC49" t="s">
        <v>960</v>
      </c>
      <c r="AD49">
        <v>1</v>
      </c>
      <c r="AE49">
        <v>20110331</v>
      </c>
      <c r="AF49" s="358">
        <v>40633</v>
      </c>
      <c r="AG49" s="147">
        <v>40633</v>
      </c>
      <c r="AH49" s="147">
        <v>2011</v>
      </c>
      <c r="AV49" t="s">
        <v>970</v>
      </c>
      <c r="AW49" t="s">
        <v>971</v>
      </c>
      <c r="AX49">
        <v>3000</v>
      </c>
      <c r="AY49" t="s">
        <v>970</v>
      </c>
      <c r="AZ49" t="s">
        <v>962</v>
      </c>
      <c r="BG49" t="s">
        <v>970</v>
      </c>
      <c r="BH49" t="s">
        <v>971</v>
      </c>
      <c r="BI49">
        <v>3488</v>
      </c>
      <c r="BJ49" t="s">
        <v>970</v>
      </c>
      <c r="BK49" t="s">
        <v>963</v>
      </c>
    </row>
    <row r="50" spans="1:63">
      <c r="A50" s="372">
        <v>7</v>
      </c>
      <c r="B50" s="360"/>
      <c r="C50" s="360"/>
      <c r="D50" s="360">
        <v>2</v>
      </c>
      <c r="E50" s="360"/>
      <c r="G50" s="145" t="s">
        <v>1118</v>
      </c>
      <c r="H50" s="374" t="s">
        <v>1018</v>
      </c>
      <c r="I50" s="378">
        <f t="shared" si="4"/>
        <v>437.5</v>
      </c>
      <c r="J50" s="378" t="str">
        <f t="shared" si="4"/>
        <v>-</v>
      </c>
      <c r="K50" s="378">
        <f t="shared" si="4"/>
        <v>769.16666666666663</v>
      </c>
      <c r="L50" s="378">
        <f t="shared" si="4"/>
        <v>452.5</v>
      </c>
      <c r="M50" s="378" t="str">
        <f t="shared" si="4"/>
        <v>-</v>
      </c>
      <c r="N50" s="378">
        <f t="shared" si="4"/>
        <v>685</v>
      </c>
      <c r="O50" s="378">
        <f t="shared" si="4"/>
        <v>630</v>
      </c>
      <c r="P50" s="378" t="str">
        <f t="shared" si="4"/>
        <v>-</v>
      </c>
      <c r="Q50" s="378">
        <f t="shared" si="4"/>
        <v>687.5</v>
      </c>
      <c r="R50" s="378"/>
      <c r="U50" t="s">
        <v>234</v>
      </c>
      <c r="V50" t="s">
        <v>230</v>
      </c>
      <c r="W50" t="s">
        <v>235</v>
      </c>
      <c r="X50">
        <v>1</v>
      </c>
      <c r="Y50">
        <v>95</v>
      </c>
      <c r="Z50" t="s">
        <v>968</v>
      </c>
      <c r="AA50" t="s">
        <v>969</v>
      </c>
      <c r="AB50">
        <v>1</v>
      </c>
      <c r="AC50" t="s">
        <v>960</v>
      </c>
      <c r="AD50">
        <v>1</v>
      </c>
      <c r="AE50">
        <v>20110430</v>
      </c>
      <c r="AF50" s="358">
        <v>40663</v>
      </c>
      <c r="AG50" s="147">
        <v>40663</v>
      </c>
      <c r="AH50" s="147">
        <v>2011</v>
      </c>
      <c r="AV50" t="s">
        <v>970</v>
      </c>
      <c r="AW50" t="s">
        <v>971</v>
      </c>
      <c r="AX50">
        <v>3000</v>
      </c>
      <c r="AY50" t="s">
        <v>970</v>
      </c>
      <c r="AZ50" t="s">
        <v>962</v>
      </c>
      <c r="BG50" t="s">
        <v>970</v>
      </c>
      <c r="BH50" t="s">
        <v>971</v>
      </c>
      <c r="BI50">
        <v>3488</v>
      </c>
      <c r="BJ50" t="s">
        <v>970</v>
      </c>
      <c r="BK50" t="s">
        <v>963</v>
      </c>
    </row>
    <row r="51" spans="1:63">
      <c r="A51" s="361">
        <v>2012</v>
      </c>
      <c r="B51" s="360"/>
      <c r="C51" s="360"/>
      <c r="D51" s="360">
        <v>2</v>
      </c>
      <c r="E51" s="360"/>
      <c r="G51" t="s">
        <v>1117</v>
      </c>
      <c r="H51" s="374" t="s">
        <v>1083</v>
      </c>
      <c r="I51" s="378" t="str">
        <f t="shared" si="4"/>
        <v>-</v>
      </c>
      <c r="J51" s="378">
        <f t="shared" si="4"/>
        <v>0.01</v>
      </c>
      <c r="K51" s="378">
        <f t="shared" si="4"/>
        <v>0.01</v>
      </c>
      <c r="L51" s="378" t="str">
        <f t="shared" si="4"/>
        <v>-</v>
      </c>
      <c r="M51" s="378">
        <f t="shared" si="4"/>
        <v>0.02</v>
      </c>
      <c r="N51" s="378">
        <f t="shared" si="4"/>
        <v>0.02</v>
      </c>
      <c r="O51" s="378" t="str">
        <f t="shared" si="4"/>
        <v>-</v>
      </c>
      <c r="P51" s="378">
        <f t="shared" si="4"/>
        <v>0.01</v>
      </c>
      <c r="Q51" s="378">
        <f t="shared" si="4"/>
        <v>0.02</v>
      </c>
      <c r="R51" s="378"/>
      <c r="U51" t="s">
        <v>234</v>
      </c>
      <c r="V51" t="s">
        <v>230</v>
      </c>
      <c r="W51" t="s">
        <v>235</v>
      </c>
      <c r="X51">
        <v>1</v>
      </c>
      <c r="Y51">
        <v>95</v>
      </c>
      <c r="Z51" t="s">
        <v>968</v>
      </c>
      <c r="AA51" t="s">
        <v>969</v>
      </c>
      <c r="AB51">
        <v>1</v>
      </c>
      <c r="AC51" t="s">
        <v>960</v>
      </c>
      <c r="AD51">
        <v>1</v>
      </c>
      <c r="AE51">
        <v>20110531</v>
      </c>
      <c r="AF51" s="358">
        <v>40694</v>
      </c>
      <c r="AG51" s="147">
        <v>40694</v>
      </c>
      <c r="AH51" s="147">
        <v>2011</v>
      </c>
      <c r="AU51">
        <v>1710</v>
      </c>
      <c r="AV51" t="s">
        <v>970</v>
      </c>
      <c r="AW51" t="s">
        <v>971</v>
      </c>
      <c r="AX51">
        <v>3000</v>
      </c>
      <c r="AY51" t="s">
        <v>970</v>
      </c>
      <c r="AZ51" t="s">
        <v>962</v>
      </c>
      <c r="BF51">
        <v>1750</v>
      </c>
      <c r="BG51" t="s">
        <v>970</v>
      </c>
      <c r="BH51" t="s">
        <v>971</v>
      </c>
      <c r="BI51">
        <v>3488</v>
      </c>
      <c r="BJ51" t="s">
        <v>970</v>
      </c>
      <c r="BK51" t="s">
        <v>963</v>
      </c>
    </row>
    <row r="52" spans="1:63">
      <c r="A52" s="362" t="s">
        <v>233</v>
      </c>
      <c r="B52" s="360"/>
      <c r="C52" s="360"/>
      <c r="D52" s="360">
        <v>1</v>
      </c>
      <c r="E52" s="360"/>
      <c r="G52" t="s">
        <v>1117</v>
      </c>
      <c r="H52" s="374" t="s">
        <v>1072</v>
      </c>
      <c r="I52" s="378" t="str">
        <f t="shared" si="4"/>
        <v>-</v>
      </c>
      <c r="J52" s="378">
        <f t="shared" si="4"/>
        <v>10</v>
      </c>
      <c r="K52" s="378">
        <f t="shared" si="4"/>
        <v>10</v>
      </c>
      <c r="L52" s="378" t="str">
        <f t="shared" si="4"/>
        <v>-</v>
      </c>
      <c r="M52" s="378">
        <f t="shared" si="4"/>
        <v>10</v>
      </c>
      <c r="N52" s="378">
        <f t="shared" si="4"/>
        <v>10</v>
      </c>
      <c r="O52" s="378" t="str">
        <f t="shared" si="4"/>
        <v>-</v>
      </c>
      <c r="P52" s="378">
        <f t="shared" si="4"/>
        <v>10</v>
      </c>
      <c r="Q52" s="378">
        <f t="shared" si="4"/>
        <v>10</v>
      </c>
      <c r="R52" s="378"/>
      <c r="U52" t="s">
        <v>234</v>
      </c>
      <c r="V52" t="s">
        <v>230</v>
      </c>
      <c r="W52" t="s">
        <v>235</v>
      </c>
      <c r="X52">
        <v>1</v>
      </c>
      <c r="Y52">
        <v>95</v>
      </c>
      <c r="Z52" t="s">
        <v>968</v>
      </c>
      <c r="AA52" t="s">
        <v>969</v>
      </c>
      <c r="AB52">
        <v>1</v>
      </c>
      <c r="AC52" t="s">
        <v>960</v>
      </c>
      <c r="AD52">
        <v>1</v>
      </c>
      <c r="AE52">
        <v>20110630</v>
      </c>
      <c r="AF52" s="358">
        <v>40724</v>
      </c>
      <c r="AG52" s="147">
        <v>40724</v>
      </c>
      <c r="AH52" s="147">
        <v>2011</v>
      </c>
      <c r="AU52">
        <v>1520</v>
      </c>
      <c r="AV52" t="s">
        <v>970</v>
      </c>
      <c r="AW52" t="s">
        <v>971</v>
      </c>
      <c r="AX52">
        <v>3000</v>
      </c>
      <c r="AY52" t="s">
        <v>970</v>
      </c>
      <c r="AZ52" t="s">
        <v>962</v>
      </c>
      <c r="BF52">
        <v>1580</v>
      </c>
      <c r="BG52" t="s">
        <v>970</v>
      </c>
      <c r="BH52" t="s">
        <v>971</v>
      </c>
      <c r="BI52">
        <v>3488</v>
      </c>
      <c r="BJ52" t="s">
        <v>970</v>
      </c>
      <c r="BK52" t="s">
        <v>963</v>
      </c>
    </row>
    <row r="53" spans="1:63">
      <c r="A53" s="372">
        <v>2</v>
      </c>
      <c r="B53" s="360"/>
      <c r="C53" s="360"/>
      <c r="D53" s="360">
        <v>1</v>
      </c>
      <c r="E53" s="360"/>
      <c r="I53" s="175" t="s">
        <v>806</v>
      </c>
      <c r="J53" s="175" t="s">
        <v>806</v>
      </c>
      <c r="K53" s="175" t="s">
        <v>806</v>
      </c>
      <c r="L53" s="175" t="s">
        <v>806</v>
      </c>
      <c r="M53" s="175" t="s">
        <v>806</v>
      </c>
      <c r="N53" s="175" t="s">
        <v>806</v>
      </c>
      <c r="O53" s="175" t="s">
        <v>806</v>
      </c>
      <c r="P53" s="175" t="s">
        <v>806</v>
      </c>
      <c r="Q53" s="175" t="s">
        <v>806</v>
      </c>
      <c r="U53" t="s">
        <v>234</v>
      </c>
      <c r="V53" t="s">
        <v>230</v>
      </c>
      <c r="W53" t="s">
        <v>235</v>
      </c>
      <c r="X53">
        <v>1</v>
      </c>
      <c r="Y53">
        <v>95</v>
      </c>
      <c r="Z53" t="s">
        <v>968</v>
      </c>
      <c r="AA53" t="s">
        <v>969</v>
      </c>
      <c r="AB53">
        <v>1</v>
      </c>
      <c r="AC53" t="s">
        <v>960</v>
      </c>
      <c r="AD53">
        <v>1</v>
      </c>
      <c r="AE53">
        <v>20110731</v>
      </c>
      <c r="AF53" s="358">
        <v>40755</v>
      </c>
      <c r="AG53" s="147">
        <v>40755</v>
      </c>
      <c r="AH53" s="147">
        <v>2011</v>
      </c>
      <c r="AU53">
        <v>1540</v>
      </c>
      <c r="AV53" t="s">
        <v>970</v>
      </c>
      <c r="AW53" t="s">
        <v>971</v>
      </c>
      <c r="AX53">
        <v>3000</v>
      </c>
      <c r="AY53" t="s">
        <v>970</v>
      </c>
      <c r="AZ53" t="s">
        <v>962</v>
      </c>
      <c r="BF53">
        <v>1540</v>
      </c>
      <c r="BG53" t="s">
        <v>970</v>
      </c>
      <c r="BH53" t="s">
        <v>971</v>
      </c>
      <c r="BI53">
        <v>3488</v>
      </c>
      <c r="BJ53" t="s">
        <v>970</v>
      </c>
      <c r="BK53" t="s">
        <v>963</v>
      </c>
    </row>
    <row r="54" spans="1:63">
      <c r="A54" s="362" t="s">
        <v>235</v>
      </c>
      <c r="B54" s="360"/>
      <c r="C54" s="360"/>
      <c r="D54" s="360">
        <v>3</v>
      </c>
      <c r="E54" s="360"/>
      <c r="H54" s="374" t="s">
        <v>1037</v>
      </c>
      <c r="I54" s="378">
        <f>IF(RIGHT($H19,4)="MG/L",IF(I19="-",AVERAGE($I19:$K19),I19)*I$18*1/1000000,IF(RIGHT($H19,4)="UG/L",IF(I19="-",AVERAGE($I19:$K19),I19)*I$18*1/1000000000,"HELP"))</f>
        <v>2.2621620797279997E-3</v>
      </c>
      <c r="J54" s="378">
        <f>IF(RIGHT($H19,4)="MG/L",IF(J19="-",AVERAGE($I19:$K19),J19)*J$18*1/1000000,IF(RIGHT($H19,4)="UG/L",IF(J19="-",AVERAGE($I19:$K19),J19)*J$18*1/1000000000,"HELP"))</f>
        <v>5.4114732642167998E-2</v>
      </c>
      <c r="K54" s="378">
        <f>IF(RIGHT($H19,4)="MG/L",IF(K19="-",AVERAGE($I19:$K19),K19)*K$18*1/1000000,IF(RIGHT($H19,4)="UG/L",IF(K19="-",AVERAGE($I19:$K19),K19)*K$18*1/1000000000,"HELP"))</f>
        <v>0.16368877619076</v>
      </c>
      <c r="L54" s="378">
        <f>IF(RIGHT($H19,4)="MG/L",IF(L19="-",AVERAGE($L19:$N19),L19)*L$18*1/1000000,IF(RIGHT($H19,4)="UG/L",IF(L19="-",AVERAGE($L19:$N19),L19)*L$18*1/1000000000,"HELP"))</f>
        <v>7.5087428068079994E-3</v>
      </c>
      <c r="M54" s="378">
        <f t="shared" ref="M54:N54" si="5">IF(RIGHT($H19,4)="MG/L",IF(M19="-",AVERAGE($L19:$N19),M19)*M$18*1/1000000,IF(RIGHT($H19,4)="UG/L",IF(M19="-",AVERAGE($L19:$N19),M19)*M$18*1/1000000000,"HELP"))</f>
        <v>5.6295129827447991E-2</v>
      </c>
      <c r="N54" s="378">
        <f t="shared" si="5"/>
        <v>0.116147032563384</v>
      </c>
      <c r="O54" s="378">
        <f>IF(RIGHT($H19,4)="MG/L",IF(O19="-",AVERAGE($O19:$Q19),O19)*O$18*1/1000000,IF(RIGHT($H19,4)="UG/L",IF(O19="-",AVERAGE($O19:$Q19),O19)*O$18*1/1000000000,"HELP"))</f>
        <v>6.6229564502879998E-3</v>
      </c>
      <c r="P54" s="378">
        <f t="shared" ref="P54:Q54" si="6">IF(RIGHT($H19,4)="MG/L",IF(P19="-",AVERAGE($O19:$Q19),P19)*P$18*1/1000000,IF(RIGHT($H19,4)="UG/L",IF(P19="-",AVERAGE($O19:$Q19),P19)*P$18*1/1000000000,"HELP"))</f>
        <v>0.11231468167731203</v>
      </c>
      <c r="Q54" s="378">
        <f t="shared" si="6"/>
        <v>0.34643785777617597</v>
      </c>
      <c r="U54" t="s">
        <v>234</v>
      </c>
      <c r="V54" t="s">
        <v>230</v>
      </c>
      <c r="W54" t="s">
        <v>235</v>
      </c>
      <c r="X54">
        <v>1</v>
      </c>
      <c r="Y54">
        <v>95</v>
      </c>
      <c r="Z54" t="s">
        <v>968</v>
      </c>
      <c r="AA54" t="s">
        <v>969</v>
      </c>
      <c r="AB54">
        <v>1</v>
      </c>
      <c r="AC54" t="s">
        <v>960</v>
      </c>
      <c r="AD54">
        <v>1</v>
      </c>
      <c r="AE54">
        <v>20110831</v>
      </c>
      <c r="AF54" s="358">
        <v>40786</v>
      </c>
      <c r="AG54" s="147">
        <v>40786</v>
      </c>
      <c r="AH54" s="147">
        <v>2011</v>
      </c>
      <c r="AU54">
        <v>1570</v>
      </c>
      <c r="AV54" t="s">
        <v>970</v>
      </c>
      <c r="AW54" t="s">
        <v>971</v>
      </c>
      <c r="AX54">
        <v>3000</v>
      </c>
      <c r="AY54" t="s">
        <v>970</v>
      </c>
      <c r="AZ54" t="s">
        <v>962</v>
      </c>
      <c r="BF54">
        <v>1640</v>
      </c>
      <c r="BG54" t="s">
        <v>970</v>
      </c>
      <c r="BH54" t="s">
        <v>971</v>
      </c>
      <c r="BI54">
        <v>3488</v>
      </c>
      <c r="BJ54" t="s">
        <v>970</v>
      </c>
      <c r="BK54" t="s">
        <v>963</v>
      </c>
    </row>
    <row r="55" spans="1:63">
      <c r="A55" s="372">
        <v>7</v>
      </c>
      <c r="B55" s="360"/>
      <c r="C55" s="360"/>
      <c r="D55" s="360">
        <v>3</v>
      </c>
      <c r="E55" s="360"/>
      <c r="H55" s="374" t="s">
        <v>1060</v>
      </c>
      <c r="I55" s="378">
        <f t="shared" ref="I55:K55" si="7">IF(RIGHT($H20,4)="MG/L",IF(I20="-",AVERAGE($I20:$K20),I20)*I$18*1/1000000,IF(RIGHT($H20,4)="UG/L",IF(I20="-",AVERAGE($I20:$K20),I20)*I$18*1/1000000000,"HELP"))</f>
        <v>3.9587836395240007E-4</v>
      </c>
      <c r="J55" s="378">
        <f t="shared" si="7"/>
        <v>5.4114732642168003E-3</v>
      </c>
      <c r="K55" s="378">
        <f t="shared" si="7"/>
        <v>4.0922194047690007E-2</v>
      </c>
      <c r="L55" s="378">
        <f t="shared" ref="L55:N55" si="8">IF(RIGHT($H20,4)="MG/L",IF(L20="-",AVERAGE($L20:$N20),L20)*L$18*1/1000000,IF(RIGHT($H20,4)="UG/L",IF(L20="-",AVERAGE($L20:$N20),L20)*L$18*1/1000000000,"HELP"))</f>
        <v>1.6894671315318E-3</v>
      </c>
      <c r="M55" s="378">
        <f t="shared" si="8"/>
        <v>1.4073782456862E-2</v>
      </c>
      <c r="N55" s="378">
        <f t="shared" si="8"/>
        <v>2.3229406512676801E-2</v>
      </c>
      <c r="O55" s="378">
        <f t="shared" ref="O55:Q55" si="9">IF(RIGHT($H20,4)="MG/L",IF(O20="-",AVERAGE($O20:$Q20),O20)*O$18*1/1000000,IF(RIGHT($H20,4)="UG/L",IF(O20="-",AVERAGE($O20:$Q20),O20)*O$18*1/1000000000,"HELP"))</f>
        <v>4.4153043001919997E-4</v>
      </c>
      <c r="P55" s="378">
        <f t="shared" si="9"/>
        <v>5.3201691320831999E-3</v>
      </c>
      <c r="Q55" s="378">
        <f t="shared" si="9"/>
        <v>3.4643785777617599E-2</v>
      </c>
      <c r="U55" t="s">
        <v>234</v>
      </c>
      <c r="V55" t="s">
        <v>230</v>
      </c>
      <c r="W55" t="s">
        <v>235</v>
      </c>
      <c r="X55">
        <v>1</v>
      </c>
      <c r="Y55">
        <v>95</v>
      </c>
      <c r="Z55" t="s">
        <v>968</v>
      </c>
      <c r="AA55" t="s">
        <v>969</v>
      </c>
      <c r="AB55">
        <v>1</v>
      </c>
      <c r="AC55" t="s">
        <v>960</v>
      </c>
      <c r="AD55">
        <v>1</v>
      </c>
      <c r="AE55">
        <v>20110930</v>
      </c>
      <c r="AF55" s="358">
        <v>40816</v>
      </c>
      <c r="AG55" s="147">
        <v>40816</v>
      </c>
      <c r="AH55" s="147">
        <v>2011</v>
      </c>
      <c r="AV55" t="s">
        <v>970</v>
      </c>
      <c r="AW55" t="s">
        <v>971</v>
      </c>
      <c r="AX55">
        <v>3000</v>
      </c>
      <c r="AY55" t="s">
        <v>970</v>
      </c>
      <c r="AZ55" t="s">
        <v>962</v>
      </c>
      <c r="BG55" t="s">
        <v>970</v>
      </c>
      <c r="BH55" t="s">
        <v>971</v>
      </c>
      <c r="BI55">
        <v>3488</v>
      </c>
      <c r="BJ55" t="s">
        <v>970</v>
      </c>
      <c r="BK55" t="s">
        <v>963</v>
      </c>
    </row>
    <row r="56" spans="1:63">
      <c r="A56" s="106" t="s">
        <v>1066</v>
      </c>
      <c r="B56" s="360"/>
      <c r="C56" s="360"/>
      <c r="D56" s="360">
        <v>54</v>
      </c>
      <c r="E56" s="360"/>
      <c r="H56" s="374" t="s">
        <v>1066</v>
      </c>
      <c r="I56" s="378">
        <f t="shared" ref="I56:K56" si="10">IF(RIGHT($H21,4)="MG/L",IF(I21="-",AVERAGE($I21:$K21),I21)*I$18*1/1000000,IF(RIGHT($H21,4)="UG/L",IF(I21="-",AVERAGE($I21:$K21),I21)*I$18*1/1000000000,"HELP"))</f>
        <v>1.0745269878708E-2</v>
      </c>
      <c r="J56" s="378">
        <f t="shared" si="10"/>
        <v>0.24351629688975601</v>
      </c>
      <c r="K56" s="378">
        <f t="shared" si="10"/>
        <v>0.81844388095380005</v>
      </c>
      <c r="L56" s="378">
        <f t="shared" ref="L56:N56" si="11">IF(RIGHT($H21,4)="MG/L",IF(L21="-",AVERAGE($L21:$N21),L21)*L$18*1/1000000,IF(RIGHT($H21,4)="UG/L",IF(L21="-",AVERAGE($L21:$N21),L21)*L$18*1/1000000000,"HELP"))</f>
        <v>4.5052456840848007E-2</v>
      </c>
      <c r="M56" s="378">
        <f t="shared" si="11"/>
        <v>0.30962321405096399</v>
      </c>
      <c r="N56" s="378">
        <f t="shared" si="11"/>
        <v>0.75495571166199604</v>
      </c>
      <c r="O56" s="378">
        <f t="shared" ref="O56:Q56" si="12">IF(RIGHT($H21,4)="MG/L",IF(O21="-",AVERAGE($O21:$Q21),O21)*O$18*1/1000000,IF(RIGHT($H21,4)="UG/L",IF(O21="-",AVERAGE($O21:$Q21),O21)*O$18*1/1000000000,"HELP"))</f>
        <v>1.2142086825528E-2</v>
      </c>
      <c r="P56" s="378">
        <f t="shared" si="12"/>
        <v>0.26600845660416</v>
      </c>
      <c r="Q56" s="378">
        <f t="shared" si="12"/>
        <v>0.69287571555235195</v>
      </c>
      <c r="U56" t="s">
        <v>234</v>
      </c>
      <c r="V56" t="s">
        <v>230</v>
      </c>
      <c r="W56" t="s">
        <v>235</v>
      </c>
      <c r="X56">
        <v>1</v>
      </c>
      <c r="Y56">
        <v>95</v>
      </c>
      <c r="Z56" t="s">
        <v>968</v>
      </c>
      <c r="AA56" t="s">
        <v>969</v>
      </c>
      <c r="AB56">
        <v>1</v>
      </c>
      <c r="AC56" t="s">
        <v>960</v>
      </c>
      <c r="AD56">
        <v>1</v>
      </c>
      <c r="AE56">
        <v>20111031</v>
      </c>
      <c r="AF56" s="358">
        <v>40847</v>
      </c>
      <c r="AG56" s="147">
        <v>40847</v>
      </c>
      <c r="AH56" s="147">
        <v>2011</v>
      </c>
      <c r="AV56" t="s">
        <v>970</v>
      </c>
      <c r="AW56" t="s">
        <v>971</v>
      </c>
      <c r="AX56">
        <v>3000</v>
      </c>
      <c r="AY56" t="s">
        <v>970</v>
      </c>
      <c r="AZ56" t="s">
        <v>962</v>
      </c>
      <c r="BG56" t="s">
        <v>970</v>
      </c>
      <c r="BH56" t="s">
        <v>971</v>
      </c>
      <c r="BI56">
        <v>3488</v>
      </c>
      <c r="BJ56" t="s">
        <v>970</v>
      </c>
      <c r="BK56" t="s">
        <v>963</v>
      </c>
    </row>
    <row r="57" spans="1:63">
      <c r="A57" s="361">
        <v>2010</v>
      </c>
      <c r="B57" s="360"/>
      <c r="C57" s="360"/>
      <c r="D57" s="360">
        <v>47.5</v>
      </c>
      <c r="E57" s="360"/>
      <c r="H57" s="374" t="s">
        <v>1051</v>
      </c>
      <c r="I57" s="378">
        <f t="shared" ref="I57:K57" si="13">IF(RIGHT($H22,4)="MG/L",IF(I22="-",AVERAGE($I22:$K22),I22)*I$18*1/1000000,IF(RIGHT($H22,4)="UG/L",IF(I22="-",AVERAGE($I22:$K22),I22)*I$18*1/1000000000,"HELP"))</f>
        <v>1.1310810398639999</v>
      </c>
      <c r="J57" s="378">
        <f t="shared" si="13"/>
        <v>27.057366321084</v>
      </c>
      <c r="K57" s="378">
        <f t="shared" si="13"/>
        <v>81.844388095380012</v>
      </c>
      <c r="L57" s="378">
        <f t="shared" ref="L57:N57" si="14">IF(RIGHT($H22,4)="MG/L",IF(L22="-",AVERAGE($L22:$N22),L22)*L$18*1/1000000,IF(RIGHT($H22,4)="UG/L",IF(L22="-",AVERAGE($L22:$N22),L22)*L$18*1/1000000000,"HELP"))</f>
        <v>3.7543714034040003</v>
      </c>
      <c r="M57" s="378">
        <f t="shared" si="14"/>
        <v>28.147564913723997</v>
      </c>
      <c r="N57" s="378">
        <f t="shared" si="14"/>
        <v>58.073516281692008</v>
      </c>
      <c r="O57" s="378">
        <f t="shared" ref="O57:Q57" si="15">IF(RIGHT($H22,4)="MG/L",IF(O22="-",AVERAGE($O22:$Q22),O22)*O$18*1/1000000,IF(RIGHT($H22,4)="UG/L",IF(O22="-",AVERAGE($O22:$Q22),O22)*O$18*1/1000000000,"HELP"))</f>
        <v>1.1038260750479998</v>
      </c>
      <c r="P57" s="378">
        <f t="shared" si="15"/>
        <v>26.600845660415999</v>
      </c>
      <c r="Q57" s="378">
        <f t="shared" si="15"/>
        <v>57.739642962695996</v>
      </c>
      <c r="U57" t="s">
        <v>234</v>
      </c>
      <c r="V57" t="s">
        <v>230</v>
      </c>
      <c r="W57" t="s">
        <v>235</v>
      </c>
      <c r="X57">
        <v>1</v>
      </c>
      <c r="Y57">
        <v>95</v>
      </c>
      <c r="Z57" t="s">
        <v>968</v>
      </c>
      <c r="AA57" t="s">
        <v>969</v>
      </c>
      <c r="AB57">
        <v>1</v>
      </c>
      <c r="AC57" t="s">
        <v>960</v>
      </c>
      <c r="AD57">
        <v>1</v>
      </c>
      <c r="AE57">
        <v>20111130</v>
      </c>
      <c r="AF57" s="358">
        <v>40877</v>
      </c>
      <c r="AG57" s="147">
        <v>40877</v>
      </c>
      <c r="AH57" s="147">
        <v>2011</v>
      </c>
      <c r="AV57" t="s">
        <v>970</v>
      </c>
      <c r="AW57" t="s">
        <v>971</v>
      </c>
      <c r="AX57">
        <v>3000</v>
      </c>
      <c r="AY57" t="s">
        <v>970</v>
      </c>
      <c r="AZ57" t="s">
        <v>962</v>
      </c>
      <c r="BG57" t="s">
        <v>970</v>
      </c>
      <c r="BH57" t="s">
        <v>971</v>
      </c>
      <c r="BI57">
        <v>3488</v>
      </c>
      <c r="BJ57" t="s">
        <v>970</v>
      </c>
      <c r="BK57" t="s">
        <v>963</v>
      </c>
    </row>
    <row r="58" spans="1:63">
      <c r="A58" s="362" t="s">
        <v>233</v>
      </c>
      <c r="B58" s="360"/>
      <c r="C58" s="360"/>
      <c r="D58" s="360">
        <v>45</v>
      </c>
      <c r="E58" s="360"/>
      <c r="H58" s="374" t="s">
        <v>1064</v>
      </c>
      <c r="I58" s="378">
        <f t="shared" ref="I58:K58" si="16">IF(RIGHT($H23,4)="MG/L",IF(I23="-",AVERAGE($I23:$K23),I23)*I$18*1/1000000,IF(RIGHT($H23,4)="UG/L",IF(I23="-",AVERAGE($I23:$K23),I23)*I$18*1/1000000000,"HELP"))</f>
        <v>6.3340538232384003E-2</v>
      </c>
      <c r="J58" s="378">
        <f t="shared" si="16"/>
        <v>0.64937679170601603</v>
      </c>
      <c r="K58" s="378">
        <f t="shared" si="16"/>
        <v>7.2023061523934411</v>
      </c>
      <c r="L58" s="378">
        <f t="shared" ref="L58:N58" si="17">IF(RIGHT($H23,4)="MG/L",IF(L23="-",AVERAGE($L23:$N23),L23)*L$18*1/1000000,IF(RIGHT($H23,4)="UG/L",IF(L23="-",AVERAGE($L23:$N23),L23)*L$18*1/1000000000,"HELP"))</f>
        <v>0.15956078464467002</v>
      </c>
      <c r="M58" s="378">
        <f t="shared" si="17"/>
        <v>0.70368912284309992</v>
      </c>
      <c r="N58" s="378">
        <f t="shared" si="17"/>
        <v>3.4844109769015201</v>
      </c>
      <c r="O58" s="378">
        <f t="shared" ref="O58:Q58" si="18">IF(RIGHT($H23,4)="MG/L",IF(O23="-",AVERAGE($O23:$Q23),O23)*O$18*1/1000000,IF(RIGHT($H23,4)="UG/L",IF(O23="-",AVERAGE($O23:$Q23),O23)*O$18*1/1000000000,"HELP"))</f>
        <v>5.7398955902495996E-2</v>
      </c>
      <c r="P58" s="378">
        <f t="shared" si="18"/>
        <v>0.58521860452915209</v>
      </c>
      <c r="Q58" s="378">
        <f t="shared" si="18"/>
        <v>4.7346507229410717</v>
      </c>
      <c r="U58" t="s">
        <v>234</v>
      </c>
      <c r="V58" t="s">
        <v>230</v>
      </c>
      <c r="W58" t="s">
        <v>235</v>
      </c>
      <c r="X58">
        <v>1</v>
      </c>
      <c r="Y58">
        <v>95</v>
      </c>
      <c r="Z58" t="s">
        <v>968</v>
      </c>
      <c r="AA58" t="s">
        <v>969</v>
      </c>
      <c r="AB58">
        <v>1</v>
      </c>
      <c r="AC58" t="s">
        <v>960</v>
      </c>
      <c r="AD58">
        <v>1</v>
      </c>
      <c r="AE58">
        <v>20111231</v>
      </c>
      <c r="AF58" s="358">
        <v>40908</v>
      </c>
      <c r="AG58" s="147">
        <v>40908</v>
      </c>
      <c r="AH58" s="147">
        <v>2011</v>
      </c>
      <c r="AV58" t="s">
        <v>970</v>
      </c>
      <c r="AW58" t="s">
        <v>971</v>
      </c>
      <c r="AX58">
        <v>3000</v>
      </c>
      <c r="AY58" t="s">
        <v>970</v>
      </c>
      <c r="AZ58" t="s">
        <v>962</v>
      </c>
      <c r="BG58" t="s">
        <v>970</v>
      </c>
      <c r="BH58" t="s">
        <v>971</v>
      </c>
      <c r="BI58">
        <v>3488</v>
      </c>
      <c r="BJ58" t="s">
        <v>970</v>
      </c>
      <c r="BK58" t="s">
        <v>963</v>
      </c>
    </row>
    <row r="59" spans="1:63">
      <c r="A59" s="372">
        <v>2</v>
      </c>
      <c r="B59" s="360"/>
      <c r="C59" s="360"/>
      <c r="D59" s="360">
        <v>45</v>
      </c>
      <c r="E59" s="360"/>
      <c r="H59" s="374" t="s">
        <v>1075</v>
      </c>
      <c r="I59" s="378">
        <f t="shared" ref="I59:K59" si="19">IF(RIGHT($H24,4)="MG/L",IF(I24="-",AVERAGE($I24:$K24),I24)*I$18*1/1000000,IF(RIGHT($H24,4)="UG/L",IF(I24="-",AVERAGE($I24:$K24),I24)*I$18*1/1000000000,"HELP"))</f>
        <v>2.2621620797280002E-5</v>
      </c>
      <c r="J59" s="378">
        <f t="shared" si="19"/>
        <v>5.4114732642168001E-4</v>
      </c>
      <c r="K59" s="378">
        <f t="shared" si="19"/>
        <v>1.6368877619076002E-3</v>
      </c>
      <c r="L59" s="378">
        <f t="shared" ref="L59:N59" si="20">IF(RIGHT($H24,4)="MG/L",IF(L24="-",AVERAGE($L24:$N24),L24)*L$18*1/1000000,IF(RIGHT($H24,4)="UG/L",IF(L24="-",AVERAGE($L24:$N24),L24)*L$18*1/1000000000,"HELP"))</f>
        <v>7.5087428068080014E-5</v>
      </c>
      <c r="M59" s="378">
        <f t="shared" si="20"/>
        <v>5.6295129827448E-4</v>
      </c>
      <c r="N59" s="378">
        <f t="shared" si="20"/>
        <v>1.1614703256338402E-3</v>
      </c>
      <c r="O59" s="378">
        <f t="shared" ref="O59:Q59" si="21">IF(RIGHT($H24,4)="MG/L",IF(O24="-",AVERAGE($O24:$Q24),O24)*O$18*1/1000000,IF(RIGHT($H24,4)="UG/L",IF(O24="-",AVERAGE($O24:$Q24),O24)*O$18*1/1000000000,"HELP"))</f>
        <v>2.207652150096E-5</v>
      </c>
      <c r="P59" s="378">
        <f t="shared" si="21"/>
        <v>5.3201691320832001E-4</v>
      </c>
      <c r="Q59" s="378">
        <f t="shared" si="21"/>
        <v>1.1547928592539199E-3</v>
      </c>
      <c r="U59" t="s">
        <v>234</v>
      </c>
      <c r="V59" t="s">
        <v>230</v>
      </c>
      <c r="W59" t="s">
        <v>235</v>
      </c>
      <c r="X59">
        <v>1</v>
      </c>
      <c r="Y59">
        <v>95</v>
      </c>
      <c r="Z59" t="s">
        <v>968</v>
      </c>
      <c r="AA59" t="s">
        <v>969</v>
      </c>
      <c r="AB59">
        <v>1</v>
      </c>
      <c r="AC59" t="s">
        <v>960</v>
      </c>
      <c r="AD59">
        <v>1</v>
      </c>
      <c r="AE59">
        <v>20120131</v>
      </c>
      <c r="AF59" s="358">
        <v>40939</v>
      </c>
      <c r="AG59" s="147">
        <v>40939</v>
      </c>
      <c r="AH59" s="147">
        <v>2012</v>
      </c>
      <c r="AV59" t="s">
        <v>970</v>
      </c>
      <c r="AW59" t="s">
        <v>971</v>
      </c>
      <c r="AX59">
        <v>3000</v>
      </c>
      <c r="AY59" t="s">
        <v>970</v>
      </c>
      <c r="AZ59" t="s">
        <v>962</v>
      </c>
      <c r="BG59" t="s">
        <v>970</v>
      </c>
      <c r="BH59" t="s">
        <v>971</v>
      </c>
      <c r="BI59">
        <v>3488</v>
      </c>
      <c r="BJ59" t="s">
        <v>970</v>
      </c>
      <c r="BK59" t="s">
        <v>963</v>
      </c>
    </row>
    <row r="60" spans="1:63">
      <c r="A60" s="362" t="s">
        <v>235</v>
      </c>
      <c r="B60" s="360"/>
      <c r="C60" s="360"/>
      <c r="D60" s="360">
        <v>50</v>
      </c>
      <c r="E60" s="360"/>
      <c r="H60" s="374" t="s">
        <v>1006</v>
      </c>
      <c r="I60" s="378">
        <f t="shared" ref="I60:K60" si="22">IF(RIGHT($H25,4)="MG/L",IF(I25="-",AVERAGE($I25:$K25),I25)*I$18*1/1000000,IF(RIGHT($H25,4)="UG/L",IF(I25="-",AVERAGE($I25:$K25),I25)*I$18*1/1000000000,"HELP"))</f>
        <v>9.8969590988100009</v>
      </c>
      <c r="J60" s="378">
        <f t="shared" si="22"/>
        <v>490.64024262232329</v>
      </c>
      <c r="K60" s="378">
        <f t="shared" si="22"/>
        <v>1100.1249833154</v>
      </c>
      <c r="L60" s="378">
        <f t="shared" ref="L60:N60" si="23">IF(RIGHT($H25,4)="MG/L",IF(L25="-",AVERAGE($L25:$N25),L25)*L$18*1/1000000,IF(RIGHT($H25,4)="UG/L",IF(L25="-",AVERAGE($L25:$N25),L25)*L$18*1/1000000000,"HELP"))</f>
        <v>31.724438358763802</v>
      </c>
      <c r="M60" s="378">
        <f t="shared" si="23"/>
        <v>500.55752938239181</v>
      </c>
      <c r="N60" s="378">
        <f t="shared" si="23"/>
        <v>761.73095522819347</v>
      </c>
      <c r="O60" s="378">
        <f t="shared" ref="O60:Q60" si="24">IF(RIGHT($H25,4)="MG/L",IF(O25="-",AVERAGE($O25:$Q25),O25)*O$18*1/1000000,IF(RIGHT($H25,4)="UG/L",IF(O25="-",AVERAGE($O25:$Q25),O25)*O$18*1/1000000000,"HELP"))</f>
        <v>7.0644868803071992</v>
      </c>
      <c r="P60" s="378">
        <f t="shared" si="24"/>
        <v>478.81522188748801</v>
      </c>
      <c r="Q60" s="378">
        <f t="shared" si="24"/>
        <v>704.42364414489111</v>
      </c>
      <c r="U60" t="s">
        <v>234</v>
      </c>
      <c r="V60" t="s">
        <v>230</v>
      </c>
      <c r="W60" t="s">
        <v>235</v>
      </c>
      <c r="X60">
        <v>1</v>
      </c>
      <c r="Y60">
        <v>95</v>
      </c>
      <c r="Z60" t="s">
        <v>968</v>
      </c>
      <c r="AA60" t="s">
        <v>969</v>
      </c>
      <c r="AB60">
        <v>1</v>
      </c>
      <c r="AC60" t="s">
        <v>960</v>
      </c>
      <c r="AD60">
        <v>1</v>
      </c>
      <c r="AE60">
        <v>20120229</v>
      </c>
      <c r="AF60" s="358">
        <v>40968</v>
      </c>
      <c r="AG60" s="147">
        <v>40968</v>
      </c>
      <c r="AH60" s="147">
        <v>2012</v>
      </c>
      <c r="AV60" t="s">
        <v>970</v>
      </c>
      <c r="AW60" t="s">
        <v>971</v>
      </c>
      <c r="AX60">
        <v>3000</v>
      </c>
      <c r="AY60" t="s">
        <v>970</v>
      </c>
      <c r="AZ60" t="s">
        <v>962</v>
      </c>
      <c r="BG60" t="s">
        <v>970</v>
      </c>
      <c r="BH60" t="s">
        <v>971</v>
      </c>
      <c r="BI60">
        <v>3488</v>
      </c>
      <c r="BJ60" t="s">
        <v>970</v>
      </c>
      <c r="BK60" t="s">
        <v>963</v>
      </c>
    </row>
    <row r="61" spans="1:63">
      <c r="A61" s="372">
        <v>7</v>
      </c>
      <c r="B61" s="360"/>
      <c r="C61" s="360"/>
      <c r="D61" s="360">
        <v>50</v>
      </c>
      <c r="E61" s="360"/>
      <c r="H61" s="374" t="s">
        <v>1053</v>
      </c>
      <c r="I61" s="378">
        <f t="shared" ref="I61:K61" si="25">IF(RIGHT($H26,4)="MG/L",IF(I26="-",AVERAGE($I26:$K26),I26)*I$18*1/1000000,IF(RIGHT($H26,4)="UG/L",IF(I26="-",AVERAGE($I26:$K26),I26)*I$18*1/1000000000,"HELP"))</f>
        <v>1.1706688762592403</v>
      </c>
      <c r="J61" s="378">
        <f t="shared" si="25"/>
        <v>18.669582761547961</v>
      </c>
      <c r="K61" s="378">
        <f t="shared" si="25"/>
        <v>112.94525557162443</v>
      </c>
      <c r="L61" s="378">
        <f t="shared" ref="L61:N61" si="26">IF(RIGHT($H26,4)="MG/L",IF(L26="-",AVERAGE($L26:$N26),L26)*L$18*1/1000000,IF(RIGHT($H26,4)="UG/L",IF(L26="-",AVERAGE($L26:$N26),L26)*L$18*1/1000000000,"HELP"))</f>
        <v>4.542789398118841</v>
      </c>
      <c r="M61" s="378">
        <f t="shared" si="26"/>
        <v>18.295917193920602</v>
      </c>
      <c r="N61" s="378">
        <f t="shared" si="26"/>
        <v>102.79012381859485</v>
      </c>
      <c r="O61" s="378">
        <f t="shared" ref="O61:Q61" si="27">IF(RIGHT($H26,4)="MG/L",IF(O26="-",AVERAGE($O26:$Q26),O26)*O$18*1/1000000,IF(RIGHT($H26,4)="UG/L",IF(O26="-",AVERAGE($O26:$Q26),O26)*O$18*1/1000000000,"HELP"))</f>
        <v>0.98240520679272003</v>
      </c>
      <c r="P61" s="378">
        <f t="shared" si="27"/>
        <v>13.300422830207999</v>
      </c>
      <c r="Q61" s="378">
        <f t="shared" si="27"/>
        <v>73.906742992250869</v>
      </c>
      <c r="U61" t="s">
        <v>234</v>
      </c>
      <c r="V61" t="s">
        <v>230</v>
      </c>
      <c r="W61" t="s">
        <v>235</v>
      </c>
      <c r="X61">
        <v>1</v>
      </c>
      <c r="Y61">
        <v>95</v>
      </c>
      <c r="Z61" t="s">
        <v>968</v>
      </c>
      <c r="AA61" t="s">
        <v>969</v>
      </c>
      <c r="AB61">
        <v>1</v>
      </c>
      <c r="AC61" t="s">
        <v>960</v>
      </c>
      <c r="AD61">
        <v>1</v>
      </c>
      <c r="AE61">
        <v>20120331</v>
      </c>
      <c r="AF61" s="358">
        <v>40999</v>
      </c>
      <c r="AG61" s="147">
        <v>40999</v>
      </c>
      <c r="AH61" s="147">
        <v>2012</v>
      </c>
      <c r="AU61">
        <v>1480</v>
      </c>
      <c r="AV61" t="s">
        <v>970</v>
      </c>
      <c r="AW61" t="s">
        <v>971</v>
      </c>
      <c r="AX61">
        <v>3000</v>
      </c>
      <c r="AY61" t="s">
        <v>970</v>
      </c>
      <c r="AZ61" t="s">
        <v>962</v>
      </c>
      <c r="BF61">
        <v>1480</v>
      </c>
      <c r="BG61" t="s">
        <v>970</v>
      </c>
      <c r="BH61" t="s">
        <v>971</v>
      </c>
      <c r="BI61">
        <v>3488</v>
      </c>
      <c r="BJ61" t="s">
        <v>970</v>
      </c>
      <c r="BK61" t="s">
        <v>963</v>
      </c>
    </row>
    <row r="62" spans="1:63">
      <c r="A62" s="361">
        <v>2011</v>
      </c>
      <c r="B62" s="360"/>
      <c r="C62" s="360"/>
      <c r="D62" s="360">
        <v>60</v>
      </c>
      <c r="E62" s="360"/>
      <c r="H62" s="374" t="s">
        <v>1091</v>
      </c>
      <c r="I62" s="378">
        <f t="shared" ref="I62:K62" si="28">IF(RIGHT($H27,4)="MG/L",IF(I27="-",AVERAGE($I27:$K27),I27)*I$18*1/1000000,IF(RIGHT($H27,4)="UG/L",IF(I27="-",AVERAGE($I27:$K27),I27)*I$18*1/1000000000,"HELP"))</f>
        <v>2.8277025996600003</v>
      </c>
      <c r="J62" s="378">
        <f t="shared" si="28"/>
        <v>54.114732642168001</v>
      </c>
      <c r="K62" s="378">
        <f t="shared" si="28"/>
        <v>245.53316428614002</v>
      </c>
      <c r="L62" s="378">
        <f t="shared" ref="L62:N62" si="29">IF(RIGHT($H27,4)="MG/L",IF(L27="-",AVERAGE($L27:$N27),L27)*L$18*1/1000000,IF(RIGHT($H27,4)="UG/L",IF(L27="-",AVERAGE($L27:$N27),L27)*L$18*1/1000000000,"HELP"))</f>
        <v>13.140299911914003</v>
      </c>
      <c r="M62" s="378">
        <f t="shared" si="29"/>
        <v>56.295129827447994</v>
      </c>
      <c r="N62" s="378">
        <f t="shared" si="29"/>
        <v>290.36758140846001</v>
      </c>
      <c r="O62" s="378">
        <f t="shared" ref="O62:Q62" si="30">IF(RIGHT($H27,4)="MG/L",IF(O27="-",AVERAGE($O27:$Q27),O27)*O$18*1/1000000,IF(RIGHT($H27,4)="UG/L",IF(O27="-",AVERAGE($O27:$Q27),O27)*O$18*1/1000000000,"HELP"))</f>
        <v>3.3114782251439996</v>
      </c>
      <c r="P62" s="378">
        <f t="shared" si="30"/>
        <v>53.201691320831998</v>
      </c>
      <c r="Q62" s="378">
        <f t="shared" si="30"/>
        <v>230.95857185078398</v>
      </c>
      <c r="U62" t="s">
        <v>234</v>
      </c>
      <c r="V62" t="s">
        <v>230</v>
      </c>
      <c r="W62" t="s">
        <v>235</v>
      </c>
      <c r="X62">
        <v>1</v>
      </c>
      <c r="Y62">
        <v>95</v>
      </c>
      <c r="Z62" t="s">
        <v>968</v>
      </c>
      <c r="AA62" t="s">
        <v>969</v>
      </c>
      <c r="AB62">
        <v>1</v>
      </c>
      <c r="AC62" t="s">
        <v>960</v>
      </c>
      <c r="AD62">
        <v>1</v>
      </c>
      <c r="AE62">
        <v>20120430</v>
      </c>
      <c r="AF62" s="358">
        <v>41029</v>
      </c>
      <c r="AG62" s="147">
        <v>41029</v>
      </c>
      <c r="AH62" s="147">
        <v>2012</v>
      </c>
      <c r="AU62">
        <v>1390</v>
      </c>
      <c r="AV62" t="s">
        <v>970</v>
      </c>
      <c r="AW62" t="s">
        <v>971</v>
      </c>
      <c r="AX62">
        <v>3000</v>
      </c>
      <c r="AY62" t="s">
        <v>970</v>
      </c>
      <c r="AZ62" t="s">
        <v>962</v>
      </c>
      <c r="BF62">
        <v>1560</v>
      </c>
      <c r="BG62" t="s">
        <v>970</v>
      </c>
      <c r="BH62" t="s">
        <v>971</v>
      </c>
      <c r="BI62">
        <v>3488</v>
      </c>
      <c r="BJ62" t="s">
        <v>970</v>
      </c>
      <c r="BK62" t="s">
        <v>963</v>
      </c>
    </row>
    <row r="63" spans="1:63">
      <c r="A63" s="362" t="s">
        <v>233</v>
      </c>
      <c r="B63" s="360"/>
      <c r="C63" s="360"/>
      <c r="D63" s="360">
        <v>55</v>
      </c>
      <c r="E63" s="360"/>
      <c r="H63" s="374" t="s">
        <v>1078</v>
      </c>
      <c r="I63" s="378">
        <f t="shared" ref="I63:K63" si="31">IF(RIGHT($H28,4)="MG/L",IF(I28="-",AVERAGE($I28:$K28),I28)*I$18*1/1000000,IF(RIGHT($H28,4)="UG/L",IF(I28="-",AVERAGE($I28:$K28),I28)*I$18*1/1000000000,"HELP"))</f>
        <v>2.2621620797279997E-3</v>
      </c>
      <c r="J63" s="378">
        <f t="shared" si="31"/>
        <v>5.4114732642167998E-2</v>
      </c>
      <c r="K63" s="378">
        <f t="shared" si="31"/>
        <v>0.16368877619076003</v>
      </c>
      <c r="L63" s="378">
        <f t="shared" ref="L63:N63" si="32">IF(RIGHT($H28,4)="MG/L",IF(L28="-",AVERAGE($L28:$N28),L28)*L$18*1/1000000,IF(RIGHT($H28,4)="UG/L",IF(L28="-",AVERAGE($L28:$N28),L28)*L$18*1/1000000000,"HELP"))</f>
        <v>7.5087428068080003E-3</v>
      </c>
      <c r="M63" s="378">
        <f t="shared" si="32"/>
        <v>5.6295129827447998E-2</v>
      </c>
      <c r="N63" s="378">
        <f t="shared" si="32"/>
        <v>0.11614703256338402</v>
      </c>
      <c r="O63" s="378">
        <f t="shared" ref="O63:Q63" si="33">IF(RIGHT($H28,4)="MG/L",IF(O28="-",AVERAGE($O28:$Q28),O28)*O$18*1/1000000,IF(RIGHT($H28,4)="UG/L",IF(O28="-",AVERAGE($O28:$Q28),O28)*O$18*1/1000000000,"HELP"))</f>
        <v>2.2076521500959999E-3</v>
      </c>
      <c r="P63" s="378">
        <f t="shared" si="33"/>
        <v>5.3201691320832002E-2</v>
      </c>
      <c r="Q63" s="378">
        <f t="shared" si="33"/>
        <v>0.11547928592539199</v>
      </c>
      <c r="U63" t="s">
        <v>234</v>
      </c>
      <c r="V63" t="s">
        <v>230</v>
      </c>
      <c r="W63" t="s">
        <v>235</v>
      </c>
      <c r="X63">
        <v>1</v>
      </c>
      <c r="Y63">
        <v>95</v>
      </c>
      <c r="Z63" t="s">
        <v>968</v>
      </c>
      <c r="AA63" t="s">
        <v>972</v>
      </c>
      <c r="AB63">
        <v>1</v>
      </c>
      <c r="AC63" t="s">
        <v>960</v>
      </c>
      <c r="AD63">
        <v>1</v>
      </c>
      <c r="AE63">
        <v>20120531</v>
      </c>
      <c r="AF63" s="358">
        <v>41060</v>
      </c>
      <c r="AG63" s="147">
        <v>41060</v>
      </c>
      <c r="AH63" s="147">
        <v>2012</v>
      </c>
      <c r="AV63" t="s">
        <v>973</v>
      </c>
      <c r="AW63" t="s">
        <v>971</v>
      </c>
      <c r="AX63">
        <v>3000</v>
      </c>
      <c r="AY63" t="s">
        <v>973</v>
      </c>
      <c r="AZ63" t="s">
        <v>962</v>
      </c>
      <c r="BG63" t="s">
        <v>973</v>
      </c>
      <c r="BH63" t="s">
        <v>971</v>
      </c>
      <c r="BI63">
        <v>3488</v>
      </c>
      <c r="BJ63" t="s">
        <v>973</v>
      </c>
      <c r="BK63" t="s">
        <v>963</v>
      </c>
    </row>
    <row r="64" spans="1:63">
      <c r="A64" s="372">
        <v>2</v>
      </c>
      <c r="B64" s="360"/>
      <c r="C64" s="360"/>
      <c r="D64" s="360">
        <v>55</v>
      </c>
      <c r="E64" s="360"/>
      <c r="H64" s="374" t="s">
        <v>1040</v>
      </c>
      <c r="I64" s="378">
        <f t="shared" ref="I64:K64" si="34">IF(RIGHT($H29,4)="MG/L",IF(I29="-",AVERAGE($I29:$K29),I29)*I$18*1/1000000,IF(RIGHT($H29,4)="UG/L",IF(I29="-",AVERAGE($I29:$K29),I29)*I$18*1/1000000000,"HELP"))</f>
        <v>2.4883782877007997E-3</v>
      </c>
      <c r="J64" s="378">
        <f t="shared" si="34"/>
        <v>4.5997522745842803E-2</v>
      </c>
      <c r="K64" s="378">
        <f t="shared" si="34"/>
        <v>9.821326571445603E-2</v>
      </c>
      <c r="L64" s="378">
        <f t="shared" ref="L64:N64" si="35">IF(RIGHT($H29,4)="MG/L",IF(L29="-",AVERAGE($L29:$N29),L29)*L$18*1/1000000,IF(RIGHT($H29,4)="UG/L",IF(L29="-",AVERAGE($L29:$N29),L29)*L$18*1/1000000000,"HELP"))</f>
        <v>1.1263114210212002E-2</v>
      </c>
      <c r="M64" s="378">
        <f t="shared" si="35"/>
        <v>5.4418625499866403E-2</v>
      </c>
      <c r="N64" s="378">
        <f t="shared" si="35"/>
        <v>5.0330380777466412E-2</v>
      </c>
      <c r="O64" s="378">
        <f t="shared" ref="O64:Q64" si="36">IF(RIGHT($H29,4)="MG/L",IF(O29="-",AVERAGE($O29:$Q29),O29)*O$18*1/1000000,IF(RIGHT($H29,4)="UG/L",IF(O29="-",AVERAGE($O29:$Q29),O29)*O$18*1/1000000000,"HELP"))</f>
        <v>4.4153043001919997E-4</v>
      </c>
      <c r="P64" s="378">
        <f t="shared" si="36"/>
        <v>9.3102959811456002E-3</v>
      </c>
      <c r="Q64" s="378">
        <f t="shared" si="36"/>
        <v>1.7321892888808796E-2</v>
      </c>
      <c r="U64" t="s">
        <v>234</v>
      </c>
      <c r="V64" t="s">
        <v>230</v>
      </c>
      <c r="W64" t="s">
        <v>235</v>
      </c>
      <c r="X64">
        <v>1</v>
      </c>
      <c r="Y64">
        <v>95</v>
      </c>
      <c r="Z64" t="s">
        <v>968</v>
      </c>
      <c r="AA64" t="s">
        <v>972</v>
      </c>
      <c r="AB64">
        <v>1</v>
      </c>
      <c r="AC64" t="s">
        <v>960</v>
      </c>
      <c r="AD64">
        <v>1</v>
      </c>
      <c r="AE64">
        <v>20120630</v>
      </c>
      <c r="AF64" s="358">
        <v>41090</v>
      </c>
      <c r="AG64" s="147">
        <v>41090</v>
      </c>
      <c r="AH64" s="147">
        <v>2012</v>
      </c>
      <c r="AU64">
        <v>1280</v>
      </c>
      <c r="AV64" t="s">
        <v>973</v>
      </c>
      <c r="AW64" t="s">
        <v>971</v>
      </c>
      <c r="AX64">
        <v>3000</v>
      </c>
      <c r="AY64" t="s">
        <v>973</v>
      </c>
      <c r="AZ64" t="s">
        <v>962</v>
      </c>
      <c r="BG64" t="s">
        <v>973</v>
      </c>
      <c r="BH64" t="s">
        <v>971</v>
      </c>
      <c r="BI64">
        <v>3488</v>
      </c>
      <c r="BJ64" t="s">
        <v>973</v>
      </c>
      <c r="BK64" t="s">
        <v>963</v>
      </c>
    </row>
    <row r="65" spans="1:63">
      <c r="A65" s="362" t="s">
        <v>235</v>
      </c>
      <c r="B65" s="360"/>
      <c r="C65" s="360"/>
      <c r="D65" s="360">
        <v>65</v>
      </c>
      <c r="E65" s="360"/>
      <c r="H65" s="374" t="s">
        <v>1079</v>
      </c>
      <c r="I65" s="378">
        <f t="shared" ref="I65:K65" si="37">IF(RIGHT($H30,4)="MG/L",IF(I30="-",AVERAGE($I30:$K30),I30)*I$18*1/1000000,IF(RIGHT($H30,4)="UG/L",IF(I30="-",AVERAGE($I30:$K30),I30)*I$18*1/1000000000,"HELP"))</f>
        <v>1.9228377677688001E-3</v>
      </c>
      <c r="J65" s="378">
        <f t="shared" si="37"/>
        <v>5.4114732642167998E-2</v>
      </c>
      <c r="K65" s="378">
        <f t="shared" si="37"/>
        <v>0.11458214333353202</v>
      </c>
      <c r="L65" s="378">
        <f t="shared" ref="L65:N65" si="38">IF(RIGHT($H30,4)="MG/L",IF(L30="-",AVERAGE($L30:$N30),L30)*L$18*1/1000000,IF(RIGHT($H30,4)="UG/L",IF(L30="-",AVERAGE($L30:$N30),L30)*L$18*1/1000000000,"HELP"))</f>
        <v>9.5736470786802006E-3</v>
      </c>
      <c r="M65" s="378">
        <f t="shared" si="38"/>
        <v>8.7257451232544386E-2</v>
      </c>
      <c r="N65" s="378">
        <f t="shared" si="38"/>
        <v>0.11614703256338402</v>
      </c>
      <c r="O65" s="378">
        <f t="shared" ref="O65:Q65" si="39">IF(RIGHT($H30,4)="MG/L",IF(O30="-",AVERAGE($O30:$Q30),O30)*O$18*1/1000000,IF(RIGHT($H30,4)="UG/L",IF(O30="-",AVERAGE($O30:$Q30),O30)*O$18*1/1000000000,"HELP"))</f>
        <v>3.3114782251440002E-4</v>
      </c>
      <c r="P65" s="378">
        <f t="shared" si="39"/>
        <v>5.3201691320831999E-3</v>
      </c>
      <c r="Q65" s="378">
        <f t="shared" si="39"/>
        <v>2.3095857185078398E-2</v>
      </c>
      <c r="U65" t="s">
        <v>234</v>
      </c>
      <c r="V65" t="s">
        <v>230</v>
      </c>
      <c r="W65" t="s">
        <v>235</v>
      </c>
      <c r="X65">
        <v>1</v>
      </c>
      <c r="Y65">
        <v>95</v>
      </c>
      <c r="Z65" t="s">
        <v>968</v>
      </c>
      <c r="AA65" t="s">
        <v>972</v>
      </c>
      <c r="AB65">
        <v>1</v>
      </c>
      <c r="AC65" t="s">
        <v>960</v>
      </c>
      <c r="AD65">
        <v>1</v>
      </c>
      <c r="AE65">
        <v>20120731</v>
      </c>
      <c r="AF65" s="358">
        <v>41121</v>
      </c>
      <c r="AG65" s="147">
        <v>41121</v>
      </c>
      <c r="AH65" s="147">
        <v>2012</v>
      </c>
      <c r="AV65" t="s">
        <v>973</v>
      </c>
      <c r="AW65" t="s">
        <v>971</v>
      </c>
      <c r="AX65">
        <v>3000</v>
      </c>
      <c r="AY65" t="s">
        <v>973</v>
      </c>
      <c r="AZ65" t="s">
        <v>962</v>
      </c>
      <c r="BG65" t="s">
        <v>973</v>
      </c>
      <c r="BH65" t="s">
        <v>971</v>
      </c>
      <c r="BI65">
        <v>3488</v>
      </c>
      <c r="BJ65" t="s">
        <v>973</v>
      </c>
      <c r="BK65" t="s">
        <v>963</v>
      </c>
    </row>
    <row r="66" spans="1:63">
      <c r="A66" s="372">
        <v>7</v>
      </c>
      <c r="B66" s="360"/>
      <c r="C66" s="360"/>
      <c r="D66" s="360">
        <v>65</v>
      </c>
      <c r="E66" s="360"/>
      <c r="H66" s="374" t="s">
        <v>1055</v>
      </c>
      <c r="I66" s="378">
        <f t="shared" ref="I66:K66" si="40">IF(RIGHT($H31,4)="MG/L",IF(I31="-",AVERAGE($I31:$K31),I31)*I$18*1/1000000,IF(RIGHT($H31,4)="UG/L",IF(I31="-",AVERAGE($I31:$K31),I31)*I$18*1/1000000000,"HELP"))</f>
        <v>1.131081039864E-3</v>
      </c>
      <c r="J66" s="378">
        <f t="shared" si="40"/>
        <v>2.7057366321084002E-2</v>
      </c>
      <c r="K66" s="378">
        <f t="shared" si="40"/>
        <v>8.1844388095380013E-2</v>
      </c>
      <c r="L66" s="378">
        <f t="shared" ref="L66:N66" si="41">IF(RIGHT($H31,4)="MG/L",IF(L31="-",AVERAGE($L31:$N31),L31)*L$18*1/1000000,IF(RIGHT($H31,4)="UG/L",IF(L31="-",AVERAGE($L31:$N31),L31)*L$18*1/1000000000,"HELP"))</f>
        <v>3.7543714034040006E-3</v>
      </c>
      <c r="M66" s="378">
        <f t="shared" si="41"/>
        <v>2.8147564913723999E-2</v>
      </c>
      <c r="N66" s="378">
        <f t="shared" si="41"/>
        <v>5.8073516281692009E-2</v>
      </c>
      <c r="O66" s="378">
        <f t="shared" ref="O66:Q66" si="42">IF(RIGHT($H31,4)="MG/L",IF(O31="-",AVERAGE($O31:$Q31),O31)*O$18*1/1000000,IF(RIGHT($H31,4)="UG/L",IF(O31="-",AVERAGE($O31:$Q31),O31)*O$18*1/1000000000,"HELP"))</f>
        <v>5.0775999452207995E-3</v>
      </c>
      <c r="P66" s="378">
        <f t="shared" si="42"/>
        <v>0.11172355177374721</v>
      </c>
      <c r="Q66" s="378">
        <f t="shared" si="42"/>
        <v>0.28869821481347996</v>
      </c>
      <c r="U66" t="s">
        <v>234</v>
      </c>
      <c r="V66" t="s">
        <v>230</v>
      </c>
      <c r="W66" t="s">
        <v>235</v>
      </c>
      <c r="X66">
        <v>1</v>
      </c>
      <c r="Y66">
        <v>95</v>
      </c>
      <c r="Z66" t="s">
        <v>968</v>
      </c>
      <c r="AA66" t="s">
        <v>972</v>
      </c>
      <c r="AB66">
        <v>1</v>
      </c>
      <c r="AC66" t="s">
        <v>960</v>
      </c>
      <c r="AD66">
        <v>1</v>
      </c>
      <c r="AE66">
        <v>20120831</v>
      </c>
      <c r="AF66" s="358">
        <v>41152</v>
      </c>
      <c r="AG66" s="147">
        <v>41152</v>
      </c>
      <c r="AH66" s="147">
        <v>2012</v>
      </c>
      <c r="AV66" t="s">
        <v>973</v>
      </c>
      <c r="AW66" t="s">
        <v>971</v>
      </c>
      <c r="AX66">
        <v>3000</v>
      </c>
      <c r="AY66" t="s">
        <v>973</v>
      </c>
      <c r="AZ66" t="s">
        <v>962</v>
      </c>
      <c r="BG66" t="s">
        <v>973</v>
      </c>
      <c r="BH66" t="s">
        <v>971</v>
      </c>
      <c r="BI66">
        <v>3488</v>
      </c>
      <c r="BJ66" t="s">
        <v>973</v>
      </c>
      <c r="BK66" t="s">
        <v>963</v>
      </c>
    </row>
    <row r="67" spans="1:63">
      <c r="A67" s="361">
        <v>2012</v>
      </c>
      <c r="B67" s="360"/>
      <c r="C67" s="360"/>
      <c r="D67" s="360">
        <v>55</v>
      </c>
      <c r="E67" s="360"/>
      <c r="H67" s="374" t="s">
        <v>1020</v>
      </c>
      <c r="I67" s="378">
        <f t="shared" ref="I67:K67" si="43">IF(RIGHT($H32,4)="MG/L",IF(I32="-",AVERAGE($I32:$K32),I32)*I$18*1/1000000,IF(RIGHT($H32,4)="UG/L",IF(I32="-",AVERAGE($I32:$K32),I32)*I$18*1/1000000000,"HELP"))</f>
        <v>0.22395404589307202</v>
      </c>
      <c r="J67" s="378">
        <f t="shared" si="43"/>
        <v>4.1893822187145053</v>
      </c>
      <c r="K67" s="378">
        <f t="shared" si="43"/>
        <v>14.172719871849973</v>
      </c>
      <c r="L67" s="378">
        <f t="shared" ref="L67:N67" si="44">IF(RIGHT($H32,4)="MG/L",IF(L32="-",AVERAGE($L32:$N32),L32)*L$18*1/1000000,IF(RIGHT($H32,4)="UG/L",IF(L32="-",AVERAGE($L32:$N32),L32)*L$18*1/1000000000,"HELP"))</f>
        <v>0.7827864376097341</v>
      </c>
      <c r="M67" s="378">
        <f t="shared" si="44"/>
        <v>4.9211325990827453</v>
      </c>
      <c r="N67" s="378">
        <f t="shared" si="44"/>
        <v>10.753279431493302</v>
      </c>
      <c r="O67" s="378">
        <f t="shared" ref="O67:Q67" si="45">IF(RIGHT($H32,4)="MG/L",IF(O32="-",AVERAGE($O32:$Q32),O32)*O$18*1/1000000,IF(RIGHT($H32,4)="UG/L",IF(O32="-",AVERAGE($O32:$Q32),O32)*O$18*1/1000000000,"HELP"))</f>
        <v>0.17219686770748799</v>
      </c>
      <c r="P67" s="378">
        <f t="shared" si="45"/>
        <v>3.8970238892509443</v>
      </c>
      <c r="Q67" s="378">
        <f t="shared" si="45"/>
        <v>9.6713901962515791</v>
      </c>
      <c r="U67" t="s">
        <v>234</v>
      </c>
      <c r="V67" t="s">
        <v>230</v>
      </c>
      <c r="W67" t="s">
        <v>235</v>
      </c>
      <c r="X67">
        <v>1</v>
      </c>
      <c r="Y67">
        <v>95</v>
      </c>
      <c r="Z67" t="s">
        <v>968</v>
      </c>
      <c r="AA67" t="s">
        <v>972</v>
      </c>
      <c r="AB67">
        <v>1</v>
      </c>
      <c r="AC67" t="s">
        <v>960</v>
      </c>
      <c r="AD67">
        <v>1</v>
      </c>
      <c r="AE67">
        <v>20120930</v>
      </c>
      <c r="AF67" s="358">
        <v>41182</v>
      </c>
      <c r="AG67" s="147">
        <v>41182</v>
      </c>
      <c r="AH67" s="147">
        <v>2012</v>
      </c>
      <c r="AV67" t="s">
        <v>973</v>
      </c>
      <c r="AW67" t="s">
        <v>971</v>
      </c>
      <c r="AX67">
        <v>3000</v>
      </c>
      <c r="AY67" t="s">
        <v>973</v>
      </c>
      <c r="AZ67" t="s">
        <v>962</v>
      </c>
      <c r="BG67" t="s">
        <v>973</v>
      </c>
      <c r="BH67" t="s">
        <v>971</v>
      </c>
      <c r="BI67">
        <v>3488</v>
      </c>
      <c r="BJ67" t="s">
        <v>973</v>
      </c>
      <c r="BK67" t="s">
        <v>963</v>
      </c>
    </row>
    <row r="68" spans="1:63">
      <c r="A68" s="362" t="s">
        <v>233</v>
      </c>
      <c r="B68" s="360"/>
      <c r="C68" s="360"/>
      <c r="D68" s="360">
        <v>50</v>
      </c>
      <c r="E68" s="360"/>
      <c r="H68" s="374" t="s">
        <v>1027</v>
      </c>
      <c r="I68" s="378">
        <f t="shared" ref="I68:K68" si="46">IF(RIGHT($H33,4)="MG/L",IF(I33="-",AVERAGE($I33:$K33),I33)*I$18*1/1000000,IF(RIGHT($H33,4)="UG/L",IF(I33="-",AVERAGE($I33:$K33),I33)*I$18*1/1000000000,"HELP"))</f>
        <v>7.804459175061601E-2</v>
      </c>
      <c r="J68" s="378">
        <f t="shared" si="46"/>
        <v>0.77113494015089401</v>
      </c>
      <c r="K68" s="378">
        <f t="shared" si="46"/>
        <v>1.1867436273830101</v>
      </c>
      <c r="L68" s="378">
        <f t="shared" ref="L68:N68" si="47">IF(RIGHT($H33,4)="MG/L",IF(L33="-",AVERAGE($L33:$N33),L33)*L$18*1/1000000,IF(RIGHT($H33,4)="UG/L",IF(L33="-",AVERAGE($L33:$N33),L33)*L$18*1/1000000000,"HELP"))</f>
        <v>0.11450832780382199</v>
      </c>
      <c r="M68" s="378">
        <f t="shared" si="47"/>
        <v>0.75060173103263994</v>
      </c>
      <c r="N68" s="378">
        <f t="shared" si="47"/>
        <v>1.5002325039437103</v>
      </c>
      <c r="O68" s="378">
        <f t="shared" ref="O68:Q68" si="48">IF(RIGHT($H33,4)="MG/L",IF(O33="-",AVERAGE($O33:$Q33),O33)*O$18*1/1000000,IF(RIGHT($H33,4)="UG/L",IF(O33="-",AVERAGE($O33:$Q33),O33)*O$18*1/1000000000,"HELP"))</f>
        <v>2.0972695425912E-2</v>
      </c>
      <c r="P68" s="378">
        <f t="shared" si="48"/>
        <v>0.76846887463423996</v>
      </c>
      <c r="Q68" s="378">
        <f t="shared" si="48"/>
        <v>0.57739642962695992</v>
      </c>
      <c r="U68" t="s">
        <v>234</v>
      </c>
      <c r="V68" t="s">
        <v>230</v>
      </c>
      <c r="W68" t="s">
        <v>235</v>
      </c>
      <c r="X68">
        <v>1</v>
      </c>
      <c r="Y68">
        <v>154</v>
      </c>
      <c r="Z68" t="s">
        <v>974</v>
      </c>
      <c r="AA68" t="s">
        <v>975</v>
      </c>
      <c r="AB68">
        <v>1</v>
      </c>
      <c r="AC68" t="s">
        <v>960</v>
      </c>
      <c r="AD68">
        <v>1</v>
      </c>
      <c r="AE68">
        <v>20120630</v>
      </c>
      <c r="AF68" s="358">
        <v>41090</v>
      </c>
      <c r="AG68" s="147">
        <v>41090</v>
      </c>
      <c r="AH68" s="147">
        <v>2012</v>
      </c>
      <c r="AU68">
        <v>400</v>
      </c>
      <c r="AV68" t="s">
        <v>976</v>
      </c>
      <c r="AY68" t="s">
        <v>976</v>
      </c>
      <c r="AZ68" t="s">
        <v>962</v>
      </c>
      <c r="BF68">
        <v>400</v>
      </c>
      <c r="BG68" t="s">
        <v>976</v>
      </c>
      <c r="BJ68" t="s">
        <v>976</v>
      </c>
      <c r="BK68" t="s">
        <v>963</v>
      </c>
    </row>
    <row r="69" spans="1:63">
      <c r="A69" s="372">
        <v>2</v>
      </c>
      <c r="B69" s="360"/>
      <c r="C69" s="360"/>
      <c r="D69" s="360">
        <v>50</v>
      </c>
      <c r="E69" s="360"/>
      <c r="H69" s="374" t="s">
        <v>1039</v>
      </c>
      <c r="I69" s="378">
        <f t="shared" ref="I69:K69" si="49">IF(RIGHT($H34,4)="MG/L",IF(I34="-",AVERAGE($I34:$K34),I34)*I$18*1/1000000,IF(RIGHT($H34,4)="UG/L",IF(I34="-",AVERAGE($I34:$K34),I34)*I$18*1/1000000000,"HELP"))</f>
        <v>2.2621620797280001E-4</v>
      </c>
      <c r="J69" s="378">
        <f t="shared" si="49"/>
        <v>5.4114732642168003E-3</v>
      </c>
      <c r="K69" s="378">
        <f t="shared" si="49"/>
        <v>1.6368877619076006E-2</v>
      </c>
      <c r="L69" s="378">
        <f t="shared" ref="L69:N69" si="50">IF(RIGHT($H34,4)="MG/L",IF(L34="-",AVERAGE($L34:$N34),L34)*L$18*1/1000000,IF(RIGHT($H34,4)="UG/L",IF(L34="-",AVERAGE($L34:$N34),L34)*L$18*1/1000000000,"HELP"))</f>
        <v>9.3859285085100014E-4</v>
      </c>
      <c r="M69" s="378">
        <f t="shared" si="50"/>
        <v>6.3332021055879E-3</v>
      </c>
      <c r="N69" s="378">
        <f t="shared" si="50"/>
        <v>1.1614703256338404E-2</v>
      </c>
      <c r="O69" s="378">
        <f t="shared" ref="O69:Q69" si="51">IF(RIGHT($H34,4)="MG/L",IF(O34="-",AVERAGE($O34:$Q34),O34)*O$18*1/1000000,IF(RIGHT($H34,4)="UG/L",IF(O34="-",AVERAGE($O34:$Q34),O34)*O$18*1/1000000000,"HELP"))</f>
        <v>2.2076521500959999E-4</v>
      </c>
      <c r="P69" s="378">
        <f t="shared" si="51"/>
        <v>5.3201691320831999E-3</v>
      </c>
      <c r="Q69" s="378">
        <f t="shared" si="51"/>
        <v>1.1547928592539199E-2</v>
      </c>
      <c r="U69" t="s">
        <v>234</v>
      </c>
      <c r="V69" t="s">
        <v>230</v>
      </c>
      <c r="W69" t="s">
        <v>235</v>
      </c>
      <c r="X69">
        <v>1</v>
      </c>
      <c r="Y69">
        <v>400</v>
      </c>
      <c r="Z69" t="s">
        <v>977</v>
      </c>
      <c r="AA69" t="s">
        <v>978</v>
      </c>
      <c r="AB69">
        <v>1</v>
      </c>
      <c r="AC69" t="s">
        <v>960</v>
      </c>
      <c r="AD69">
        <v>1</v>
      </c>
      <c r="AE69">
        <v>20090731</v>
      </c>
      <c r="AF69" s="358">
        <v>40025</v>
      </c>
      <c r="AG69" s="147">
        <v>40025</v>
      </c>
      <c r="AH69" s="147">
        <v>2009</v>
      </c>
      <c r="AK69" t="s">
        <v>979</v>
      </c>
      <c r="AL69" t="s">
        <v>980</v>
      </c>
      <c r="AM69">
        <v>6.5</v>
      </c>
      <c r="AN69" t="s">
        <v>979</v>
      </c>
      <c r="AO69" t="s">
        <v>981</v>
      </c>
      <c r="BG69" t="s">
        <v>979</v>
      </c>
      <c r="BH69" t="s">
        <v>971</v>
      </c>
      <c r="BI69">
        <v>9</v>
      </c>
      <c r="BJ69" t="s">
        <v>979</v>
      </c>
      <c r="BK69" t="s">
        <v>963</v>
      </c>
    </row>
    <row r="70" spans="1:63">
      <c r="A70" s="362" t="s">
        <v>235</v>
      </c>
      <c r="B70" s="360"/>
      <c r="C70" s="360"/>
      <c r="D70" s="360">
        <v>60</v>
      </c>
      <c r="E70" s="360"/>
      <c r="H70" s="374" t="s">
        <v>1008</v>
      </c>
      <c r="I70" s="378">
        <f t="shared" ref="I70:K70" si="52">IF(RIGHT($H35,4)="MG/L",IF(I35="-",AVERAGE($I35:$K35),I35)*I$18*1/1000000,IF(RIGHT($H35,4)="UG/L",IF(I35="-",AVERAGE($I35:$K35),I35)*I$18*1/1000000000,"HELP"))</f>
        <v>6.7299321871907996</v>
      </c>
      <c r="J70" s="378">
        <f t="shared" si="52"/>
        <v>339.1189912242528</v>
      </c>
      <c r="K70" s="378">
        <f t="shared" si="52"/>
        <v>1713.2758574632883</v>
      </c>
      <c r="L70" s="378">
        <f t="shared" ref="L70:N70" si="53">IF(RIGHT($H35,4)="MG/L",IF(L35="-",AVERAGE($L35:$N35),L35)*L$18*1/1000000,IF(RIGHT($H35,4)="UG/L",IF(L35="-",AVERAGE($L35:$N35),L35)*L$18*1/1000000000,"HELP"))</f>
        <v>28.157785525530002</v>
      </c>
      <c r="M70" s="378">
        <f t="shared" si="53"/>
        <v>367.32572212409821</v>
      </c>
      <c r="N70" s="378">
        <f t="shared" si="53"/>
        <v>1086.9426464056687</v>
      </c>
      <c r="O70" s="378">
        <f t="shared" ref="O70:Q70" si="54">IF(RIGHT($H35,4)="MG/L",IF(O35="-",AVERAGE($O35:$Q35),O35)*O$18*1/1000000,IF(RIGHT($H35,4)="UG/L",IF(O35="-",AVERAGE($O35:$Q35),O35)*O$18*1/1000000000,"HELP"))</f>
        <v>7.8371651328407994</v>
      </c>
      <c r="P70" s="378">
        <f t="shared" si="54"/>
        <v>312.55993650988802</v>
      </c>
      <c r="Q70" s="378">
        <f t="shared" si="54"/>
        <v>1192.3236271796723</v>
      </c>
      <c r="U70" t="s">
        <v>234</v>
      </c>
      <c r="V70" t="s">
        <v>230</v>
      </c>
      <c r="W70" t="s">
        <v>235</v>
      </c>
      <c r="X70">
        <v>1</v>
      </c>
      <c r="Y70">
        <v>400</v>
      </c>
      <c r="Z70" t="s">
        <v>977</v>
      </c>
      <c r="AA70" t="s">
        <v>978</v>
      </c>
      <c r="AB70">
        <v>1</v>
      </c>
      <c r="AC70" t="s">
        <v>960</v>
      </c>
      <c r="AD70">
        <v>1</v>
      </c>
      <c r="AE70">
        <v>20090831</v>
      </c>
      <c r="AF70" s="358">
        <v>40056</v>
      </c>
      <c r="AG70" s="147">
        <v>40056</v>
      </c>
      <c r="AH70" s="147">
        <v>2009</v>
      </c>
      <c r="AK70" t="s">
        <v>979</v>
      </c>
      <c r="AL70" t="s">
        <v>980</v>
      </c>
      <c r="AM70">
        <v>6.5</v>
      </c>
      <c r="AN70" t="s">
        <v>979</v>
      </c>
      <c r="AO70" t="s">
        <v>981</v>
      </c>
      <c r="BG70" t="s">
        <v>979</v>
      </c>
      <c r="BH70" t="s">
        <v>971</v>
      </c>
      <c r="BI70">
        <v>9</v>
      </c>
      <c r="BJ70" t="s">
        <v>979</v>
      </c>
      <c r="BK70" t="s">
        <v>963</v>
      </c>
    </row>
    <row r="71" spans="1:63">
      <c r="A71" s="372">
        <v>7</v>
      </c>
      <c r="B71" s="360"/>
      <c r="C71" s="360"/>
      <c r="D71" s="360">
        <v>60</v>
      </c>
      <c r="E71" s="360"/>
      <c r="H71" s="374" t="s">
        <v>1085</v>
      </c>
      <c r="I71" s="378">
        <f t="shared" ref="I71:K71" si="55">IF(RIGHT($H36,4)="MG/L",IF(I36="-",AVERAGE($I36:$K36),I36)*I$18*1/1000000,IF(RIGHT($H36,4)="UG/L",IF(I36="-",AVERAGE($I36:$K36),I36)*I$18*1/1000000000,"HELP"))</f>
        <v>4.06623633831108E-2</v>
      </c>
      <c r="J71" s="378">
        <f t="shared" si="55"/>
        <v>1.1418208587497449</v>
      </c>
      <c r="K71" s="378">
        <f t="shared" si="55"/>
        <v>2.4307783264327867</v>
      </c>
      <c r="L71" s="378">
        <f t="shared" ref="L71:N71" si="56">IF(RIGHT($H36,4)="MG/L",IF(L36="-",AVERAGE($L36:$N36),L36)*L$18*1/1000000,IF(RIGHT($H36,4)="UG/L",IF(L36="-",AVERAGE($L36:$N36),L36)*L$18*1/1000000000,"HELP"))</f>
        <v>7.9968110892505218E-2</v>
      </c>
      <c r="M71" s="378">
        <f t="shared" si="56"/>
        <v>0.92605488566151961</v>
      </c>
      <c r="N71" s="378">
        <f t="shared" si="56"/>
        <v>0.5633131079324124</v>
      </c>
      <c r="O71" s="378">
        <f t="shared" ref="O71:Q71" si="57">IF(RIGHT($H36,4)="MG/L",IF(O36="-",AVERAGE($O36:$Q36),O36)*O$18*1/1000000,IF(RIGHT($H36,4)="UG/L",IF(O36="-",AVERAGE($O36:$Q36),O36)*O$18*1/1000000000,"HELP"))</f>
        <v>5.1659060312246395E-2</v>
      </c>
      <c r="P71" s="378">
        <f t="shared" si="57"/>
        <v>1.436445665662464</v>
      </c>
      <c r="Q71" s="378">
        <f t="shared" si="57"/>
        <v>2.2864898613227616</v>
      </c>
      <c r="U71" t="s">
        <v>234</v>
      </c>
      <c r="V71" t="s">
        <v>230</v>
      </c>
      <c r="W71" t="s">
        <v>235</v>
      </c>
      <c r="X71">
        <v>1</v>
      </c>
      <c r="Y71">
        <v>400</v>
      </c>
      <c r="Z71" t="s">
        <v>977</v>
      </c>
      <c r="AA71" t="s">
        <v>978</v>
      </c>
      <c r="AB71">
        <v>1</v>
      </c>
      <c r="AC71" t="s">
        <v>960</v>
      </c>
      <c r="AD71">
        <v>1</v>
      </c>
      <c r="AE71">
        <v>20090930</v>
      </c>
      <c r="AF71" s="358">
        <v>40086</v>
      </c>
      <c r="AG71" s="147">
        <v>40086</v>
      </c>
      <c r="AH71" s="147">
        <v>2009</v>
      </c>
      <c r="AK71" t="s">
        <v>979</v>
      </c>
      <c r="AL71" t="s">
        <v>980</v>
      </c>
      <c r="AM71">
        <v>6.5</v>
      </c>
      <c r="AN71" t="s">
        <v>979</v>
      </c>
      <c r="AO71" t="s">
        <v>981</v>
      </c>
      <c r="BG71" t="s">
        <v>979</v>
      </c>
      <c r="BH71" t="s">
        <v>971</v>
      </c>
      <c r="BI71">
        <v>9</v>
      </c>
      <c r="BJ71" t="s">
        <v>979</v>
      </c>
      <c r="BK71" t="s">
        <v>963</v>
      </c>
    </row>
    <row r="72" spans="1:63">
      <c r="A72" s="106" t="s">
        <v>1051</v>
      </c>
      <c r="B72" s="360"/>
      <c r="C72" s="360"/>
      <c r="D72" s="360">
        <v>5</v>
      </c>
      <c r="E72" s="360"/>
      <c r="H72" s="374" t="s">
        <v>1089</v>
      </c>
      <c r="I72" s="378">
        <f t="shared" ref="I72:K72" si="58">IF(RIGHT($H37,4)="MG/L",IF(I37="-",AVERAGE($I37:$K37),I37)*I$18*1/1000000,IF(RIGHT($H37,4)="UG/L",IF(I37="-",AVERAGE($I37:$K37),I37)*I$18*1/1000000000,"HELP"))</f>
        <v>2.2621620797280001E-6</v>
      </c>
      <c r="J72" s="378">
        <f t="shared" si="58"/>
        <v>5.4114732642168007E-5</v>
      </c>
      <c r="K72" s="378">
        <f t="shared" si="58"/>
        <v>1.6368877619076002E-4</v>
      </c>
      <c r="L72" s="378">
        <f t="shared" ref="L72:N72" si="59">IF(RIGHT($H37,4)="MG/L",IF(L37="-",AVERAGE($L37:$N37),L37)*L$18*1/1000000,IF(RIGHT($H37,4)="UG/L",IF(L37="-",AVERAGE($L37:$N37),L37)*L$18*1/1000000000,"HELP"))</f>
        <v>7.5087428068080011E-6</v>
      </c>
      <c r="M72" s="378">
        <f t="shared" si="59"/>
        <v>5.6295129827448002E-5</v>
      </c>
      <c r="N72" s="378">
        <f t="shared" si="59"/>
        <v>1.1614703256338401E-4</v>
      </c>
      <c r="O72" s="378">
        <f t="shared" ref="O72:Q72" si="60">IF(RIGHT($H37,4)="MG/L",IF(O37="-",AVERAGE($O37:$Q37),O37)*O$18*1/1000000,IF(RIGHT($H37,4)="UG/L",IF(O37="-",AVERAGE($O37:$Q37),O37)*O$18*1/1000000000,"HELP"))</f>
        <v>2.2076521500959997E-6</v>
      </c>
      <c r="P72" s="378">
        <f t="shared" si="60"/>
        <v>5.3201691320832002E-5</v>
      </c>
      <c r="Q72" s="378">
        <f t="shared" si="60"/>
        <v>1.1547928592539199E-4</v>
      </c>
      <c r="U72" t="s">
        <v>234</v>
      </c>
      <c r="V72" t="s">
        <v>230</v>
      </c>
      <c r="W72" t="s">
        <v>235</v>
      </c>
      <c r="X72">
        <v>1</v>
      </c>
      <c r="Y72">
        <v>400</v>
      </c>
      <c r="Z72" t="s">
        <v>977</v>
      </c>
      <c r="AA72" t="s">
        <v>978</v>
      </c>
      <c r="AB72">
        <v>1</v>
      </c>
      <c r="AC72" t="s">
        <v>960</v>
      </c>
      <c r="AD72">
        <v>1</v>
      </c>
      <c r="AE72">
        <v>20091031</v>
      </c>
      <c r="AF72" s="358">
        <v>40117</v>
      </c>
      <c r="AG72" s="147">
        <v>40117</v>
      </c>
      <c r="AH72" s="147">
        <v>2009</v>
      </c>
      <c r="AK72" t="s">
        <v>979</v>
      </c>
      <c r="AL72" t="s">
        <v>980</v>
      </c>
      <c r="AM72">
        <v>6.5</v>
      </c>
      <c r="AN72" t="s">
        <v>979</v>
      </c>
      <c r="AO72" t="s">
        <v>981</v>
      </c>
      <c r="BG72" t="s">
        <v>979</v>
      </c>
      <c r="BH72" t="s">
        <v>971</v>
      </c>
      <c r="BI72">
        <v>9</v>
      </c>
      <c r="BJ72" t="s">
        <v>979</v>
      </c>
      <c r="BK72" t="s">
        <v>963</v>
      </c>
    </row>
    <row r="73" spans="1:63">
      <c r="A73" s="361">
        <v>2010</v>
      </c>
      <c r="B73" s="360"/>
      <c r="C73" s="360"/>
      <c r="D73" s="360">
        <v>5</v>
      </c>
      <c r="E73" s="360"/>
      <c r="H73" s="374" t="s">
        <v>1068</v>
      </c>
      <c r="I73" s="378">
        <f t="shared" ref="I73:K73" si="61">IF(RIGHT($H38,4)="MG/L",IF(I38="-",AVERAGE($I38:$K38),I38)*I$18*1/1000000,IF(RIGHT($H38,4)="UG/L",IF(I38="-",AVERAGE($I38:$K38),I38)*I$18*1/1000000000,"HELP"))</f>
        <v>2.2621620797279997E-3</v>
      </c>
      <c r="J73" s="378">
        <f t="shared" si="61"/>
        <v>5.4114732642167998E-2</v>
      </c>
      <c r="K73" s="378">
        <f t="shared" si="61"/>
        <v>0.16368877619076003</v>
      </c>
      <c r="L73" s="378">
        <f t="shared" ref="L73:N73" si="62">IF(RIGHT($H38,4)="MG/L",IF(L38="-",AVERAGE($L38:$N38),L38)*L$18*1/1000000,IF(RIGHT($H38,4)="UG/L",IF(L38="-",AVERAGE($L38:$N38),L38)*L$18*1/1000000000,"HELP"))</f>
        <v>7.5087428068080003E-3</v>
      </c>
      <c r="M73" s="378">
        <f t="shared" si="62"/>
        <v>5.6295129827447998E-2</v>
      </c>
      <c r="N73" s="378">
        <f t="shared" si="62"/>
        <v>0.11614703256338402</v>
      </c>
      <c r="O73" s="378">
        <f t="shared" ref="O73:Q73" si="63">IF(RIGHT($H38,4)="MG/L",IF(O38="-",AVERAGE($O38:$Q38),O38)*O$18*1/1000000,IF(RIGHT($H38,4)="UG/L",IF(O38="-",AVERAGE($O38:$Q38),O38)*O$18*1/1000000000,"HELP"))</f>
        <v>2.2076521500959999E-3</v>
      </c>
      <c r="P73" s="378">
        <f t="shared" si="63"/>
        <v>5.3201691320832002E-2</v>
      </c>
      <c r="Q73" s="378">
        <f t="shared" si="63"/>
        <v>0.11547928592539199</v>
      </c>
      <c r="U73" t="s">
        <v>234</v>
      </c>
      <c r="V73" t="s">
        <v>230</v>
      </c>
      <c r="W73" t="s">
        <v>235</v>
      </c>
      <c r="X73">
        <v>1</v>
      </c>
      <c r="Y73">
        <v>400</v>
      </c>
      <c r="Z73" t="s">
        <v>977</v>
      </c>
      <c r="AA73" t="s">
        <v>978</v>
      </c>
      <c r="AB73">
        <v>1</v>
      </c>
      <c r="AC73" t="s">
        <v>960</v>
      </c>
      <c r="AD73">
        <v>1</v>
      </c>
      <c r="AE73">
        <v>20091130</v>
      </c>
      <c r="AF73" s="358">
        <v>40147</v>
      </c>
      <c r="AG73" s="147">
        <v>40147</v>
      </c>
      <c r="AH73" s="147">
        <v>2009</v>
      </c>
      <c r="AK73" t="s">
        <v>979</v>
      </c>
      <c r="AL73" t="s">
        <v>980</v>
      </c>
      <c r="AM73">
        <v>6.5</v>
      </c>
      <c r="AN73" t="s">
        <v>979</v>
      </c>
      <c r="AO73" t="s">
        <v>981</v>
      </c>
      <c r="BG73" t="s">
        <v>979</v>
      </c>
      <c r="BH73" t="s">
        <v>971</v>
      </c>
      <c r="BI73">
        <v>9</v>
      </c>
      <c r="BJ73" t="s">
        <v>979</v>
      </c>
      <c r="BK73" t="s">
        <v>963</v>
      </c>
    </row>
    <row r="74" spans="1:63">
      <c r="A74" s="362" t="s">
        <v>233</v>
      </c>
      <c r="B74" s="360"/>
      <c r="C74" s="360"/>
      <c r="D74" s="360">
        <v>5</v>
      </c>
      <c r="E74" s="360"/>
      <c r="H74" s="374" t="s">
        <v>1001</v>
      </c>
      <c r="I74" s="378">
        <f t="shared" ref="I74:K74" si="64">IF(RIGHT($H39,4)="MG/L",IF(I39="-",AVERAGE($I39:$K39),I39)*I$18*1/1000000,IF(RIGHT($H39,4)="UG/L",IF(I39="-",AVERAGE($I39:$K39),I39)*I$18*1/1000000000,"HELP"))</f>
        <v>0.20472566821538402</v>
      </c>
      <c r="J74" s="378">
        <f t="shared" si="64"/>
        <v>4.1352674860723377</v>
      </c>
      <c r="K74" s="378">
        <f t="shared" si="64"/>
        <v>6.4384251968365618</v>
      </c>
      <c r="L74" s="378">
        <f t="shared" ref="L74:N74" si="65">IF(RIGHT($H39,4)="MG/L",IF(L39="-",AVERAGE($L39:$N39),L39)*L$18*1/1000000,IF(RIGHT($H39,4)="UG/L",IF(L39="-",AVERAGE($L39:$N39),L39)*L$18*1/1000000000,"HELP"))</f>
        <v>1.9428872012615701</v>
      </c>
      <c r="M74" s="378">
        <f t="shared" si="65"/>
        <v>9.715601156053733</v>
      </c>
      <c r="N74" s="378">
        <f t="shared" si="65"/>
        <v>4.4910185924508479</v>
      </c>
      <c r="O74" s="378">
        <f t="shared" ref="O74:Q74" si="66">IF(RIGHT($H39,4)="MG/L",IF(O39="-",AVERAGE($O39:$Q39),O39)*O$18*1/1000000,IF(RIGHT($H39,4)="UG/L",IF(O39="-",AVERAGE($O39:$Q39),O39)*O$18*1/1000000000,"HELP"))</f>
        <v>0.21193460640921599</v>
      </c>
      <c r="P74" s="378">
        <f t="shared" si="66"/>
        <v>4.5812567526271986</v>
      </c>
      <c r="Q74" s="378">
        <f t="shared" si="66"/>
        <v>1.0906377004064798</v>
      </c>
      <c r="U74" t="s">
        <v>234</v>
      </c>
      <c r="V74" t="s">
        <v>230</v>
      </c>
      <c r="W74" t="s">
        <v>235</v>
      </c>
      <c r="X74">
        <v>1</v>
      </c>
      <c r="Y74">
        <v>400</v>
      </c>
      <c r="Z74" t="s">
        <v>977</v>
      </c>
      <c r="AA74" t="s">
        <v>978</v>
      </c>
      <c r="AB74">
        <v>1</v>
      </c>
      <c r="AC74" t="s">
        <v>960</v>
      </c>
      <c r="AD74">
        <v>1</v>
      </c>
      <c r="AE74">
        <v>20091231</v>
      </c>
      <c r="AF74" s="358">
        <v>40178</v>
      </c>
      <c r="AG74" s="147">
        <v>40178</v>
      </c>
      <c r="AH74" s="147">
        <v>2009</v>
      </c>
      <c r="AK74" t="s">
        <v>979</v>
      </c>
      <c r="AL74" t="s">
        <v>980</v>
      </c>
      <c r="AM74">
        <v>6.5</v>
      </c>
      <c r="AN74" t="s">
        <v>979</v>
      </c>
      <c r="AO74" t="s">
        <v>981</v>
      </c>
      <c r="BG74" t="s">
        <v>979</v>
      </c>
      <c r="BH74" t="s">
        <v>971</v>
      </c>
      <c r="BI74">
        <v>9</v>
      </c>
      <c r="BJ74" t="s">
        <v>979</v>
      </c>
      <c r="BK74" t="s">
        <v>963</v>
      </c>
    </row>
    <row r="75" spans="1:63">
      <c r="A75" s="372">
        <v>2</v>
      </c>
      <c r="B75" s="360"/>
      <c r="C75" s="360"/>
      <c r="D75" s="360">
        <v>5</v>
      </c>
      <c r="E75" s="360"/>
      <c r="H75" s="374" t="s">
        <v>997</v>
      </c>
      <c r="I75" s="378">
        <f t="shared" ref="I75:K75" si="67">IF(RIGHT($H40,4)="MG/L",IF(I40="-",AVERAGE($I40:$K40),I40)*I$18*1/1000000,IF(RIGHT($H40,4)="UG/L",IF(I40="-",AVERAGE($I40:$K40),I40)*I$18*1/1000000000,"HELP"))</f>
        <v>3.5063512235784002E-2</v>
      </c>
      <c r="J75" s="378">
        <f t="shared" si="67"/>
        <v>4.4689750040323757</v>
      </c>
      <c r="K75" s="378">
        <f t="shared" si="67"/>
        <v>1.55504337381222</v>
      </c>
      <c r="L75" s="378">
        <f t="shared" ref="L75:N75" si="68">IF(RIGHT($H40,4)="MG/L",IF(L40="-",AVERAGE($L40:$N40),L40)*L$18*1/1000000,IF(RIGHT($H40,4)="UG/L",IF(L40="-",AVERAGE($L40:$N40),L40)*L$18*1/1000000000,"HELP"))</f>
        <v>4.6929642542550006E-2</v>
      </c>
      <c r="M75" s="378">
        <f t="shared" si="68"/>
        <v>3.0774670972338245</v>
      </c>
      <c r="N75" s="378">
        <f t="shared" si="68"/>
        <v>1.6938108915493502</v>
      </c>
      <c r="O75" s="378">
        <f t="shared" ref="O75:Q75" si="69">IF(RIGHT($H40,4)="MG/L",IF(O40="-",AVERAGE($O40:$Q40),O40)*O$18*1/1000000,IF(RIGHT($H40,4)="UG/L",IF(O40="-",AVERAGE($O40:$Q40),O40)*O$18*1/1000000000,"HELP"))</f>
        <v>1.2510028850543999E-2</v>
      </c>
      <c r="P75" s="378">
        <f t="shared" si="69"/>
        <v>3.1861901802142718</v>
      </c>
      <c r="Q75" s="378">
        <f t="shared" si="69"/>
        <v>2.8741511163653106</v>
      </c>
      <c r="U75" t="s">
        <v>234</v>
      </c>
      <c r="V75" t="s">
        <v>230</v>
      </c>
      <c r="W75" t="s">
        <v>235</v>
      </c>
      <c r="X75">
        <v>1</v>
      </c>
      <c r="Y75">
        <v>400</v>
      </c>
      <c r="Z75" t="s">
        <v>977</v>
      </c>
      <c r="AA75" t="s">
        <v>978</v>
      </c>
      <c r="AB75">
        <v>1</v>
      </c>
      <c r="AC75" t="s">
        <v>960</v>
      </c>
      <c r="AD75">
        <v>1</v>
      </c>
      <c r="AE75">
        <v>20100131</v>
      </c>
      <c r="AF75" s="358">
        <v>40209</v>
      </c>
      <c r="AG75" s="147">
        <v>40209</v>
      </c>
      <c r="AH75" s="147">
        <v>2010</v>
      </c>
      <c r="AK75" t="s">
        <v>979</v>
      </c>
      <c r="AL75" t="s">
        <v>980</v>
      </c>
      <c r="AM75">
        <v>6.5</v>
      </c>
      <c r="AN75" t="s">
        <v>979</v>
      </c>
      <c r="AO75" t="s">
        <v>981</v>
      </c>
      <c r="BG75" t="s">
        <v>979</v>
      </c>
      <c r="BH75" t="s">
        <v>971</v>
      </c>
      <c r="BI75">
        <v>9</v>
      </c>
      <c r="BJ75" t="s">
        <v>979</v>
      </c>
      <c r="BK75" t="s">
        <v>963</v>
      </c>
    </row>
    <row r="76" spans="1:63">
      <c r="A76" s="362" t="s">
        <v>235</v>
      </c>
      <c r="B76" s="360"/>
      <c r="C76" s="360"/>
      <c r="D76" s="360">
        <v>5</v>
      </c>
      <c r="E76" s="360"/>
      <c r="H76" s="374" t="s">
        <v>999</v>
      </c>
      <c r="I76" s="378">
        <f t="shared" ref="I76:K76" si="70">IF(RIGHT($H41,4)="MG/L",IF(I41="-",AVERAGE($I41:$K41),I41)*I$18*1/1000000,IF(RIGHT($H41,4)="UG/L",IF(I41="-",AVERAGE($I41:$K41),I41)*I$18*1/1000000000,"HELP"))</f>
        <v>0.28277025996599997</v>
      </c>
      <c r="J76" s="378">
        <f t="shared" si="70"/>
        <v>7.9819230647197799</v>
      </c>
      <c r="K76" s="378">
        <f t="shared" si="70"/>
        <v>13.095102095260799</v>
      </c>
      <c r="L76" s="378">
        <f t="shared" ref="L76:N76" si="71">IF(RIGHT($H41,4)="MG/L",IF(L41="-",AVERAGE($L41:$N41),L41)*L$18*1/1000000,IF(RIGHT($H41,4)="UG/L",IF(L41="-",AVERAGE($L41:$N41),L41)*L$18*1/1000000000,"HELP"))</f>
        <v>0.65701499559570009</v>
      </c>
      <c r="M76" s="378">
        <f t="shared" si="71"/>
        <v>6.5677651465356002</v>
      </c>
      <c r="N76" s="378">
        <f t="shared" si="71"/>
        <v>12.389016806760962</v>
      </c>
      <c r="O76" s="378">
        <f t="shared" ref="O76:Q76" si="72">IF(RIGHT($H41,4)="MG/L",IF(O41="-",AVERAGE($O41:$Q41),O41)*O$18*1/1000000,IF(RIGHT($H41,4)="UG/L",IF(O41="-",AVERAGE($O41:$Q41),O41)*O$18*1/1000000000,"HELP"))</f>
        <v>0.14864857810646401</v>
      </c>
      <c r="P76" s="378">
        <f t="shared" si="72"/>
        <v>6.8571068813516804</v>
      </c>
      <c r="Q76" s="378">
        <f t="shared" si="72"/>
        <v>6.5823192977473433</v>
      </c>
      <c r="U76" t="s">
        <v>234</v>
      </c>
      <c r="V76" t="s">
        <v>230</v>
      </c>
      <c r="W76" t="s">
        <v>235</v>
      </c>
      <c r="X76">
        <v>1</v>
      </c>
      <c r="Y76">
        <v>400</v>
      </c>
      <c r="Z76" t="s">
        <v>977</v>
      </c>
      <c r="AA76" t="s">
        <v>978</v>
      </c>
      <c r="AB76">
        <v>1</v>
      </c>
      <c r="AC76" t="s">
        <v>960</v>
      </c>
      <c r="AD76">
        <v>1</v>
      </c>
      <c r="AE76">
        <v>20100228</v>
      </c>
      <c r="AF76" s="358">
        <v>40237</v>
      </c>
      <c r="AG76" s="147">
        <v>40237</v>
      </c>
      <c r="AH76" s="147">
        <v>2010</v>
      </c>
      <c r="AK76" t="s">
        <v>979</v>
      </c>
      <c r="AL76" t="s">
        <v>980</v>
      </c>
      <c r="AM76">
        <v>6.5</v>
      </c>
      <c r="AN76" t="s">
        <v>979</v>
      </c>
      <c r="AO76" t="s">
        <v>981</v>
      </c>
      <c r="BG76" t="s">
        <v>979</v>
      </c>
      <c r="BH76" t="s">
        <v>971</v>
      </c>
      <c r="BI76">
        <v>9</v>
      </c>
      <c r="BJ76" t="s">
        <v>979</v>
      </c>
      <c r="BK76" t="s">
        <v>963</v>
      </c>
    </row>
    <row r="77" spans="1:63">
      <c r="A77" s="372">
        <v>7</v>
      </c>
      <c r="B77" s="360"/>
      <c r="C77" s="360"/>
      <c r="D77" s="360">
        <v>5</v>
      </c>
      <c r="E77" s="360"/>
      <c r="H77" s="374" t="s">
        <v>993</v>
      </c>
      <c r="I77" s="378">
        <f t="shared" ref="I77:K77" si="73">IF(RIGHT($H42,4)="MG/L",IF(I42="-",AVERAGE($I42:$K42),I42)*I$18*1/1000000,IF(RIGHT($H42,4)="UG/L",IF(I42="-",AVERAGE($I42:$K42),I42)*I$18*1/1000000000,"HELP"))</f>
        <v>0.49202025234084001</v>
      </c>
      <c r="J77" s="378">
        <f t="shared" si="73"/>
        <v>12.175814844487803</v>
      </c>
      <c r="K77" s="378">
        <f t="shared" si="73"/>
        <v>19.642653142891206</v>
      </c>
      <c r="L77" s="378">
        <f t="shared" ref="L77:N77" si="74">IF(RIGHT($H42,4)="MG/L",IF(L42="-",AVERAGE($L42:$N42),L42)*L$18*1/1000000,IF(RIGHT($H42,4)="UG/L",IF(L42="-",AVERAGE($L42:$N42),L42)*L$18*1/1000000000,"HELP"))</f>
        <v>1.7176249170573303</v>
      </c>
      <c r="M77" s="378">
        <f t="shared" si="74"/>
        <v>15.668811135306358</v>
      </c>
      <c r="N77" s="378">
        <f t="shared" si="74"/>
        <v>16.841319721690681</v>
      </c>
      <c r="O77" s="378">
        <f t="shared" ref="O77:Q77" si="75">IF(RIGHT($H42,4)="MG/L",IF(O42="-",AVERAGE($O42:$Q42),O42)*O$18*1/1000000,IF(RIGHT($H42,4)="UG/L",IF(O42="-",AVERAGE($O42:$Q42),O42)*O$18*1/1000000000,"HELP"))</f>
        <v>0.32967605441433601</v>
      </c>
      <c r="P77" s="378">
        <f t="shared" si="75"/>
        <v>11.538855717584894</v>
      </c>
      <c r="Q77" s="378">
        <f t="shared" si="75"/>
        <v>7.5446466804589445</v>
      </c>
      <c r="U77" t="s">
        <v>234</v>
      </c>
      <c r="V77" t="s">
        <v>230</v>
      </c>
      <c r="W77" t="s">
        <v>235</v>
      </c>
      <c r="X77">
        <v>1</v>
      </c>
      <c r="Y77">
        <v>400</v>
      </c>
      <c r="Z77" t="s">
        <v>977</v>
      </c>
      <c r="AA77" t="s">
        <v>978</v>
      </c>
      <c r="AB77">
        <v>1</v>
      </c>
      <c r="AC77" t="s">
        <v>960</v>
      </c>
      <c r="AD77">
        <v>1</v>
      </c>
      <c r="AE77">
        <v>20100331</v>
      </c>
      <c r="AF77" s="358">
        <v>40268</v>
      </c>
      <c r="AG77" s="147">
        <v>40268</v>
      </c>
      <c r="AH77" s="147">
        <v>2010</v>
      </c>
      <c r="AK77" t="s">
        <v>979</v>
      </c>
      <c r="AL77" t="s">
        <v>980</v>
      </c>
      <c r="AM77">
        <v>6.5</v>
      </c>
      <c r="AN77" t="s">
        <v>979</v>
      </c>
      <c r="AO77" t="s">
        <v>981</v>
      </c>
      <c r="BG77" t="s">
        <v>979</v>
      </c>
      <c r="BH77" t="s">
        <v>971</v>
      </c>
      <c r="BI77">
        <v>9</v>
      </c>
      <c r="BJ77" t="s">
        <v>979</v>
      </c>
      <c r="BK77" t="s">
        <v>963</v>
      </c>
    </row>
    <row r="78" spans="1:63">
      <c r="A78" s="361">
        <v>2011</v>
      </c>
      <c r="B78" s="360"/>
      <c r="C78" s="360"/>
      <c r="D78" s="360">
        <v>5</v>
      </c>
      <c r="E78" s="360"/>
      <c r="H78" s="374" t="s">
        <v>1087</v>
      </c>
      <c r="I78" s="378">
        <f t="shared" ref="I78:K78" si="76">IF(RIGHT($H43,4)="MG/L",IF(I43="-",AVERAGE($I43:$K43),I43)*I$18*1/1000000,IF(RIGHT($H43,4)="UG/L",IF(I43="-",AVERAGE($I43:$K43),I43)*I$18*1/1000000000,"HELP"))</f>
        <v>0.22621620797280001</v>
      </c>
      <c r="J78" s="378">
        <f t="shared" si="76"/>
        <v>5.4114732642168004</v>
      </c>
      <c r="K78" s="378">
        <f t="shared" si="76"/>
        <v>16.368877619076002</v>
      </c>
      <c r="L78" s="378">
        <f t="shared" ref="L78:N78" si="77">IF(RIGHT($H43,4)="MG/L",IF(L43="-",AVERAGE($L43:$N43),L43)*L$18*1/1000000,IF(RIGHT($H43,4)="UG/L",IF(L43="-",AVERAGE($L43:$N43),L43)*L$18*1/1000000000,"HELP"))</f>
        <v>1.3140299911914002</v>
      </c>
      <c r="M78" s="378">
        <f t="shared" si="77"/>
        <v>5.6295129827448003</v>
      </c>
      <c r="N78" s="378">
        <f t="shared" si="77"/>
        <v>29.036758140846004</v>
      </c>
      <c r="O78" s="378">
        <f t="shared" ref="O78:Q78" si="78">IF(RIGHT($H43,4)="MG/L",IF(O43="-",AVERAGE($O43:$Q43),O43)*O$18*1/1000000,IF(RIGHT($H43,4)="UG/L",IF(O43="-",AVERAGE($O43:$Q43),O43)*O$18*1/1000000000,"HELP"))</f>
        <v>0.3311478225144</v>
      </c>
      <c r="P78" s="378">
        <f t="shared" si="78"/>
        <v>5.3201691320832003</v>
      </c>
      <c r="Q78" s="378">
        <f t="shared" si="78"/>
        <v>23.095857185078398</v>
      </c>
      <c r="U78" t="s">
        <v>234</v>
      </c>
      <c r="V78" t="s">
        <v>230</v>
      </c>
      <c r="W78" t="s">
        <v>235</v>
      </c>
      <c r="X78">
        <v>1</v>
      </c>
      <c r="Y78">
        <v>400</v>
      </c>
      <c r="Z78" t="s">
        <v>977</v>
      </c>
      <c r="AA78" t="s">
        <v>978</v>
      </c>
      <c r="AB78">
        <v>1</v>
      </c>
      <c r="AC78" t="s">
        <v>960</v>
      </c>
      <c r="AD78">
        <v>1</v>
      </c>
      <c r="AE78">
        <v>20100430</v>
      </c>
      <c r="AF78" s="358">
        <v>40298</v>
      </c>
      <c r="AG78" s="147">
        <v>40298</v>
      </c>
      <c r="AH78" s="147">
        <v>2010</v>
      </c>
      <c r="AK78" t="s">
        <v>979</v>
      </c>
      <c r="AL78" t="s">
        <v>980</v>
      </c>
      <c r="AM78">
        <v>6.5</v>
      </c>
      <c r="AN78" t="s">
        <v>979</v>
      </c>
      <c r="AO78" t="s">
        <v>981</v>
      </c>
      <c r="BG78" t="s">
        <v>979</v>
      </c>
      <c r="BH78" t="s">
        <v>971</v>
      </c>
      <c r="BI78">
        <v>9</v>
      </c>
      <c r="BJ78" t="s">
        <v>979</v>
      </c>
      <c r="BK78" t="s">
        <v>963</v>
      </c>
    </row>
    <row r="79" spans="1:63">
      <c r="A79" s="362" t="s">
        <v>233</v>
      </c>
      <c r="B79" s="360"/>
      <c r="C79" s="360"/>
      <c r="D79" s="360">
        <v>5</v>
      </c>
      <c r="E79" s="360"/>
      <c r="H79" s="374" t="s">
        <v>1003</v>
      </c>
      <c r="I79" s="378">
        <f t="shared" ref="I79:K79" si="79">IF(RIGHT($H44,4)="MG/L",IF(I44="-",AVERAGE($I44:$K44),I44)*I$18*1/1000000,IF(RIGHT($H44,4)="UG/L",IF(I44="-",AVERAGE($I44:$K44),I44)*I$18*1/1000000000,"HELP"))</f>
        <v>7.3520267591160012E-3</v>
      </c>
      <c r="J79" s="378">
        <f t="shared" si="79"/>
        <v>6.3133854749196E-2</v>
      </c>
      <c r="K79" s="378">
        <f t="shared" si="79"/>
        <v>0.36829974642920998</v>
      </c>
      <c r="L79" s="378">
        <f t="shared" ref="L79:N79" si="80">IF(RIGHT($H44,4)="MG/L",IF(L44="-",AVERAGE($L44:$N44),L44)*L$18*1/1000000,IF(RIGHT($H44,4)="UG/L",IF(L44="-",AVERAGE($L44:$N44),L44)*L$18*1/1000000000,"HELP"))</f>
        <v>1.5017485613616002E-2</v>
      </c>
      <c r="M79" s="378">
        <f t="shared" si="80"/>
        <v>6.5677651465356007E-2</v>
      </c>
      <c r="N79" s="378">
        <f t="shared" si="80"/>
        <v>0.27100974264789601</v>
      </c>
      <c r="O79" s="378">
        <f t="shared" ref="O79:Q79" si="81">IF(RIGHT($H44,4)="MG/L",IF(O44="-",AVERAGE($O44:$Q44),O44)*O$18*1/1000000,IF(RIGHT($H44,4)="UG/L",IF(O44="-",AVERAGE($O44:$Q44),O44)*O$18*1/1000000000,"HELP"))</f>
        <v>3.67942025016E-3</v>
      </c>
      <c r="P79" s="378">
        <f t="shared" si="81"/>
        <v>5.4383951127961606E-2</v>
      </c>
      <c r="Q79" s="378">
        <f t="shared" si="81"/>
        <v>0.21812754008129598</v>
      </c>
      <c r="U79" t="s">
        <v>234</v>
      </c>
      <c r="V79" t="s">
        <v>230</v>
      </c>
      <c r="W79" t="s">
        <v>235</v>
      </c>
      <c r="X79">
        <v>1</v>
      </c>
      <c r="Y79">
        <v>400</v>
      </c>
      <c r="Z79" t="s">
        <v>977</v>
      </c>
      <c r="AA79" t="s">
        <v>978</v>
      </c>
      <c r="AB79">
        <v>1</v>
      </c>
      <c r="AC79" t="s">
        <v>960</v>
      </c>
      <c r="AD79">
        <v>1</v>
      </c>
      <c r="AE79">
        <v>20100531</v>
      </c>
      <c r="AF79" s="358">
        <v>40329</v>
      </c>
      <c r="AG79" s="147">
        <v>40329</v>
      </c>
      <c r="AH79" s="147">
        <v>2010</v>
      </c>
      <c r="AK79" t="s">
        <v>979</v>
      </c>
      <c r="AL79" t="s">
        <v>980</v>
      </c>
      <c r="AM79">
        <v>6.5</v>
      </c>
      <c r="AN79" t="s">
        <v>979</v>
      </c>
      <c r="AO79" t="s">
        <v>981</v>
      </c>
      <c r="BG79" t="s">
        <v>979</v>
      </c>
      <c r="BH79" t="s">
        <v>971</v>
      </c>
      <c r="BI79">
        <v>9</v>
      </c>
      <c r="BJ79" t="s">
        <v>979</v>
      </c>
      <c r="BK79" t="s">
        <v>963</v>
      </c>
    </row>
    <row r="80" spans="1:63">
      <c r="A80" s="372">
        <v>2</v>
      </c>
      <c r="B80" s="360"/>
      <c r="C80" s="360"/>
      <c r="D80" s="360">
        <v>5</v>
      </c>
      <c r="E80" s="360"/>
      <c r="H80" s="374" t="s">
        <v>1021</v>
      </c>
      <c r="I80" s="378">
        <f t="shared" ref="I80:K80" si="82">IF(RIGHT($H45,4)="MG/L",IF(I45="-",AVERAGE($I45:$K45),I45)*I$18*1/1000000,IF(RIGHT($H45,4)="UG/L",IF(I45="-",AVERAGE($I45:$K45),I45)*I$18*1/1000000000,"HELP"))</f>
        <v>5.6554051993200002E-4</v>
      </c>
      <c r="J80" s="378">
        <f t="shared" si="82"/>
        <v>1.1724858739136399E-2</v>
      </c>
      <c r="K80" s="378">
        <f t="shared" si="82"/>
        <v>3.0009608968306008E-2</v>
      </c>
      <c r="L80" s="378">
        <f t="shared" ref="L80:N80" si="83">IF(RIGHT($H45,4)="MG/L",IF(L45="-",AVERAGE($L45:$N45),L45)*L$18*1/1000000,IF(RIGHT($H45,4)="UG/L",IF(L45="-",AVERAGE($L45:$N45),L45)*L$18*1/1000000000,"HELP"))</f>
        <v>2.4403414122126004E-3</v>
      </c>
      <c r="M80" s="378">
        <f t="shared" si="83"/>
        <v>1.45429085387574E-2</v>
      </c>
      <c r="N80" s="378">
        <f t="shared" si="83"/>
        <v>2.2261514574648603E-2</v>
      </c>
      <c r="O80" s="378">
        <f t="shared" ref="O80:Q80" si="84">IF(RIGHT($H45,4)="MG/L",IF(O45="-",AVERAGE($O45:$Q45),O45)*O$18*1/1000000,IF(RIGHT($H45,4)="UG/L",IF(O45="-",AVERAGE($O45:$Q45),O45)*O$18*1/1000000000,"HELP"))</f>
        <v>7.7267825253359988E-4</v>
      </c>
      <c r="P80" s="378">
        <f t="shared" si="84"/>
        <v>1.1970380547187203E-2</v>
      </c>
      <c r="Q80" s="378">
        <f t="shared" si="84"/>
        <v>1.1547928592539199E-2</v>
      </c>
      <c r="U80" t="s">
        <v>234</v>
      </c>
      <c r="V80" t="s">
        <v>230</v>
      </c>
      <c r="W80" t="s">
        <v>235</v>
      </c>
      <c r="X80">
        <v>1</v>
      </c>
      <c r="Y80">
        <v>400</v>
      </c>
      <c r="Z80" t="s">
        <v>977</v>
      </c>
      <c r="AA80" t="s">
        <v>978</v>
      </c>
      <c r="AB80">
        <v>1</v>
      </c>
      <c r="AC80" t="s">
        <v>960</v>
      </c>
      <c r="AD80">
        <v>1</v>
      </c>
      <c r="AE80">
        <v>20100630</v>
      </c>
      <c r="AF80" s="358">
        <v>40359</v>
      </c>
      <c r="AG80" s="147">
        <v>40359</v>
      </c>
      <c r="AH80" s="147">
        <v>2010</v>
      </c>
      <c r="AK80" t="s">
        <v>979</v>
      </c>
      <c r="AL80" t="s">
        <v>980</v>
      </c>
      <c r="AM80">
        <v>6.5</v>
      </c>
      <c r="AN80" t="s">
        <v>979</v>
      </c>
      <c r="AO80" t="s">
        <v>981</v>
      </c>
      <c r="BG80" t="s">
        <v>979</v>
      </c>
      <c r="BH80" t="s">
        <v>971</v>
      </c>
      <c r="BI80">
        <v>9</v>
      </c>
      <c r="BJ80" t="s">
        <v>979</v>
      </c>
      <c r="BK80" t="s">
        <v>963</v>
      </c>
    </row>
    <row r="81" spans="1:63">
      <c r="A81" s="362" t="s">
        <v>235</v>
      </c>
      <c r="B81" s="360"/>
      <c r="C81" s="360"/>
      <c r="D81" s="360">
        <v>5</v>
      </c>
      <c r="E81" s="360"/>
      <c r="H81" s="374" t="s">
        <v>1010</v>
      </c>
      <c r="I81" s="378">
        <f t="shared" ref="I81:K81" si="85">IF(RIGHT($H46,4)="MG/L",IF(I46="-",AVERAGE($I46:$K46),I46)*I$18*1/1000000,IF(RIGHT($H46,4)="UG/L",IF(I46="-",AVERAGE($I46:$K46),I46)*I$18*1/1000000000,"HELP"))</f>
        <v>60.625943736710397</v>
      </c>
      <c r="J81" s="378">
        <f t="shared" si="85"/>
        <v>1751.5135131848378</v>
      </c>
      <c r="K81" s="378">
        <f t="shared" si="85"/>
        <v>2815.4469504810722</v>
      </c>
      <c r="L81" s="378">
        <f t="shared" ref="L81:N81" si="86">IF(RIGHT($H46,4)="MG/L",IF(L46="-",AVERAGE($L46:$N46),L46)*L$18*1/1000000,IF(RIGHT($H46,4)="UG/L",IF(L46="-",AVERAGE($L46:$N46),L46)*L$18*1/1000000000,"HELP"))</f>
        <v>230.89384130934602</v>
      </c>
      <c r="M81" s="378">
        <f t="shared" si="86"/>
        <v>2108.7217381198229</v>
      </c>
      <c r="N81" s="378">
        <f t="shared" si="86"/>
        <v>2199.0504832000711</v>
      </c>
      <c r="O81" s="378">
        <f t="shared" ref="O81:Q81" si="87">IF(RIGHT($H46,4)="MG/L",IF(O46="-",AVERAGE($O46:$Q46),O46)*O$18*1/1000000,IF(RIGHT($H46,4)="UG/L",IF(O46="-",AVERAGE($O46:$Q46),O46)*O$18*1/1000000000,"HELP"))</f>
        <v>55.853599397428795</v>
      </c>
      <c r="P81" s="378">
        <f t="shared" si="87"/>
        <v>1388.5641434737151</v>
      </c>
      <c r="Q81" s="378">
        <f t="shared" si="87"/>
        <v>1789.9289318435758</v>
      </c>
      <c r="U81" t="s">
        <v>234</v>
      </c>
      <c r="V81" t="s">
        <v>230</v>
      </c>
      <c r="W81" t="s">
        <v>235</v>
      </c>
      <c r="X81">
        <v>1</v>
      </c>
      <c r="Y81">
        <v>400</v>
      </c>
      <c r="Z81" t="s">
        <v>977</v>
      </c>
      <c r="AA81" t="s">
        <v>978</v>
      </c>
      <c r="AB81">
        <v>1</v>
      </c>
      <c r="AC81" t="s">
        <v>960</v>
      </c>
      <c r="AD81">
        <v>1</v>
      </c>
      <c r="AE81">
        <v>20100731</v>
      </c>
      <c r="AF81" s="358">
        <v>40390</v>
      </c>
      <c r="AG81" s="147">
        <v>40390</v>
      </c>
      <c r="AH81" s="147">
        <v>2010</v>
      </c>
      <c r="AK81" t="s">
        <v>979</v>
      </c>
      <c r="AL81" t="s">
        <v>980</v>
      </c>
      <c r="AM81">
        <v>6.5</v>
      </c>
      <c r="AN81" t="s">
        <v>979</v>
      </c>
      <c r="AO81" t="s">
        <v>981</v>
      </c>
      <c r="BG81" t="s">
        <v>979</v>
      </c>
      <c r="BH81" t="s">
        <v>971</v>
      </c>
      <c r="BI81">
        <v>9</v>
      </c>
      <c r="BJ81" t="s">
        <v>979</v>
      </c>
      <c r="BK81" t="s">
        <v>963</v>
      </c>
    </row>
    <row r="82" spans="1:63">
      <c r="A82" s="372">
        <v>7</v>
      </c>
      <c r="B82" s="360"/>
      <c r="C82" s="360"/>
      <c r="D82" s="360">
        <v>5</v>
      </c>
      <c r="E82" s="360"/>
      <c r="H82" s="374" t="s">
        <v>1044</v>
      </c>
      <c r="I82" s="378">
        <f t="shared" ref="I82:K82" si="88">IF(RIGHT($H47,4)="MG/L",IF(I47="-",AVERAGE($I47:$K47),I47)*I$18*1/1000000,IF(RIGHT($H47,4)="UG/L",IF(I47="-",AVERAGE($I47:$K47),I47)*I$18*1/1000000000,"HELP"))</f>
        <v>264.107422808244</v>
      </c>
      <c r="J82" s="378">
        <f t="shared" si="88"/>
        <v>8103.6812131646584</v>
      </c>
      <c r="K82" s="378">
        <f t="shared" si="88"/>
        <v>26572.144668300039</v>
      </c>
      <c r="L82" s="378">
        <f t="shared" ref="L82:N82" si="89">IF(RIGHT($H47,4)="MG/L",IF(L47="-",AVERAGE($L47:$N47),L47)*L$18*1/1000000,IF(RIGHT($H47,4)="UG/L",IF(L47="-",AVERAGE($L47:$N47),L47)*L$18*1/1000000000,"HELP"))</f>
        <v>874.7685369931321</v>
      </c>
      <c r="M82" s="378">
        <f t="shared" si="89"/>
        <v>8589.6985595047736</v>
      </c>
      <c r="N82" s="378">
        <f t="shared" si="89"/>
        <v>17315.586771324499</v>
      </c>
      <c r="O82" s="378">
        <f t="shared" ref="O82:Q82" si="90">IF(RIGHT($H47,4)="MG/L",IF(O47="-",AVERAGE($O47:$Q47),O47)*O$18*1/1000000,IF(RIGHT($H47,4)="UG/L",IF(O47="-",AVERAGE($O47:$Q47),O47)*O$18*1/1000000000,"HELP"))</f>
        <v>217.453736784456</v>
      </c>
      <c r="P82" s="378">
        <f t="shared" si="90"/>
        <v>6304.4004215185914</v>
      </c>
      <c r="Q82" s="378">
        <f t="shared" si="90"/>
        <v>17523.981639178233</v>
      </c>
      <c r="U82" t="s">
        <v>234</v>
      </c>
      <c r="V82" t="s">
        <v>230</v>
      </c>
      <c r="W82" t="s">
        <v>235</v>
      </c>
      <c r="X82">
        <v>1</v>
      </c>
      <c r="Y82">
        <v>400</v>
      </c>
      <c r="Z82" t="s">
        <v>977</v>
      </c>
      <c r="AA82" t="s">
        <v>978</v>
      </c>
      <c r="AB82">
        <v>1</v>
      </c>
      <c r="AC82" t="s">
        <v>960</v>
      </c>
      <c r="AD82">
        <v>1</v>
      </c>
      <c r="AE82">
        <v>20100831</v>
      </c>
      <c r="AF82" s="358">
        <v>40421</v>
      </c>
      <c r="AG82" s="147">
        <v>40421</v>
      </c>
      <c r="AH82" s="147">
        <v>2010</v>
      </c>
      <c r="AJ82">
        <v>8.6999999999999993</v>
      </c>
      <c r="AK82" t="s">
        <v>979</v>
      </c>
      <c r="AL82" t="s">
        <v>980</v>
      </c>
      <c r="AM82">
        <v>6.5</v>
      </c>
      <c r="AN82" t="s">
        <v>979</v>
      </c>
      <c r="AO82" t="s">
        <v>981</v>
      </c>
      <c r="BF82">
        <v>8.9</v>
      </c>
      <c r="BG82" t="s">
        <v>979</v>
      </c>
      <c r="BH82" t="s">
        <v>971</v>
      </c>
      <c r="BI82">
        <v>9</v>
      </c>
      <c r="BJ82" t="s">
        <v>979</v>
      </c>
      <c r="BK82" t="s">
        <v>963</v>
      </c>
    </row>
    <row r="83" spans="1:63">
      <c r="A83" s="361">
        <v>2012</v>
      </c>
      <c r="B83" s="360"/>
      <c r="C83" s="360"/>
      <c r="D83" s="360">
        <v>5</v>
      </c>
      <c r="E83" s="360"/>
      <c r="H83" s="374" t="s">
        <v>983</v>
      </c>
      <c r="I83" s="378">
        <f t="shared" ref="I83:K83" si="91">IF(RIGHT($H48,4)="MG/L",IF(I48="-",AVERAGE($I48:$K48),I48)*I$18*1/1000000,IF(RIGHT($H48,4)="UG/L",IF(I48="-",AVERAGE($I48:$K48),I48)*I$18*1/1000000000,"HELP"))</f>
        <v>2.2621620797279998</v>
      </c>
      <c r="J83" s="378">
        <f t="shared" si="91"/>
        <v>54.114732642168001</v>
      </c>
      <c r="K83" s="378">
        <f t="shared" si="91"/>
        <v>163.68877619076002</v>
      </c>
      <c r="L83" s="378">
        <f t="shared" ref="L83:N83" si="92">IF(RIGHT($H48,4)="MG/L",IF(L48="-",AVERAGE($L48:$N48),L48)*L$18*1/1000000,IF(RIGHT($H48,4)="UG/L",IF(L48="-",AVERAGE($L48:$N48),L48)*L$18*1/1000000000,"HELP"))</f>
        <v>7.5087428068080007</v>
      </c>
      <c r="M83" s="378">
        <f t="shared" si="92"/>
        <v>56.295129827447994</v>
      </c>
      <c r="N83" s="378">
        <f t="shared" si="92"/>
        <v>125.82595194366601</v>
      </c>
      <c r="O83" s="378">
        <f t="shared" ref="O83:Q83" si="93">IF(RIGHT($H48,4)="MG/L",IF(O48="-",AVERAGE($O48:$Q48),O48)*O$18*1/1000000,IF(RIGHT($H48,4)="UG/L",IF(O48="-",AVERAGE($O48:$Q48),O48)*O$18*1/1000000000,"HELP"))</f>
        <v>2.2076521500959996</v>
      </c>
      <c r="P83" s="378">
        <f t="shared" si="93"/>
        <v>53.201691320831998</v>
      </c>
      <c r="Q83" s="378">
        <f t="shared" si="93"/>
        <v>115.47928592539199</v>
      </c>
      <c r="U83" t="s">
        <v>234</v>
      </c>
      <c r="V83" t="s">
        <v>230</v>
      </c>
      <c r="W83" t="s">
        <v>235</v>
      </c>
      <c r="X83">
        <v>1</v>
      </c>
      <c r="Y83">
        <v>400</v>
      </c>
      <c r="Z83" t="s">
        <v>977</v>
      </c>
      <c r="AA83" t="s">
        <v>978</v>
      </c>
      <c r="AB83">
        <v>1</v>
      </c>
      <c r="AC83" t="s">
        <v>960</v>
      </c>
      <c r="AD83">
        <v>1</v>
      </c>
      <c r="AE83">
        <v>20100930</v>
      </c>
      <c r="AF83" s="358">
        <v>40451</v>
      </c>
      <c r="AG83" s="147">
        <v>40451</v>
      </c>
      <c r="AH83" s="147">
        <v>2010</v>
      </c>
      <c r="AJ83">
        <v>8.3000000000000007</v>
      </c>
      <c r="AK83" t="s">
        <v>979</v>
      </c>
      <c r="AL83" t="s">
        <v>980</v>
      </c>
      <c r="AM83">
        <v>6.5</v>
      </c>
      <c r="AN83" t="s">
        <v>979</v>
      </c>
      <c r="AO83" t="s">
        <v>981</v>
      </c>
      <c r="BF83">
        <v>8.9</v>
      </c>
      <c r="BG83" t="s">
        <v>979</v>
      </c>
      <c r="BH83" t="s">
        <v>971</v>
      </c>
      <c r="BI83">
        <v>9</v>
      </c>
      <c r="BJ83" t="s">
        <v>979</v>
      </c>
      <c r="BK83" t="s">
        <v>963</v>
      </c>
    </row>
    <row r="84" spans="1:63">
      <c r="A84" s="362" t="s">
        <v>233</v>
      </c>
      <c r="B84" s="360"/>
      <c r="C84" s="360"/>
      <c r="D84" s="360">
        <v>5</v>
      </c>
      <c r="E84" s="360"/>
      <c r="H84" s="374" t="s">
        <v>1070</v>
      </c>
      <c r="I84" s="378">
        <f t="shared" ref="I84:K84" si="94">IF(RIGHT($H49,4)="MG/L",IF(I49="-",AVERAGE($I49:$K49),I49)*I$18*1/1000000,IF(RIGHT($H49,4)="UG/L",IF(I49="-",AVERAGE($I49:$K49),I49)*I$18*1/1000000000,"HELP"))</f>
        <v>0.67864862391840008</v>
      </c>
      <c r="J84" s="378">
        <f t="shared" si="94"/>
        <v>11.093520191644439</v>
      </c>
      <c r="K84" s="378">
        <f t="shared" si="94"/>
        <v>64.657066595350216</v>
      </c>
      <c r="L84" s="378">
        <f t="shared" ref="L84:N84" si="95">IF(RIGHT($H49,4)="MG/L",IF(L49="-",AVERAGE($L49:$N49),L49)*L$18*1/1000000,IF(RIGHT($H49,4)="UG/L",IF(L49="-",AVERAGE($L49:$N49),L49)*L$18*1/1000000000,"HELP"))</f>
        <v>1.7082389885488203</v>
      </c>
      <c r="M84" s="378">
        <f t="shared" si="95"/>
        <v>12.10345291290132</v>
      </c>
      <c r="N84" s="378">
        <f t="shared" si="95"/>
        <v>27.875287815212161</v>
      </c>
      <c r="O84" s="378">
        <f t="shared" ref="O84:Q84" si="96">IF(RIGHT($H49,4)="MG/L",IF(O49="-",AVERAGE($O49:$Q49),O49)*O$18*1/1000000,IF(RIGHT($H49,4)="UG/L",IF(O49="-",AVERAGE($O49:$Q49),O49)*O$18*1/1000000000,"HELP"))</f>
        <v>0.68437216652975996</v>
      </c>
      <c r="P84" s="378">
        <f t="shared" si="96"/>
        <v>9.5763044377497604</v>
      </c>
      <c r="Q84" s="378">
        <f t="shared" si="96"/>
        <v>50.810885807172475</v>
      </c>
      <c r="U84" t="s">
        <v>234</v>
      </c>
      <c r="V84" t="s">
        <v>230</v>
      </c>
      <c r="W84" t="s">
        <v>235</v>
      </c>
      <c r="X84">
        <v>1</v>
      </c>
      <c r="Y84">
        <v>400</v>
      </c>
      <c r="Z84" t="s">
        <v>977</v>
      </c>
      <c r="AA84" t="s">
        <v>978</v>
      </c>
      <c r="AB84">
        <v>1</v>
      </c>
      <c r="AC84" t="s">
        <v>960</v>
      </c>
      <c r="AD84">
        <v>1</v>
      </c>
      <c r="AE84">
        <v>20101031</v>
      </c>
      <c r="AF84" s="358">
        <v>40482</v>
      </c>
      <c r="AG84" s="147">
        <v>40482</v>
      </c>
      <c r="AH84" s="147">
        <v>2010</v>
      </c>
      <c r="AK84" t="s">
        <v>979</v>
      </c>
      <c r="AL84" t="s">
        <v>980</v>
      </c>
      <c r="AM84">
        <v>6.5</v>
      </c>
      <c r="AN84" t="s">
        <v>979</v>
      </c>
      <c r="AO84" t="s">
        <v>981</v>
      </c>
      <c r="BG84" t="s">
        <v>979</v>
      </c>
      <c r="BH84" t="s">
        <v>971</v>
      </c>
      <c r="BI84">
        <v>9</v>
      </c>
      <c r="BJ84" t="s">
        <v>979</v>
      </c>
      <c r="BK84" t="s">
        <v>963</v>
      </c>
    </row>
    <row r="85" spans="1:63">
      <c r="A85" s="372">
        <v>2</v>
      </c>
      <c r="B85" s="360"/>
      <c r="C85" s="360"/>
      <c r="D85" s="360">
        <v>5</v>
      </c>
      <c r="E85" s="360"/>
      <c r="H85" s="374" t="s">
        <v>1018</v>
      </c>
      <c r="I85" s="378">
        <f t="shared" ref="I85:K85" si="97">IF(RIGHT($H50,4)="MG/L",IF(I50="-",AVERAGE($I50:$K50),I50)*I$18*1/1000000,IF(RIGHT($H50,4)="UG/L",IF(I50="-",AVERAGE($I50:$K50),I50)*I$18*1/1000000000,"HELP"))</f>
        <v>98.969590988100009</v>
      </c>
      <c r="J85" s="378">
        <f t="shared" si="97"/>
        <v>3264.922202744136</v>
      </c>
      <c r="K85" s="378">
        <f t="shared" si="97"/>
        <v>12590.39503533929</v>
      </c>
      <c r="L85" s="378">
        <f t="shared" ref="L85:N85" si="98">IF(RIGHT($H50,4)="MG/L",IF(L50="-",AVERAGE($L50:$N50),L50)*L$18*1/1000000,IF(RIGHT($H50,4)="UG/L",IF(L50="-",AVERAGE($L50:$N50),L50)*L$18*1/1000000000,"HELP"))</f>
        <v>339.77061200806207</v>
      </c>
      <c r="M85" s="378">
        <f t="shared" si="98"/>
        <v>3201.7855089361046</v>
      </c>
      <c r="N85" s="378">
        <f t="shared" si="98"/>
        <v>7956.0717305918042</v>
      </c>
      <c r="O85" s="378">
        <f t="shared" ref="O85:Q85" si="99">IF(RIGHT($H50,4)="MG/L",IF(O50="-",AVERAGE($O50:$Q50),O50)*O$18*1/1000000,IF(RIGHT($H50,4)="UG/L",IF(O50="-",AVERAGE($O50:$Q50),O50)*O$18*1/1000000000,"HELP"))</f>
        <v>139.08208545604799</v>
      </c>
      <c r="P85" s="378">
        <f t="shared" si="99"/>
        <v>3504.6614157598083</v>
      </c>
      <c r="Q85" s="378">
        <f t="shared" si="99"/>
        <v>7939.2009073706986</v>
      </c>
      <c r="U85" t="s">
        <v>234</v>
      </c>
      <c r="V85" t="s">
        <v>230</v>
      </c>
      <c r="W85" t="s">
        <v>235</v>
      </c>
      <c r="X85">
        <v>1</v>
      </c>
      <c r="Y85">
        <v>400</v>
      </c>
      <c r="Z85" t="s">
        <v>977</v>
      </c>
      <c r="AA85" t="s">
        <v>978</v>
      </c>
      <c r="AB85">
        <v>1</v>
      </c>
      <c r="AC85" t="s">
        <v>960</v>
      </c>
      <c r="AD85">
        <v>1</v>
      </c>
      <c r="AE85">
        <v>20101130</v>
      </c>
      <c r="AF85" s="358">
        <v>40512</v>
      </c>
      <c r="AG85" s="147">
        <v>40512</v>
      </c>
      <c r="AH85" s="147">
        <v>2010</v>
      </c>
      <c r="AJ85">
        <v>8.8000000000000007</v>
      </c>
      <c r="AK85" t="s">
        <v>979</v>
      </c>
      <c r="AL85" t="s">
        <v>980</v>
      </c>
      <c r="AM85">
        <v>6.5</v>
      </c>
      <c r="AN85" t="s">
        <v>979</v>
      </c>
      <c r="AO85" t="s">
        <v>981</v>
      </c>
      <c r="BF85">
        <v>8.9</v>
      </c>
      <c r="BG85" t="s">
        <v>979</v>
      </c>
      <c r="BH85" t="s">
        <v>971</v>
      </c>
      <c r="BI85">
        <v>9</v>
      </c>
      <c r="BJ85" t="s">
        <v>979</v>
      </c>
      <c r="BK85" t="s">
        <v>963</v>
      </c>
    </row>
    <row r="86" spans="1:63">
      <c r="A86" s="362" t="s">
        <v>235</v>
      </c>
      <c r="B86" s="360"/>
      <c r="C86" s="360"/>
      <c r="D86" s="360">
        <v>5</v>
      </c>
      <c r="E86" s="360"/>
      <c r="H86" s="374" t="s">
        <v>1083</v>
      </c>
      <c r="I86" s="378">
        <f t="shared" ref="I86:K86" si="100">IF(RIGHT($H51,4)="MG/L",IF(I51="-",AVERAGE($I51:$K51),I51)*I$18*1/1000000,IF(RIGHT($H51,4)="UG/L",IF(I51="-",AVERAGE($I51:$K51),I51)*I$18*1/1000000000,"HELP"))</f>
        <v>2.2621620797280001E-3</v>
      </c>
      <c r="J86" s="378">
        <f t="shared" si="100"/>
        <v>5.4114732642168005E-2</v>
      </c>
      <c r="K86" s="378">
        <f t="shared" si="100"/>
        <v>0.16368877619076003</v>
      </c>
      <c r="L86" s="378">
        <f t="shared" ref="L86:N86" si="101">IF(RIGHT($H51,4)="MG/L",IF(L51="-",AVERAGE($L51:$N51),L51)*L$18*1/1000000,IF(RIGHT($H51,4)="UG/L",IF(L51="-",AVERAGE($L51:$N51),L51)*L$18*1/1000000000,"HELP"))</f>
        <v>1.5017485613616002E-2</v>
      </c>
      <c r="M86" s="378">
        <f t="shared" si="101"/>
        <v>0.112590259654896</v>
      </c>
      <c r="N86" s="378">
        <f t="shared" si="101"/>
        <v>0.23229406512676803</v>
      </c>
      <c r="O86" s="378">
        <f t="shared" ref="O86:Q86" si="102">IF(RIGHT($H51,4)="MG/L",IF(O51="-",AVERAGE($O51:$Q51),O51)*O$18*1/1000000,IF(RIGHT($H51,4)="UG/L",IF(O51="-",AVERAGE($O51:$Q51),O51)*O$18*1/1000000000,"HELP"))</f>
        <v>3.3114782251439999E-3</v>
      </c>
      <c r="P86" s="378">
        <f t="shared" si="102"/>
        <v>5.3201691320832002E-2</v>
      </c>
      <c r="Q86" s="378">
        <f t="shared" si="102"/>
        <v>0.23095857185078397</v>
      </c>
      <c r="U86" t="s">
        <v>234</v>
      </c>
      <c r="V86" t="s">
        <v>230</v>
      </c>
      <c r="W86" t="s">
        <v>235</v>
      </c>
      <c r="X86">
        <v>1</v>
      </c>
      <c r="Y86">
        <v>400</v>
      </c>
      <c r="Z86" t="s">
        <v>977</v>
      </c>
      <c r="AA86" t="s">
        <v>978</v>
      </c>
      <c r="AB86">
        <v>1</v>
      </c>
      <c r="AC86" t="s">
        <v>960</v>
      </c>
      <c r="AD86">
        <v>1</v>
      </c>
      <c r="AE86">
        <v>20101231</v>
      </c>
      <c r="AF86" s="358">
        <v>40543</v>
      </c>
      <c r="AG86" s="147">
        <v>40543</v>
      </c>
      <c r="AH86" s="147">
        <v>2010</v>
      </c>
      <c r="AJ86">
        <v>8.9</v>
      </c>
      <c r="AK86" t="s">
        <v>979</v>
      </c>
      <c r="AL86" t="s">
        <v>980</v>
      </c>
      <c r="AM86">
        <v>6.5</v>
      </c>
      <c r="AN86" t="s">
        <v>979</v>
      </c>
      <c r="AO86" t="s">
        <v>981</v>
      </c>
      <c r="BF86">
        <v>8.9</v>
      </c>
      <c r="BG86" t="s">
        <v>979</v>
      </c>
      <c r="BH86" t="s">
        <v>971</v>
      </c>
      <c r="BI86">
        <v>9</v>
      </c>
      <c r="BJ86" t="s">
        <v>979</v>
      </c>
      <c r="BK86" t="s">
        <v>963</v>
      </c>
    </row>
    <row r="87" spans="1:63">
      <c r="A87" s="372">
        <v>7</v>
      </c>
      <c r="B87" s="360"/>
      <c r="C87" s="360"/>
      <c r="D87" s="360">
        <v>5</v>
      </c>
      <c r="E87" s="360"/>
      <c r="H87" s="374" t="s">
        <v>1072</v>
      </c>
      <c r="I87" s="378">
        <f t="shared" ref="I87:K87" si="103">IF(RIGHT($H52,4)="MG/L",IF(I52="-",AVERAGE($I52:$K52),I52)*I$18*1/1000000,IF(RIGHT($H52,4)="UG/L",IF(I52="-",AVERAGE($I52:$K52),I52)*I$18*1/1000000000,"HELP"))</f>
        <v>2.2621620797279997E-3</v>
      </c>
      <c r="J87" s="378">
        <f t="shared" si="103"/>
        <v>5.4114732642167998E-2</v>
      </c>
      <c r="K87" s="378">
        <f t="shared" si="103"/>
        <v>0.16368877619076003</v>
      </c>
      <c r="L87" s="378">
        <f t="shared" ref="L87:N87" si="104">IF(RIGHT($H52,4)="MG/L",IF(L52="-",AVERAGE($L52:$N52),L52)*L$18*1/1000000,IF(RIGHT($H52,4)="UG/L",IF(L52="-",AVERAGE($L52:$N52),L52)*L$18*1/1000000000,"HELP"))</f>
        <v>7.5087428068080003E-3</v>
      </c>
      <c r="M87" s="378">
        <f t="shared" si="104"/>
        <v>5.6295129827447998E-2</v>
      </c>
      <c r="N87" s="378">
        <f t="shared" si="104"/>
        <v>0.11614703256338402</v>
      </c>
      <c r="O87" s="378">
        <f t="shared" ref="O87:Q87" si="105">IF(RIGHT($H52,4)="MG/L",IF(O52="-",AVERAGE($O52:$Q52),O52)*O$18*1/1000000,IF(RIGHT($H52,4)="UG/L",IF(O52="-",AVERAGE($O52:$Q52),O52)*O$18*1/1000000000,"HELP"))</f>
        <v>2.2076521500959999E-3</v>
      </c>
      <c r="P87" s="378">
        <f t="shared" si="105"/>
        <v>5.3201691320832002E-2</v>
      </c>
      <c r="Q87" s="378">
        <f t="shared" si="105"/>
        <v>0.11547928592539199</v>
      </c>
      <c r="U87" t="s">
        <v>234</v>
      </c>
      <c r="V87" t="s">
        <v>230</v>
      </c>
      <c r="W87" t="s">
        <v>235</v>
      </c>
      <c r="X87">
        <v>1</v>
      </c>
      <c r="Y87">
        <v>400</v>
      </c>
      <c r="Z87" t="s">
        <v>977</v>
      </c>
      <c r="AA87" t="s">
        <v>978</v>
      </c>
      <c r="AB87">
        <v>1</v>
      </c>
      <c r="AC87" t="s">
        <v>960</v>
      </c>
      <c r="AD87">
        <v>1</v>
      </c>
      <c r="AE87">
        <v>20110131</v>
      </c>
      <c r="AF87" s="358">
        <v>40574</v>
      </c>
      <c r="AG87" s="147">
        <v>40574</v>
      </c>
      <c r="AH87" s="147">
        <v>2011</v>
      </c>
      <c r="AK87" t="s">
        <v>979</v>
      </c>
      <c r="AL87" t="s">
        <v>980</v>
      </c>
      <c r="AM87">
        <v>6.5</v>
      </c>
      <c r="AN87" t="s">
        <v>979</v>
      </c>
      <c r="AO87" t="s">
        <v>981</v>
      </c>
      <c r="BG87" t="s">
        <v>979</v>
      </c>
      <c r="BH87" t="s">
        <v>971</v>
      </c>
      <c r="BI87">
        <v>9</v>
      </c>
      <c r="BJ87" t="s">
        <v>979</v>
      </c>
      <c r="BK87" t="s">
        <v>963</v>
      </c>
    </row>
    <row r="88" spans="1:63">
      <c r="A88" s="106" t="s">
        <v>1064</v>
      </c>
      <c r="B88" s="360"/>
      <c r="C88" s="360"/>
      <c r="D88" s="360">
        <v>249</v>
      </c>
      <c r="E88" s="360"/>
      <c r="I88" s="375">
        <v>2010</v>
      </c>
      <c r="J88" s="375">
        <v>2011</v>
      </c>
      <c r="K88" s="375">
        <v>2012</v>
      </c>
      <c r="U88" t="s">
        <v>234</v>
      </c>
      <c r="V88" t="s">
        <v>230</v>
      </c>
      <c r="W88" t="s">
        <v>235</v>
      </c>
      <c r="X88">
        <v>1</v>
      </c>
      <c r="Y88">
        <v>400</v>
      </c>
      <c r="Z88" t="s">
        <v>977</v>
      </c>
      <c r="AA88" t="s">
        <v>978</v>
      </c>
      <c r="AB88">
        <v>1</v>
      </c>
      <c r="AC88" t="s">
        <v>960</v>
      </c>
      <c r="AD88">
        <v>1</v>
      </c>
      <c r="AE88">
        <v>20110228</v>
      </c>
      <c r="AF88" s="358">
        <v>40602</v>
      </c>
      <c r="AG88" s="147">
        <v>40602</v>
      </c>
      <c r="AH88" s="147">
        <v>2011</v>
      </c>
      <c r="AK88" t="s">
        <v>979</v>
      </c>
      <c r="AL88" t="s">
        <v>980</v>
      </c>
      <c r="AM88">
        <v>6.5</v>
      </c>
      <c r="AN88" t="s">
        <v>979</v>
      </c>
      <c r="AO88" t="s">
        <v>981</v>
      </c>
      <c r="BG88" t="s">
        <v>979</v>
      </c>
      <c r="BH88" t="s">
        <v>971</v>
      </c>
      <c r="BI88">
        <v>9</v>
      </c>
      <c r="BJ88" t="s">
        <v>979</v>
      </c>
      <c r="BK88" t="s">
        <v>963</v>
      </c>
    </row>
    <row r="89" spans="1:63">
      <c r="A89" s="361">
        <v>2010</v>
      </c>
      <c r="B89" s="360"/>
      <c r="C89" s="360"/>
      <c r="D89" s="360">
        <v>280</v>
      </c>
      <c r="E89" s="360"/>
      <c r="I89" s="176" t="s">
        <v>1124</v>
      </c>
      <c r="J89" s="176" t="s">
        <v>1124</v>
      </c>
      <c r="K89" s="176" t="s">
        <v>1124</v>
      </c>
      <c r="L89" s="175"/>
      <c r="M89" s="175"/>
      <c r="N89" s="175"/>
      <c r="O89" s="175"/>
      <c r="P89" s="175"/>
      <c r="Q89" s="175"/>
      <c r="R89" s="175"/>
      <c r="U89" t="s">
        <v>234</v>
      </c>
      <c r="V89" t="s">
        <v>230</v>
      </c>
      <c r="W89" t="s">
        <v>235</v>
      </c>
      <c r="X89">
        <v>1</v>
      </c>
      <c r="Y89">
        <v>400</v>
      </c>
      <c r="Z89" t="s">
        <v>977</v>
      </c>
      <c r="AA89" t="s">
        <v>978</v>
      </c>
      <c r="AB89">
        <v>1</v>
      </c>
      <c r="AC89" t="s">
        <v>960</v>
      </c>
      <c r="AD89">
        <v>1</v>
      </c>
      <c r="AE89">
        <v>20110331</v>
      </c>
      <c r="AF89" s="358">
        <v>40633</v>
      </c>
      <c r="AG89" s="147">
        <v>40633</v>
      </c>
      <c r="AH89" s="147">
        <v>2011</v>
      </c>
      <c r="AK89" t="s">
        <v>979</v>
      </c>
      <c r="AL89" t="s">
        <v>980</v>
      </c>
      <c r="AM89">
        <v>6.5</v>
      </c>
      <c r="AN89" t="s">
        <v>979</v>
      </c>
      <c r="AO89" t="s">
        <v>981</v>
      </c>
      <c r="BG89" t="s">
        <v>979</v>
      </c>
      <c r="BH89" t="s">
        <v>971</v>
      </c>
      <c r="BI89">
        <v>9</v>
      </c>
      <c r="BJ89" t="s">
        <v>979</v>
      </c>
      <c r="BK89" t="s">
        <v>963</v>
      </c>
    </row>
    <row r="90" spans="1:63">
      <c r="A90" s="362" t="s">
        <v>233</v>
      </c>
      <c r="B90" s="360"/>
      <c r="C90" s="360"/>
      <c r="D90" s="360">
        <v>120</v>
      </c>
      <c r="E90" s="360"/>
      <c r="H90" s="374" t="str">
        <f>LEFT(H18,LEN(H18)-5)</f>
        <v>Flow rate-</v>
      </c>
      <c r="I90" s="380">
        <f>SUM(I18:K18)</f>
        <v>22006567.091265604</v>
      </c>
      <c r="J90" s="380">
        <f>SUM(L18:N18)</f>
        <v>17995090.519763999</v>
      </c>
      <c r="K90" s="380">
        <f>SUM(O18:Q18)</f>
        <v>17088862.939631999</v>
      </c>
      <c r="L90" s="380"/>
      <c r="M90" s="380"/>
      <c r="N90" s="380"/>
      <c r="O90" s="380"/>
      <c r="P90" s="145"/>
      <c r="Q90" s="145"/>
      <c r="R90" s="145"/>
      <c r="U90" t="s">
        <v>234</v>
      </c>
      <c r="V90" t="s">
        <v>230</v>
      </c>
      <c r="W90" t="s">
        <v>235</v>
      </c>
      <c r="X90">
        <v>1</v>
      </c>
      <c r="Y90">
        <v>400</v>
      </c>
      <c r="Z90" t="s">
        <v>977</v>
      </c>
      <c r="AA90" t="s">
        <v>978</v>
      </c>
      <c r="AB90">
        <v>1</v>
      </c>
      <c r="AC90" t="s">
        <v>960</v>
      </c>
      <c r="AD90">
        <v>1</v>
      </c>
      <c r="AE90">
        <v>20110430</v>
      </c>
      <c r="AF90" s="358">
        <v>40663</v>
      </c>
      <c r="AG90" s="147">
        <v>40663</v>
      </c>
      <c r="AH90" s="147">
        <v>2011</v>
      </c>
      <c r="AK90" t="s">
        <v>979</v>
      </c>
      <c r="AL90" t="s">
        <v>980</v>
      </c>
      <c r="AM90">
        <v>6.5</v>
      </c>
      <c r="AN90" t="s">
        <v>979</v>
      </c>
      <c r="AO90" t="s">
        <v>981</v>
      </c>
      <c r="BG90" t="s">
        <v>979</v>
      </c>
      <c r="BH90" t="s">
        <v>971</v>
      </c>
      <c r="BI90">
        <v>9</v>
      </c>
      <c r="BJ90" t="s">
        <v>979</v>
      </c>
      <c r="BK90" t="s">
        <v>963</v>
      </c>
    </row>
    <row r="91" spans="1:63">
      <c r="A91" s="372">
        <v>2</v>
      </c>
      <c r="B91" s="360"/>
      <c r="C91" s="360"/>
      <c r="D91" s="360">
        <v>120</v>
      </c>
      <c r="E91" s="360"/>
      <c r="H91" s="374" t="str">
        <f t="shared" ref="H91:H124" si="106">LEFT(H54,LEN(H54)-5)</f>
        <v>Aluminum, dissolved (as Al)</v>
      </c>
      <c r="I91" s="379">
        <f t="shared" ref="I91:I124" si="107">SUM(I54:K54)</f>
        <v>0.220065670912656</v>
      </c>
      <c r="J91" s="379">
        <f t="shared" ref="J91:J124" si="108">SUM(L54:N54)</f>
        <v>0.17995090519764001</v>
      </c>
      <c r="K91" s="379">
        <f t="shared" ref="K91:K124" si="109">SUM(O54:Q54)</f>
        <v>0.46537549590377603</v>
      </c>
      <c r="L91" s="374"/>
      <c r="M91" s="379"/>
      <c r="N91" s="379"/>
      <c r="O91" s="379"/>
      <c r="P91" s="145"/>
      <c r="Q91" s="145"/>
      <c r="R91" s="145"/>
      <c r="U91" t="s">
        <v>234</v>
      </c>
      <c r="V91" t="s">
        <v>230</v>
      </c>
      <c r="W91" t="s">
        <v>235</v>
      </c>
      <c r="X91">
        <v>1</v>
      </c>
      <c r="Y91">
        <v>400</v>
      </c>
      <c r="Z91" t="s">
        <v>977</v>
      </c>
      <c r="AA91" t="s">
        <v>978</v>
      </c>
      <c r="AB91">
        <v>1</v>
      </c>
      <c r="AC91" t="s">
        <v>960</v>
      </c>
      <c r="AD91">
        <v>1</v>
      </c>
      <c r="AE91">
        <v>20110531</v>
      </c>
      <c r="AF91" s="358">
        <v>40694</v>
      </c>
      <c r="AG91" s="147">
        <v>40694</v>
      </c>
      <c r="AH91" s="147">
        <v>2011</v>
      </c>
      <c r="AJ91">
        <v>8.9700000000000006</v>
      </c>
      <c r="AK91" t="s">
        <v>979</v>
      </c>
      <c r="AL91" t="s">
        <v>980</v>
      </c>
      <c r="AM91">
        <v>6.5</v>
      </c>
      <c r="AN91" t="s">
        <v>979</v>
      </c>
      <c r="AO91" t="s">
        <v>981</v>
      </c>
      <c r="BF91">
        <v>8.9700000000000006</v>
      </c>
      <c r="BG91" t="s">
        <v>979</v>
      </c>
      <c r="BH91" t="s">
        <v>971</v>
      </c>
      <c r="BI91">
        <v>9</v>
      </c>
      <c r="BJ91" t="s">
        <v>979</v>
      </c>
      <c r="BK91" t="s">
        <v>963</v>
      </c>
    </row>
    <row r="92" spans="1:63">
      <c r="A92" s="362" t="s">
        <v>235</v>
      </c>
      <c r="B92" s="360"/>
      <c r="C92" s="360"/>
      <c r="D92" s="360">
        <v>440</v>
      </c>
      <c r="E92" s="360"/>
      <c r="H92" s="374" t="str">
        <f t="shared" si="106"/>
        <v>Arsenic, total recoverable</v>
      </c>
      <c r="I92" s="379">
        <f>SUM(I55:K55)</f>
        <v>4.6729545675859206E-2</v>
      </c>
      <c r="J92" s="379">
        <f t="shared" si="108"/>
        <v>3.8992656101070597E-2</v>
      </c>
      <c r="K92" s="379">
        <f t="shared" si="109"/>
        <v>4.040548533972E-2</v>
      </c>
      <c r="L92" s="374"/>
      <c r="M92" s="379"/>
      <c r="N92" s="379"/>
      <c r="O92" s="379"/>
      <c r="P92" s="145"/>
      <c r="Q92" s="145"/>
      <c r="R92" s="145"/>
      <c r="U92" t="s">
        <v>234</v>
      </c>
      <c r="V92" t="s">
        <v>230</v>
      </c>
      <c r="W92" t="s">
        <v>235</v>
      </c>
      <c r="X92">
        <v>1</v>
      </c>
      <c r="Y92">
        <v>400</v>
      </c>
      <c r="Z92" t="s">
        <v>977</v>
      </c>
      <c r="AA92" t="s">
        <v>978</v>
      </c>
      <c r="AB92">
        <v>1</v>
      </c>
      <c r="AC92" t="s">
        <v>960</v>
      </c>
      <c r="AD92">
        <v>1</v>
      </c>
      <c r="AE92">
        <v>20110630</v>
      </c>
      <c r="AF92" s="358">
        <v>40724</v>
      </c>
      <c r="AG92" s="147">
        <v>40724</v>
      </c>
      <c r="AH92" s="147">
        <v>2011</v>
      </c>
      <c r="AJ92">
        <v>8.6999999999999993</v>
      </c>
      <c r="AK92" t="s">
        <v>979</v>
      </c>
      <c r="AL92" t="s">
        <v>980</v>
      </c>
      <c r="AM92">
        <v>6.5</v>
      </c>
      <c r="AN92" t="s">
        <v>979</v>
      </c>
      <c r="AO92" t="s">
        <v>981</v>
      </c>
      <c r="BF92">
        <v>8.9</v>
      </c>
      <c r="BG92" t="s">
        <v>979</v>
      </c>
      <c r="BH92" t="s">
        <v>971</v>
      </c>
      <c r="BI92">
        <v>9</v>
      </c>
      <c r="BJ92" t="s">
        <v>979</v>
      </c>
      <c r="BK92" t="s">
        <v>963</v>
      </c>
    </row>
    <row r="93" spans="1:63">
      <c r="A93" s="372">
        <v>7</v>
      </c>
      <c r="B93" s="360"/>
      <c r="C93" s="360"/>
      <c r="D93" s="360">
        <v>440</v>
      </c>
      <c r="E93" s="360"/>
      <c r="H93" s="374" t="str">
        <f t="shared" si="106"/>
        <v>Barium, total recoverable</v>
      </c>
      <c r="I93" s="379">
        <f t="shared" si="107"/>
        <v>1.0727054477222642</v>
      </c>
      <c r="J93" s="379">
        <f t="shared" si="108"/>
        <v>1.109631382553808</v>
      </c>
      <c r="K93" s="379">
        <f t="shared" si="109"/>
        <v>0.97102625898203998</v>
      </c>
      <c r="L93" s="374"/>
      <c r="M93" s="379"/>
      <c r="N93" s="379"/>
      <c r="O93" s="379"/>
      <c r="P93" s="145"/>
      <c r="Q93" s="145"/>
      <c r="R93" s="145"/>
      <c r="U93" t="s">
        <v>234</v>
      </c>
      <c r="V93" t="s">
        <v>230</v>
      </c>
      <c r="W93" t="s">
        <v>235</v>
      </c>
      <c r="X93">
        <v>1</v>
      </c>
      <c r="Y93">
        <v>400</v>
      </c>
      <c r="Z93" t="s">
        <v>977</v>
      </c>
      <c r="AA93" t="s">
        <v>978</v>
      </c>
      <c r="AB93">
        <v>1</v>
      </c>
      <c r="AC93" t="s">
        <v>960</v>
      </c>
      <c r="AD93">
        <v>1</v>
      </c>
      <c r="AE93">
        <v>20110731</v>
      </c>
      <c r="AF93" s="358">
        <v>40755</v>
      </c>
      <c r="AG93" s="147">
        <v>40755</v>
      </c>
      <c r="AH93" s="147">
        <v>2011</v>
      </c>
      <c r="AJ93">
        <v>8.93</v>
      </c>
      <c r="AK93" t="s">
        <v>979</v>
      </c>
      <c r="AL93" t="s">
        <v>980</v>
      </c>
      <c r="AM93">
        <v>6.5</v>
      </c>
      <c r="AN93" t="s">
        <v>979</v>
      </c>
      <c r="AO93" t="s">
        <v>981</v>
      </c>
      <c r="BF93">
        <v>8.93</v>
      </c>
      <c r="BG93" t="s">
        <v>979</v>
      </c>
      <c r="BH93" t="s">
        <v>971</v>
      </c>
      <c r="BI93">
        <v>9</v>
      </c>
      <c r="BJ93" t="s">
        <v>979</v>
      </c>
      <c r="BK93" t="s">
        <v>963</v>
      </c>
    </row>
    <row r="94" spans="1:63">
      <c r="A94" s="361">
        <v>2011</v>
      </c>
      <c r="B94" s="360"/>
      <c r="C94" s="360"/>
      <c r="D94" s="360">
        <v>212.5</v>
      </c>
      <c r="E94" s="360"/>
      <c r="H94" s="374" t="str">
        <f t="shared" si="106"/>
        <v>BOD, 5-day, 20 deg. C</v>
      </c>
      <c r="I94" s="379">
        <f t="shared" si="107"/>
        <v>110.03283545632802</v>
      </c>
      <c r="J94" s="379">
        <f t="shared" si="108"/>
        <v>89.975452598819999</v>
      </c>
      <c r="K94" s="379">
        <f t="shared" si="109"/>
        <v>85.444314698159999</v>
      </c>
      <c r="L94" s="374"/>
      <c r="M94" s="379"/>
      <c r="N94" s="379"/>
      <c r="O94" s="379"/>
      <c r="P94" s="145"/>
      <c r="Q94" s="145"/>
      <c r="R94" s="145"/>
      <c r="U94" t="s">
        <v>234</v>
      </c>
      <c r="V94" t="s">
        <v>230</v>
      </c>
      <c r="W94" t="s">
        <v>235</v>
      </c>
      <c r="X94">
        <v>1</v>
      </c>
      <c r="Y94">
        <v>400</v>
      </c>
      <c r="Z94" t="s">
        <v>977</v>
      </c>
      <c r="AA94" t="s">
        <v>978</v>
      </c>
      <c r="AB94">
        <v>1</v>
      </c>
      <c r="AC94" t="s">
        <v>960</v>
      </c>
      <c r="AD94">
        <v>1</v>
      </c>
      <c r="AE94">
        <v>20110831</v>
      </c>
      <c r="AF94" s="358">
        <v>40786</v>
      </c>
      <c r="AG94" s="147">
        <v>40786</v>
      </c>
      <c r="AH94" s="147">
        <v>2011</v>
      </c>
      <c r="AJ94">
        <v>8.6999999999999993</v>
      </c>
      <c r="AK94" t="s">
        <v>979</v>
      </c>
      <c r="AL94" t="s">
        <v>980</v>
      </c>
      <c r="AM94">
        <v>6.5</v>
      </c>
      <c r="AN94" t="s">
        <v>979</v>
      </c>
      <c r="AO94" t="s">
        <v>981</v>
      </c>
      <c r="BF94">
        <v>8.8000000000000007</v>
      </c>
      <c r="BG94" t="s">
        <v>979</v>
      </c>
      <c r="BH94" t="s">
        <v>971</v>
      </c>
      <c r="BI94">
        <v>9</v>
      </c>
      <c r="BJ94" t="s">
        <v>979</v>
      </c>
      <c r="BK94" t="s">
        <v>963</v>
      </c>
    </row>
    <row r="95" spans="1:63">
      <c r="A95" s="362" t="s">
        <v>233</v>
      </c>
      <c r="B95" s="360"/>
      <c r="C95" s="360"/>
      <c r="D95" s="360">
        <v>125</v>
      </c>
      <c r="E95" s="360"/>
      <c r="H95" s="374" t="str">
        <f t="shared" si="106"/>
        <v>Boron, total recoverable</v>
      </c>
      <c r="I95" s="379">
        <f t="shared" si="107"/>
        <v>7.9150234823318408</v>
      </c>
      <c r="J95" s="379">
        <f t="shared" si="108"/>
        <v>4.3476608843892901</v>
      </c>
      <c r="K95" s="379">
        <f t="shared" si="109"/>
        <v>5.3772682833727199</v>
      </c>
      <c r="L95" s="374"/>
      <c r="M95" s="379"/>
      <c r="N95" s="379"/>
      <c r="O95" s="379"/>
      <c r="P95" s="145"/>
      <c r="Q95" s="145"/>
      <c r="R95" s="145"/>
      <c r="U95" t="s">
        <v>234</v>
      </c>
      <c r="V95" t="s">
        <v>230</v>
      </c>
      <c r="W95" t="s">
        <v>235</v>
      </c>
      <c r="X95">
        <v>1</v>
      </c>
      <c r="Y95">
        <v>400</v>
      </c>
      <c r="Z95" t="s">
        <v>977</v>
      </c>
      <c r="AA95" t="s">
        <v>978</v>
      </c>
      <c r="AB95">
        <v>1</v>
      </c>
      <c r="AC95" t="s">
        <v>960</v>
      </c>
      <c r="AD95">
        <v>1</v>
      </c>
      <c r="AE95">
        <v>20110930</v>
      </c>
      <c r="AF95" s="358">
        <v>40816</v>
      </c>
      <c r="AG95" s="147">
        <v>40816</v>
      </c>
      <c r="AH95" s="147">
        <v>2011</v>
      </c>
      <c r="AK95" t="s">
        <v>979</v>
      </c>
      <c r="AL95" t="s">
        <v>980</v>
      </c>
      <c r="AM95">
        <v>6.5</v>
      </c>
      <c r="AN95" t="s">
        <v>979</v>
      </c>
      <c r="AO95" t="s">
        <v>981</v>
      </c>
      <c r="BG95" t="s">
        <v>979</v>
      </c>
      <c r="BH95" t="s">
        <v>971</v>
      </c>
      <c r="BI95">
        <v>9</v>
      </c>
      <c r="BJ95" t="s">
        <v>979</v>
      </c>
      <c r="BK95" t="s">
        <v>963</v>
      </c>
    </row>
    <row r="96" spans="1:63">
      <c r="A96" s="372">
        <v>2</v>
      </c>
      <c r="B96" s="360"/>
      <c r="C96" s="360"/>
      <c r="D96" s="360">
        <v>125</v>
      </c>
      <c r="E96" s="360"/>
      <c r="H96" s="374" t="str">
        <f t="shared" si="106"/>
        <v>Cadmium, total recoverable</v>
      </c>
      <c r="I96" s="379">
        <f t="shared" si="107"/>
        <v>2.20065670912656E-3</v>
      </c>
      <c r="J96" s="379">
        <f t="shared" si="108"/>
        <v>1.7995090519764001E-3</v>
      </c>
      <c r="K96" s="379">
        <f t="shared" si="109"/>
        <v>1.7088862939631999E-3</v>
      </c>
      <c r="L96" s="374"/>
      <c r="M96" s="379"/>
      <c r="N96" s="379"/>
      <c r="O96" s="379"/>
      <c r="P96" s="145"/>
      <c r="Q96" s="145"/>
      <c r="R96" s="145"/>
      <c r="U96" t="s">
        <v>234</v>
      </c>
      <c r="V96" t="s">
        <v>230</v>
      </c>
      <c r="W96" t="s">
        <v>235</v>
      </c>
      <c r="X96">
        <v>1</v>
      </c>
      <c r="Y96">
        <v>400</v>
      </c>
      <c r="Z96" t="s">
        <v>977</v>
      </c>
      <c r="AA96" t="s">
        <v>978</v>
      </c>
      <c r="AB96">
        <v>1</v>
      </c>
      <c r="AC96" t="s">
        <v>960</v>
      </c>
      <c r="AD96">
        <v>1</v>
      </c>
      <c r="AE96">
        <v>20111031</v>
      </c>
      <c r="AF96" s="358">
        <v>40847</v>
      </c>
      <c r="AG96" s="147">
        <v>40847</v>
      </c>
      <c r="AH96" s="147">
        <v>2011</v>
      </c>
      <c r="AK96" t="s">
        <v>979</v>
      </c>
      <c r="AL96" t="s">
        <v>980</v>
      </c>
      <c r="AM96">
        <v>6.5</v>
      </c>
      <c r="AN96" t="s">
        <v>979</v>
      </c>
      <c r="AO96" t="s">
        <v>981</v>
      </c>
      <c r="BG96" t="s">
        <v>979</v>
      </c>
      <c r="BH96" t="s">
        <v>971</v>
      </c>
      <c r="BI96">
        <v>9</v>
      </c>
      <c r="BJ96" t="s">
        <v>979</v>
      </c>
      <c r="BK96" t="s">
        <v>963</v>
      </c>
    </row>
    <row r="97" spans="1:63">
      <c r="A97" s="362" t="s">
        <v>235</v>
      </c>
      <c r="B97" s="360"/>
      <c r="C97" s="360"/>
      <c r="D97" s="360">
        <v>300</v>
      </c>
      <c r="E97" s="360"/>
      <c r="H97" s="374" t="str">
        <f t="shared" si="106"/>
        <v>Calcium, total recoverable</v>
      </c>
      <c r="I97" s="379">
        <f t="shared" si="107"/>
        <v>1600.6621850365332</v>
      </c>
      <c r="J97" s="379">
        <f t="shared" si="108"/>
        <v>1294.0129229693491</v>
      </c>
      <c r="K97" s="379">
        <f t="shared" si="109"/>
        <v>1190.3033529126863</v>
      </c>
      <c r="L97" s="374"/>
      <c r="M97" s="379"/>
      <c r="N97" s="379"/>
      <c r="O97" s="379"/>
      <c r="P97" s="145"/>
      <c r="Q97" s="145"/>
      <c r="R97" s="145"/>
      <c r="U97" t="s">
        <v>234</v>
      </c>
      <c r="V97" t="s">
        <v>230</v>
      </c>
      <c r="W97" t="s">
        <v>235</v>
      </c>
      <c r="X97">
        <v>1</v>
      </c>
      <c r="Y97">
        <v>400</v>
      </c>
      <c r="Z97" t="s">
        <v>977</v>
      </c>
      <c r="AA97" t="s">
        <v>978</v>
      </c>
      <c r="AB97">
        <v>1</v>
      </c>
      <c r="AC97" t="s">
        <v>960</v>
      </c>
      <c r="AD97">
        <v>1</v>
      </c>
      <c r="AE97">
        <v>20111130</v>
      </c>
      <c r="AF97" s="358">
        <v>40877</v>
      </c>
      <c r="AG97" s="147">
        <v>40877</v>
      </c>
      <c r="AH97" s="147">
        <v>2011</v>
      </c>
      <c r="AK97" t="s">
        <v>979</v>
      </c>
      <c r="AL97" t="s">
        <v>980</v>
      </c>
      <c r="AM97">
        <v>6.5</v>
      </c>
      <c r="AN97" t="s">
        <v>979</v>
      </c>
      <c r="AO97" t="s">
        <v>981</v>
      </c>
      <c r="BG97" t="s">
        <v>979</v>
      </c>
      <c r="BH97" t="s">
        <v>971</v>
      </c>
      <c r="BI97">
        <v>9</v>
      </c>
      <c r="BJ97" t="s">
        <v>979</v>
      </c>
      <c r="BK97" t="s">
        <v>963</v>
      </c>
    </row>
    <row r="98" spans="1:63">
      <c r="A98" s="372">
        <v>7</v>
      </c>
      <c r="B98" s="360"/>
      <c r="C98" s="360"/>
      <c r="D98" s="360">
        <v>300</v>
      </c>
      <c r="E98" s="360"/>
      <c r="H98" s="374" t="str">
        <f t="shared" si="106"/>
        <v>Carbon, tot organic (TOC)</v>
      </c>
      <c r="I98" s="379">
        <f t="shared" si="107"/>
        <v>132.78550720943161</v>
      </c>
      <c r="J98" s="379">
        <f t="shared" si="108"/>
        <v>125.62883041063429</v>
      </c>
      <c r="K98" s="379">
        <f t="shared" si="109"/>
        <v>88.189571029251596</v>
      </c>
      <c r="L98" s="374"/>
      <c r="M98" s="379"/>
      <c r="N98" s="379"/>
      <c r="O98" s="379"/>
      <c r="P98" s="145"/>
      <c r="Q98" s="145"/>
      <c r="R98" s="145"/>
      <c r="U98" t="s">
        <v>234</v>
      </c>
      <c r="V98" t="s">
        <v>230</v>
      </c>
      <c r="W98" t="s">
        <v>235</v>
      </c>
      <c r="X98">
        <v>1</v>
      </c>
      <c r="Y98">
        <v>400</v>
      </c>
      <c r="Z98" t="s">
        <v>977</v>
      </c>
      <c r="AA98" t="s">
        <v>978</v>
      </c>
      <c r="AB98">
        <v>1</v>
      </c>
      <c r="AC98" t="s">
        <v>960</v>
      </c>
      <c r="AD98">
        <v>1</v>
      </c>
      <c r="AE98">
        <v>20111231</v>
      </c>
      <c r="AF98" s="358">
        <v>40908</v>
      </c>
      <c r="AG98" s="147">
        <v>40908</v>
      </c>
      <c r="AH98" s="147">
        <v>2011</v>
      </c>
      <c r="AK98" t="s">
        <v>979</v>
      </c>
      <c r="AL98" t="s">
        <v>980</v>
      </c>
      <c r="AM98">
        <v>6.5</v>
      </c>
      <c r="AN98" t="s">
        <v>979</v>
      </c>
      <c r="AO98" t="s">
        <v>981</v>
      </c>
      <c r="BG98" t="s">
        <v>979</v>
      </c>
      <c r="BH98" t="s">
        <v>971</v>
      </c>
      <c r="BI98">
        <v>9</v>
      </c>
      <c r="BJ98" t="s">
        <v>979</v>
      </c>
      <c r="BK98" t="s">
        <v>963</v>
      </c>
    </row>
    <row r="99" spans="1:63">
      <c r="A99" s="361">
        <v>2012</v>
      </c>
      <c r="B99" s="360"/>
      <c r="C99" s="360"/>
      <c r="D99" s="360">
        <v>260</v>
      </c>
      <c r="E99" s="360"/>
      <c r="H99" s="374" t="str">
        <f t="shared" si="106"/>
        <v>Chemical Oxygen Demand (COD)</v>
      </c>
      <c r="I99" s="379">
        <f t="shared" si="107"/>
        <v>302.47559952796803</v>
      </c>
      <c r="J99" s="379">
        <f t="shared" si="108"/>
        <v>359.80301114782202</v>
      </c>
      <c r="K99" s="379">
        <f t="shared" si="109"/>
        <v>287.47174139675997</v>
      </c>
      <c r="L99" s="374"/>
      <c r="M99" s="379"/>
      <c r="N99" s="379"/>
      <c r="O99" s="379"/>
      <c r="P99" s="145"/>
      <c r="Q99" s="145"/>
      <c r="R99" s="145"/>
      <c r="U99" t="s">
        <v>234</v>
      </c>
      <c r="V99" t="s">
        <v>230</v>
      </c>
      <c r="W99" t="s">
        <v>235</v>
      </c>
      <c r="X99">
        <v>1</v>
      </c>
      <c r="Y99">
        <v>400</v>
      </c>
      <c r="Z99" t="s">
        <v>977</v>
      </c>
      <c r="AA99" t="s">
        <v>978</v>
      </c>
      <c r="AB99">
        <v>1</v>
      </c>
      <c r="AC99" t="s">
        <v>960</v>
      </c>
      <c r="AD99">
        <v>1</v>
      </c>
      <c r="AE99">
        <v>20120131</v>
      </c>
      <c r="AF99" s="358">
        <v>40939</v>
      </c>
      <c r="AG99" s="147">
        <v>40939</v>
      </c>
      <c r="AH99" s="147">
        <v>2012</v>
      </c>
      <c r="AK99" t="s">
        <v>979</v>
      </c>
      <c r="AL99" t="s">
        <v>980</v>
      </c>
      <c r="AM99">
        <v>6.5</v>
      </c>
      <c r="AN99" t="s">
        <v>979</v>
      </c>
      <c r="AO99" t="s">
        <v>981</v>
      </c>
      <c r="BG99" t="s">
        <v>979</v>
      </c>
      <c r="BH99" t="s">
        <v>971</v>
      </c>
      <c r="BI99">
        <v>9</v>
      </c>
      <c r="BJ99" t="s">
        <v>979</v>
      </c>
      <c r="BK99" t="s">
        <v>963</v>
      </c>
    </row>
    <row r="100" spans="1:63">
      <c r="A100" s="362" t="s">
        <v>233</v>
      </c>
      <c r="B100" s="360"/>
      <c r="C100" s="360"/>
      <c r="D100" s="360">
        <v>110</v>
      </c>
      <c r="E100" s="360"/>
      <c r="H100" s="374" t="str">
        <f t="shared" si="106"/>
        <v>Chromium, total recoverable</v>
      </c>
      <c r="I100" s="379">
        <f t="shared" si="107"/>
        <v>0.22006567091265603</v>
      </c>
      <c r="J100" s="379">
        <f t="shared" si="108"/>
        <v>0.17995090519764001</v>
      </c>
      <c r="K100" s="379">
        <f t="shared" si="109"/>
        <v>0.17088862939631999</v>
      </c>
      <c r="L100" s="374"/>
      <c r="M100" s="379"/>
      <c r="N100" s="379"/>
      <c r="O100" s="379"/>
      <c r="P100" s="145"/>
      <c r="Q100" s="145"/>
      <c r="R100" s="145"/>
      <c r="U100" t="s">
        <v>234</v>
      </c>
      <c r="V100" t="s">
        <v>230</v>
      </c>
      <c r="W100" t="s">
        <v>235</v>
      </c>
      <c r="X100">
        <v>1</v>
      </c>
      <c r="Y100">
        <v>400</v>
      </c>
      <c r="Z100" t="s">
        <v>977</v>
      </c>
      <c r="AA100" t="s">
        <v>978</v>
      </c>
      <c r="AB100">
        <v>1</v>
      </c>
      <c r="AC100" t="s">
        <v>960</v>
      </c>
      <c r="AD100">
        <v>1</v>
      </c>
      <c r="AE100">
        <v>20120229</v>
      </c>
      <c r="AF100" s="358">
        <v>40968</v>
      </c>
      <c r="AG100" s="147">
        <v>40968</v>
      </c>
      <c r="AH100" s="147">
        <v>2012</v>
      </c>
      <c r="AK100" t="s">
        <v>979</v>
      </c>
      <c r="AL100" t="s">
        <v>980</v>
      </c>
      <c r="AM100">
        <v>6.5</v>
      </c>
      <c r="AN100" t="s">
        <v>979</v>
      </c>
      <c r="AO100" t="s">
        <v>981</v>
      </c>
      <c r="BG100" t="s">
        <v>979</v>
      </c>
      <c r="BH100" t="s">
        <v>971</v>
      </c>
      <c r="BI100">
        <v>9</v>
      </c>
      <c r="BJ100" t="s">
        <v>979</v>
      </c>
      <c r="BK100" t="s">
        <v>963</v>
      </c>
    </row>
    <row r="101" spans="1:63">
      <c r="A101" s="372">
        <v>2</v>
      </c>
      <c r="B101" s="360"/>
      <c r="C101" s="360"/>
      <c r="D101" s="360">
        <v>110</v>
      </c>
      <c r="E101" s="360"/>
      <c r="H101" s="374" t="str">
        <f t="shared" si="106"/>
        <v>Copper, total recoverable</v>
      </c>
      <c r="I101" s="379">
        <f t="shared" si="107"/>
        <v>0.14669916674799963</v>
      </c>
      <c r="J101" s="379">
        <f t="shared" si="108"/>
        <v>0.11601212048754481</v>
      </c>
      <c r="K101" s="379">
        <f t="shared" si="109"/>
        <v>2.7073719299973598E-2</v>
      </c>
      <c r="L101" s="374"/>
      <c r="M101" s="379"/>
      <c r="N101" s="379"/>
      <c r="O101" s="379"/>
      <c r="P101" s="145"/>
      <c r="Q101" s="145"/>
      <c r="R101" s="145"/>
      <c r="U101" t="s">
        <v>234</v>
      </c>
      <c r="V101" t="s">
        <v>230</v>
      </c>
      <c r="W101" t="s">
        <v>235</v>
      </c>
      <c r="X101">
        <v>1</v>
      </c>
      <c r="Y101">
        <v>400</v>
      </c>
      <c r="Z101" t="s">
        <v>977</v>
      </c>
      <c r="AA101" t="s">
        <v>978</v>
      </c>
      <c r="AB101">
        <v>1</v>
      </c>
      <c r="AC101" t="s">
        <v>960</v>
      </c>
      <c r="AD101">
        <v>1</v>
      </c>
      <c r="AE101">
        <v>20120331</v>
      </c>
      <c r="AF101" s="358">
        <v>40999</v>
      </c>
      <c r="AG101" s="147">
        <v>40999</v>
      </c>
      <c r="AH101" s="147">
        <v>2012</v>
      </c>
      <c r="AJ101">
        <v>8.8000000000000007</v>
      </c>
      <c r="AK101" t="s">
        <v>979</v>
      </c>
      <c r="AL101" t="s">
        <v>980</v>
      </c>
      <c r="AM101">
        <v>6.5</v>
      </c>
      <c r="AN101" t="s">
        <v>979</v>
      </c>
      <c r="AO101" t="s">
        <v>981</v>
      </c>
      <c r="BF101">
        <v>8.8000000000000007</v>
      </c>
      <c r="BG101" t="s">
        <v>979</v>
      </c>
      <c r="BH101" t="s">
        <v>971</v>
      </c>
      <c r="BI101">
        <v>9</v>
      </c>
      <c r="BJ101" t="s">
        <v>979</v>
      </c>
      <c r="BK101" t="s">
        <v>963</v>
      </c>
    </row>
    <row r="102" spans="1:63">
      <c r="A102" s="362" t="s">
        <v>235</v>
      </c>
      <c r="B102" s="360"/>
      <c r="C102" s="360"/>
      <c r="D102" s="360">
        <v>410</v>
      </c>
      <c r="E102" s="360"/>
      <c r="H102" s="374" t="str">
        <f t="shared" si="106"/>
        <v>Copper, total recoverable</v>
      </c>
      <c r="I102" s="379">
        <f>SUM(I65:K65)</f>
        <v>0.17061971374346882</v>
      </c>
      <c r="J102" s="379">
        <f t="shared" si="108"/>
        <v>0.2129781308746086</v>
      </c>
      <c r="K102" s="379">
        <f t="shared" si="109"/>
        <v>2.8747174139675997E-2</v>
      </c>
      <c r="L102" s="374"/>
      <c r="M102" s="379"/>
      <c r="N102" s="379"/>
      <c r="O102" s="379"/>
      <c r="P102" s="145"/>
      <c r="Q102" s="145"/>
      <c r="R102" s="145"/>
      <c r="U102" t="s">
        <v>234</v>
      </c>
      <c r="V102" t="s">
        <v>230</v>
      </c>
      <c r="W102" t="s">
        <v>235</v>
      </c>
      <c r="X102">
        <v>1</v>
      </c>
      <c r="Y102">
        <v>400</v>
      </c>
      <c r="Z102" t="s">
        <v>977</v>
      </c>
      <c r="AA102" t="s">
        <v>978</v>
      </c>
      <c r="AB102">
        <v>1</v>
      </c>
      <c r="AC102" t="s">
        <v>960</v>
      </c>
      <c r="AD102">
        <v>1</v>
      </c>
      <c r="AE102">
        <v>20120430</v>
      </c>
      <c r="AF102" s="358">
        <v>41029</v>
      </c>
      <c r="AG102" s="147">
        <v>41029</v>
      </c>
      <c r="AH102" s="147">
        <v>2012</v>
      </c>
      <c r="AJ102">
        <v>8.8000000000000007</v>
      </c>
      <c r="AK102" t="s">
        <v>979</v>
      </c>
      <c r="AL102" t="s">
        <v>980</v>
      </c>
      <c r="AM102">
        <v>6.5</v>
      </c>
      <c r="AN102" t="s">
        <v>979</v>
      </c>
      <c r="AO102" t="s">
        <v>981</v>
      </c>
      <c r="BF102">
        <v>8.9</v>
      </c>
      <c r="BG102" t="s">
        <v>979</v>
      </c>
      <c r="BH102" t="s">
        <v>971</v>
      </c>
      <c r="BI102">
        <v>9</v>
      </c>
      <c r="BJ102" t="s">
        <v>979</v>
      </c>
      <c r="BK102" t="s">
        <v>963</v>
      </c>
    </row>
    <row r="103" spans="1:63">
      <c r="A103" s="372">
        <v>7</v>
      </c>
      <c r="B103" s="360"/>
      <c r="C103" s="360"/>
      <c r="D103" s="360">
        <v>410</v>
      </c>
      <c r="E103" s="360"/>
      <c r="H103" s="374" t="str">
        <f t="shared" si="106"/>
        <v>Cyanide, total (as CN)</v>
      </c>
      <c r="I103" s="379">
        <f t="shared" si="107"/>
        <v>0.11003283545632801</v>
      </c>
      <c r="J103" s="379">
        <f t="shared" si="108"/>
        <v>8.9975452598820005E-2</v>
      </c>
      <c r="K103" s="379">
        <f t="shared" si="109"/>
        <v>0.405499366532448</v>
      </c>
      <c r="L103" s="374"/>
      <c r="M103" s="379"/>
      <c r="N103" s="379"/>
      <c r="O103" s="379"/>
      <c r="P103" s="145"/>
      <c r="Q103" s="145"/>
      <c r="R103" s="145"/>
      <c r="U103" t="s">
        <v>234</v>
      </c>
      <c r="V103" t="s">
        <v>230</v>
      </c>
      <c r="W103" t="s">
        <v>235</v>
      </c>
      <c r="X103">
        <v>1</v>
      </c>
      <c r="Y103">
        <v>400</v>
      </c>
      <c r="Z103" t="s">
        <v>977</v>
      </c>
      <c r="AA103" t="s">
        <v>978</v>
      </c>
      <c r="AB103">
        <v>1</v>
      </c>
      <c r="AC103" t="s">
        <v>960</v>
      </c>
      <c r="AD103">
        <v>1</v>
      </c>
      <c r="AE103">
        <v>20120531</v>
      </c>
      <c r="AF103" s="358">
        <v>41060</v>
      </c>
      <c r="AG103" s="147">
        <v>41060</v>
      </c>
      <c r="AH103" s="147">
        <v>2012</v>
      </c>
      <c r="AV103" t="s">
        <v>979</v>
      </c>
      <c r="AW103" t="s">
        <v>980</v>
      </c>
      <c r="AX103">
        <v>6</v>
      </c>
      <c r="AY103" t="s">
        <v>979</v>
      </c>
      <c r="AZ103" t="s">
        <v>981</v>
      </c>
      <c r="BG103" t="s">
        <v>979</v>
      </c>
      <c r="BH103" t="s">
        <v>971</v>
      </c>
      <c r="BI103">
        <v>9</v>
      </c>
      <c r="BJ103" t="s">
        <v>979</v>
      </c>
      <c r="BK103" t="s">
        <v>963</v>
      </c>
    </row>
    <row r="104" spans="1:63">
      <c r="A104" s="106" t="s">
        <v>1075</v>
      </c>
      <c r="B104" s="360"/>
      <c r="C104" s="360"/>
      <c r="D104" s="360">
        <v>9.9999999999999992E-2</v>
      </c>
      <c r="E104" s="360"/>
      <c r="H104" s="374" t="str">
        <f t="shared" si="106"/>
        <v>Fluoride, total (as F)</v>
      </c>
      <c r="I104" s="379">
        <f t="shared" si="107"/>
        <v>18.58605613645755</v>
      </c>
      <c r="J104" s="379">
        <f t="shared" si="108"/>
        <v>16.45719846818578</v>
      </c>
      <c r="K104" s="379">
        <f t="shared" si="109"/>
        <v>13.740610953210012</v>
      </c>
      <c r="L104" s="374"/>
      <c r="M104" s="379"/>
      <c r="N104" s="379"/>
      <c r="O104" s="379"/>
      <c r="P104" s="145"/>
      <c r="Q104" s="145"/>
      <c r="R104" s="145"/>
      <c r="U104" t="s">
        <v>234</v>
      </c>
      <c r="V104" t="s">
        <v>230</v>
      </c>
      <c r="W104" t="s">
        <v>235</v>
      </c>
      <c r="X104">
        <v>1</v>
      </c>
      <c r="Y104">
        <v>400</v>
      </c>
      <c r="Z104" t="s">
        <v>977</v>
      </c>
      <c r="AA104" t="s">
        <v>978</v>
      </c>
      <c r="AB104">
        <v>1</v>
      </c>
      <c r="AC104" t="s">
        <v>960</v>
      </c>
      <c r="AD104">
        <v>1</v>
      </c>
      <c r="AE104">
        <v>20120630</v>
      </c>
      <c r="AF104" s="358">
        <v>41090</v>
      </c>
      <c r="AG104" s="147">
        <v>41090</v>
      </c>
      <c r="AH104" s="147">
        <v>2012</v>
      </c>
      <c r="AV104" t="s">
        <v>979</v>
      </c>
      <c r="AW104" t="s">
        <v>980</v>
      </c>
      <c r="AX104">
        <v>6</v>
      </c>
      <c r="AY104" t="s">
        <v>979</v>
      </c>
      <c r="AZ104" t="s">
        <v>981</v>
      </c>
      <c r="BG104" t="s">
        <v>979</v>
      </c>
      <c r="BH104" t="s">
        <v>971</v>
      </c>
      <c r="BI104">
        <v>9</v>
      </c>
      <c r="BJ104" t="s">
        <v>979</v>
      </c>
      <c r="BK104" t="s">
        <v>963</v>
      </c>
    </row>
    <row r="105" spans="1:63">
      <c r="A105" s="361">
        <v>2010</v>
      </c>
      <c r="B105" s="360"/>
      <c r="C105" s="360"/>
      <c r="D105" s="360">
        <v>0.1</v>
      </c>
      <c r="E105" s="360"/>
      <c r="H105" s="374" t="str">
        <f t="shared" si="106"/>
        <v>Iron, total (as Fe)</v>
      </c>
      <c r="I105" s="379">
        <f t="shared" si="107"/>
        <v>2.0359231592845202</v>
      </c>
      <c r="J105" s="379">
        <f t="shared" si="108"/>
        <v>2.3653425627801723</v>
      </c>
      <c r="K105" s="379">
        <f t="shared" si="109"/>
        <v>1.3668379996871118</v>
      </c>
      <c r="L105" s="374"/>
      <c r="M105" s="379"/>
      <c r="N105" s="379"/>
      <c r="O105" s="379"/>
      <c r="P105" s="145"/>
      <c r="Q105" s="145"/>
      <c r="R105" s="145"/>
      <c r="U105" t="s">
        <v>234</v>
      </c>
      <c r="V105" t="s">
        <v>230</v>
      </c>
      <c r="W105" t="s">
        <v>235</v>
      </c>
      <c r="X105">
        <v>1</v>
      </c>
      <c r="Y105">
        <v>400</v>
      </c>
      <c r="Z105" t="s">
        <v>977</v>
      </c>
      <c r="AA105" t="s">
        <v>978</v>
      </c>
      <c r="AB105">
        <v>1</v>
      </c>
      <c r="AC105" t="s">
        <v>960</v>
      </c>
      <c r="AD105">
        <v>1</v>
      </c>
      <c r="AE105">
        <v>20120731</v>
      </c>
      <c r="AF105" s="358">
        <v>41121</v>
      </c>
      <c r="AG105" s="147">
        <v>41121</v>
      </c>
      <c r="AH105" s="147">
        <v>2012</v>
      </c>
      <c r="AV105" t="s">
        <v>979</v>
      </c>
      <c r="AW105" t="s">
        <v>980</v>
      </c>
      <c r="AX105">
        <v>6</v>
      </c>
      <c r="AY105" t="s">
        <v>979</v>
      </c>
      <c r="AZ105" t="s">
        <v>981</v>
      </c>
      <c r="BG105" t="s">
        <v>979</v>
      </c>
      <c r="BH105" t="s">
        <v>971</v>
      </c>
      <c r="BI105">
        <v>9</v>
      </c>
      <c r="BJ105" t="s">
        <v>979</v>
      </c>
      <c r="BK105" t="s">
        <v>963</v>
      </c>
    </row>
    <row r="106" spans="1:63">
      <c r="A106" s="362" t="s">
        <v>233</v>
      </c>
      <c r="B106" s="360"/>
      <c r="C106" s="360"/>
      <c r="D106" s="360">
        <v>0.1</v>
      </c>
      <c r="E106" s="360"/>
      <c r="H106" s="374" t="str">
        <f t="shared" si="106"/>
        <v>Lead, total recoverable</v>
      </c>
      <c r="I106" s="379">
        <f t="shared" si="107"/>
        <v>2.2006567091265607E-2</v>
      </c>
      <c r="J106" s="379">
        <f t="shared" si="108"/>
        <v>1.8886498212777304E-2</v>
      </c>
      <c r="K106" s="379">
        <f t="shared" si="109"/>
        <v>1.7088862939632E-2</v>
      </c>
      <c r="L106" s="374"/>
      <c r="M106" s="379"/>
      <c r="N106" s="379"/>
      <c r="O106" s="379"/>
      <c r="P106" s="145"/>
      <c r="Q106" s="145"/>
      <c r="R106" s="145"/>
      <c r="U106" t="s">
        <v>234</v>
      </c>
      <c r="V106" t="s">
        <v>230</v>
      </c>
      <c r="W106" t="s">
        <v>235</v>
      </c>
      <c r="X106">
        <v>1</v>
      </c>
      <c r="Y106">
        <v>400</v>
      </c>
      <c r="Z106" t="s">
        <v>977</v>
      </c>
      <c r="AA106" t="s">
        <v>978</v>
      </c>
      <c r="AB106">
        <v>1</v>
      </c>
      <c r="AC106" t="s">
        <v>960</v>
      </c>
      <c r="AD106">
        <v>1</v>
      </c>
      <c r="AE106">
        <v>20120831</v>
      </c>
      <c r="AF106" s="358">
        <v>41152</v>
      </c>
      <c r="AG106" s="147">
        <v>41152</v>
      </c>
      <c r="AH106" s="147">
        <v>2012</v>
      </c>
      <c r="AV106" t="s">
        <v>979</v>
      </c>
      <c r="AW106" t="s">
        <v>980</v>
      </c>
      <c r="AX106">
        <v>6</v>
      </c>
      <c r="AY106" t="s">
        <v>979</v>
      </c>
      <c r="AZ106" t="s">
        <v>981</v>
      </c>
      <c r="BG106" t="s">
        <v>979</v>
      </c>
      <c r="BH106" t="s">
        <v>971</v>
      </c>
      <c r="BI106">
        <v>9</v>
      </c>
      <c r="BJ106" t="s">
        <v>979</v>
      </c>
      <c r="BK106" t="s">
        <v>963</v>
      </c>
    </row>
    <row r="107" spans="1:63">
      <c r="A107" s="372">
        <v>2</v>
      </c>
      <c r="B107" s="360"/>
      <c r="C107" s="360"/>
      <c r="D107" s="360">
        <v>0.1</v>
      </c>
      <c r="E107" s="360"/>
      <c r="H107" s="374" t="str">
        <f t="shared" si="106"/>
        <v>Magnesium, total recoverable</v>
      </c>
      <c r="I107" s="379">
        <f t="shared" si="107"/>
        <v>2059.1247808747321</v>
      </c>
      <c r="J107" s="379">
        <f t="shared" si="108"/>
        <v>1482.426154055297</v>
      </c>
      <c r="K107" s="379">
        <f t="shared" si="109"/>
        <v>1512.720728822401</v>
      </c>
      <c r="L107" s="374"/>
      <c r="M107" s="379"/>
      <c r="N107" s="379"/>
      <c r="O107" s="379"/>
      <c r="P107" s="145"/>
      <c r="Q107" s="145"/>
      <c r="R107" s="145"/>
      <c r="U107" t="s">
        <v>234</v>
      </c>
      <c r="V107" t="s">
        <v>230</v>
      </c>
      <c r="W107" t="s">
        <v>235</v>
      </c>
      <c r="X107">
        <v>1</v>
      </c>
      <c r="Y107">
        <v>400</v>
      </c>
      <c r="Z107" t="s">
        <v>977</v>
      </c>
      <c r="AA107" t="s">
        <v>978</v>
      </c>
      <c r="AB107">
        <v>1</v>
      </c>
      <c r="AC107" t="s">
        <v>960</v>
      </c>
      <c r="AD107">
        <v>1</v>
      </c>
      <c r="AE107">
        <v>20120930</v>
      </c>
      <c r="AF107" s="358">
        <v>41182</v>
      </c>
      <c r="AG107" s="147">
        <v>41182</v>
      </c>
      <c r="AH107" s="147">
        <v>2012</v>
      </c>
      <c r="AV107" t="s">
        <v>979</v>
      </c>
      <c r="AW107" t="s">
        <v>980</v>
      </c>
      <c r="AX107">
        <v>6</v>
      </c>
      <c r="AY107" t="s">
        <v>979</v>
      </c>
      <c r="AZ107" t="s">
        <v>981</v>
      </c>
      <c r="BG107" t="s">
        <v>979</v>
      </c>
      <c r="BH107" t="s">
        <v>971</v>
      </c>
      <c r="BI107">
        <v>9</v>
      </c>
      <c r="BJ107" t="s">
        <v>979</v>
      </c>
      <c r="BK107" t="s">
        <v>963</v>
      </c>
    </row>
    <row r="108" spans="1:63">
      <c r="A108" s="362" t="s">
        <v>235</v>
      </c>
      <c r="B108" s="360"/>
      <c r="C108" s="360"/>
      <c r="D108" s="360">
        <v>0.1</v>
      </c>
      <c r="E108" s="360"/>
      <c r="H108" s="374" t="str">
        <f t="shared" si="106"/>
        <v>Manganese, total recoverable</v>
      </c>
      <c r="I108" s="379">
        <f t="shared" si="107"/>
        <v>3.6132615485656423</v>
      </c>
      <c r="J108" s="379">
        <f t="shared" si="108"/>
        <v>1.5693361044864371</v>
      </c>
      <c r="K108" s="379">
        <f t="shared" si="109"/>
        <v>3.774594587297472</v>
      </c>
      <c r="L108" s="374"/>
      <c r="M108" s="379"/>
      <c r="N108" s="379"/>
      <c r="O108" s="379"/>
      <c r="P108" s="145"/>
      <c r="Q108" s="145"/>
      <c r="R108" s="145"/>
      <c r="U108" t="s">
        <v>234</v>
      </c>
      <c r="V108" t="s">
        <v>230</v>
      </c>
      <c r="W108" t="s">
        <v>235</v>
      </c>
      <c r="X108">
        <v>1</v>
      </c>
      <c r="Y108">
        <v>530</v>
      </c>
      <c r="Z108" t="s">
        <v>982</v>
      </c>
      <c r="AA108" t="s">
        <v>983</v>
      </c>
      <c r="AB108">
        <v>1</v>
      </c>
      <c r="AC108" t="s">
        <v>960</v>
      </c>
      <c r="AD108">
        <v>1</v>
      </c>
      <c r="AE108">
        <v>20090731</v>
      </c>
      <c r="AF108" s="358">
        <v>40025</v>
      </c>
      <c r="AG108" s="147">
        <v>40025</v>
      </c>
      <c r="AH108" s="147">
        <v>2009</v>
      </c>
      <c r="AV108" t="s">
        <v>976</v>
      </c>
      <c r="AW108" t="s">
        <v>971</v>
      </c>
      <c r="AX108">
        <v>35</v>
      </c>
      <c r="AY108" t="s">
        <v>976</v>
      </c>
      <c r="AZ108" t="s">
        <v>962</v>
      </c>
      <c r="BG108" t="s">
        <v>976</v>
      </c>
      <c r="BH108" t="s">
        <v>971</v>
      </c>
      <c r="BI108">
        <v>70</v>
      </c>
      <c r="BJ108" t="s">
        <v>976</v>
      </c>
      <c r="BK108" t="s">
        <v>963</v>
      </c>
    </row>
    <row r="109" spans="1:63">
      <c r="A109" s="372">
        <v>7</v>
      </c>
      <c r="B109" s="360"/>
      <c r="C109" s="360"/>
      <c r="D109" s="360">
        <v>0.1</v>
      </c>
      <c r="E109" s="360"/>
      <c r="H109" s="374" t="str">
        <f t="shared" si="106"/>
        <v>Mercury, total recoverable</v>
      </c>
      <c r="I109" s="379">
        <f t="shared" si="107"/>
        <v>2.2006567091265603E-4</v>
      </c>
      <c r="J109" s="379">
        <f t="shared" si="108"/>
        <v>1.7995090519764E-4</v>
      </c>
      <c r="K109" s="379">
        <f t="shared" si="109"/>
        <v>1.7088862939631998E-4</v>
      </c>
      <c r="L109" s="374"/>
      <c r="M109" s="379"/>
      <c r="N109" s="379"/>
      <c r="O109" s="379"/>
      <c r="P109" s="145"/>
      <c r="Q109" s="145"/>
      <c r="R109" s="145"/>
      <c r="U109" t="s">
        <v>234</v>
      </c>
      <c r="V109" t="s">
        <v>230</v>
      </c>
      <c r="W109" t="s">
        <v>235</v>
      </c>
      <c r="X109">
        <v>1</v>
      </c>
      <c r="Y109">
        <v>530</v>
      </c>
      <c r="Z109" t="s">
        <v>982</v>
      </c>
      <c r="AA109" t="s">
        <v>983</v>
      </c>
      <c r="AB109">
        <v>1</v>
      </c>
      <c r="AC109" t="s">
        <v>960</v>
      </c>
      <c r="AD109">
        <v>1</v>
      </c>
      <c r="AE109">
        <v>20090831</v>
      </c>
      <c r="AF109" s="358">
        <v>40056</v>
      </c>
      <c r="AG109" s="147">
        <v>40056</v>
      </c>
      <c r="AH109" s="147">
        <v>2009</v>
      </c>
      <c r="AV109" t="s">
        <v>976</v>
      </c>
      <c r="AW109" t="s">
        <v>971</v>
      </c>
      <c r="AX109">
        <v>35</v>
      </c>
      <c r="AY109" t="s">
        <v>976</v>
      </c>
      <c r="AZ109" t="s">
        <v>962</v>
      </c>
      <c r="BG109" t="s">
        <v>976</v>
      </c>
      <c r="BH109" t="s">
        <v>971</v>
      </c>
      <c r="BI109">
        <v>70</v>
      </c>
      <c r="BJ109" t="s">
        <v>976</v>
      </c>
      <c r="BK109" t="s">
        <v>963</v>
      </c>
    </row>
    <row r="110" spans="1:63">
      <c r="A110" s="361">
        <v>2011</v>
      </c>
      <c r="B110" s="360"/>
      <c r="C110" s="360"/>
      <c r="D110" s="360">
        <v>0.1</v>
      </c>
      <c r="E110" s="360"/>
      <c r="H110" s="374" t="str">
        <f t="shared" si="106"/>
        <v>Nickel, total recoverable</v>
      </c>
      <c r="I110" s="379">
        <f t="shared" si="107"/>
        <v>0.22006567091265603</v>
      </c>
      <c r="J110" s="379">
        <f t="shared" si="108"/>
        <v>0.17995090519764001</v>
      </c>
      <c r="K110" s="379">
        <f t="shared" si="109"/>
        <v>0.17088862939631999</v>
      </c>
      <c r="L110" s="374"/>
      <c r="M110" s="379"/>
      <c r="N110" s="379"/>
      <c r="O110" s="379"/>
      <c r="P110" s="145"/>
      <c r="Q110" s="145"/>
      <c r="R110" s="145"/>
      <c r="U110" t="s">
        <v>234</v>
      </c>
      <c r="V110" t="s">
        <v>230</v>
      </c>
      <c r="W110" t="s">
        <v>235</v>
      </c>
      <c r="X110">
        <v>1</v>
      </c>
      <c r="Y110">
        <v>530</v>
      </c>
      <c r="Z110" t="s">
        <v>982</v>
      </c>
      <c r="AA110" t="s">
        <v>983</v>
      </c>
      <c r="AB110">
        <v>1</v>
      </c>
      <c r="AC110" t="s">
        <v>960</v>
      </c>
      <c r="AD110">
        <v>1</v>
      </c>
      <c r="AE110">
        <v>20090930</v>
      </c>
      <c r="AF110" s="358">
        <v>40086</v>
      </c>
      <c r="AG110" s="147">
        <v>40086</v>
      </c>
      <c r="AH110" s="147">
        <v>2009</v>
      </c>
      <c r="AV110" t="s">
        <v>976</v>
      </c>
      <c r="AW110" t="s">
        <v>971</v>
      </c>
      <c r="AX110">
        <v>35</v>
      </c>
      <c r="AY110" t="s">
        <v>976</v>
      </c>
      <c r="AZ110" t="s">
        <v>962</v>
      </c>
      <c r="BG110" t="s">
        <v>976</v>
      </c>
      <c r="BH110" t="s">
        <v>971</v>
      </c>
      <c r="BI110">
        <v>70</v>
      </c>
      <c r="BJ110" t="s">
        <v>976</v>
      </c>
      <c r="BK110" t="s">
        <v>963</v>
      </c>
    </row>
    <row r="111" spans="1:63">
      <c r="A111" s="362" t="s">
        <v>233</v>
      </c>
      <c r="B111" s="360"/>
      <c r="C111" s="360"/>
      <c r="D111" s="360">
        <v>0.1</v>
      </c>
      <c r="E111" s="360"/>
      <c r="H111" s="374" t="str">
        <f t="shared" si="106"/>
        <v>Nitrite plus nitrate total 1 det. (as N)</v>
      </c>
      <c r="I111" s="379">
        <f t="shared" si="107"/>
        <v>10.778418351124284</v>
      </c>
      <c r="J111" s="379">
        <f t="shared" si="108"/>
        <v>16.149506949766149</v>
      </c>
      <c r="K111" s="379">
        <f t="shared" si="109"/>
        <v>5.8838290594428937</v>
      </c>
      <c r="L111" s="374"/>
      <c r="M111" s="379"/>
      <c r="N111" s="379"/>
      <c r="O111" s="379"/>
      <c r="P111" s="145"/>
      <c r="Q111" s="145"/>
      <c r="R111" s="145"/>
      <c r="U111" t="s">
        <v>234</v>
      </c>
      <c r="V111" t="s">
        <v>230</v>
      </c>
      <c r="W111" t="s">
        <v>235</v>
      </c>
      <c r="X111">
        <v>1</v>
      </c>
      <c r="Y111">
        <v>530</v>
      </c>
      <c r="Z111" t="s">
        <v>982</v>
      </c>
      <c r="AA111" t="s">
        <v>983</v>
      </c>
      <c r="AB111">
        <v>1</v>
      </c>
      <c r="AC111" t="s">
        <v>960</v>
      </c>
      <c r="AD111">
        <v>1</v>
      </c>
      <c r="AE111">
        <v>20091031</v>
      </c>
      <c r="AF111" s="358">
        <v>40117</v>
      </c>
      <c r="AG111" s="147">
        <v>40117</v>
      </c>
      <c r="AH111" s="147">
        <v>2009</v>
      </c>
      <c r="AV111" t="s">
        <v>976</v>
      </c>
      <c r="AW111" t="s">
        <v>971</v>
      </c>
      <c r="AX111">
        <v>35</v>
      </c>
      <c r="AY111" t="s">
        <v>976</v>
      </c>
      <c r="AZ111" t="s">
        <v>962</v>
      </c>
      <c r="BG111" t="s">
        <v>976</v>
      </c>
      <c r="BH111" t="s">
        <v>971</v>
      </c>
      <c r="BI111">
        <v>70</v>
      </c>
      <c r="BJ111" t="s">
        <v>976</v>
      </c>
      <c r="BK111" t="s">
        <v>963</v>
      </c>
    </row>
    <row r="112" spans="1:63">
      <c r="A112" s="372">
        <v>2</v>
      </c>
      <c r="B112" s="360"/>
      <c r="C112" s="360"/>
      <c r="D112" s="360">
        <v>0.1</v>
      </c>
      <c r="E112" s="360"/>
      <c r="H112" s="374" t="str">
        <f t="shared" si="106"/>
        <v>Nitrogen, ammonia total (as N)</v>
      </c>
      <c r="I112" s="379">
        <f t="shared" si="107"/>
        <v>6.0590818900803791</v>
      </c>
      <c r="J112" s="379">
        <f t="shared" si="108"/>
        <v>4.8182076313257243</v>
      </c>
      <c r="K112" s="379">
        <f t="shared" si="109"/>
        <v>6.0728513254301264</v>
      </c>
      <c r="L112" s="374"/>
      <c r="M112" s="379"/>
      <c r="N112" s="379"/>
      <c r="O112" s="379"/>
      <c r="P112" s="145"/>
      <c r="Q112" s="145"/>
      <c r="R112" s="145"/>
      <c r="U112" t="s">
        <v>234</v>
      </c>
      <c r="V112" t="s">
        <v>230</v>
      </c>
      <c r="W112" t="s">
        <v>235</v>
      </c>
      <c r="X112">
        <v>1</v>
      </c>
      <c r="Y112">
        <v>530</v>
      </c>
      <c r="Z112" t="s">
        <v>982</v>
      </c>
      <c r="AA112" t="s">
        <v>983</v>
      </c>
      <c r="AB112">
        <v>1</v>
      </c>
      <c r="AC112" t="s">
        <v>960</v>
      </c>
      <c r="AD112">
        <v>1</v>
      </c>
      <c r="AE112">
        <v>20091130</v>
      </c>
      <c r="AF112" s="358">
        <v>40147</v>
      </c>
      <c r="AG112" s="147">
        <v>40147</v>
      </c>
      <c r="AH112" s="147">
        <v>2009</v>
      </c>
      <c r="AV112" t="s">
        <v>976</v>
      </c>
      <c r="AW112" t="s">
        <v>971</v>
      </c>
      <c r="AX112">
        <v>35</v>
      </c>
      <c r="AY112" t="s">
        <v>976</v>
      </c>
      <c r="AZ112" t="s">
        <v>962</v>
      </c>
      <c r="BG112" t="s">
        <v>976</v>
      </c>
      <c r="BH112" t="s">
        <v>971</v>
      </c>
      <c r="BI112">
        <v>70</v>
      </c>
      <c r="BJ112" t="s">
        <v>976</v>
      </c>
      <c r="BK112" t="s">
        <v>963</v>
      </c>
    </row>
    <row r="113" spans="1:63">
      <c r="A113" s="362" t="s">
        <v>235</v>
      </c>
      <c r="B113" s="360"/>
      <c r="C113" s="360"/>
      <c r="D113" s="360">
        <v>0.1</v>
      </c>
      <c r="E113" s="360"/>
      <c r="H113" s="374" t="str">
        <f t="shared" si="106"/>
        <v>Nitrogen, Kjeldahl, total (as N)</v>
      </c>
      <c r="I113" s="379">
        <f t="shared" si="107"/>
        <v>21.359795419946579</v>
      </c>
      <c r="J113" s="379">
        <f t="shared" si="108"/>
        <v>19.613796948892261</v>
      </c>
      <c r="K113" s="379">
        <f t="shared" si="109"/>
        <v>13.588074757205487</v>
      </c>
      <c r="L113" s="374"/>
      <c r="M113" s="379"/>
      <c r="N113" s="379"/>
      <c r="O113" s="379"/>
      <c r="P113" s="145"/>
      <c r="Q113" s="145"/>
      <c r="R113" s="145"/>
      <c r="U113" t="s">
        <v>234</v>
      </c>
      <c r="V113" t="s">
        <v>230</v>
      </c>
      <c r="W113" t="s">
        <v>235</v>
      </c>
      <c r="X113">
        <v>1</v>
      </c>
      <c r="Y113">
        <v>530</v>
      </c>
      <c r="Z113" t="s">
        <v>982</v>
      </c>
      <c r="AA113" t="s">
        <v>983</v>
      </c>
      <c r="AB113">
        <v>1</v>
      </c>
      <c r="AC113" t="s">
        <v>960</v>
      </c>
      <c r="AD113">
        <v>1</v>
      </c>
      <c r="AE113">
        <v>20091231</v>
      </c>
      <c r="AF113" s="358">
        <v>40178</v>
      </c>
      <c r="AG113" s="147">
        <v>40178</v>
      </c>
      <c r="AH113" s="147">
        <v>2009</v>
      </c>
      <c r="AV113" t="s">
        <v>976</v>
      </c>
      <c r="AW113" t="s">
        <v>971</v>
      </c>
      <c r="AX113">
        <v>35</v>
      </c>
      <c r="AY113" t="s">
        <v>976</v>
      </c>
      <c r="AZ113" t="s">
        <v>962</v>
      </c>
      <c r="BG113" t="s">
        <v>976</v>
      </c>
      <c r="BH113" t="s">
        <v>971</v>
      </c>
      <c r="BI113">
        <v>70</v>
      </c>
      <c r="BJ113" t="s">
        <v>976</v>
      </c>
      <c r="BK113" t="s">
        <v>963</v>
      </c>
    </row>
    <row r="114" spans="1:63">
      <c r="A114" s="372">
        <v>7</v>
      </c>
      <c r="B114" s="360"/>
      <c r="C114" s="360"/>
      <c r="D114" s="360">
        <v>0.1</v>
      </c>
      <c r="E114" s="360"/>
      <c r="H114" s="374" t="str">
        <f t="shared" si="106"/>
        <v>Nitrogen, total</v>
      </c>
      <c r="I114" s="379">
        <f t="shared" si="107"/>
        <v>32.310488239719845</v>
      </c>
      <c r="J114" s="379">
        <f t="shared" si="108"/>
        <v>34.227755774054373</v>
      </c>
      <c r="K114" s="379">
        <f t="shared" si="109"/>
        <v>19.413178452458176</v>
      </c>
      <c r="L114" s="374"/>
      <c r="M114" s="379"/>
      <c r="N114" s="379"/>
      <c r="O114" s="379"/>
      <c r="P114" s="145"/>
      <c r="Q114" s="145"/>
      <c r="R114" s="145"/>
      <c r="U114" t="s">
        <v>234</v>
      </c>
      <c r="V114" t="s">
        <v>230</v>
      </c>
      <c r="W114" t="s">
        <v>235</v>
      </c>
      <c r="X114">
        <v>1</v>
      </c>
      <c r="Y114">
        <v>530</v>
      </c>
      <c r="Z114" t="s">
        <v>982</v>
      </c>
      <c r="AA114" t="s">
        <v>983</v>
      </c>
      <c r="AB114">
        <v>1</v>
      </c>
      <c r="AC114" t="s">
        <v>960</v>
      </c>
      <c r="AD114">
        <v>1</v>
      </c>
      <c r="AE114">
        <v>20100131</v>
      </c>
      <c r="AF114" s="358">
        <v>40209</v>
      </c>
      <c r="AG114" s="147">
        <v>40209</v>
      </c>
      <c r="AH114" s="147">
        <v>2010</v>
      </c>
      <c r="AV114" t="s">
        <v>976</v>
      </c>
      <c r="AW114" t="s">
        <v>971</v>
      </c>
      <c r="AX114">
        <v>35</v>
      </c>
      <c r="AY114" t="s">
        <v>976</v>
      </c>
      <c r="AZ114" t="s">
        <v>962</v>
      </c>
      <c r="BG114" t="s">
        <v>976</v>
      </c>
      <c r="BH114" t="s">
        <v>971</v>
      </c>
      <c r="BI114">
        <v>70</v>
      </c>
      <c r="BJ114" t="s">
        <v>976</v>
      </c>
      <c r="BK114" t="s">
        <v>963</v>
      </c>
    </row>
    <row r="115" spans="1:63">
      <c r="A115" s="361">
        <v>2012</v>
      </c>
      <c r="B115" s="360"/>
      <c r="C115" s="360"/>
      <c r="D115" s="360">
        <v>0.1</v>
      </c>
      <c r="E115" s="360"/>
      <c r="H115" s="374" t="str">
        <f t="shared" si="106"/>
        <v>Petrol hydrocarbons, total recoverable</v>
      </c>
      <c r="I115" s="379">
        <f t="shared" si="107"/>
        <v>22.006567091265602</v>
      </c>
      <c r="J115" s="379">
        <f t="shared" si="108"/>
        <v>35.980301114782208</v>
      </c>
      <c r="K115" s="379">
        <f t="shared" si="109"/>
        <v>28.747174139675998</v>
      </c>
      <c r="L115" s="374"/>
      <c r="M115" s="379"/>
      <c r="N115" s="379"/>
      <c r="O115" s="379"/>
      <c r="P115" s="145"/>
      <c r="Q115" s="145"/>
      <c r="R115" s="145"/>
      <c r="U115" t="s">
        <v>234</v>
      </c>
      <c r="V115" t="s">
        <v>230</v>
      </c>
      <c r="W115" t="s">
        <v>235</v>
      </c>
      <c r="X115">
        <v>1</v>
      </c>
      <c r="Y115">
        <v>530</v>
      </c>
      <c r="Z115" t="s">
        <v>982</v>
      </c>
      <c r="AA115" t="s">
        <v>983</v>
      </c>
      <c r="AB115">
        <v>1</v>
      </c>
      <c r="AC115" t="s">
        <v>960</v>
      </c>
      <c r="AD115">
        <v>1</v>
      </c>
      <c r="AE115">
        <v>20100228</v>
      </c>
      <c r="AF115" s="358">
        <v>40237</v>
      </c>
      <c r="AG115" s="147">
        <v>40237</v>
      </c>
      <c r="AH115" s="147">
        <v>2010</v>
      </c>
      <c r="AV115" t="s">
        <v>976</v>
      </c>
      <c r="AW115" t="s">
        <v>971</v>
      </c>
      <c r="AX115">
        <v>35</v>
      </c>
      <c r="AY115" t="s">
        <v>976</v>
      </c>
      <c r="AZ115" t="s">
        <v>962</v>
      </c>
      <c r="BG115" t="s">
        <v>976</v>
      </c>
      <c r="BH115" t="s">
        <v>971</v>
      </c>
      <c r="BI115">
        <v>70</v>
      </c>
      <c r="BJ115" t="s">
        <v>976</v>
      </c>
      <c r="BK115" t="s">
        <v>963</v>
      </c>
    </row>
    <row r="116" spans="1:63">
      <c r="A116" s="362" t="s">
        <v>233</v>
      </c>
      <c r="B116" s="360"/>
      <c r="C116" s="360"/>
      <c r="D116" s="360">
        <v>0.1</v>
      </c>
      <c r="E116" s="360"/>
      <c r="H116" s="374" t="str">
        <f t="shared" si="106"/>
        <v>Phosphorus, total (as P)</v>
      </c>
      <c r="I116" s="379">
        <f t="shared" si="107"/>
        <v>0.43878562793752196</v>
      </c>
      <c r="J116" s="379">
        <f t="shared" si="108"/>
        <v>0.35170487972686804</v>
      </c>
      <c r="K116" s="379">
        <f t="shared" si="109"/>
        <v>0.2761909114594176</v>
      </c>
      <c r="L116" s="374"/>
      <c r="M116" s="379"/>
      <c r="N116" s="379"/>
      <c r="O116" s="379"/>
      <c r="P116" s="145"/>
      <c r="Q116" s="145"/>
      <c r="R116" s="145"/>
      <c r="U116" t="s">
        <v>234</v>
      </c>
      <c r="V116" t="s">
        <v>230</v>
      </c>
      <c r="W116" t="s">
        <v>235</v>
      </c>
      <c r="X116">
        <v>1</v>
      </c>
      <c r="Y116">
        <v>530</v>
      </c>
      <c r="Z116" t="s">
        <v>982</v>
      </c>
      <c r="AA116" t="s">
        <v>983</v>
      </c>
      <c r="AB116">
        <v>1</v>
      </c>
      <c r="AC116" t="s">
        <v>960</v>
      </c>
      <c r="AD116">
        <v>1</v>
      </c>
      <c r="AE116">
        <v>20100331</v>
      </c>
      <c r="AF116" s="358">
        <v>40268</v>
      </c>
      <c r="AG116" s="147">
        <v>40268</v>
      </c>
      <c r="AH116" s="147">
        <v>2010</v>
      </c>
      <c r="AV116" t="s">
        <v>976</v>
      </c>
      <c r="AW116" t="s">
        <v>971</v>
      </c>
      <c r="AX116">
        <v>35</v>
      </c>
      <c r="AY116" t="s">
        <v>976</v>
      </c>
      <c r="AZ116" t="s">
        <v>962</v>
      </c>
      <c r="BG116" t="s">
        <v>976</v>
      </c>
      <c r="BH116" t="s">
        <v>971</v>
      </c>
      <c r="BI116">
        <v>70</v>
      </c>
      <c r="BJ116" t="s">
        <v>976</v>
      </c>
      <c r="BK116" t="s">
        <v>963</v>
      </c>
    </row>
    <row r="117" spans="1:63">
      <c r="A117" s="372">
        <v>2</v>
      </c>
      <c r="B117" s="360"/>
      <c r="C117" s="360"/>
      <c r="D117" s="360">
        <v>0.1</v>
      </c>
      <c r="E117" s="360"/>
      <c r="H117" s="374" t="str">
        <f t="shared" si="106"/>
        <v>Selenium, total recoverable</v>
      </c>
      <c r="I117" s="379">
        <f t="shared" si="107"/>
        <v>4.2300008227374411E-2</v>
      </c>
      <c r="J117" s="379">
        <f t="shared" si="108"/>
        <v>3.9244764525618606E-2</v>
      </c>
      <c r="K117" s="379">
        <f t="shared" si="109"/>
        <v>2.4290987392260002E-2</v>
      </c>
      <c r="L117" s="374"/>
      <c r="M117" s="379"/>
      <c r="N117" s="379"/>
      <c r="O117" s="379"/>
      <c r="P117" s="145"/>
      <c r="Q117" s="145"/>
      <c r="R117" s="145"/>
      <c r="U117" t="s">
        <v>234</v>
      </c>
      <c r="V117" t="s">
        <v>230</v>
      </c>
      <c r="W117" t="s">
        <v>235</v>
      </c>
      <c r="X117">
        <v>1</v>
      </c>
      <c r="Y117">
        <v>530</v>
      </c>
      <c r="Z117" t="s">
        <v>982</v>
      </c>
      <c r="AA117" t="s">
        <v>983</v>
      </c>
      <c r="AB117">
        <v>1</v>
      </c>
      <c r="AC117" t="s">
        <v>960</v>
      </c>
      <c r="AD117">
        <v>1</v>
      </c>
      <c r="AE117">
        <v>20100430</v>
      </c>
      <c r="AF117" s="358">
        <v>40298</v>
      </c>
      <c r="AG117" s="147">
        <v>40298</v>
      </c>
      <c r="AH117" s="147">
        <v>2010</v>
      </c>
      <c r="AV117" t="s">
        <v>976</v>
      </c>
      <c r="AW117" t="s">
        <v>971</v>
      </c>
      <c r="AX117">
        <v>35</v>
      </c>
      <c r="AY117" t="s">
        <v>976</v>
      </c>
      <c r="AZ117" t="s">
        <v>962</v>
      </c>
      <c r="BG117" t="s">
        <v>976</v>
      </c>
      <c r="BH117" t="s">
        <v>971</v>
      </c>
      <c r="BI117">
        <v>70</v>
      </c>
      <c r="BJ117" t="s">
        <v>976</v>
      </c>
      <c r="BK117" t="s">
        <v>963</v>
      </c>
    </row>
    <row r="118" spans="1:63">
      <c r="A118" s="362" t="s">
        <v>235</v>
      </c>
      <c r="B118" s="360"/>
      <c r="C118" s="360"/>
      <c r="D118" s="360">
        <v>0.1</v>
      </c>
      <c r="E118" s="360"/>
      <c r="H118" s="374" t="str">
        <f t="shared" si="106"/>
        <v>Sodium, total recoverable</v>
      </c>
      <c r="I118" s="379">
        <f t="shared" si="107"/>
        <v>4627.5864074026204</v>
      </c>
      <c r="J118" s="379">
        <f t="shared" si="108"/>
        <v>4538.6660626292396</v>
      </c>
      <c r="K118" s="379">
        <f t="shared" si="109"/>
        <v>3234.3466747147195</v>
      </c>
      <c r="L118" s="374"/>
      <c r="M118" s="379"/>
      <c r="N118" s="379"/>
      <c r="O118" s="379"/>
      <c r="P118" s="145"/>
      <c r="Q118" s="145"/>
      <c r="R118" s="145"/>
      <c r="U118" t="s">
        <v>234</v>
      </c>
      <c r="V118" t="s">
        <v>230</v>
      </c>
      <c r="W118" t="s">
        <v>235</v>
      </c>
      <c r="X118">
        <v>1</v>
      </c>
      <c r="Y118">
        <v>530</v>
      </c>
      <c r="Z118" t="s">
        <v>982</v>
      </c>
      <c r="AA118" t="s">
        <v>983</v>
      </c>
      <c r="AB118">
        <v>1</v>
      </c>
      <c r="AC118" t="s">
        <v>960</v>
      </c>
      <c r="AD118">
        <v>1</v>
      </c>
      <c r="AE118">
        <v>20100531</v>
      </c>
      <c r="AF118" s="358">
        <v>40329</v>
      </c>
      <c r="AG118" s="147">
        <v>40329</v>
      </c>
      <c r="AH118" s="147">
        <v>2010</v>
      </c>
      <c r="AV118" t="s">
        <v>976</v>
      </c>
      <c r="AW118" t="s">
        <v>971</v>
      </c>
      <c r="AX118">
        <v>35</v>
      </c>
      <c r="AY118" t="s">
        <v>976</v>
      </c>
      <c r="AZ118" t="s">
        <v>962</v>
      </c>
      <c r="BG118" t="s">
        <v>976</v>
      </c>
      <c r="BH118" t="s">
        <v>971</v>
      </c>
      <c r="BI118">
        <v>70</v>
      </c>
      <c r="BJ118" t="s">
        <v>976</v>
      </c>
      <c r="BK118" t="s">
        <v>963</v>
      </c>
    </row>
    <row r="119" spans="1:63">
      <c r="A119" s="372">
        <v>7</v>
      </c>
      <c r="B119" s="360"/>
      <c r="C119" s="360"/>
      <c r="D119" s="360">
        <v>0.1</v>
      </c>
      <c r="E119" s="360"/>
      <c r="H119" s="374" t="str">
        <f t="shared" si="106"/>
        <v>Solids, total dissolved</v>
      </c>
      <c r="I119" s="379">
        <f t="shared" si="107"/>
        <v>34939.933304272941</v>
      </c>
      <c r="J119" s="379">
        <f t="shared" si="108"/>
        <v>26780.053867822404</v>
      </c>
      <c r="K119" s="379">
        <f t="shared" si="109"/>
        <v>24045.835797481282</v>
      </c>
      <c r="L119" s="374"/>
      <c r="M119" s="379"/>
      <c r="N119" s="379"/>
      <c r="O119" s="379"/>
      <c r="P119" s="145"/>
      <c r="Q119" s="145"/>
      <c r="R119" s="145"/>
      <c r="U119" t="s">
        <v>234</v>
      </c>
      <c r="V119" t="s">
        <v>230</v>
      </c>
      <c r="W119" t="s">
        <v>235</v>
      </c>
      <c r="X119">
        <v>1</v>
      </c>
      <c r="Y119">
        <v>530</v>
      </c>
      <c r="Z119" t="s">
        <v>982</v>
      </c>
      <c r="AA119" t="s">
        <v>983</v>
      </c>
      <c r="AB119">
        <v>1</v>
      </c>
      <c r="AC119" t="s">
        <v>960</v>
      </c>
      <c r="AD119">
        <v>1</v>
      </c>
      <c r="AE119">
        <v>20100630</v>
      </c>
      <c r="AF119" s="358">
        <v>40359</v>
      </c>
      <c r="AG119" s="147">
        <v>40359</v>
      </c>
      <c r="AH119" s="147">
        <v>2010</v>
      </c>
      <c r="AV119" t="s">
        <v>976</v>
      </c>
      <c r="AW119" t="s">
        <v>971</v>
      </c>
      <c r="AX119">
        <v>35</v>
      </c>
      <c r="AY119" t="s">
        <v>976</v>
      </c>
      <c r="AZ119" t="s">
        <v>962</v>
      </c>
      <c r="BG119" t="s">
        <v>976</v>
      </c>
      <c r="BH119" t="s">
        <v>971</v>
      </c>
      <c r="BI119">
        <v>70</v>
      </c>
      <c r="BJ119" t="s">
        <v>976</v>
      </c>
      <c r="BK119" t="s">
        <v>963</v>
      </c>
    </row>
    <row r="120" spans="1:63">
      <c r="A120" s="106" t="s">
        <v>1006</v>
      </c>
      <c r="B120" s="360"/>
      <c r="C120" s="360">
        <v>76.921052631578945</v>
      </c>
      <c r="D120" s="360"/>
      <c r="E120" s="360"/>
      <c r="H120" s="374" t="str">
        <f t="shared" si="106"/>
        <v>Solids, total suspended</v>
      </c>
      <c r="I120" s="379">
        <f t="shared" si="107"/>
        <v>220.06567091265603</v>
      </c>
      <c r="J120" s="379">
        <f t="shared" si="108"/>
        <v>189.62982457792202</v>
      </c>
      <c r="K120" s="379">
        <f t="shared" si="109"/>
        <v>170.88862939632</v>
      </c>
      <c r="L120" s="374"/>
      <c r="M120" s="379"/>
      <c r="N120" s="379"/>
      <c r="O120" s="379"/>
      <c r="P120" s="145"/>
      <c r="Q120" s="145"/>
      <c r="R120" s="145"/>
      <c r="U120" t="s">
        <v>234</v>
      </c>
      <c r="V120" t="s">
        <v>230</v>
      </c>
      <c r="W120" t="s">
        <v>235</v>
      </c>
      <c r="X120">
        <v>1</v>
      </c>
      <c r="Y120">
        <v>530</v>
      </c>
      <c r="Z120" t="s">
        <v>982</v>
      </c>
      <c r="AA120" t="s">
        <v>983</v>
      </c>
      <c r="AB120">
        <v>1</v>
      </c>
      <c r="AC120" t="s">
        <v>960</v>
      </c>
      <c r="AD120">
        <v>1</v>
      </c>
      <c r="AE120">
        <v>20100731</v>
      </c>
      <c r="AF120" s="358">
        <v>40390</v>
      </c>
      <c r="AG120" s="147">
        <v>40390</v>
      </c>
      <c r="AH120" s="147">
        <v>2010</v>
      </c>
      <c r="AV120" t="s">
        <v>976</v>
      </c>
      <c r="AW120" t="s">
        <v>971</v>
      </c>
      <c r="AX120">
        <v>35</v>
      </c>
      <c r="AY120" t="s">
        <v>976</v>
      </c>
      <c r="AZ120" t="s">
        <v>962</v>
      </c>
      <c r="BG120" t="s">
        <v>976</v>
      </c>
      <c r="BH120" t="s">
        <v>971</v>
      </c>
      <c r="BI120">
        <v>70</v>
      </c>
      <c r="BJ120" t="s">
        <v>976</v>
      </c>
      <c r="BK120" t="s">
        <v>963</v>
      </c>
    </row>
    <row r="121" spans="1:63">
      <c r="A121" s="361">
        <v>2010</v>
      </c>
      <c r="B121" s="360"/>
      <c r="C121" s="360">
        <v>78.9375</v>
      </c>
      <c r="D121" s="360"/>
      <c r="E121" s="360"/>
      <c r="H121" s="374" t="str">
        <f t="shared" si="106"/>
        <v>Strontium, total recoverable, ug/L</v>
      </c>
      <c r="I121" s="379">
        <f t="shared" si="107"/>
        <v>76.429235410913051</v>
      </c>
      <c r="J121" s="379">
        <f t="shared" si="108"/>
        <v>41.6869797166623</v>
      </c>
      <c r="K121" s="379">
        <f t="shared" si="109"/>
        <v>61.071562411451993</v>
      </c>
      <c r="L121" s="374"/>
      <c r="M121" s="379"/>
      <c r="N121" s="379"/>
      <c r="O121" s="379"/>
      <c r="P121" s="145"/>
      <c r="Q121" s="145"/>
      <c r="R121" s="145"/>
      <c r="U121" t="s">
        <v>234</v>
      </c>
      <c r="V121" t="s">
        <v>230</v>
      </c>
      <c r="W121" t="s">
        <v>235</v>
      </c>
      <c r="X121">
        <v>1</v>
      </c>
      <c r="Y121">
        <v>530</v>
      </c>
      <c r="Z121" t="s">
        <v>982</v>
      </c>
      <c r="AA121" t="s">
        <v>983</v>
      </c>
      <c r="AB121">
        <v>1</v>
      </c>
      <c r="AC121" t="s">
        <v>960</v>
      </c>
      <c r="AD121">
        <v>1</v>
      </c>
      <c r="AE121">
        <v>20100831</v>
      </c>
      <c r="AF121" s="358">
        <v>40421</v>
      </c>
      <c r="AG121" s="147">
        <v>40421</v>
      </c>
      <c r="AH121" s="147">
        <v>2010</v>
      </c>
      <c r="AU121">
        <v>10</v>
      </c>
      <c r="AV121" t="s">
        <v>976</v>
      </c>
      <c r="AW121" t="s">
        <v>971</v>
      </c>
      <c r="AX121">
        <v>35</v>
      </c>
      <c r="AY121" t="s">
        <v>976</v>
      </c>
      <c r="AZ121" t="s">
        <v>962</v>
      </c>
      <c r="BF121">
        <v>10</v>
      </c>
      <c r="BG121" t="s">
        <v>976</v>
      </c>
      <c r="BH121" t="s">
        <v>971</v>
      </c>
      <c r="BI121">
        <v>70</v>
      </c>
      <c r="BJ121" t="s">
        <v>976</v>
      </c>
      <c r="BK121" t="s">
        <v>963</v>
      </c>
    </row>
    <row r="122" spans="1:63">
      <c r="A122" s="362" t="s">
        <v>233</v>
      </c>
      <c r="B122" s="360"/>
      <c r="C122" s="360">
        <v>90.666666666666671</v>
      </c>
      <c r="D122" s="360"/>
      <c r="E122" s="360"/>
      <c r="H122" s="374" t="str">
        <f t="shared" si="106"/>
        <v>Sulfate, total (as SO4)</v>
      </c>
      <c r="I122" s="379">
        <f t="shared" si="107"/>
        <v>15954.286829071527</v>
      </c>
      <c r="J122" s="379">
        <f t="shared" si="108"/>
        <v>11497.62785153597</v>
      </c>
      <c r="K122" s="379">
        <f t="shared" si="109"/>
        <v>11582.944408586554</v>
      </c>
      <c r="L122" s="374"/>
      <c r="M122" s="379"/>
      <c r="N122" s="379"/>
      <c r="O122" s="379"/>
      <c r="P122" s="145"/>
      <c r="Q122" s="145"/>
      <c r="R122" s="145"/>
      <c r="U122" t="s">
        <v>234</v>
      </c>
      <c r="V122" t="s">
        <v>230</v>
      </c>
      <c r="W122" t="s">
        <v>235</v>
      </c>
      <c r="X122">
        <v>1</v>
      </c>
      <c r="Y122">
        <v>530</v>
      </c>
      <c r="Z122" t="s">
        <v>982</v>
      </c>
      <c r="AA122" t="s">
        <v>983</v>
      </c>
      <c r="AB122">
        <v>1</v>
      </c>
      <c r="AC122" t="s">
        <v>960</v>
      </c>
      <c r="AD122">
        <v>1</v>
      </c>
      <c r="AE122">
        <v>20100930</v>
      </c>
      <c r="AF122" s="358">
        <v>40451</v>
      </c>
      <c r="AG122" s="147">
        <v>40451</v>
      </c>
      <c r="AH122" s="147">
        <v>2010</v>
      </c>
      <c r="AT122" t="s">
        <v>984</v>
      </c>
      <c r="AU122">
        <v>10</v>
      </c>
      <c r="AV122" t="s">
        <v>976</v>
      </c>
      <c r="AW122" t="s">
        <v>971</v>
      </c>
      <c r="AX122">
        <v>35</v>
      </c>
      <c r="AY122" t="s">
        <v>976</v>
      </c>
      <c r="AZ122" t="s">
        <v>962</v>
      </c>
      <c r="BE122" t="s">
        <v>984</v>
      </c>
      <c r="BF122">
        <v>10</v>
      </c>
      <c r="BG122" t="s">
        <v>976</v>
      </c>
      <c r="BH122" t="s">
        <v>971</v>
      </c>
      <c r="BI122">
        <v>70</v>
      </c>
      <c r="BJ122" t="s">
        <v>976</v>
      </c>
      <c r="BK122" t="s">
        <v>963</v>
      </c>
    </row>
    <row r="123" spans="1:63">
      <c r="A123" s="372">
        <v>2</v>
      </c>
      <c r="B123" s="360"/>
      <c r="C123" s="360">
        <v>90.666666666666671</v>
      </c>
      <c r="D123" s="360"/>
      <c r="E123" s="360"/>
      <c r="H123" s="374" t="str">
        <f t="shared" si="106"/>
        <v>Total phenols</v>
      </c>
      <c r="I123" s="379">
        <f t="shared" si="107"/>
        <v>0.22006567091265603</v>
      </c>
      <c r="J123" s="379">
        <f t="shared" si="108"/>
        <v>0.35990181039528002</v>
      </c>
      <c r="K123" s="379">
        <f t="shared" si="109"/>
        <v>0.28747174139675996</v>
      </c>
      <c r="L123" s="374"/>
      <c r="M123" s="379"/>
      <c r="N123" s="379"/>
      <c r="O123" s="379"/>
      <c r="P123" s="145"/>
      <c r="Q123" s="145"/>
      <c r="R123" s="145"/>
      <c r="U123" t="s">
        <v>234</v>
      </c>
      <c r="V123" t="s">
        <v>230</v>
      </c>
      <c r="W123" t="s">
        <v>235</v>
      </c>
      <c r="X123">
        <v>1</v>
      </c>
      <c r="Y123">
        <v>530</v>
      </c>
      <c r="Z123" t="s">
        <v>982</v>
      </c>
      <c r="AA123" t="s">
        <v>983</v>
      </c>
      <c r="AB123">
        <v>1</v>
      </c>
      <c r="AC123" t="s">
        <v>960</v>
      </c>
      <c r="AD123">
        <v>1</v>
      </c>
      <c r="AE123">
        <v>20101031</v>
      </c>
      <c r="AF123" s="358">
        <v>40482</v>
      </c>
      <c r="AG123" s="147">
        <v>40482</v>
      </c>
      <c r="AH123" s="147">
        <v>2010</v>
      </c>
      <c r="AV123" t="s">
        <v>976</v>
      </c>
      <c r="AW123" t="s">
        <v>971</v>
      </c>
      <c r="AX123">
        <v>35</v>
      </c>
      <c r="AY123" t="s">
        <v>976</v>
      </c>
      <c r="AZ123" t="s">
        <v>962</v>
      </c>
      <c r="BG123" t="s">
        <v>976</v>
      </c>
      <c r="BH123" t="s">
        <v>971</v>
      </c>
      <c r="BI123">
        <v>70</v>
      </c>
      <c r="BJ123" t="s">
        <v>976</v>
      </c>
      <c r="BK123" t="s">
        <v>963</v>
      </c>
    </row>
    <row r="124" spans="1:63">
      <c r="A124" s="362" t="s">
        <v>235</v>
      </c>
      <c r="B124" s="360"/>
      <c r="C124" s="360">
        <v>43.75</v>
      </c>
      <c r="D124" s="360"/>
      <c r="E124" s="360"/>
      <c r="H124" s="374" t="str">
        <f t="shared" si="106"/>
        <v>Zinc, total recoverable</v>
      </c>
      <c r="I124" s="379">
        <f t="shared" si="107"/>
        <v>0.22006567091265603</v>
      </c>
      <c r="J124" s="379">
        <f t="shared" si="108"/>
        <v>0.17995090519764001</v>
      </c>
      <c r="K124" s="379">
        <f t="shared" si="109"/>
        <v>0.17088862939631999</v>
      </c>
      <c r="L124" s="374"/>
      <c r="M124" s="379"/>
      <c r="N124" s="379"/>
      <c r="O124" s="379"/>
      <c r="P124" s="145"/>
      <c r="Q124" s="145"/>
      <c r="R124" s="145"/>
      <c r="U124" t="s">
        <v>234</v>
      </c>
      <c r="V124" t="s">
        <v>230</v>
      </c>
      <c r="W124" t="s">
        <v>235</v>
      </c>
      <c r="X124">
        <v>1</v>
      </c>
      <c r="Y124">
        <v>530</v>
      </c>
      <c r="Z124" t="s">
        <v>982</v>
      </c>
      <c r="AA124" t="s">
        <v>983</v>
      </c>
      <c r="AB124">
        <v>1</v>
      </c>
      <c r="AC124" t="s">
        <v>960</v>
      </c>
      <c r="AD124">
        <v>1</v>
      </c>
      <c r="AE124">
        <v>20101130</v>
      </c>
      <c r="AF124" s="358">
        <v>40512</v>
      </c>
      <c r="AG124" s="147">
        <v>40512</v>
      </c>
      <c r="AH124" s="147">
        <v>2010</v>
      </c>
      <c r="AT124" t="s">
        <v>984</v>
      </c>
      <c r="AU124">
        <v>10</v>
      </c>
      <c r="AV124" t="s">
        <v>976</v>
      </c>
      <c r="AW124" t="s">
        <v>971</v>
      </c>
      <c r="AX124">
        <v>35</v>
      </c>
      <c r="AY124" t="s">
        <v>976</v>
      </c>
      <c r="AZ124" t="s">
        <v>962</v>
      </c>
      <c r="BE124" t="s">
        <v>984</v>
      </c>
      <c r="BF124">
        <v>10</v>
      </c>
      <c r="BG124" t="s">
        <v>976</v>
      </c>
      <c r="BH124" t="s">
        <v>971</v>
      </c>
      <c r="BI124">
        <v>70</v>
      </c>
      <c r="BJ124" t="s">
        <v>976</v>
      </c>
      <c r="BK124" t="s">
        <v>963</v>
      </c>
    </row>
    <row r="125" spans="1:63">
      <c r="A125" s="372">
        <v>1</v>
      </c>
      <c r="B125" s="360"/>
      <c r="C125" s="360">
        <v>43.75</v>
      </c>
      <c r="D125" s="360"/>
      <c r="E125" s="360"/>
      <c r="U125" t="s">
        <v>234</v>
      </c>
      <c r="V125" t="s">
        <v>230</v>
      </c>
      <c r="W125" t="s">
        <v>235</v>
      </c>
      <c r="X125">
        <v>1</v>
      </c>
      <c r="Y125">
        <v>530</v>
      </c>
      <c r="Z125" t="s">
        <v>982</v>
      </c>
      <c r="AA125" t="s">
        <v>983</v>
      </c>
      <c r="AB125">
        <v>1</v>
      </c>
      <c r="AC125" t="s">
        <v>960</v>
      </c>
      <c r="AD125">
        <v>1</v>
      </c>
      <c r="AE125">
        <v>20101231</v>
      </c>
      <c r="AF125" s="358">
        <v>40543</v>
      </c>
      <c r="AG125" s="147">
        <v>40543</v>
      </c>
      <c r="AH125" s="147">
        <v>2010</v>
      </c>
      <c r="AT125" t="s">
        <v>984</v>
      </c>
      <c r="AU125">
        <v>10</v>
      </c>
      <c r="AV125" t="s">
        <v>976</v>
      </c>
      <c r="AW125" t="s">
        <v>971</v>
      </c>
      <c r="AX125">
        <v>35</v>
      </c>
      <c r="AY125" t="s">
        <v>976</v>
      </c>
      <c r="AZ125" t="s">
        <v>962</v>
      </c>
      <c r="BE125" t="s">
        <v>984</v>
      </c>
      <c r="BF125">
        <v>10</v>
      </c>
      <c r="BG125" t="s">
        <v>976</v>
      </c>
      <c r="BH125" t="s">
        <v>971</v>
      </c>
      <c r="BI125">
        <v>70</v>
      </c>
      <c r="BJ125" t="s">
        <v>976</v>
      </c>
      <c r="BK125" t="s">
        <v>963</v>
      </c>
    </row>
    <row r="126" spans="1:63">
      <c r="A126" s="361">
        <v>2011</v>
      </c>
      <c r="B126" s="360"/>
      <c r="C126" s="360">
        <v>77.25</v>
      </c>
      <c r="D126" s="360"/>
      <c r="E126" s="360"/>
      <c r="M126" s="145"/>
      <c r="N126" s="145"/>
      <c r="O126" s="145"/>
      <c r="U126" t="s">
        <v>234</v>
      </c>
      <c r="V126" t="s">
        <v>230</v>
      </c>
      <c r="W126" t="s">
        <v>235</v>
      </c>
      <c r="X126">
        <v>1</v>
      </c>
      <c r="Y126">
        <v>530</v>
      </c>
      <c r="Z126" t="s">
        <v>982</v>
      </c>
      <c r="AA126" t="s">
        <v>983</v>
      </c>
      <c r="AB126">
        <v>1</v>
      </c>
      <c r="AC126" t="s">
        <v>960</v>
      </c>
      <c r="AD126">
        <v>1</v>
      </c>
      <c r="AE126">
        <v>20110131</v>
      </c>
      <c r="AF126" s="358">
        <v>40574</v>
      </c>
      <c r="AG126" s="147">
        <v>40574</v>
      </c>
      <c r="AH126" s="147">
        <v>2011</v>
      </c>
      <c r="AV126" t="s">
        <v>976</v>
      </c>
      <c r="AW126" t="s">
        <v>971</v>
      </c>
      <c r="AX126">
        <v>35</v>
      </c>
      <c r="AY126" t="s">
        <v>976</v>
      </c>
      <c r="AZ126" t="s">
        <v>962</v>
      </c>
      <c r="BG126" t="s">
        <v>976</v>
      </c>
      <c r="BH126" t="s">
        <v>971</v>
      </c>
      <c r="BI126">
        <v>70</v>
      </c>
      <c r="BJ126" t="s">
        <v>976</v>
      </c>
      <c r="BK126" t="s">
        <v>963</v>
      </c>
    </row>
    <row r="127" spans="1:63">
      <c r="A127" s="362" t="s">
        <v>233</v>
      </c>
      <c r="B127" s="360"/>
      <c r="C127" s="360">
        <v>88.916666666666671</v>
      </c>
      <c r="D127" s="360"/>
      <c r="E127" s="360"/>
      <c r="I127" s="175" t="s">
        <v>269</v>
      </c>
      <c r="J127" s="175" t="s">
        <v>269</v>
      </c>
      <c r="K127" s="175" t="s">
        <v>269</v>
      </c>
      <c r="L127" s="176" t="s">
        <v>1121</v>
      </c>
      <c r="M127" s="386" t="s">
        <v>1122</v>
      </c>
      <c r="N127" s="386" t="s">
        <v>1123</v>
      </c>
      <c r="O127" s="145"/>
      <c r="U127" t="s">
        <v>234</v>
      </c>
      <c r="V127" t="s">
        <v>230</v>
      </c>
      <c r="W127" t="s">
        <v>235</v>
      </c>
      <c r="X127">
        <v>1</v>
      </c>
      <c r="Y127">
        <v>530</v>
      </c>
      <c r="Z127" t="s">
        <v>982</v>
      </c>
      <c r="AA127" t="s">
        <v>983</v>
      </c>
      <c r="AB127">
        <v>1</v>
      </c>
      <c r="AC127" t="s">
        <v>960</v>
      </c>
      <c r="AD127">
        <v>1</v>
      </c>
      <c r="AE127">
        <v>20110228</v>
      </c>
      <c r="AF127" s="358">
        <v>40602</v>
      </c>
      <c r="AG127" s="147">
        <v>40602</v>
      </c>
      <c r="AH127" s="147">
        <v>2011</v>
      </c>
      <c r="AV127" t="s">
        <v>976</v>
      </c>
      <c r="AW127" t="s">
        <v>971</v>
      </c>
      <c r="AX127">
        <v>35</v>
      </c>
      <c r="AY127" t="s">
        <v>976</v>
      </c>
      <c r="AZ127" t="s">
        <v>962</v>
      </c>
      <c r="BG127" t="s">
        <v>976</v>
      </c>
      <c r="BH127" t="s">
        <v>971</v>
      </c>
      <c r="BI127">
        <v>70</v>
      </c>
      <c r="BJ127" t="s">
        <v>976</v>
      </c>
      <c r="BK127" t="s">
        <v>963</v>
      </c>
    </row>
    <row r="128" spans="1:63">
      <c r="A128" s="372">
        <v>2</v>
      </c>
      <c r="B128" s="360"/>
      <c r="C128" s="360">
        <v>88.916666666666671</v>
      </c>
      <c r="D128" s="360"/>
      <c r="E128" s="360"/>
      <c r="G128" t="s">
        <v>341</v>
      </c>
      <c r="H128" s="1" t="str">
        <f t="shared" ref="H128:H161" si="110">H91</f>
        <v>Aluminum, dissolved (as Al)</v>
      </c>
      <c r="I128" s="390">
        <f>I91/I$90</f>
        <v>9.9999999999999986E-9</v>
      </c>
      <c r="J128" s="390">
        <f t="shared" ref="J128:K128" si="111">J91/J$90</f>
        <v>1.0000000000000002E-8</v>
      </c>
      <c r="K128" s="390">
        <f t="shared" si="111"/>
        <v>2.723267765373029E-8</v>
      </c>
      <c r="L128" s="389">
        <f>MIN(I128:K128)</f>
        <v>9.9999999999999986E-9</v>
      </c>
      <c r="M128" s="389">
        <f>AVERAGE(I128:K128)</f>
        <v>1.5744225884576764E-8</v>
      </c>
      <c r="N128" s="389">
        <f>MAX(I128:K128)</f>
        <v>2.723267765373029E-8</v>
      </c>
      <c r="O128" s="145"/>
      <c r="U128" t="s">
        <v>234</v>
      </c>
      <c r="V128" t="s">
        <v>230</v>
      </c>
      <c r="W128" t="s">
        <v>235</v>
      </c>
      <c r="X128">
        <v>1</v>
      </c>
      <c r="Y128">
        <v>530</v>
      </c>
      <c r="Z128" t="s">
        <v>982</v>
      </c>
      <c r="AA128" t="s">
        <v>983</v>
      </c>
      <c r="AB128">
        <v>1</v>
      </c>
      <c r="AC128" t="s">
        <v>960</v>
      </c>
      <c r="AD128">
        <v>1</v>
      </c>
      <c r="AE128">
        <v>20110331</v>
      </c>
      <c r="AF128" s="358">
        <v>40633</v>
      </c>
      <c r="AG128" s="147">
        <v>40633</v>
      </c>
      <c r="AH128" s="147">
        <v>2011</v>
      </c>
      <c r="AV128" t="s">
        <v>976</v>
      </c>
      <c r="AW128" t="s">
        <v>971</v>
      </c>
      <c r="AX128">
        <v>35</v>
      </c>
      <c r="AY128" t="s">
        <v>976</v>
      </c>
      <c r="AZ128" t="s">
        <v>962</v>
      </c>
      <c r="BG128" t="s">
        <v>976</v>
      </c>
      <c r="BH128" t="s">
        <v>971</v>
      </c>
      <c r="BI128">
        <v>70</v>
      </c>
      <c r="BJ128" t="s">
        <v>976</v>
      </c>
      <c r="BK128" t="s">
        <v>963</v>
      </c>
    </row>
    <row r="129" spans="1:63">
      <c r="A129" s="362" t="s">
        <v>235</v>
      </c>
      <c r="B129" s="360"/>
      <c r="C129" s="360">
        <v>42.25</v>
      </c>
      <c r="D129" s="360"/>
      <c r="E129" s="360"/>
      <c r="G129" t="s">
        <v>1126</v>
      </c>
      <c r="H129" s="1" t="str">
        <f t="shared" si="110"/>
        <v>Arsenic, total recoverable</v>
      </c>
      <c r="I129" s="390">
        <f t="shared" ref="I129:K129" si="112">I92/I$90</f>
        <v>2.1234364034182386E-9</v>
      </c>
      <c r="J129" s="390">
        <f t="shared" si="112"/>
        <v>2.166849678152215E-9</v>
      </c>
      <c r="K129" s="390">
        <f t="shared" si="112"/>
        <v>2.3644338118022331E-9</v>
      </c>
      <c r="L129" s="389">
        <f t="shared" ref="L129:L161" si="113">MIN(I129:K129)</f>
        <v>2.1234364034182386E-9</v>
      </c>
      <c r="M129" s="389">
        <f t="shared" ref="M129:M161" si="114">AVERAGE(I129:K129)</f>
        <v>2.218239964457562E-9</v>
      </c>
      <c r="N129" s="389">
        <f t="shared" ref="N129:N161" si="115">MAX(I129:K129)</f>
        <v>2.3644338118022331E-9</v>
      </c>
      <c r="O129" s="145"/>
      <c r="U129" t="s">
        <v>234</v>
      </c>
      <c r="V129" t="s">
        <v>230</v>
      </c>
      <c r="W129" t="s">
        <v>235</v>
      </c>
      <c r="X129">
        <v>1</v>
      </c>
      <c r="Y129">
        <v>530</v>
      </c>
      <c r="Z129" t="s">
        <v>982</v>
      </c>
      <c r="AA129" t="s">
        <v>983</v>
      </c>
      <c r="AB129">
        <v>1</v>
      </c>
      <c r="AC129" t="s">
        <v>960</v>
      </c>
      <c r="AD129">
        <v>1</v>
      </c>
      <c r="AE129">
        <v>20110430</v>
      </c>
      <c r="AF129" s="358">
        <v>40663</v>
      </c>
      <c r="AG129" s="147">
        <v>40663</v>
      </c>
      <c r="AH129" s="147">
        <v>2011</v>
      </c>
      <c r="AV129" t="s">
        <v>976</v>
      </c>
      <c r="AW129" t="s">
        <v>971</v>
      </c>
      <c r="AX129">
        <v>35</v>
      </c>
      <c r="AY129" t="s">
        <v>976</v>
      </c>
      <c r="AZ129" t="s">
        <v>962</v>
      </c>
      <c r="BG129" t="s">
        <v>976</v>
      </c>
      <c r="BH129" t="s">
        <v>971</v>
      </c>
      <c r="BI129">
        <v>70</v>
      </c>
      <c r="BJ129" t="s">
        <v>976</v>
      </c>
      <c r="BK129" t="s">
        <v>963</v>
      </c>
    </row>
    <row r="130" spans="1:63">
      <c r="A130" s="372">
        <v>1</v>
      </c>
      <c r="B130" s="360"/>
      <c r="C130" s="360">
        <v>42.25</v>
      </c>
      <c r="D130" s="360"/>
      <c r="E130" s="360"/>
      <c r="G130" t="s">
        <v>1127</v>
      </c>
      <c r="H130" s="1" t="str">
        <f t="shared" si="110"/>
        <v>Barium, total recoverable</v>
      </c>
      <c r="I130" s="390">
        <f t="shared" ref="I130:K130" si="116">I93/I$90</f>
        <v>4.8744788011394131E-8</v>
      </c>
      <c r="J130" s="390">
        <f t="shared" si="116"/>
        <v>6.1663006436955706E-8</v>
      </c>
      <c r="K130" s="390">
        <f t="shared" si="116"/>
        <v>5.6822169059011166E-8</v>
      </c>
      <c r="L130" s="389">
        <f t="shared" si="113"/>
        <v>4.8744788011394131E-8</v>
      </c>
      <c r="M130" s="389">
        <f t="shared" si="114"/>
        <v>5.5743321169120337E-8</v>
      </c>
      <c r="N130" s="389">
        <f t="shared" si="115"/>
        <v>6.1663006436955706E-8</v>
      </c>
      <c r="O130" s="145"/>
      <c r="U130" t="s">
        <v>234</v>
      </c>
      <c r="V130" t="s">
        <v>230</v>
      </c>
      <c r="W130" t="s">
        <v>235</v>
      </c>
      <c r="X130">
        <v>1</v>
      </c>
      <c r="Y130">
        <v>530</v>
      </c>
      <c r="Z130" t="s">
        <v>982</v>
      </c>
      <c r="AA130" t="s">
        <v>983</v>
      </c>
      <c r="AB130">
        <v>1</v>
      </c>
      <c r="AC130" t="s">
        <v>960</v>
      </c>
      <c r="AD130">
        <v>1</v>
      </c>
      <c r="AE130">
        <v>20110531</v>
      </c>
      <c r="AF130" s="358">
        <v>40694</v>
      </c>
      <c r="AG130" s="147">
        <v>40694</v>
      </c>
      <c r="AH130" s="147">
        <v>2011</v>
      </c>
      <c r="AT130" t="s">
        <v>984</v>
      </c>
      <c r="AU130">
        <v>10</v>
      </c>
      <c r="AV130" t="s">
        <v>976</v>
      </c>
      <c r="AW130" t="s">
        <v>971</v>
      </c>
      <c r="AX130">
        <v>35</v>
      </c>
      <c r="AY130" t="s">
        <v>976</v>
      </c>
      <c r="AZ130" t="s">
        <v>962</v>
      </c>
      <c r="BE130" t="s">
        <v>984</v>
      </c>
      <c r="BF130">
        <v>10</v>
      </c>
      <c r="BG130" t="s">
        <v>976</v>
      </c>
      <c r="BH130" t="s">
        <v>971</v>
      </c>
      <c r="BI130">
        <v>70</v>
      </c>
      <c r="BJ130" t="s">
        <v>976</v>
      </c>
      <c r="BK130" t="s">
        <v>963</v>
      </c>
    </row>
    <row r="131" spans="1:63">
      <c r="A131" s="361">
        <v>2012</v>
      </c>
      <c r="B131" s="360"/>
      <c r="C131" s="360">
        <v>70.666666666666671</v>
      </c>
      <c r="D131" s="360"/>
      <c r="E131" s="360"/>
      <c r="G131" t="s">
        <v>1128</v>
      </c>
      <c r="H131" s="1" t="str">
        <f t="shared" si="110"/>
        <v>BOD, 5-day, 20 deg. C</v>
      </c>
      <c r="I131" s="390">
        <f t="shared" ref="I131:K131" si="117">I94/I$90</f>
        <v>4.9999999999999996E-6</v>
      </c>
      <c r="J131" s="390">
        <f t="shared" si="117"/>
        <v>5.0000000000000004E-6</v>
      </c>
      <c r="K131" s="390">
        <f t="shared" si="117"/>
        <v>5.0000000000000004E-6</v>
      </c>
      <c r="L131" s="389">
        <f t="shared" si="113"/>
        <v>4.9999999999999996E-6</v>
      </c>
      <c r="M131" s="389">
        <f t="shared" si="114"/>
        <v>4.9999999999999996E-6</v>
      </c>
      <c r="N131" s="389">
        <f t="shared" si="115"/>
        <v>5.0000000000000004E-6</v>
      </c>
      <c r="O131" s="145"/>
      <c r="U131" t="s">
        <v>234</v>
      </c>
      <c r="V131" t="s">
        <v>230</v>
      </c>
      <c r="W131" t="s">
        <v>235</v>
      </c>
      <c r="X131">
        <v>1</v>
      </c>
      <c r="Y131">
        <v>530</v>
      </c>
      <c r="Z131" t="s">
        <v>982</v>
      </c>
      <c r="AA131" t="s">
        <v>983</v>
      </c>
      <c r="AB131">
        <v>1</v>
      </c>
      <c r="AC131" t="s">
        <v>960</v>
      </c>
      <c r="AD131">
        <v>1</v>
      </c>
      <c r="AE131">
        <v>20110630</v>
      </c>
      <c r="AF131" s="358">
        <v>40724</v>
      </c>
      <c r="AG131" s="147">
        <v>40724</v>
      </c>
      <c r="AH131" s="147">
        <v>2011</v>
      </c>
      <c r="AU131">
        <v>10</v>
      </c>
      <c r="AV131" t="s">
        <v>976</v>
      </c>
      <c r="AW131" t="s">
        <v>971</v>
      </c>
      <c r="AX131">
        <v>35</v>
      </c>
      <c r="AY131" t="s">
        <v>976</v>
      </c>
      <c r="AZ131" t="s">
        <v>962</v>
      </c>
      <c r="BF131">
        <v>10</v>
      </c>
      <c r="BG131" t="s">
        <v>976</v>
      </c>
      <c r="BH131" t="s">
        <v>971</v>
      </c>
      <c r="BI131">
        <v>70</v>
      </c>
      <c r="BJ131" t="s">
        <v>976</v>
      </c>
      <c r="BK131" t="s">
        <v>963</v>
      </c>
    </row>
    <row r="132" spans="1:63">
      <c r="A132" s="362" t="s">
        <v>233</v>
      </c>
      <c r="B132" s="360"/>
      <c r="C132" s="360">
        <v>90</v>
      </c>
      <c r="D132" s="360"/>
      <c r="E132" s="360"/>
      <c r="G132" t="s">
        <v>1129</v>
      </c>
      <c r="H132" s="1" t="str">
        <f t="shared" si="110"/>
        <v>Boron, total recoverable</v>
      </c>
      <c r="I132" s="390">
        <f t="shared" ref="I132:K132" si="118">I95/I$90</f>
        <v>3.5966643272922429E-7</v>
      </c>
      <c r="J132" s="390">
        <f t="shared" si="118"/>
        <v>2.4160261264672473E-7</v>
      </c>
      <c r="K132" s="390">
        <f t="shared" si="118"/>
        <v>3.1466507177033497E-7</v>
      </c>
      <c r="L132" s="389">
        <f t="shared" si="113"/>
        <v>2.4160261264672473E-7</v>
      </c>
      <c r="M132" s="389">
        <f t="shared" si="114"/>
        <v>3.0531137238209468E-7</v>
      </c>
      <c r="N132" s="389">
        <f t="shared" si="115"/>
        <v>3.5966643272922429E-7</v>
      </c>
      <c r="O132" s="145"/>
      <c r="U132" t="s">
        <v>234</v>
      </c>
      <c r="V132" t="s">
        <v>230</v>
      </c>
      <c r="W132" t="s">
        <v>235</v>
      </c>
      <c r="X132">
        <v>1</v>
      </c>
      <c r="Y132">
        <v>530</v>
      </c>
      <c r="Z132" t="s">
        <v>982</v>
      </c>
      <c r="AA132" t="s">
        <v>983</v>
      </c>
      <c r="AB132">
        <v>1</v>
      </c>
      <c r="AC132" t="s">
        <v>960</v>
      </c>
      <c r="AD132">
        <v>1</v>
      </c>
      <c r="AE132">
        <v>20110731</v>
      </c>
      <c r="AF132" s="358">
        <v>40755</v>
      </c>
      <c r="AG132" s="147">
        <v>40755</v>
      </c>
      <c r="AH132" s="147">
        <v>2011</v>
      </c>
      <c r="AT132" t="s">
        <v>984</v>
      </c>
      <c r="AU132">
        <v>10</v>
      </c>
      <c r="AV132" t="s">
        <v>976</v>
      </c>
      <c r="AW132" t="s">
        <v>971</v>
      </c>
      <c r="AX132">
        <v>35</v>
      </c>
      <c r="AY132" t="s">
        <v>976</v>
      </c>
      <c r="AZ132" t="s">
        <v>962</v>
      </c>
      <c r="BE132" t="s">
        <v>984</v>
      </c>
      <c r="BF132">
        <v>10</v>
      </c>
      <c r="BG132" t="s">
        <v>976</v>
      </c>
      <c r="BH132" t="s">
        <v>971</v>
      </c>
      <c r="BI132">
        <v>70</v>
      </c>
      <c r="BJ132" t="s">
        <v>976</v>
      </c>
      <c r="BK132" t="s">
        <v>963</v>
      </c>
    </row>
    <row r="133" spans="1:63">
      <c r="A133" s="372">
        <v>2</v>
      </c>
      <c r="B133" s="360"/>
      <c r="C133" s="360">
        <v>90</v>
      </c>
      <c r="D133" s="360"/>
      <c r="E133" s="360"/>
      <c r="G133" t="s">
        <v>1130</v>
      </c>
      <c r="H133" s="1" t="str">
        <f t="shared" si="110"/>
        <v>Cadmium, total recoverable</v>
      </c>
      <c r="I133" s="390">
        <f t="shared" ref="I133:K133" si="119">I96/I$90</f>
        <v>9.9999999999999978E-11</v>
      </c>
      <c r="J133" s="390">
        <f t="shared" si="119"/>
        <v>1.0000000000000002E-10</v>
      </c>
      <c r="K133" s="390">
        <f t="shared" si="119"/>
        <v>1E-10</v>
      </c>
      <c r="L133" s="389">
        <f t="shared" si="113"/>
        <v>9.9999999999999978E-11</v>
      </c>
      <c r="M133" s="389">
        <f t="shared" si="114"/>
        <v>1E-10</v>
      </c>
      <c r="N133" s="389">
        <f t="shared" si="115"/>
        <v>1.0000000000000002E-10</v>
      </c>
      <c r="O133" s="145"/>
      <c r="U133" t="s">
        <v>234</v>
      </c>
      <c r="V133" t="s">
        <v>230</v>
      </c>
      <c r="W133" t="s">
        <v>235</v>
      </c>
      <c r="X133">
        <v>1</v>
      </c>
      <c r="Y133">
        <v>530</v>
      </c>
      <c r="Z133" t="s">
        <v>982</v>
      </c>
      <c r="AA133" t="s">
        <v>983</v>
      </c>
      <c r="AB133">
        <v>1</v>
      </c>
      <c r="AC133" t="s">
        <v>960</v>
      </c>
      <c r="AD133">
        <v>1</v>
      </c>
      <c r="AE133">
        <v>20110831</v>
      </c>
      <c r="AF133" s="358">
        <v>40786</v>
      </c>
      <c r="AG133" s="147">
        <v>40786</v>
      </c>
      <c r="AH133" s="147">
        <v>2011</v>
      </c>
      <c r="AT133" t="s">
        <v>984</v>
      </c>
      <c r="AU133">
        <v>10</v>
      </c>
      <c r="AV133" t="s">
        <v>976</v>
      </c>
      <c r="AW133" t="s">
        <v>971</v>
      </c>
      <c r="AX133">
        <v>35</v>
      </c>
      <c r="AY133" t="s">
        <v>976</v>
      </c>
      <c r="AZ133" t="s">
        <v>962</v>
      </c>
      <c r="BE133" t="s">
        <v>984</v>
      </c>
      <c r="BF133">
        <v>10</v>
      </c>
      <c r="BG133" t="s">
        <v>976</v>
      </c>
      <c r="BH133" t="s">
        <v>971</v>
      </c>
      <c r="BI133">
        <v>70</v>
      </c>
      <c r="BJ133" t="s">
        <v>976</v>
      </c>
      <c r="BK133" t="s">
        <v>963</v>
      </c>
    </row>
    <row r="134" spans="1:63">
      <c r="A134" s="362" t="s">
        <v>235</v>
      </c>
      <c r="B134" s="360"/>
      <c r="C134" s="360">
        <v>32</v>
      </c>
      <c r="D134" s="360"/>
      <c r="E134" s="360"/>
      <c r="G134" t="s">
        <v>1131</v>
      </c>
      <c r="H134" s="1" t="str">
        <f t="shared" si="110"/>
        <v>Calcium, total recoverable</v>
      </c>
      <c r="I134" s="390">
        <f t="shared" ref="I134:K134" si="120">I97/I$90</f>
        <v>7.273566015082085E-5</v>
      </c>
      <c r="J134" s="390">
        <f t="shared" si="120"/>
        <v>7.1909219992427126E-5</v>
      </c>
      <c r="K134" s="390">
        <f t="shared" si="120"/>
        <v>6.9653748006379579E-5</v>
      </c>
      <c r="L134" s="389">
        <f t="shared" si="113"/>
        <v>6.9653748006379579E-5</v>
      </c>
      <c r="M134" s="389">
        <f t="shared" si="114"/>
        <v>7.1432876049875847E-5</v>
      </c>
      <c r="N134" s="389">
        <f t="shared" si="115"/>
        <v>7.273566015082085E-5</v>
      </c>
      <c r="O134" s="145"/>
      <c r="U134" t="s">
        <v>234</v>
      </c>
      <c r="V134" t="s">
        <v>230</v>
      </c>
      <c r="W134" t="s">
        <v>235</v>
      </c>
      <c r="X134">
        <v>1</v>
      </c>
      <c r="Y134">
        <v>530</v>
      </c>
      <c r="Z134" t="s">
        <v>982</v>
      </c>
      <c r="AA134" t="s">
        <v>983</v>
      </c>
      <c r="AB134">
        <v>1</v>
      </c>
      <c r="AC134" t="s">
        <v>960</v>
      </c>
      <c r="AD134">
        <v>1</v>
      </c>
      <c r="AE134">
        <v>20110930</v>
      </c>
      <c r="AF134" s="358">
        <v>40816</v>
      </c>
      <c r="AG134" s="147">
        <v>40816</v>
      </c>
      <c r="AH134" s="147">
        <v>2011</v>
      </c>
      <c r="AV134" t="s">
        <v>976</v>
      </c>
      <c r="AW134" t="s">
        <v>971</v>
      </c>
      <c r="AX134">
        <v>35</v>
      </c>
      <c r="AY134" t="s">
        <v>976</v>
      </c>
      <c r="AZ134" t="s">
        <v>962</v>
      </c>
      <c r="BG134" t="s">
        <v>976</v>
      </c>
      <c r="BH134" t="s">
        <v>971</v>
      </c>
      <c r="BI134">
        <v>70</v>
      </c>
      <c r="BJ134" t="s">
        <v>976</v>
      </c>
      <c r="BK134" t="s">
        <v>963</v>
      </c>
    </row>
    <row r="135" spans="1:63">
      <c r="A135" s="372">
        <v>1</v>
      </c>
      <c r="B135" s="360"/>
      <c r="C135" s="360">
        <v>32</v>
      </c>
      <c r="D135" s="360"/>
      <c r="E135" s="360"/>
      <c r="G135" t="s">
        <v>1132</v>
      </c>
      <c r="H135" s="1" t="str">
        <f t="shared" si="110"/>
        <v>Carbon, tot organic (TOC)</v>
      </c>
      <c r="I135" s="390">
        <f t="shared" ref="I135:K135" si="121">I98/I$90</f>
        <v>6.0339037278619488E-6</v>
      </c>
      <c r="J135" s="390">
        <f t="shared" si="121"/>
        <v>6.9812836046951928E-6</v>
      </c>
      <c r="K135" s="390">
        <f t="shared" si="121"/>
        <v>5.1606459330143545E-6</v>
      </c>
      <c r="L135" s="389">
        <f t="shared" si="113"/>
        <v>5.1606459330143545E-6</v>
      </c>
      <c r="M135" s="389">
        <f t="shared" si="114"/>
        <v>6.0586110885238309E-6</v>
      </c>
      <c r="N135" s="389">
        <f t="shared" si="115"/>
        <v>6.9812836046951928E-6</v>
      </c>
      <c r="O135" s="145"/>
      <c r="U135" t="s">
        <v>234</v>
      </c>
      <c r="V135" t="s">
        <v>230</v>
      </c>
      <c r="W135" t="s">
        <v>235</v>
      </c>
      <c r="X135">
        <v>1</v>
      </c>
      <c r="Y135">
        <v>530</v>
      </c>
      <c r="Z135" t="s">
        <v>982</v>
      </c>
      <c r="AA135" t="s">
        <v>983</v>
      </c>
      <c r="AB135">
        <v>1</v>
      </c>
      <c r="AC135" t="s">
        <v>960</v>
      </c>
      <c r="AD135">
        <v>1</v>
      </c>
      <c r="AE135">
        <v>20111031</v>
      </c>
      <c r="AF135" s="358">
        <v>40847</v>
      </c>
      <c r="AG135" s="147">
        <v>40847</v>
      </c>
      <c r="AH135" s="147">
        <v>2011</v>
      </c>
      <c r="AV135" t="s">
        <v>976</v>
      </c>
      <c r="AW135" t="s">
        <v>971</v>
      </c>
      <c r="AX135">
        <v>35</v>
      </c>
      <c r="AY135" t="s">
        <v>976</v>
      </c>
      <c r="AZ135" t="s">
        <v>962</v>
      </c>
      <c r="BG135" t="s">
        <v>976</v>
      </c>
      <c r="BH135" t="s">
        <v>971</v>
      </c>
      <c r="BI135">
        <v>70</v>
      </c>
      <c r="BJ135" t="s">
        <v>976</v>
      </c>
      <c r="BK135" t="s">
        <v>963</v>
      </c>
    </row>
    <row r="136" spans="1:63">
      <c r="A136" s="106" t="s">
        <v>1053</v>
      </c>
      <c r="B136" s="360"/>
      <c r="C136" s="360"/>
      <c r="D136" s="360">
        <v>5.3800000000000008</v>
      </c>
      <c r="E136" s="360"/>
      <c r="G136" t="s">
        <v>1133</v>
      </c>
      <c r="H136" s="1" t="str">
        <f t="shared" si="110"/>
        <v>Chemical Oxygen Demand (COD)</v>
      </c>
      <c r="I136" s="390">
        <f t="shared" ref="I136:K136" si="122">I99/I$90</f>
        <v>1.3744788011394128E-5</v>
      </c>
      <c r="J136" s="390">
        <f t="shared" si="122"/>
        <v>1.999450965543355E-5</v>
      </c>
      <c r="K136" s="390">
        <f t="shared" si="122"/>
        <v>1.6822169059011164E-5</v>
      </c>
      <c r="L136" s="389">
        <f t="shared" si="113"/>
        <v>1.3744788011394128E-5</v>
      </c>
      <c r="M136" s="389">
        <f t="shared" si="114"/>
        <v>1.6853822241946282E-5</v>
      </c>
      <c r="N136" s="389">
        <f t="shared" si="115"/>
        <v>1.999450965543355E-5</v>
      </c>
      <c r="O136" s="145"/>
      <c r="U136" t="s">
        <v>234</v>
      </c>
      <c r="V136" t="s">
        <v>230</v>
      </c>
      <c r="W136" t="s">
        <v>235</v>
      </c>
      <c r="X136">
        <v>1</v>
      </c>
      <c r="Y136">
        <v>530</v>
      </c>
      <c r="Z136" t="s">
        <v>982</v>
      </c>
      <c r="AA136" t="s">
        <v>983</v>
      </c>
      <c r="AB136">
        <v>1</v>
      </c>
      <c r="AC136" t="s">
        <v>960</v>
      </c>
      <c r="AD136">
        <v>1</v>
      </c>
      <c r="AE136">
        <v>20111130</v>
      </c>
      <c r="AF136" s="358">
        <v>40877</v>
      </c>
      <c r="AG136" s="147">
        <v>40877</v>
      </c>
      <c r="AH136" s="147">
        <v>2011</v>
      </c>
      <c r="AV136" t="s">
        <v>976</v>
      </c>
      <c r="AW136" t="s">
        <v>971</v>
      </c>
      <c r="AX136">
        <v>35</v>
      </c>
      <c r="AY136" t="s">
        <v>976</v>
      </c>
      <c r="AZ136" t="s">
        <v>962</v>
      </c>
      <c r="BG136" t="s">
        <v>976</v>
      </c>
      <c r="BH136" t="s">
        <v>971</v>
      </c>
      <c r="BI136">
        <v>70</v>
      </c>
      <c r="BJ136" t="s">
        <v>976</v>
      </c>
      <c r="BK136" t="s">
        <v>963</v>
      </c>
    </row>
    <row r="137" spans="1:63">
      <c r="A137" s="361">
        <v>2010</v>
      </c>
      <c r="B137" s="360"/>
      <c r="C137" s="360"/>
      <c r="D137" s="360">
        <v>5.1750000000000007</v>
      </c>
      <c r="E137" s="360"/>
      <c r="G137" t="s">
        <v>1134</v>
      </c>
      <c r="H137" s="1" t="str">
        <f t="shared" si="110"/>
        <v>Chromium, total recoverable</v>
      </c>
      <c r="I137" s="390">
        <f t="shared" ref="I137:K137" si="123">I100/I$90</f>
        <v>9.9999999999999986E-9</v>
      </c>
      <c r="J137" s="390">
        <f t="shared" si="123"/>
        <v>1.0000000000000002E-8</v>
      </c>
      <c r="K137" s="390">
        <f t="shared" si="123"/>
        <v>1E-8</v>
      </c>
      <c r="L137" s="389">
        <f t="shared" si="113"/>
        <v>9.9999999999999986E-9</v>
      </c>
      <c r="M137" s="389">
        <f t="shared" si="114"/>
        <v>1.0000000000000002E-8</v>
      </c>
      <c r="N137" s="389">
        <f t="shared" si="115"/>
        <v>1.0000000000000002E-8</v>
      </c>
      <c r="O137" s="145"/>
      <c r="U137" t="s">
        <v>234</v>
      </c>
      <c r="V137" t="s">
        <v>230</v>
      </c>
      <c r="W137" t="s">
        <v>235</v>
      </c>
      <c r="X137">
        <v>1</v>
      </c>
      <c r="Y137">
        <v>530</v>
      </c>
      <c r="Z137" t="s">
        <v>982</v>
      </c>
      <c r="AA137" t="s">
        <v>983</v>
      </c>
      <c r="AB137">
        <v>1</v>
      </c>
      <c r="AC137" t="s">
        <v>960</v>
      </c>
      <c r="AD137">
        <v>1</v>
      </c>
      <c r="AE137">
        <v>20111231</v>
      </c>
      <c r="AF137" s="358">
        <v>40908</v>
      </c>
      <c r="AG137" s="147">
        <v>40908</v>
      </c>
      <c r="AH137" s="147">
        <v>2011</v>
      </c>
      <c r="AV137" t="s">
        <v>976</v>
      </c>
      <c r="AW137" t="s">
        <v>971</v>
      </c>
      <c r="AX137">
        <v>35</v>
      </c>
      <c r="AY137" t="s">
        <v>976</v>
      </c>
      <c r="AZ137" t="s">
        <v>962</v>
      </c>
      <c r="BG137" t="s">
        <v>976</v>
      </c>
      <c r="BH137" t="s">
        <v>971</v>
      </c>
      <c r="BI137">
        <v>70</v>
      </c>
      <c r="BJ137" t="s">
        <v>976</v>
      </c>
      <c r="BK137" t="s">
        <v>963</v>
      </c>
    </row>
    <row r="138" spans="1:63">
      <c r="A138" s="362" t="s">
        <v>233</v>
      </c>
      <c r="B138" s="360"/>
      <c r="C138" s="360"/>
      <c r="D138" s="360">
        <v>3.45</v>
      </c>
      <c r="E138" s="360"/>
      <c r="H138" s="1" t="str">
        <f t="shared" si="110"/>
        <v>Copper, total recoverable</v>
      </c>
      <c r="I138" s="390">
        <f t="shared" ref="I138:K138" si="124">I101/I$90</f>
        <v>6.6661540684473439E-9</v>
      </c>
      <c r="J138" s="390">
        <f t="shared" si="124"/>
        <v>6.4468761832639161E-9</v>
      </c>
      <c r="K138" s="390">
        <f t="shared" si="124"/>
        <v>1.5842902711323764E-9</v>
      </c>
      <c r="L138" s="387">
        <f t="shared" si="113"/>
        <v>1.5842902711323764E-9</v>
      </c>
      <c r="M138" s="387">
        <f t="shared" si="114"/>
        <v>4.8991068409478787E-9</v>
      </c>
      <c r="N138" s="387">
        <f t="shared" si="115"/>
        <v>6.6661540684473439E-9</v>
      </c>
      <c r="O138" s="145"/>
      <c r="U138" t="s">
        <v>234</v>
      </c>
      <c r="V138" t="s">
        <v>230</v>
      </c>
      <c r="W138" t="s">
        <v>235</v>
      </c>
      <c r="X138">
        <v>1</v>
      </c>
      <c r="Y138">
        <v>530</v>
      </c>
      <c r="Z138" t="s">
        <v>982</v>
      </c>
      <c r="AA138" t="s">
        <v>983</v>
      </c>
      <c r="AB138">
        <v>1</v>
      </c>
      <c r="AC138" t="s">
        <v>960</v>
      </c>
      <c r="AD138">
        <v>1</v>
      </c>
      <c r="AE138">
        <v>20120131</v>
      </c>
      <c r="AF138" s="358">
        <v>40939</v>
      </c>
      <c r="AG138" s="147">
        <v>40939</v>
      </c>
      <c r="AH138" s="147">
        <v>2012</v>
      </c>
      <c r="AV138" t="s">
        <v>976</v>
      </c>
      <c r="AW138" t="s">
        <v>971</v>
      </c>
      <c r="AX138">
        <v>35</v>
      </c>
      <c r="AY138" t="s">
        <v>976</v>
      </c>
      <c r="AZ138" t="s">
        <v>962</v>
      </c>
      <c r="BG138" t="s">
        <v>976</v>
      </c>
      <c r="BH138" t="s">
        <v>971</v>
      </c>
      <c r="BI138">
        <v>70</v>
      </c>
      <c r="BJ138" t="s">
        <v>976</v>
      </c>
      <c r="BK138" t="s">
        <v>963</v>
      </c>
    </row>
    <row r="139" spans="1:63">
      <c r="A139" s="372">
        <v>2</v>
      </c>
      <c r="B139" s="360"/>
      <c r="C139" s="360"/>
      <c r="D139" s="360">
        <v>3.45</v>
      </c>
      <c r="E139" s="360"/>
      <c r="G139" t="s">
        <v>342</v>
      </c>
      <c r="H139" s="1" t="str">
        <f t="shared" si="110"/>
        <v>Copper, total recoverable</v>
      </c>
      <c r="I139" s="390">
        <f t="shared" ref="I139:K139" si="125">I102/I$90</f>
        <v>7.7531271931635218E-9</v>
      </c>
      <c r="J139" s="390">
        <f t="shared" si="125"/>
        <v>1.1835346459674367E-8</v>
      </c>
      <c r="K139" s="390">
        <f t="shared" si="125"/>
        <v>1.6822169059011165E-9</v>
      </c>
      <c r="L139" s="389">
        <f t="shared" si="113"/>
        <v>1.6822169059011165E-9</v>
      </c>
      <c r="M139" s="389">
        <f t="shared" si="114"/>
        <v>7.0902301862463355E-9</v>
      </c>
      <c r="N139" s="389">
        <f t="shared" si="115"/>
        <v>1.1835346459674367E-8</v>
      </c>
      <c r="O139" s="145"/>
      <c r="U139" t="s">
        <v>234</v>
      </c>
      <c r="V139" t="s">
        <v>230</v>
      </c>
      <c r="W139" t="s">
        <v>235</v>
      </c>
      <c r="X139">
        <v>1</v>
      </c>
      <c r="Y139">
        <v>530</v>
      </c>
      <c r="Z139" t="s">
        <v>982</v>
      </c>
      <c r="AA139" t="s">
        <v>983</v>
      </c>
      <c r="AB139">
        <v>1</v>
      </c>
      <c r="AC139" t="s">
        <v>960</v>
      </c>
      <c r="AD139">
        <v>1</v>
      </c>
      <c r="AE139">
        <v>20120229</v>
      </c>
      <c r="AF139" s="358">
        <v>40968</v>
      </c>
      <c r="AG139" s="147">
        <v>40968</v>
      </c>
      <c r="AH139" s="147">
        <v>2012</v>
      </c>
      <c r="AV139" t="s">
        <v>976</v>
      </c>
      <c r="AW139" t="s">
        <v>971</v>
      </c>
      <c r="AX139">
        <v>35</v>
      </c>
      <c r="AY139" t="s">
        <v>976</v>
      </c>
      <c r="AZ139" t="s">
        <v>962</v>
      </c>
      <c r="BG139" t="s">
        <v>976</v>
      </c>
      <c r="BH139" t="s">
        <v>971</v>
      </c>
      <c r="BI139">
        <v>70</v>
      </c>
      <c r="BJ139" t="s">
        <v>976</v>
      </c>
      <c r="BK139" t="s">
        <v>963</v>
      </c>
    </row>
    <row r="140" spans="1:63">
      <c r="A140" s="362" t="s">
        <v>235</v>
      </c>
      <c r="B140" s="360"/>
      <c r="C140" s="360"/>
      <c r="D140" s="360">
        <v>6.9</v>
      </c>
      <c r="E140" s="360"/>
      <c r="G140" t="s">
        <v>1135</v>
      </c>
      <c r="H140" s="1" t="str">
        <f t="shared" si="110"/>
        <v>Cyanide, total (as CN)</v>
      </c>
      <c r="I140" s="390">
        <f t="shared" ref="I140:K140" si="126">I103/I$90</f>
        <v>4.9999999999999993E-9</v>
      </c>
      <c r="J140" s="390">
        <f t="shared" si="126"/>
        <v>5.0000000000000009E-9</v>
      </c>
      <c r="K140" s="390">
        <f t="shared" si="126"/>
        <v>2.3728867623604467E-8</v>
      </c>
      <c r="L140" s="389">
        <f t="shared" si="113"/>
        <v>4.9999999999999993E-9</v>
      </c>
      <c r="M140" s="389">
        <f t="shared" si="114"/>
        <v>1.1242955874534822E-8</v>
      </c>
      <c r="N140" s="389">
        <f t="shared" si="115"/>
        <v>2.3728867623604467E-8</v>
      </c>
      <c r="O140" s="145"/>
      <c r="U140" t="s">
        <v>234</v>
      </c>
      <c r="V140" t="s">
        <v>230</v>
      </c>
      <c r="W140" t="s">
        <v>235</v>
      </c>
      <c r="X140">
        <v>1</v>
      </c>
      <c r="Y140">
        <v>530</v>
      </c>
      <c r="Z140" t="s">
        <v>982</v>
      </c>
      <c r="AA140" t="s">
        <v>983</v>
      </c>
      <c r="AB140">
        <v>1</v>
      </c>
      <c r="AC140" t="s">
        <v>960</v>
      </c>
      <c r="AD140">
        <v>1</v>
      </c>
      <c r="AE140">
        <v>20120331</v>
      </c>
      <c r="AF140" s="358">
        <v>40999</v>
      </c>
      <c r="AG140" s="147">
        <v>40999</v>
      </c>
      <c r="AH140" s="147">
        <v>2012</v>
      </c>
      <c r="AT140" t="s">
        <v>984</v>
      </c>
      <c r="AU140">
        <v>10</v>
      </c>
      <c r="AV140" t="s">
        <v>976</v>
      </c>
      <c r="AW140" t="s">
        <v>971</v>
      </c>
      <c r="AX140">
        <v>35</v>
      </c>
      <c r="AY140" t="s">
        <v>976</v>
      </c>
      <c r="AZ140" t="s">
        <v>962</v>
      </c>
      <c r="BE140" t="s">
        <v>984</v>
      </c>
      <c r="BF140">
        <v>10</v>
      </c>
      <c r="BG140" t="s">
        <v>976</v>
      </c>
      <c r="BH140" t="s">
        <v>971</v>
      </c>
      <c r="BI140">
        <v>70</v>
      </c>
      <c r="BJ140" t="s">
        <v>976</v>
      </c>
      <c r="BK140" t="s">
        <v>963</v>
      </c>
    </row>
    <row r="141" spans="1:63">
      <c r="A141" s="372">
        <v>7</v>
      </c>
      <c r="B141" s="360"/>
      <c r="C141" s="360"/>
      <c r="D141" s="360">
        <v>6.9</v>
      </c>
      <c r="E141" s="360"/>
      <c r="G141" t="s">
        <v>1136</v>
      </c>
      <c r="H141" s="1" t="str">
        <f t="shared" si="110"/>
        <v>Fluoride, total (as F)</v>
      </c>
      <c r="I141" s="390">
        <f t="shared" ref="I141:K141" si="127">I104/I$90</f>
        <v>8.4456862623677212E-7</v>
      </c>
      <c r="J141" s="390">
        <f t="shared" si="127"/>
        <v>9.1453824308973871E-7</v>
      </c>
      <c r="K141" s="390">
        <f t="shared" si="127"/>
        <v>8.0406818181818189E-7</v>
      </c>
      <c r="L141" s="389">
        <f t="shared" si="113"/>
        <v>8.0406818181818189E-7</v>
      </c>
      <c r="M141" s="389">
        <f t="shared" si="114"/>
        <v>8.5439168371489764E-7</v>
      </c>
      <c r="N141" s="389">
        <f t="shared" si="115"/>
        <v>9.1453824308973871E-7</v>
      </c>
      <c r="O141" s="145"/>
      <c r="U141" t="s">
        <v>234</v>
      </c>
      <c r="V141" t="s">
        <v>230</v>
      </c>
      <c r="W141" t="s">
        <v>235</v>
      </c>
      <c r="X141">
        <v>1</v>
      </c>
      <c r="Y141">
        <v>530</v>
      </c>
      <c r="Z141" t="s">
        <v>982</v>
      </c>
      <c r="AA141" t="s">
        <v>983</v>
      </c>
      <c r="AB141">
        <v>1</v>
      </c>
      <c r="AC141" t="s">
        <v>960</v>
      </c>
      <c r="AD141">
        <v>1</v>
      </c>
      <c r="AE141">
        <v>20120430</v>
      </c>
      <c r="AF141" s="358">
        <v>41029</v>
      </c>
      <c r="AG141" s="147">
        <v>41029</v>
      </c>
      <c r="AH141" s="147">
        <v>2012</v>
      </c>
      <c r="AT141" t="s">
        <v>984</v>
      </c>
      <c r="AU141">
        <v>10</v>
      </c>
      <c r="AV141" t="s">
        <v>976</v>
      </c>
      <c r="AW141" t="s">
        <v>971</v>
      </c>
      <c r="AX141">
        <v>35</v>
      </c>
      <c r="AY141" t="s">
        <v>976</v>
      </c>
      <c r="AZ141" t="s">
        <v>962</v>
      </c>
      <c r="BE141" t="s">
        <v>984</v>
      </c>
      <c r="BF141">
        <v>10</v>
      </c>
      <c r="BG141" t="s">
        <v>976</v>
      </c>
      <c r="BH141" t="s">
        <v>971</v>
      </c>
      <c r="BI141">
        <v>70</v>
      </c>
      <c r="BJ141" t="s">
        <v>976</v>
      </c>
      <c r="BK141" t="s">
        <v>963</v>
      </c>
    </row>
    <row r="142" spans="1:63">
      <c r="A142" s="361">
        <v>2011</v>
      </c>
      <c r="B142" s="360"/>
      <c r="C142" s="360"/>
      <c r="D142" s="360">
        <v>6.05</v>
      </c>
      <c r="E142" s="360"/>
      <c r="G142" t="s">
        <v>1137</v>
      </c>
      <c r="H142" s="1" t="str">
        <f t="shared" si="110"/>
        <v>Iron, total (as Fe)</v>
      </c>
      <c r="I142" s="390">
        <f t="shared" ref="I142:K142" si="128">I105/I$90</f>
        <v>9.2514345869628025E-8</v>
      </c>
      <c r="J142" s="390">
        <f t="shared" si="128"/>
        <v>1.3144377129875049E-7</v>
      </c>
      <c r="K142" s="390">
        <f t="shared" si="128"/>
        <v>7.9984139642034376E-8</v>
      </c>
      <c r="L142" s="389">
        <f t="shared" si="113"/>
        <v>7.9984139642034376E-8</v>
      </c>
      <c r="M142" s="389">
        <f t="shared" si="114"/>
        <v>1.0131408560347096E-7</v>
      </c>
      <c r="N142" s="389">
        <f t="shared" si="115"/>
        <v>1.3144377129875049E-7</v>
      </c>
      <c r="O142" s="145"/>
      <c r="U142" t="s">
        <v>234</v>
      </c>
      <c r="V142" t="s">
        <v>230</v>
      </c>
      <c r="W142" t="s">
        <v>235</v>
      </c>
      <c r="X142">
        <v>1</v>
      </c>
      <c r="Y142">
        <v>530</v>
      </c>
      <c r="Z142" t="s">
        <v>982</v>
      </c>
      <c r="AA142" t="s">
        <v>983</v>
      </c>
      <c r="AB142">
        <v>1</v>
      </c>
      <c r="AC142" t="s">
        <v>960</v>
      </c>
      <c r="AD142">
        <v>1</v>
      </c>
      <c r="AE142">
        <v>20120531</v>
      </c>
      <c r="AF142" s="358">
        <v>41060</v>
      </c>
      <c r="AG142" s="147">
        <v>41060</v>
      </c>
      <c r="AH142" s="147">
        <v>2012</v>
      </c>
      <c r="AV142" t="s">
        <v>976</v>
      </c>
      <c r="AW142" t="s">
        <v>971</v>
      </c>
      <c r="AX142">
        <v>35</v>
      </c>
      <c r="AY142" t="s">
        <v>976</v>
      </c>
      <c r="AZ142" t="s">
        <v>962</v>
      </c>
      <c r="BG142" t="s">
        <v>976</v>
      </c>
      <c r="BH142" t="s">
        <v>971</v>
      </c>
      <c r="BI142">
        <v>70</v>
      </c>
      <c r="BJ142" t="s">
        <v>976</v>
      </c>
      <c r="BK142" t="s">
        <v>963</v>
      </c>
    </row>
    <row r="143" spans="1:63">
      <c r="A143" s="362" t="s">
        <v>233</v>
      </c>
      <c r="B143" s="360"/>
      <c r="C143" s="360"/>
      <c r="D143" s="360">
        <v>3.25</v>
      </c>
      <c r="E143" s="360"/>
      <c r="G143" t="s">
        <v>1138</v>
      </c>
      <c r="H143" s="1" t="str">
        <f t="shared" si="110"/>
        <v>Lead, total recoverable</v>
      </c>
      <c r="I143" s="390">
        <f t="shared" ref="I143:K143" si="129">I106/I$90</f>
        <v>1.0000000000000001E-9</v>
      </c>
      <c r="J143" s="390">
        <f t="shared" si="129"/>
        <v>1.0495361605452482E-9</v>
      </c>
      <c r="K143" s="390">
        <f t="shared" si="129"/>
        <v>1.0000000000000001E-9</v>
      </c>
      <c r="L143" s="389">
        <f t="shared" si="113"/>
        <v>1.0000000000000001E-9</v>
      </c>
      <c r="M143" s="389">
        <f t="shared" si="114"/>
        <v>1.0165120535150828E-9</v>
      </c>
      <c r="N143" s="389">
        <f t="shared" si="115"/>
        <v>1.0495361605452482E-9</v>
      </c>
      <c r="O143" s="145"/>
      <c r="U143" t="s">
        <v>234</v>
      </c>
      <c r="V143" t="s">
        <v>230</v>
      </c>
      <c r="W143" t="s">
        <v>235</v>
      </c>
      <c r="X143">
        <v>1</v>
      </c>
      <c r="Y143">
        <v>530</v>
      </c>
      <c r="Z143" t="s">
        <v>982</v>
      </c>
      <c r="AA143" t="s">
        <v>983</v>
      </c>
      <c r="AB143">
        <v>1</v>
      </c>
      <c r="AC143" t="s">
        <v>960</v>
      </c>
      <c r="AD143">
        <v>1</v>
      </c>
      <c r="AE143">
        <v>20120630</v>
      </c>
      <c r="AF143" s="358">
        <v>41090</v>
      </c>
      <c r="AG143" s="147">
        <v>41090</v>
      </c>
      <c r="AH143" s="147">
        <v>2012</v>
      </c>
      <c r="AT143" t="s">
        <v>984</v>
      </c>
      <c r="AU143">
        <v>10</v>
      </c>
      <c r="AV143" t="s">
        <v>976</v>
      </c>
      <c r="AW143" t="s">
        <v>971</v>
      </c>
      <c r="AX143">
        <v>35</v>
      </c>
      <c r="AY143" t="s">
        <v>976</v>
      </c>
      <c r="AZ143" t="s">
        <v>962</v>
      </c>
      <c r="BE143" t="s">
        <v>984</v>
      </c>
      <c r="BF143">
        <v>10</v>
      </c>
      <c r="BG143" t="s">
        <v>976</v>
      </c>
      <c r="BH143" t="s">
        <v>971</v>
      </c>
      <c r="BI143">
        <v>70</v>
      </c>
      <c r="BJ143" t="s">
        <v>976</v>
      </c>
      <c r="BK143" t="s">
        <v>963</v>
      </c>
    </row>
    <row r="144" spans="1:63">
      <c r="A144" s="372">
        <v>2</v>
      </c>
      <c r="B144" s="360"/>
      <c r="C144" s="360"/>
      <c r="D144" s="360">
        <v>3.25</v>
      </c>
      <c r="E144" s="360"/>
      <c r="G144" t="s">
        <v>1139</v>
      </c>
      <c r="H144" s="1" t="str">
        <f t="shared" si="110"/>
        <v>Magnesium, total recoverable</v>
      </c>
      <c r="I144" s="390">
        <f t="shared" ref="I144:K144" si="130">I107/I$90</f>
        <v>9.3568650318567764E-5</v>
      </c>
      <c r="J144" s="390">
        <f t="shared" si="130"/>
        <v>8.2379477470655074E-5</v>
      </c>
      <c r="K144" s="390">
        <f t="shared" si="130"/>
        <v>8.8520853269537478E-5</v>
      </c>
      <c r="L144" s="389">
        <f t="shared" si="113"/>
        <v>8.2379477470655074E-5</v>
      </c>
      <c r="M144" s="389">
        <f t="shared" si="114"/>
        <v>8.8156327019586758E-5</v>
      </c>
      <c r="N144" s="389">
        <f t="shared" si="115"/>
        <v>9.3568650318567764E-5</v>
      </c>
      <c r="O144" s="145"/>
      <c r="U144" t="s">
        <v>234</v>
      </c>
      <c r="V144" t="s">
        <v>230</v>
      </c>
      <c r="W144" t="s">
        <v>235</v>
      </c>
      <c r="X144">
        <v>1</v>
      </c>
      <c r="Y144">
        <v>530</v>
      </c>
      <c r="Z144" t="s">
        <v>982</v>
      </c>
      <c r="AA144" t="s">
        <v>983</v>
      </c>
      <c r="AB144">
        <v>1</v>
      </c>
      <c r="AC144" t="s">
        <v>960</v>
      </c>
      <c r="AD144">
        <v>1</v>
      </c>
      <c r="AE144">
        <v>20120731</v>
      </c>
      <c r="AF144" s="358">
        <v>41121</v>
      </c>
      <c r="AG144" s="147">
        <v>41121</v>
      </c>
      <c r="AH144" s="147">
        <v>2012</v>
      </c>
      <c r="AV144" t="s">
        <v>976</v>
      </c>
      <c r="AW144" t="s">
        <v>971</v>
      </c>
      <c r="AX144">
        <v>35</v>
      </c>
      <c r="AY144" t="s">
        <v>976</v>
      </c>
      <c r="AZ144" t="s">
        <v>962</v>
      </c>
      <c r="BG144" t="s">
        <v>976</v>
      </c>
      <c r="BH144" t="s">
        <v>971</v>
      </c>
      <c r="BI144">
        <v>70</v>
      </c>
      <c r="BJ144" t="s">
        <v>976</v>
      </c>
      <c r="BK144" t="s">
        <v>963</v>
      </c>
    </row>
    <row r="145" spans="1:63">
      <c r="A145" s="362" t="s">
        <v>235</v>
      </c>
      <c r="B145" s="360"/>
      <c r="C145" s="360"/>
      <c r="D145" s="360">
        <v>8.85</v>
      </c>
      <c r="E145" s="360"/>
      <c r="G145" t="s">
        <v>343</v>
      </c>
      <c r="H145" s="1" t="str">
        <f t="shared" si="110"/>
        <v>Manganese, total recoverable</v>
      </c>
      <c r="I145" s="390">
        <f t="shared" ref="I145:K145" si="131">I108/I$90</f>
        <v>1.6419014985757337E-7</v>
      </c>
      <c r="J145" s="390">
        <f t="shared" si="131"/>
        <v>8.7209125331313894E-8</v>
      </c>
      <c r="K145" s="390">
        <f t="shared" si="131"/>
        <v>2.2088038277511962E-7</v>
      </c>
      <c r="L145" s="389">
        <f t="shared" si="113"/>
        <v>8.7209125331313894E-8</v>
      </c>
      <c r="M145" s="389">
        <f t="shared" si="114"/>
        <v>1.5742655265466895E-7</v>
      </c>
      <c r="N145" s="389">
        <f t="shared" si="115"/>
        <v>2.2088038277511962E-7</v>
      </c>
      <c r="O145" s="145"/>
      <c r="U145" t="s">
        <v>234</v>
      </c>
      <c r="V145" t="s">
        <v>230</v>
      </c>
      <c r="W145" t="s">
        <v>235</v>
      </c>
      <c r="X145">
        <v>1</v>
      </c>
      <c r="Y145">
        <v>530</v>
      </c>
      <c r="Z145" t="s">
        <v>982</v>
      </c>
      <c r="AA145" t="s">
        <v>983</v>
      </c>
      <c r="AB145">
        <v>1</v>
      </c>
      <c r="AC145" t="s">
        <v>960</v>
      </c>
      <c r="AD145">
        <v>1</v>
      </c>
      <c r="AE145">
        <v>20120831</v>
      </c>
      <c r="AF145" s="358">
        <v>41152</v>
      </c>
      <c r="AG145" s="147">
        <v>41152</v>
      </c>
      <c r="AH145" s="147">
        <v>2012</v>
      </c>
      <c r="AV145" t="s">
        <v>976</v>
      </c>
      <c r="AW145" t="s">
        <v>971</v>
      </c>
      <c r="AX145">
        <v>35</v>
      </c>
      <c r="AY145" t="s">
        <v>976</v>
      </c>
      <c r="AZ145" t="s">
        <v>962</v>
      </c>
      <c r="BG145" t="s">
        <v>976</v>
      </c>
      <c r="BH145" t="s">
        <v>971</v>
      </c>
      <c r="BI145">
        <v>70</v>
      </c>
      <c r="BJ145" t="s">
        <v>976</v>
      </c>
      <c r="BK145" t="s">
        <v>963</v>
      </c>
    </row>
    <row r="146" spans="1:63">
      <c r="A146" s="372">
        <v>7</v>
      </c>
      <c r="B146" s="360"/>
      <c r="C146" s="360"/>
      <c r="D146" s="360">
        <v>8.85</v>
      </c>
      <c r="E146" s="360"/>
      <c r="G146" t="s">
        <v>1125</v>
      </c>
      <c r="H146" s="1" t="str">
        <f t="shared" si="110"/>
        <v>Mercury, total recoverable</v>
      </c>
      <c r="I146" s="390">
        <f t="shared" ref="I146:K146" si="132">I109/I$90</f>
        <v>9.9999999999999994E-12</v>
      </c>
      <c r="J146" s="390">
        <f t="shared" si="132"/>
        <v>1.0000000000000001E-11</v>
      </c>
      <c r="K146" s="390">
        <f t="shared" si="132"/>
        <v>9.9999999999999994E-12</v>
      </c>
      <c r="L146" s="389">
        <f t="shared" si="113"/>
        <v>9.9999999999999994E-12</v>
      </c>
      <c r="M146" s="389">
        <f t="shared" si="114"/>
        <v>9.9999999999999994E-12</v>
      </c>
      <c r="N146" s="389">
        <f t="shared" si="115"/>
        <v>1.0000000000000001E-11</v>
      </c>
      <c r="O146" s="145"/>
      <c r="U146" t="s">
        <v>234</v>
      </c>
      <c r="V146" t="s">
        <v>230</v>
      </c>
      <c r="W146" t="s">
        <v>235</v>
      </c>
      <c r="X146">
        <v>1</v>
      </c>
      <c r="Y146">
        <v>530</v>
      </c>
      <c r="Z146" t="s">
        <v>982</v>
      </c>
      <c r="AA146" t="s">
        <v>983</v>
      </c>
      <c r="AB146">
        <v>1</v>
      </c>
      <c r="AC146" t="s">
        <v>960</v>
      </c>
      <c r="AD146">
        <v>1</v>
      </c>
      <c r="AE146">
        <v>20120930</v>
      </c>
      <c r="AF146" s="358">
        <v>41182</v>
      </c>
      <c r="AG146" s="147">
        <v>41182</v>
      </c>
      <c r="AH146" s="147">
        <v>2012</v>
      </c>
      <c r="AV146" t="s">
        <v>976</v>
      </c>
      <c r="AW146" t="s">
        <v>971</v>
      </c>
      <c r="AX146">
        <v>35</v>
      </c>
      <c r="AY146" t="s">
        <v>976</v>
      </c>
      <c r="AZ146" t="s">
        <v>962</v>
      </c>
      <c r="BG146" t="s">
        <v>976</v>
      </c>
      <c r="BH146" t="s">
        <v>971</v>
      </c>
      <c r="BI146">
        <v>70</v>
      </c>
      <c r="BJ146" t="s">
        <v>976</v>
      </c>
      <c r="BK146" t="s">
        <v>963</v>
      </c>
    </row>
    <row r="147" spans="1:63">
      <c r="A147" s="361">
        <v>2012</v>
      </c>
      <c r="B147" s="360"/>
      <c r="C147" s="360"/>
      <c r="D147" s="360">
        <v>4.45</v>
      </c>
      <c r="E147" s="360"/>
      <c r="G147" t="s">
        <v>344</v>
      </c>
      <c r="H147" s="1" t="str">
        <f t="shared" si="110"/>
        <v>Nickel, total recoverable</v>
      </c>
      <c r="I147" s="390">
        <f t="shared" ref="I147:K147" si="133">I110/I$90</f>
        <v>9.9999999999999986E-9</v>
      </c>
      <c r="J147" s="390">
        <f t="shared" si="133"/>
        <v>1.0000000000000002E-8</v>
      </c>
      <c r="K147" s="390">
        <f t="shared" si="133"/>
        <v>1E-8</v>
      </c>
      <c r="L147" s="389">
        <f t="shared" si="113"/>
        <v>9.9999999999999986E-9</v>
      </c>
      <c r="M147" s="389">
        <f t="shared" si="114"/>
        <v>1.0000000000000002E-8</v>
      </c>
      <c r="N147" s="389">
        <f t="shared" si="115"/>
        <v>1.0000000000000002E-8</v>
      </c>
      <c r="O147" s="145"/>
      <c r="U147" t="s">
        <v>234</v>
      </c>
      <c r="V147" t="s">
        <v>230</v>
      </c>
      <c r="W147" t="s">
        <v>235</v>
      </c>
      <c r="X147">
        <v>1</v>
      </c>
      <c r="Y147">
        <v>545</v>
      </c>
      <c r="Z147" t="s">
        <v>985</v>
      </c>
      <c r="AA147" t="s">
        <v>986</v>
      </c>
      <c r="AB147">
        <v>1</v>
      </c>
      <c r="AC147" t="s">
        <v>960</v>
      </c>
      <c r="AD147">
        <v>1</v>
      </c>
      <c r="AE147">
        <v>20120531</v>
      </c>
      <c r="AF147" s="358">
        <v>41060</v>
      </c>
      <c r="AG147" s="147">
        <v>41060</v>
      </c>
      <c r="AH147" s="147">
        <v>2012</v>
      </c>
      <c r="BG147" t="s">
        <v>987</v>
      </c>
      <c r="BH147" t="s">
        <v>971</v>
      </c>
      <c r="BI147">
        <v>0.5</v>
      </c>
      <c r="BJ147" t="s">
        <v>987</v>
      </c>
      <c r="BK147" t="s">
        <v>963</v>
      </c>
    </row>
    <row r="148" spans="1:63">
      <c r="A148" s="362" t="s">
        <v>233</v>
      </c>
      <c r="B148" s="360"/>
      <c r="C148" s="360"/>
      <c r="D148" s="360">
        <v>2.5</v>
      </c>
      <c r="E148" s="360"/>
      <c r="G148" t="s">
        <v>1140</v>
      </c>
      <c r="H148" s="1" t="str">
        <f t="shared" si="110"/>
        <v>Nitrite plus nitrate total 1 det. (as N)</v>
      </c>
      <c r="I148" s="390">
        <f t="shared" ref="I148:K148" si="134">I111/I$90</f>
        <v>4.8978190493883221E-7</v>
      </c>
      <c r="J148" s="390">
        <f t="shared" si="134"/>
        <v>8.9743960620976895E-7</v>
      </c>
      <c r="K148" s="390">
        <f t="shared" si="134"/>
        <v>3.443078149920254E-7</v>
      </c>
      <c r="L148" s="389">
        <f t="shared" si="113"/>
        <v>3.443078149920254E-7</v>
      </c>
      <c r="M148" s="389">
        <f t="shared" si="114"/>
        <v>5.7717644204687559E-7</v>
      </c>
      <c r="N148" s="389">
        <f t="shared" si="115"/>
        <v>8.9743960620976895E-7</v>
      </c>
      <c r="O148" s="145"/>
      <c r="U148" t="s">
        <v>234</v>
      </c>
      <c r="V148" t="s">
        <v>230</v>
      </c>
      <c r="W148" t="s">
        <v>235</v>
      </c>
      <c r="X148">
        <v>1</v>
      </c>
      <c r="Y148">
        <v>545</v>
      </c>
      <c r="Z148" t="s">
        <v>985</v>
      </c>
      <c r="AA148" t="s">
        <v>986</v>
      </c>
      <c r="AB148">
        <v>1</v>
      </c>
      <c r="AC148" t="s">
        <v>960</v>
      </c>
      <c r="AD148">
        <v>1</v>
      </c>
      <c r="AE148">
        <v>20120630</v>
      </c>
      <c r="AF148" s="358">
        <v>41090</v>
      </c>
      <c r="AG148" s="147">
        <v>41090</v>
      </c>
      <c r="AH148" s="147">
        <v>2012</v>
      </c>
      <c r="BG148" t="s">
        <v>987</v>
      </c>
      <c r="BH148" t="s">
        <v>971</v>
      </c>
      <c r="BI148">
        <v>0.5</v>
      </c>
      <c r="BJ148" t="s">
        <v>987</v>
      </c>
      <c r="BK148" t="s">
        <v>963</v>
      </c>
    </row>
    <row r="149" spans="1:63">
      <c r="A149" s="372">
        <v>2</v>
      </c>
      <c r="B149" s="360"/>
      <c r="C149" s="360"/>
      <c r="D149" s="360">
        <v>2.5</v>
      </c>
      <c r="E149" s="360"/>
      <c r="G149" t="s">
        <v>1141</v>
      </c>
      <c r="H149" s="1" t="str">
        <f t="shared" si="110"/>
        <v>Nitrogen, ammonia total (as N)</v>
      </c>
      <c r="I149" s="390">
        <f t="shared" ref="I149:K149" si="135">I112/I$90</f>
        <v>2.7533062585146347E-7</v>
      </c>
      <c r="J149" s="390">
        <f t="shared" si="135"/>
        <v>2.6775123059447182E-7</v>
      </c>
      <c r="K149" s="390">
        <f t="shared" si="135"/>
        <v>3.5536895268474212E-7</v>
      </c>
      <c r="L149" s="389">
        <f t="shared" si="113"/>
        <v>2.6775123059447182E-7</v>
      </c>
      <c r="M149" s="389">
        <f t="shared" si="114"/>
        <v>2.9948360304355912E-7</v>
      </c>
      <c r="N149" s="389">
        <f t="shared" si="115"/>
        <v>3.5536895268474212E-7</v>
      </c>
      <c r="O149" s="145"/>
      <c r="U149" t="s">
        <v>234</v>
      </c>
      <c r="V149" t="s">
        <v>230</v>
      </c>
      <c r="W149" t="s">
        <v>235</v>
      </c>
      <c r="X149">
        <v>1</v>
      </c>
      <c r="Y149">
        <v>545</v>
      </c>
      <c r="Z149" t="s">
        <v>985</v>
      </c>
      <c r="AA149" t="s">
        <v>986</v>
      </c>
      <c r="AB149">
        <v>1</v>
      </c>
      <c r="AC149" t="s">
        <v>960</v>
      </c>
      <c r="AD149">
        <v>1</v>
      </c>
      <c r="AE149">
        <v>20120731</v>
      </c>
      <c r="AF149" s="358">
        <v>41121</v>
      </c>
      <c r="AG149" s="147">
        <v>41121</v>
      </c>
      <c r="AH149" s="147">
        <v>2012</v>
      </c>
      <c r="BG149" t="s">
        <v>987</v>
      </c>
      <c r="BH149" t="s">
        <v>971</v>
      </c>
      <c r="BI149">
        <v>0.5</v>
      </c>
      <c r="BJ149" t="s">
        <v>987</v>
      </c>
      <c r="BK149" t="s">
        <v>963</v>
      </c>
    </row>
    <row r="150" spans="1:63">
      <c r="A150" s="362" t="s">
        <v>235</v>
      </c>
      <c r="B150" s="360"/>
      <c r="C150" s="360"/>
      <c r="D150" s="360">
        <v>6.4</v>
      </c>
      <c r="E150" s="360"/>
      <c r="H150" s="1" t="str">
        <f t="shared" si="110"/>
        <v>Nitrogen, Kjeldahl, total (as N)</v>
      </c>
      <c r="I150" s="390">
        <f t="shared" ref="I150:K150" si="136">I113/I$90</f>
        <v>9.7061006068612457E-7</v>
      </c>
      <c r="J150" s="390">
        <f t="shared" si="136"/>
        <v>1.0899526694433928E-6</v>
      </c>
      <c r="K150" s="390">
        <f t="shared" si="136"/>
        <v>7.9514212298422818E-7</v>
      </c>
      <c r="L150" s="387">
        <f t="shared" si="113"/>
        <v>7.9514212298422818E-7</v>
      </c>
      <c r="M150" s="387">
        <f t="shared" si="114"/>
        <v>9.5190161770458189E-7</v>
      </c>
      <c r="N150" s="387">
        <f t="shared" si="115"/>
        <v>1.0899526694433928E-6</v>
      </c>
      <c r="O150" s="145"/>
      <c r="U150" t="s">
        <v>234</v>
      </c>
      <c r="V150" t="s">
        <v>230</v>
      </c>
      <c r="W150" t="s">
        <v>235</v>
      </c>
      <c r="X150">
        <v>1</v>
      </c>
      <c r="Y150">
        <v>545</v>
      </c>
      <c r="Z150" t="s">
        <v>985</v>
      </c>
      <c r="AA150" t="s">
        <v>986</v>
      </c>
      <c r="AB150">
        <v>1</v>
      </c>
      <c r="AC150" t="s">
        <v>960</v>
      </c>
      <c r="AD150">
        <v>1</v>
      </c>
      <c r="AE150">
        <v>20120831</v>
      </c>
      <c r="AF150" s="358">
        <v>41152</v>
      </c>
      <c r="AG150" s="147">
        <v>41152</v>
      </c>
      <c r="AH150" s="147">
        <v>2012</v>
      </c>
      <c r="BG150" t="s">
        <v>987</v>
      </c>
      <c r="BH150" t="s">
        <v>971</v>
      </c>
      <c r="BI150">
        <v>0.5</v>
      </c>
      <c r="BJ150" t="s">
        <v>987</v>
      </c>
      <c r="BK150" t="s">
        <v>963</v>
      </c>
    </row>
    <row r="151" spans="1:63">
      <c r="A151" s="372">
        <v>7</v>
      </c>
      <c r="B151" s="360"/>
      <c r="C151" s="360"/>
      <c r="D151" s="360">
        <v>6.4</v>
      </c>
      <c r="E151" s="360"/>
      <c r="G151" t="s">
        <v>1142</v>
      </c>
      <c r="H151" s="1" t="str">
        <f t="shared" si="110"/>
        <v>Nitrogen, total</v>
      </c>
      <c r="I151" s="390">
        <f t="shared" ref="I151:K151" si="137">I114/I$90</f>
        <v>1.4682202865045617E-6</v>
      </c>
      <c r="J151" s="390">
        <f t="shared" si="137"/>
        <v>1.9020607724346841E-6</v>
      </c>
      <c r="K151" s="390">
        <f t="shared" si="137"/>
        <v>1.1360134680134682E-6</v>
      </c>
      <c r="L151" s="389">
        <f t="shared" si="113"/>
        <v>1.1360134680134682E-6</v>
      </c>
      <c r="M151" s="389">
        <f t="shared" si="114"/>
        <v>1.5020981756509046E-6</v>
      </c>
      <c r="N151" s="389">
        <f t="shared" si="115"/>
        <v>1.9020607724346841E-6</v>
      </c>
      <c r="O151" s="145"/>
      <c r="U151" t="s">
        <v>234</v>
      </c>
      <c r="V151" t="s">
        <v>230</v>
      </c>
      <c r="W151" t="s">
        <v>235</v>
      </c>
      <c r="X151">
        <v>1</v>
      </c>
      <c r="Y151">
        <v>545</v>
      </c>
      <c r="Z151" t="s">
        <v>985</v>
      </c>
      <c r="AA151" t="s">
        <v>986</v>
      </c>
      <c r="AB151">
        <v>1</v>
      </c>
      <c r="AC151" t="s">
        <v>960</v>
      </c>
      <c r="AD151">
        <v>1</v>
      </c>
      <c r="AE151">
        <v>20120930</v>
      </c>
      <c r="AF151" s="358">
        <v>41182</v>
      </c>
      <c r="AG151" s="147">
        <v>41182</v>
      </c>
      <c r="AH151" s="147">
        <v>2012</v>
      </c>
      <c r="BG151" t="s">
        <v>987</v>
      </c>
      <c r="BH151" t="s">
        <v>971</v>
      </c>
      <c r="BI151">
        <v>0.5</v>
      </c>
      <c r="BJ151" t="s">
        <v>987</v>
      </c>
      <c r="BK151" t="s">
        <v>963</v>
      </c>
    </row>
    <row r="152" spans="1:63">
      <c r="A152" s="106" t="s">
        <v>1091</v>
      </c>
      <c r="B152" s="360"/>
      <c r="C152" s="360"/>
      <c r="D152" s="360">
        <v>15</v>
      </c>
      <c r="E152" s="360"/>
      <c r="H152" s="1" t="str">
        <f t="shared" si="110"/>
        <v>Petrol hydrocarbons, total recoverable</v>
      </c>
      <c r="I152" s="390">
        <f t="shared" ref="I152:K152" si="138">I115/I$90</f>
        <v>9.9999999999999995E-7</v>
      </c>
      <c r="J152" s="390">
        <f t="shared" si="138"/>
        <v>1.9994509655433555E-6</v>
      </c>
      <c r="K152" s="390">
        <f t="shared" si="138"/>
        <v>1.6822169059011164E-6</v>
      </c>
      <c r="L152" s="387">
        <f t="shared" si="113"/>
        <v>9.9999999999999995E-7</v>
      </c>
      <c r="M152" s="387">
        <f t="shared" si="114"/>
        <v>1.5605559571481572E-6</v>
      </c>
      <c r="N152" s="387">
        <f t="shared" si="115"/>
        <v>1.9994509655433555E-6</v>
      </c>
      <c r="O152" s="145"/>
      <c r="U152" t="s">
        <v>234</v>
      </c>
      <c r="V152" t="s">
        <v>230</v>
      </c>
      <c r="W152" t="s">
        <v>235</v>
      </c>
      <c r="X152">
        <v>1</v>
      </c>
      <c r="Y152">
        <v>552</v>
      </c>
      <c r="Z152" t="s">
        <v>988</v>
      </c>
      <c r="AA152" t="s">
        <v>989</v>
      </c>
      <c r="AB152">
        <v>1</v>
      </c>
      <c r="AC152" t="s">
        <v>960</v>
      </c>
      <c r="AD152">
        <v>1</v>
      </c>
      <c r="AE152">
        <v>20090731</v>
      </c>
      <c r="AF152" s="358">
        <v>40025</v>
      </c>
      <c r="AG152" s="147">
        <v>40025</v>
      </c>
      <c r="AH152" s="147">
        <v>2009</v>
      </c>
      <c r="BG152" t="s">
        <v>976</v>
      </c>
      <c r="BH152" t="s">
        <v>971</v>
      </c>
      <c r="BI152">
        <v>10</v>
      </c>
      <c r="BJ152" t="s">
        <v>976</v>
      </c>
      <c r="BK152" t="s">
        <v>963</v>
      </c>
    </row>
    <row r="153" spans="1:63">
      <c r="A153" s="361">
        <v>2010</v>
      </c>
      <c r="B153" s="360"/>
      <c r="C153" s="360"/>
      <c r="D153" s="360">
        <v>12.5</v>
      </c>
      <c r="E153" s="360"/>
      <c r="G153" t="s">
        <v>337</v>
      </c>
      <c r="H153" s="1" t="str">
        <f t="shared" si="110"/>
        <v>Phosphorus, total (as P)</v>
      </c>
      <c r="I153" s="390">
        <f t="shared" ref="I153:K153" si="139">I116/I$90</f>
        <v>1.9938849440614286E-8</v>
      </c>
      <c r="J153" s="390">
        <f t="shared" si="139"/>
        <v>1.9544490723210908E-8</v>
      </c>
      <c r="K153" s="390">
        <f t="shared" si="139"/>
        <v>1.6162041467304625E-8</v>
      </c>
      <c r="L153" s="389">
        <f t="shared" si="113"/>
        <v>1.6162041467304625E-8</v>
      </c>
      <c r="M153" s="389">
        <f t="shared" si="114"/>
        <v>1.8548460543709939E-8</v>
      </c>
      <c r="N153" s="389">
        <f t="shared" si="115"/>
        <v>1.9938849440614286E-8</v>
      </c>
      <c r="O153" s="145"/>
      <c r="U153" t="s">
        <v>234</v>
      </c>
      <c r="V153" t="s">
        <v>230</v>
      </c>
      <c r="W153" t="s">
        <v>235</v>
      </c>
      <c r="X153">
        <v>1</v>
      </c>
      <c r="Y153">
        <v>552</v>
      </c>
      <c r="Z153" t="s">
        <v>988</v>
      </c>
      <c r="AA153" t="s">
        <v>989</v>
      </c>
      <c r="AB153">
        <v>1</v>
      </c>
      <c r="AC153" t="s">
        <v>960</v>
      </c>
      <c r="AD153">
        <v>1</v>
      </c>
      <c r="AE153">
        <v>20090831</v>
      </c>
      <c r="AF153" s="358">
        <v>40056</v>
      </c>
      <c r="AG153" s="147">
        <v>40056</v>
      </c>
      <c r="AH153" s="147">
        <v>2009</v>
      </c>
      <c r="BG153" t="s">
        <v>976</v>
      </c>
      <c r="BH153" t="s">
        <v>971</v>
      </c>
      <c r="BI153">
        <v>10</v>
      </c>
      <c r="BJ153" t="s">
        <v>976</v>
      </c>
      <c r="BK153" t="s">
        <v>963</v>
      </c>
    </row>
    <row r="154" spans="1:63">
      <c r="A154" s="362" t="s">
        <v>233</v>
      </c>
      <c r="B154" s="360"/>
      <c r="C154" s="360"/>
      <c r="D154" s="360">
        <v>10</v>
      </c>
      <c r="E154" s="360"/>
      <c r="G154" t="s">
        <v>338</v>
      </c>
      <c r="H154" s="1" t="str">
        <f t="shared" si="110"/>
        <v>Selenium, total recoverable</v>
      </c>
      <c r="I154" s="390">
        <f t="shared" ref="I154:K154" si="140">I117/I$90</f>
        <v>1.9221538757929792E-9</v>
      </c>
      <c r="J154" s="390">
        <f t="shared" si="140"/>
        <v>2.18085952290799E-9</v>
      </c>
      <c r="K154" s="390">
        <f t="shared" si="140"/>
        <v>1.4214513556618822E-9</v>
      </c>
      <c r="L154" s="389">
        <f t="shared" si="113"/>
        <v>1.4214513556618822E-9</v>
      </c>
      <c r="M154" s="389">
        <f t="shared" si="114"/>
        <v>1.8414882514542837E-9</v>
      </c>
      <c r="N154" s="389">
        <f t="shared" si="115"/>
        <v>2.18085952290799E-9</v>
      </c>
      <c r="O154" s="145"/>
      <c r="U154" t="s">
        <v>234</v>
      </c>
      <c r="V154" t="s">
        <v>230</v>
      </c>
      <c r="W154" t="s">
        <v>235</v>
      </c>
      <c r="X154">
        <v>1</v>
      </c>
      <c r="Y154">
        <v>552</v>
      </c>
      <c r="Z154" t="s">
        <v>988</v>
      </c>
      <c r="AA154" t="s">
        <v>989</v>
      </c>
      <c r="AB154">
        <v>1</v>
      </c>
      <c r="AC154" t="s">
        <v>960</v>
      </c>
      <c r="AD154">
        <v>1</v>
      </c>
      <c r="AE154">
        <v>20090930</v>
      </c>
      <c r="AF154" s="358">
        <v>40086</v>
      </c>
      <c r="AG154" s="147">
        <v>40086</v>
      </c>
      <c r="AH154" s="147">
        <v>2009</v>
      </c>
      <c r="BG154" t="s">
        <v>976</v>
      </c>
      <c r="BH154" t="s">
        <v>971</v>
      </c>
      <c r="BI154">
        <v>10</v>
      </c>
      <c r="BJ154" t="s">
        <v>976</v>
      </c>
      <c r="BK154" t="s">
        <v>963</v>
      </c>
    </row>
    <row r="155" spans="1:63">
      <c r="A155" s="372">
        <v>2</v>
      </c>
      <c r="B155" s="360"/>
      <c r="C155" s="360"/>
      <c r="D155" s="360">
        <v>10</v>
      </c>
      <c r="E155" s="360"/>
      <c r="G155" t="s">
        <v>1143</v>
      </c>
      <c r="H155" s="1" t="str">
        <f t="shared" si="110"/>
        <v>Sodium, total recoverable</v>
      </c>
      <c r="I155" s="390">
        <f t="shared" ref="I155:K155" si="141">I118/I$90</f>
        <v>2.1028206663088799E-4</v>
      </c>
      <c r="J155" s="390">
        <f t="shared" si="141"/>
        <v>2.5221690647482016E-4</v>
      </c>
      <c r="K155" s="390">
        <f t="shared" si="141"/>
        <v>1.892663476874003E-4</v>
      </c>
      <c r="L155" s="389">
        <f t="shared" si="113"/>
        <v>1.892663476874003E-4</v>
      </c>
      <c r="M155" s="389">
        <f t="shared" si="114"/>
        <v>2.1725510693103615E-4</v>
      </c>
      <c r="N155" s="389">
        <f t="shared" si="115"/>
        <v>2.5221690647482016E-4</v>
      </c>
      <c r="O155" s="145"/>
      <c r="U155" t="s">
        <v>234</v>
      </c>
      <c r="V155" t="s">
        <v>230</v>
      </c>
      <c r="W155" t="s">
        <v>235</v>
      </c>
      <c r="X155">
        <v>1</v>
      </c>
      <c r="Y155">
        <v>552</v>
      </c>
      <c r="Z155" t="s">
        <v>988</v>
      </c>
      <c r="AA155" t="s">
        <v>989</v>
      </c>
      <c r="AB155">
        <v>1</v>
      </c>
      <c r="AC155" t="s">
        <v>960</v>
      </c>
      <c r="AD155">
        <v>1</v>
      </c>
      <c r="AE155">
        <v>20091031</v>
      </c>
      <c r="AF155" s="358">
        <v>40117</v>
      </c>
      <c r="AG155" s="147">
        <v>40117</v>
      </c>
      <c r="AH155" s="147">
        <v>2009</v>
      </c>
      <c r="BG155" t="s">
        <v>976</v>
      </c>
      <c r="BH155" t="s">
        <v>971</v>
      </c>
      <c r="BI155">
        <v>10</v>
      </c>
      <c r="BJ155" t="s">
        <v>976</v>
      </c>
      <c r="BK155" t="s">
        <v>963</v>
      </c>
    </row>
    <row r="156" spans="1:63">
      <c r="A156" s="362" t="s">
        <v>235</v>
      </c>
      <c r="B156" s="360"/>
      <c r="C156" s="360"/>
      <c r="D156" s="360">
        <v>15</v>
      </c>
      <c r="E156" s="360"/>
      <c r="G156" t="s">
        <v>339</v>
      </c>
      <c r="H156" s="1" t="str">
        <f t="shared" si="110"/>
        <v>Solids, total dissolved</v>
      </c>
      <c r="I156" s="390">
        <f t="shared" ref="I156:K156" si="142">I119/I$90</f>
        <v>1.5877048500736212E-3</v>
      </c>
      <c r="J156" s="390">
        <f t="shared" si="142"/>
        <v>1.4881866717152594E-3</v>
      </c>
      <c r="K156" s="390">
        <f t="shared" si="142"/>
        <v>1.4071056618819777E-3</v>
      </c>
      <c r="L156" s="389">
        <f t="shared" si="113"/>
        <v>1.4071056618819777E-3</v>
      </c>
      <c r="M156" s="389">
        <f t="shared" si="114"/>
        <v>1.494332394556953E-3</v>
      </c>
      <c r="N156" s="389">
        <f t="shared" si="115"/>
        <v>1.5877048500736212E-3</v>
      </c>
      <c r="O156" s="145"/>
      <c r="U156" t="s">
        <v>234</v>
      </c>
      <c r="V156" t="s">
        <v>230</v>
      </c>
      <c r="W156" t="s">
        <v>235</v>
      </c>
      <c r="X156">
        <v>1</v>
      </c>
      <c r="Y156">
        <v>552</v>
      </c>
      <c r="Z156" t="s">
        <v>988</v>
      </c>
      <c r="AA156" t="s">
        <v>989</v>
      </c>
      <c r="AB156">
        <v>1</v>
      </c>
      <c r="AC156" t="s">
        <v>960</v>
      </c>
      <c r="AD156">
        <v>1</v>
      </c>
      <c r="AE156">
        <v>20091130</v>
      </c>
      <c r="AF156" s="358">
        <v>40147</v>
      </c>
      <c r="AG156" s="147">
        <v>40147</v>
      </c>
      <c r="AH156" s="147">
        <v>2009</v>
      </c>
      <c r="BG156" t="s">
        <v>976</v>
      </c>
      <c r="BH156" t="s">
        <v>971</v>
      </c>
      <c r="BI156">
        <v>10</v>
      </c>
      <c r="BJ156" t="s">
        <v>976</v>
      </c>
      <c r="BK156" t="s">
        <v>963</v>
      </c>
    </row>
    <row r="157" spans="1:63">
      <c r="A157" s="372">
        <v>7</v>
      </c>
      <c r="B157" s="360"/>
      <c r="C157" s="360"/>
      <c r="D157" s="360">
        <v>15</v>
      </c>
      <c r="E157" s="360"/>
      <c r="G157" t="s">
        <v>340</v>
      </c>
      <c r="H157" s="1" t="str">
        <f t="shared" si="110"/>
        <v>Solids, total suspended</v>
      </c>
      <c r="I157" s="390">
        <f t="shared" ref="I157:K157" si="143">I120/I$90</f>
        <v>9.9999999999999991E-6</v>
      </c>
      <c r="J157" s="390">
        <f t="shared" si="143"/>
        <v>1.0537864445285879E-5</v>
      </c>
      <c r="K157" s="390">
        <f t="shared" si="143"/>
        <v>1.0000000000000001E-5</v>
      </c>
      <c r="L157" s="389">
        <f t="shared" si="113"/>
        <v>9.9999999999999991E-6</v>
      </c>
      <c r="M157" s="389">
        <f t="shared" si="114"/>
        <v>1.0179288148428626E-5</v>
      </c>
      <c r="N157" s="389">
        <f t="shared" si="115"/>
        <v>1.0537864445285879E-5</v>
      </c>
      <c r="O157" s="145"/>
      <c r="U157" t="s">
        <v>234</v>
      </c>
      <c r="V157" t="s">
        <v>230</v>
      </c>
      <c r="W157" t="s">
        <v>235</v>
      </c>
      <c r="X157">
        <v>1</v>
      </c>
      <c r="Y157">
        <v>552</v>
      </c>
      <c r="Z157" t="s">
        <v>988</v>
      </c>
      <c r="AA157" t="s">
        <v>989</v>
      </c>
      <c r="AB157">
        <v>1</v>
      </c>
      <c r="AC157" t="s">
        <v>960</v>
      </c>
      <c r="AD157">
        <v>1</v>
      </c>
      <c r="AE157">
        <v>20091231</v>
      </c>
      <c r="AF157" s="358">
        <v>40178</v>
      </c>
      <c r="AG157" s="147">
        <v>40178</v>
      </c>
      <c r="AH157" s="147">
        <v>2009</v>
      </c>
      <c r="BG157" t="s">
        <v>976</v>
      </c>
      <c r="BH157" t="s">
        <v>971</v>
      </c>
      <c r="BI157">
        <v>10</v>
      </c>
      <c r="BJ157" t="s">
        <v>976</v>
      </c>
      <c r="BK157" t="s">
        <v>963</v>
      </c>
    </row>
    <row r="158" spans="1:63">
      <c r="A158" s="361">
        <v>2011</v>
      </c>
      <c r="B158" s="360"/>
      <c r="C158" s="360"/>
      <c r="D158" s="360">
        <v>17.5</v>
      </c>
      <c r="E158" s="360"/>
      <c r="G158" t="s">
        <v>1144</v>
      </c>
      <c r="H158" s="1" t="str">
        <f t="shared" si="110"/>
        <v>Strontium, total recoverable, ug/L</v>
      </c>
      <c r="I158" s="390">
        <f t="shared" ref="I158:K158" si="144">I121/I$90</f>
        <v>3.4730194443297693E-6</v>
      </c>
      <c r="J158" s="390">
        <f t="shared" si="144"/>
        <v>2.3165751609238928E-6</v>
      </c>
      <c r="K158" s="390">
        <f t="shared" si="144"/>
        <v>3.5737639553429024E-6</v>
      </c>
      <c r="L158" s="389">
        <f t="shared" si="113"/>
        <v>2.3165751609238928E-6</v>
      </c>
      <c r="M158" s="389">
        <f t="shared" si="114"/>
        <v>3.1211195201988551E-6</v>
      </c>
      <c r="N158" s="389">
        <f t="shared" si="115"/>
        <v>3.5737639553429024E-6</v>
      </c>
      <c r="O158" s="145"/>
      <c r="U158" t="s">
        <v>234</v>
      </c>
      <c r="V158" t="s">
        <v>230</v>
      </c>
      <c r="W158" t="s">
        <v>235</v>
      </c>
      <c r="X158">
        <v>1</v>
      </c>
      <c r="Y158">
        <v>552</v>
      </c>
      <c r="Z158" t="s">
        <v>988</v>
      </c>
      <c r="AA158" t="s">
        <v>989</v>
      </c>
      <c r="AB158">
        <v>1</v>
      </c>
      <c r="AC158" t="s">
        <v>960</v>
      </c>
      <c r="AD158">
        <v>1</v>
      </c>
      <c r="AE158">
        <v>20100131</v>
      </c>
      <c r="AF158" s="358">
        <v>40209</v>
      </c>
      <c r="AG158" s="147">
        <v>40209</v>
      </c>
      <c r="AH158" s="147">
        <v>2010</v>
      </c>
      <c r="BG158" t="s">
        <v>976</v>
      </c>
      <c r="BH158" t="s">
        <v>971</v>
      </c>
      <c r="BI158">
        <v>10</v>
      </c>
      <c r="BJ158" t="s">
        <v>976</v>
      </c>
      <c r="BK158" t="s">
        <v>963</v>
      </c>
    </row>
    <row r="159" spans="1:63">
      <c r="A159" s="362" t="s">
        <v>233</v>
      </c>
      <c r="B159" s="360"/>
      <c r="C159" s="360"/>
      <c r="D159" s="360">
        <v>10</v>
      </c>
      <c r="E159" s="360"/>
      <c r="G159" t="s">
        <v>1145</v>
      </c>
      <c r="H159" s="1" t="str">
        <f t="shared" si="110"/>
        <v>Sulfate, total (as SO4)</v>
      </c>
      <c r="I159" s="390">
        <f t="shared" ref="I159:K159" si="145">I122/I$90</f>
        <v>7.2497844679299283E-4</v>
      </c>
      <c r="J159" s="390">
        <f t="shared" si="145"/>
        <v>6.3893137069291931E-4</v>
      </c>
      <c r="K159" s="390">
        <f t="shared" si="145"/>
        <v>6.7780661881977665E-4</v>
      </c>
      <c r="L159" s="389">
        <f t="shared" si="113"/>
        <v>6.3893137069291931E-4</v>
      </c>
      <c r="M159" s="389">
        <f t="shared" si="114"/>
        <v>6.8057214543522967E-4</v>
      </c>
      <c r="N159" s="389">
        <f t="shared" si="115"/>
        <v>7.2497844679299283E-4</v>
      </c>
      <c r="O159" s="145"/>
      <c r="U159" t="s">
        <v>234</v>
      </c>
      <c r="V159" t="s">
        <v>230</v>
      </c>
      <c r="W159" t="s">
        <v>235</v>
      </c>
      <c r="X159">
        <v>1</v>
      </c>
      <c r="Y159">
        <v>552</v>
      </c>
      <c r="Z159" t="s">
        <v>988</v>
      </c>
      <c r="AA159" t="s">
        <v>989</v>
      </c>
      <c r="AB159">
        <v>1</v>
      </c>
      <c r="AC159" t="s">
        <v>960</v>
      </c>
      <c r="AD159">
        <v>1</v>
      </c>
      <c r="AE159">
        <v>20100228</v>
      </c>
      <c r="AF159" s="358">
        <v>40237</v>
      </c>
      <c r="AG159" s="147">
        <v>40237</v>
      </c>
      <c r="AH159" s="147">
        <v>2010</v>
      </c>
      <c r="BG159" t="s">
        <v>976</v>
      </c>
      <c r="BH159" t="s">
        <v>971</v>
      </c>
      <c r="BI159">
        <v>10</v>
      </c>
      <c r="BJ159" t="s">
        <v>976</v>
      </c>
      <c r="BK159" t="s">
        <v>963</v>
      </c>
    </row>
    <row r="160" spans="1:63">
      <c r="A160" s="372">
        <v>2</v>
      </c>
      <c r="B160" s="360"/>
      <c r="C160" s="360"/>
      <c r="D160" s="360">
        <v>10</v>
      </c>
      <c r="E160" s="360"/>
      <c r="H160" s="1" t="str">
        <f t="shared" si="110"/>
        <v>Total phenols</v>
      </c>
      <c r="I160" s="390">
        <f t="shared" ref="I160:K160" si="146">I123/I$90</f>
        <v>9.9999999999999986E-9</v>
      </c>
      <c r="J160" s="390">
        <f t="shared" si="146"/>
        <v>2.0000000000000004E-8</v>
      </c>
      <c r="K160" s="390">
        <f t="shared" si="146"/>
        <v>1.6822169059011162E-8</v>
      </c>
      <c r="L160" s="387">
        <f t="shared" si="113"/>
        <v>9.9999999999999986E-9</v>
      </c>
      <c r="M160" s="387">
        <f t="shared" si="114"/>
        <v>1.5607389686337056E-8</v>
      </c>
      <c r="N160" s="387">
        <f t="shared" si="115"/>
        <v>2.0000000000000004E-8</v>
      </c>
      <c r="O160" s="145"/>
      <c r="U160" t="s">
        <v>234</v>
      </c>
      <c r="V160" t="s">
        <v>230</v>
      </c>
      <c r="W160" t="s">
        <v>235</v>
      </c>
      <c r="X160">
        <v>1</v>
      </c>
      <c r="Y160">
        <v>552</v>
      </c>
      <c r="Z160" t="s">
        <v>988</v>
      </c>
      <c r="AA160" t="s">
        <v>989</v>
      </c>
      <c r="AB160">
        <v>1</v>
      </c>
      <c r="AC160" t="s">
        <v>960</v>
      </c>
      <c r="AD160">
        <v>1</v>
      </c>
      <c r="AE160">
        <v>20100331</v>
      </c>
      <c r="AF160" s="358">
        <v>40268</v>
      </c>
      <c r="AG160" s="147">
        <v>40268</v>
      </c>
      <c r="AH160" s="147">
        <v>2010</v>
      </c>
      <c r="BG160" t="s">
        <v>976</v>
      </c>
      <c r="BH160" t="s">
        <v>971</v>
      </c>
      <c r="BI160">
        <v>10</v>
      </c>
      <c r="BJ160" t="s">
        <v>976</v>
      </c>
      <c r="BK160" t="s">
        <v>963</v>
      </c>
    </row>
    <row r="161" spans="1:63">
      <c r="A161" s="362" t="s">
        <v>235</v>
      </c>
      <c r="B161" s="360"/>
      <c r="C161" s="360"/>
      <c r="D161" s="360">
        <v>25</v>
      </c>
      <c r="E161" s="360"/>
      <c r="G161" t="s">
        <v>1146</v>
      </c>
      <c r="H161" s="1" t="str">
        <f t="shared" si="110"/>
        <v>Zinc, total recoverable</v>
      </c>
      <c r="I161" s="390">
        <f t="shared" ref="I161:K161" si="147">I124/I$90</f>
        <v>9.9999999999999986E-9</v>
      </c>
      <c r="J161" s="390">
        <f t="shared" si="147"/>
        <v>1.0000000000000002E-8</v>
      </c>
      <c r="K161" s="390">
        <f t="shared" si="147"/>
        <v>1E-8</v>
      </c>
      <c r="L161" s="389">
        <f t="shared" si="113"/>
        <v>9.9999999999999986E-9</v>
      </c>
      <c r="M161" s="389">
        <f t="shared" si="114"/>
        <v>1.0000000000000002E-8</v>
      </c>
      <c r="N161" s="389">
        <f t="shared" si="115"/>
        <v>1.0000000000000002E-8</v>
      </c>
      <c r="O161" s="145"/>
      <c r="U161" t="s">
        <v>234</v>
      </c>
      <c r="V161" t="s">
        <v>230</v>
      </c>
      <c r="W161" t="s">
        <v>235</v>
      </c>
      <c r="X161">
        <v>1</v>
      </c>
      <c r="Y161">
        <v>552</v>
      </c>
      <c r="Z161" t="s">
        <v>988</v>
      </c>
      <c r="AA161" t="s">
        <v>989</v>
      </c>
      <c r="AB161">
        <v>1</v>
      </c>
      <c r="AC161" t="s">
        <v>960</v>
      </c>
      <c r="AD161">
        <v>1</v>
      </c>
      <c r="AE161">
        <v>20100430</v>
      </c>
      <c r="AF161" s="358">
        <v>40298</v>
      </c>
      <c r="AG161" s="147">
        <v>40298</v>
      </c>
      <c r="AH161" s="147">
        <v>2010</v>
      </c>
      <c r="BG161" t="s">
        <v>976</v>
      </c>
      <c r="BH161" t="s">
        <v>971</v>
      </c>
      <c r="BI161">
        <v>10</v>
      </c>
      <c r="BJ161" t="s">
        <v>976</v>
      </c>
      <c r="BK161" t="s">
        <v>963</v>
      </c>
    </row>
    <row r="162" spans="1:63">
      <c r="A162" s="372">
        <v>7</v>
      </c>
      <c r="B162" s="360"/>
      <c r="C162" s="360"/>
      <c r="D162" s="360">
        <v>25</v>
      </c>
      <c r="E162" s="360"/>
      <c r="I162" s="379"/>
      <c r="J162" s="379"/>
      <c r="K162" s="379"/>
      <c r="U162" t="s">
        <v>234</v>
      </c>
      <c r="V162" t="s">
        <v>230</v>
      </c>
      <c r="W162" t="s">
        <v>235</v>
      </c>
      <c r="X162">
        <v>1</v>
      </c>
      <c r="Y162">
        <v>552</v>
      </c>
      <c r="Z162" t="s">
        <v>988</v>
      </c>
      <c r="AA162" t="s">
        <v>989</v>
      </c>
      <c r="AB162">
        <v>1</v>
      </c>
      <c r="AC162" t="s">
        <v>960</v>
      </c>
      <c r="AD162">
        <v>1</v>
      </c>
      <c r="AE162">
        <v>20100531</v>
      </c>
      <c r="AF162" s="358">
        <v>40329</v>
      </c>
      <c r="AG162" s="147">
        <v>40329</v>
      </c>
      <c r="AH162" s="147">
        <v>2010</v>
      </c>
      <c r="BG162" t="s">
        <v>976</v>
      </c>
      <c r="BH162" t="s">
        <v>971</v>
      </c>
      <c r="BI162">
        <v>10</v>
      </c>
      <c r="BJ162" t="s">
        <v>976</v>
      </c>
      <c r="BK162" t="s">
        <v>963</v>
      </c>
    </row>
    <row r="163" spans="1:63">
      <c r="A163" s="361">
        <v>2012</v>
      </c>
      <c r="B163" s="360"/>
      <c r="C163" s="360"/>
      <c r="D163" s="360">
        <v>15</v>
      </c>
      <c r="E163" s="360"/>
      <c r="I163" s="379"/>
      <c r="J163" s="379"/>
      <c r="K163" s="379"/>
      <c r="U163" t="s">
        <v>234</v>
      </c>
      <c r="V163" t="s">
        <v>230</v>
      </c>
      <c r="W163" t="s">
        <v>235</v>
      </c>
      <c r="X163">
        <v>1</v>
      </c>
      <c r="Y163">
        <v>552</v>
      </c>
      <c r="Z163" t="s">
        <v>988</v>
      </c>
      <c r="AA163" t="s">
        <v>989</v>
      </c>
      <c r="AB163">
        <v>1</v>
      </c>
      <c r="AC163" t="s">
        <v>960</v>
      </c>
      <c r="AD163">
        <v>1</v>
      </c>
      <c r="AE163">
        <v>20100630</v>
      </c>
      <c r="AF163" s="358">
        <v>40359</v>
      </c>
      <c r="AG163" s="147">
        <v>40359</v>
      </c>
      <c r="AH163" s="147">
        <v>2010</v>
      </c>
      <c r="BG163" t="s">
        <v>976</v>
      </c>
      <c r="BH163" t="s">
        <v>971</v>
      </c>
      <c r="BI163">
        <v>10</v>
      </c>
      <c r="BJ163" t="s">
        <v>976</v>
      </c>
      <c r="BK163" t="s">
        <v>963</v>
      </c>
    </row>
    <row r="164" spans="1:63">
      <c r="A164" s="362" t="s">
        <v>233</v>
      </c>
      <c r="B164" s="360"/>
      <c r="C164" s="360"/>
      <c r="D164" s="360">
        <v>10</v>
      </c>
      <c r="E164" s="360"/>
      <c r="U164" t="s">
        <v>234</v>
      </c>
      <c r="V164" t="s">
        <v>230</v>
      </c>
      <c r="W164" t="s">
        <v>235</v>
      </c>
      <c r="X164">
        <v>1</v>
      </c>
      <c r="Y164">
        <v>552</v>
      </c>
      <c r="Z164" t="s">
        <v>988</v>
      </c>
      <c r="AA164" t="s">
        <v>989</v>
      </c>
      <c r="AB164">
        <v>1</v>
      </c>
      <c r="AC164" t="s">
        <v>960</v>
      </c>
      <c r="AD164">
        <v>1</v>
      </c>
      <c r="AE164">
        <v>20100731</v>
      </c>
      <c r="AF164" s="358">
        <v>40390</v>
      </c>
      <c r="AG164" s="147">
        <v>40390</v>
      </c>
      <c r="AH164" s="147">
        <v>2010</v>
      </c>
      <c r="BG164" t="s">
        <v>976</v>
      </c>
      <c r="BH164" t="s">
        <v>971</v>
      </c>
      <c r="BI164">
        <v>10</v>
      </c>
      <c r="BJ164" t="s">
        <v>976</v>
      </c>
      <c r="BK164" t="s">
        <v>963</v>
      </c>
    </row>
    <row r="165" spans="1:63">
      <c r="A165" s="372">
        <v>2</v>
      </c>
      <c r="B165" s="360"/>
      <c r="C165" s="360"/>
      <c r="D165" s="360">
        <v>10</v>
      </c>
      <c r="E165" s="360"/>
      <c r="U165" t="s">
        <v>234</v>
      </c>
      <c r="V165" t="s">
        <v>230</v>
      </c>
      <c r="W165" t="s">
        <v>235</v>
      </c>
      <c r="X165">
        <v>1</v>
      </c>
      <c r="Y165">
        <v>552</v>
      </c>
      <c r="Z165" t="s">
        <v>988</v>
      </c>
      <c r="AA165" t="s">
        <v>989</v>
      </c>
      <c r="AB165">
        <v>1</v>
      </c>
      <c r="AC165" t="s">
        <v>960</v>
      </c>
      <c r="AD165">
        <v>1</v>
      </c>
      <c r="AE165">
        <v>20100831</v>
      </c>
      <c r="AF165" s="358">
        <v>40421</v>
      </c>
      <c r="AG165" s="147">
        <v>40421</v>
      </c>
      <c r="AH165" s="147">
        <v>2010</v>
      </c>
      <c r="BF165">
        <v>3</v>
      </c>
      <c r="BG165" t="s">
        <v>976</v>
      </c>
      <c r="BH165" t="s">
        <v>971</v>
      </c>
      <c r="BI165">
        <v>10</v>
      </c>
      <c r="BJ165" t="s">
        <v>976</v>
      </c>
      <c r="BK165" t="s">
        <v>963</v>
      </c>
    </row>
    <row r="166" spans="1:63">
      <c r="A166" s="362" t="s">
        <v>235</v>
      </c>
      <c r="B166" s="360"/>
      <c r="C166" s="360"/>
      <c r="D166" s="360">
        <v>20</v>
      </c>
      <c r="E166" s="360"/>
      <c r="U166" t="s">
        <v>234</v>
      </c>
      <c r="V166" t="s">
        <v>230</v>
      </c>
      <c r="W166" t="s">
        <v>235</v>
      </c>
      <c r="X166">
        <v>1</v>
      </c>
      <c r="Y166">
        <v>552</v>
      </c>
      <c r="Z166" t="s">
        <v>988</v>
      </c>
      <c r="AA166" t="s">
        <v>989</v>
      </c>
      <c r="AB166">
        <v>1</v>
      </c>
      <c r="AC166" t="s">
        <v>960</v>
      </c>
      <c r="AD166">
        <v>1</v>
      </c>
      <c r="AE166">
        <v>20100930</v>
      </c>
      <c r="AF166" s="358">
        <v>40451</v>
      </c>
      <c r="AG166" s="147">
        <v>40451</v>
      </c>
      <c r="AH166" s="147">
        <v>2010</v>
      </c>
      <c r="BE166" t="s">
        <v>984</v>
      </c>
      <c r="BF166">
        <v>1</v>
      </c>
      <c r="BG166" t="s">
        <v>976</v>
      </c>
      <c r="BH166" t="s">
        <v>971</v>
      </c>
      <c r="BI166">
        <v>10</v>
      </c>
      <c r="BJ166" t="s">
        <v>976</v>
      </c>
      <c r="BK166" t="s">
        <v>963</v>
      </c>
    </row>
    <row r="167" spans="1:63">
      <c r="A167" s="372">
        <v>7</v>
      </c>
      <c r="B167" s="360"/>
      <c r="C167" s="360"/>
      <c r="D167" s="360">
        <v>20</v>
      </c>
      <c r="E167" s="360"/>
      <c r="U167" t="s">
        <v>234</v>
      </c>
      <c r="V167" t="s">
        <v>230</v>
      </c>
      <c r="W167" t="s">
        <v>235</v>
      </c>
      <c r="X167">
        <v>1</v>
      </c>
      <c r="Y167">
        <v>552</v>
      </c>
      <c r="Z167" t="s">
        <v>988</v>
      </c>
      <c r="AA167" t="s">
        <v>989</v>
      </c>
      <c r="AB167">
        <v>1</v>
      </c>
      <c r="AC167" t="s">
        <v>960</v>
      </c>
      <c r="AD167">
        <v>1</v>
      </c>
      <c r="AE167">
        <v>20101031</v>
      </c>
      <c r="AF167" s="358">
        <v>40482</v>
      </c>
      <c r="AG167" s="147">
        <v>40482</v>
      </c>
      <c r="AH167" s="147">
        <v>2010</v>
      </c>
      <c r="BG167" t="s">
        <v>976</v>
      </c>
      <c r="BH167" t="s">
        <v>971</v>
      </c>
      <c r="BI167">
        <v>10</v>
      </c>
      <c r="BJ167" t="s">
        <v>976</v>
      </c>
      <c r="BK167" t="s">
        <v>963</v>
      </c>
    </row>
    <row r="168" spans="1:63">
      <c r="A168" s="106" t="s">
        <v>1078</v>
      </c>
      <c r="B168" s="360"/>
      <c r="C168" s="360"/>
      <c r="D168" s="360">
        <v>10</v>
      </c>
      <c r="E168" s="360"/>
      <c r="I168" s="145"/>
      <c r="J168" s="145"/>
      <c r="K168" s="145"/>
      <c r="L168" s="145"/>
      <c r="M168" s="145"/>
      <c r="N168" s="145"/>
      <c r="O168" s="145"/>
      <c r="P168" s="145"/>
      <c r="Q168" s="145"/>
      <c r="U168" t="s">
        <v>234</v>
      </c>
      <c r="V168" t="s">
        <v>230</v>
      </c>
      <c r="W168" t="s">
        <v>235</v>
      </c>
      <c r="X168">
        <v>1</v>
      </c>
      <c r="Y168">
        <v>552</v>
      </c>
      <c r="Z168" t="s">
        <v>988</v>
      </c>
      <c r="AA168" t="s">
        <v>989</v>
      </c>
      <c r="AB168">
        <v>1</v>
      </c>
      <c r="AC168" t="s">
        <v>960</v>
      </c>
      <c r="AD168">
        <v>1</v>
      </c>
      <c r="AE168">
        <v>20101130</v>
      </c>
      <c r="AF168" s="358">
        <v>40512</v>
      </c>
      <c r="AG168" s="147">
        <v>40512</v>
      </c>
      <c r="AH168" s="147">
        <v>2010</v>
      </c>
      <c r="BE168" t="s">
        <v>984</v>
      </c>
      <c r="BF168">
        <v>1</v>
      </c>
      <c r="BG168" t="s">
        <v>976</v>
      </c>
      <c r="BH168" t="s">
        <v>971</v>
      </c>
      <c r="BI168">
        <v>10</v>
      </c>
      <c r="BJ168" t="s">
        <v>976</v>
      </c>
      <c r="BK168" t="s">
        <v>963</v>
      </c>
    </row>
    <row r="169" spans="1:63">
      <c r="A169" s="361">
        <v>2010</v>
      </c>
      <c r="B169" s="360"/>
      <c r="C169" s="360"/>
      <c r="D169" s="360">
        <v>10</v>
      </c>
      <c r="E169" s="360"/>
      <c r="I169" s="145"/>
      <c r="J169" s="145"/>
      <c r="K169" s="145"/>
      <c r="L169" s="145"/>
      <c r="M169" s="145"/>
      <c r="N169" s="145"/>
      <c r="O169" s="145"/>
      <c r="P169" s="145"/>
      <c r="Q169" s="145"/>
      <c r="U169" t="s">
        <v>234</v>
      </c>
      <c r="V169" t="s">
        <v>230</v>
      </c>
      <c r="W169" t="s">
        <v>235</v>
      </c>
      <c r="X169">
        <v>1</v>
      </c>
      <c r="Y169">
        <v>552</v>
      </c>
      <c r="Z169" t="s">
        <v>988</v>
      </c>
      <c r="AA169" t="s">
        <v>989</v>
      </c>
      <c r="AB169">
        <v>1</v>
      </c>
      <c r="AC169" t="s">
        <v>960</v>
      </c>
      <c r="AD169">
        <v>1</v>
      </c>
      <c r="AE169">
        <v>20101231</v>
      </c>
      <c r="AF169" s="358">
        <v>40543</v>
      </c>
      <c r="AG169" s="147">
        <v>40543</v>
      </c>
      <c r="AH169" s="147">
        <v>2010</v>
      </c>
      <c r="BE169" t="s">
        <v>984</v>
      </c>
      <c r="BF169">
        <v>1</v>
      </c>
      <c r="BG169" t="s">
        <v>976</v>
      </c>
      <c r="BH169" t="s">
        <v>971</v>
      </c>
      <c r="BI169">
        <v>10</v>
      </c>
      <c r="BJ169" t="s">
        <v>976</v>
      </c>
      <c r="BK169" t="s">
        <v>963</v>
      </c>
    </row>
    <row r="170" spans="1:63">
      <c r="A170" s="362" t="s">
        <v>233</v>
      </c>
      <c r="B170" s="360"/>
      <c r="C170" s="360"/>
      <c r="D170" s="360">
        <v>10</v>
      </c>
      <c r="E170" s="360"/>
      <c r="I170" s="145"/>
      <c r="J170" s="145"/>
      <c r="K170" s="145"/>
      <c r="L170" s="145"/>
      <c r="M170" s="145"/>
      <c r="N170" s="145"/>
      <c r="O170" s="145"/>
      <c r="P170" s="145"/>
      <c r="Q170" s="145"/>
      <c r="U170" t="s">
        <v>234</v>
      </c>
      <c r="V170" t="s">
        <v>230</v>
      </c>
      <c r="W170" t="s">
        <v>235</v>
      </c>
      <c r="X170">
        <v>1</v>
      </c>
      <c r="Y170">
        <v>552</v>
      </c>
      <c r="Z170" t="s">
        <v>988</v>
      </c>
      <c r="AA170" t="s">
        <v>989</v>
      </c>
      <c r="AB170">
        <v>1</v>
      </c>
      <c r="AC170" t="s">
        <v>960</v>
      </c>
      <c r="AD170">
        <v>1</v>
      </c>
      <c r="AE170">
        <v>20110131</v>
      </c>
      <c r="AF170" s="358">
        <v>40574</v>
      </c>
      <c r="AG170" s="147">
        <v>40574</v>
      </c>
      <c r="AH170" s="147">
        <v>2011</v>
      </c>
      <c r="BG170" t="s">
        <v>976</v>
      </c>
      <c r="BH170" t="s">
        <v>971</v>
      </c>
      <c r="BI170">
        <v>10</v>
      </c>
      <c r="BJ170" t="s">
        <v>976</v>
      </c>
      <c r="BK170" t="s">
        <v>963</v>
      </c>
    </row>
    <row r="171" spans="1:63">
      <c r="A171" s="372">
        <v>2</v>
      </c>
      <c r="B171" s="360"/>
      <c r="C171" s="360"/>
      <c r="D171" s="360">
        <v>10</v>
      </c>
      <c r="E171" s="360"/>
      <c r="I171" s="145"/>
      <c r="J171" s="145"/>
      <c r="K171" s="145"/>
      <c r="L171" s="145"/>
      <c r="M171" s="145"/>
      <c r="N171" s="145"/>
      <c r="O171" s="145"/>
      <c r="P171" s="145"/>
      <c r="Q171" s="145"/>
      <c r="U171" t="s">
        <v>234</v>
      </c>
      <c r="V171" t="s">
        <v>230</v>
      </c>
      <c r="W171" t="s">
        <v>235</v>
      </c>
      <c r="X171">
        <v>1</v>
      </c>
      <c r="Y171">
        <v>552</v>
      </c>
      <c r="Z171" t="s">
        <v>988</v>
      </c>
      <c r="AA171" t="s">
        <v>989</v>
      </c>
      <c r="AB171">
        <v>1</v>
      </c>
      <c r="AC171" t="s">
        <v>960</v>
      </c>
      <c r="AD171">
        <v>1</v>
      </c>
      <c r="AE171">
        <v>20110228</v>
      </c>
      <c r="AF171" s="358">
        <v>40602</v>
      </c>
      <c r="AG171" s="147">
        <v>40602</v>
      </c>
      <c r="AH171" s="147">
        <v>2011</v>
      </c>
      <c r="BG171" t="s">
        <v>976</v>
      </c>
      <c r="BH171" t="s">
        <v>971</v>
      </c>
      <c r="BI171">
        <v>10</v>
      </c>
      <c r="BJ171" t="s">
        <v>976</v>
      </c>
      <c r="BK171" t="s">
        <v>963</v>
      </c>
    </row>
    <row r="172" spans="1:63">
      <c r="A172" s="362" t="s">
        <v>235</v>
      </c>
      <c r="B172" s="360"/>
      <c r="C172" s="360"/>
      <c r="D172" s="360">
        <v>10</v>
      </c>
      <c r="E172" s="360"/>
      <c r="I172" s="145"/>
      <c r="J172" s="145"/>
      <c r="K172" s="145"/>
      <c r="L172" s="145"/>
      <c r="M172" s="145"/>
      <c r="N172" s="145"/>
      <c r="O172" s="145"/>
      <c r="P172" s="145"/>
      <c r="Q172" s="145"/>
      <c r="U172" t="s">
        <v>234</v>
      </c>
      <c r="V172" t="s">
        <v>230</v>
      </c>
      <c r="W172" t="s">
        <v>235</v>
      </c>
      <c r="X172">
        <v>1</v>
      </c>
      <c r="Y172">
        <v>552</v>
      </c>
      <c r="Z172" t="s">
        <v>988</v>
      </c>
      <c r="AA172" t="s">
        <v>989</v>
      </c>
      <c r="AB172">
        <v>1</v>
      </c>
      <c r="AC172" t="s">
        <v>960</v>
      </c>
      <c r="AD172">
        <v>1</v>
      </c>
      <c r="AE172">
        <v>20110331</v>
      </c>
      <c r="AF172" s="358">
        <v>40633</v>
      </c>
      <c r="AG172" s="147">
        <v>40633</v>
      </c>
      <c r="AH172" s="147">
        <v>2011</v>
      </c>
      <c r="BG172" t="s">
        <v>976</v>
      </c>
      <c r="BH172" t="s">
        <v>971</v>
      </c>
      <c r="BI172">
        <v>10</v>
      </c>
      <c r="BJ172" t="s">
        <v>976</v>
      </c>
      <c r="BK172" t="s">
        <v>963</v>
      </c>
    </row>
    <row r="173" spans="1:63">
      <c r="A173" s="372">
        <v>7</v>
      </c>
      <c r="B173" s="360"/>
      <c r="C173" s="360"/>
      <c r="D173" s="360">
        <v>10</v>
      </c>
      <c r="E173" s="360"/>
      <c r="I173" s="145"/>
      <c r="J173" s="145"/>
      <c r="K173" s="145"/>
      <c r="L173" s="145"/>
      <c r="M173" s="145"/>
      <c r="N173" s="145"/>
      <c r="O173" s="145"/>
      <c r="P173" s="145"/>
      <c r="Q173" s="145"/>
      <c r="U173" t="s">
        <v>234</v>
      </c>
      <c r="V173" t="s">
        <v>230</v>
      </c>
      <c r="W173" t="s">
        <v>235</v>
      </c>
      <c r="X173">
        <v>1</v>
      </c>
      <c r="Y173">
        <v>552</v>
      </c>
      <c r="Z173" t="s">
        <v>988</v>
      </c>
      <c r="AA173" t="s">
        <v>989</v>
      </c>
      <c r="AB173">
        <v>1</v>
      </c>
      <c r="AC173" t="s">
        <v>960</v>
      </c>
      <c r="AD173">
        <v>1</v>
      </c>
      <c r="AE173">
        <v>20110430</v>
      </c>
      <c r="AF173" s="358">
        <v>40663</v>
      </c>
      <c r="AG173" s="147">
        <v>40663</v>
      </c>
      <c r="AH173" s="147">
        <v>2011</v>
      </c>
      <c r="BG173" t="s">
        <v>976</v>
      </c>
      <c r="BH173" t="s">
        <v>971</v>
      </c>
      <c r="BI173">
        <v>10</v>
      </c>
      <c r="BJ173" t="s">
        <v>976</v>
      </c>
      <c r="BK173" t="s">
        <v>963</v>
      </c>
    </row>
    <row r="174" spans="1:63">
      <c r="A174" s="361">
        <v>2011</v>
      </c>
      <c r="B174" s="360"/>
      <c r="C174" s="360"/>
      <c r="D174" s="360">
        <v>10</v>
      </c>
      <c r="E174" s="360"/>
      <c r="I174" s="145"/>
      <c r="J174" s="145"/>
      <c r="K174" s="145"/>
      <c r="L174" s="145"/>
      <c r="M174" s="145"/>
      <c r="N174" s="145"/>
      <c r="O174" s="145"/>
      <c r="P174" s="145"/>
      <c r="Q174" s="145"/>
      <c r="U174" t="s">
        <v>234</v>
      </c>
      <c r="V174" t="s">
        <v>230</v>
      </c>
      <c r="W174" t="s">
        <v>235</v>
      </c>
      <c r="X174">
        <v>1</v>
      </c>
      <c r="Y174">
        <v>552</v>
      </c>
      <c r="Z174" t="s">
        <v>988</v>
      </c>
      <c r="AA174" t="s">
        <v>989</v>
      </c>
      <c r="AB174">
        <v>1</v>
      </c>
      <c r="AC174" t="s">
        <v>960</v>
      </c>
      <c r="AD174">
        <v>1</v>
      </c>
      <c r="AE174">
        <v>20110531</v>
      </c>
      <c r="AF174" s="358">
        <v>40694</v>
      </c>
      <c r="AG174" s="147">
        <v>40694</v>
      </c>
      <c r="AH174" s="147">
        <v>2011</v>
      </c>
      <c r="BE174" t="s">
        <v>984</v>
      </c>
      <c r="BF174">
        <v>1</v>
      </c>
      <c r="BG174" t="s">
        <v>976</v>
      </c>
      <c r="BH174" t="s">
        <v>971</v>
      </c>
      <c r="BI174">
        <v>10</v>
      </c>
      <c r="BJ174" t="s">
        <v>976</v>
      </c>
      <c r="BK174" t="s">
        <v>963</v>
      </c>
    </row>
    <row r="175" spans="1:63">
      <c r="A175" s="362" t="s">
        <v>233</v>
      </c>
      <c r="B175" s="360"/>
      <c r="C175" s="360"/>
      <c r="D175" s="360">
        <v>10</v>
      </c>
      <c r="E175" s="360"/>
      <c r="I175" s="145"/>
      <c r="J175" s="145"/>
      <c r="K175" s="145"/>
      <c r="L175" s="145"/>
      <c r="M175" s="145"/>
      <c r="N175" s="145"/>
      <c r="O175" s="145"/>
      <c r="P175" s="145"/>
      <c r="Q175" s="145"/>
      <c r="U175" t="s">
        <v>234</v>
      </c>
      <c r="V175" t="s">
        <v>230</v>
      </c>
      <c r="W175" t="s">
        <v>235</v>
      </c>
      <c r="X175">
        <v>1</v>
      </c>
      <c r="Y175">
        <v>552</v>
      </c>
      <c r="Z175" t="s">
        <v>988</v>
      </c>
      <c r="AA175" t="s">
        <v>989</v>
      </c>
      <c r="AB175">
        <v>1</v>
      </c>
      <c r="AC175" t="s">
        <v>960</v>
      </c>
      <c r="AD175">
        <v>1</v>
      </c>
      <c r="AE175">
        <v>20110630</v>
      </c>
      <c r="AF175" s="358">
        <v>40724</v>
      </c>
      <c r="AG175" s="147">
        <v>40724</v>
      </c>
      <c r="AH175" s="147">
        <v>2011</v>
      </c>
      <c r="BF175">
        <v>1</v>
      </c>
      <c r="BG175" t="s">
        <v>976</v>
      </c>
      <c r="BH175" t="s">
        <v>971</v>
      </c>
      <c r="BI175">
        <v>10</v>
      </c>
      <c r="BJ175" t="s">
        <v>976</v>
      </c>
      <c r="BK175" t="s">
        <v>963</v>
      </c>
    </row>
    <row r="176" spans="1:63">
      <c r="A176" s="372">
        <v>2</v>
      </c>
      <c r="B176" s="360"/>
      <c r="C176" s="360"/>
      <c r="D176" s="360">
        <v>10</v>
      </c>
      <c r="E176" s="360"/>
      <c r="I176" s="145"/>
      <c r="J176" s="145"/>
      <c r="K176" s="145"/>
      <c r="L176" s="145"/>
      <c r="M176" s="145"/>
      <c r="N176" s="145"/>
      <c r="O176" s="145"/>
      <c r="P176" s="145"/>
      <c r="Q176" s="145"/>
      <c r="U176" t="s">
        <v>234</v>
      </c>
      <c r="V176" t="s">
        <v>230</v>
      </c>
      <c r="W176" t="s">
        <v>235</v>
      </c>
      <c r="X176">
        <v>1</v>
      </c>
      <c r="Y176">
        <v>552</v>
      </c>
      <c r="Z176" t="s">
        <v>988</v>
      </c>
      <c r="AA176" t="s">
        <v>989</v>
      </c>
      <c r="AB176">
        <v>1</v>
      </c>
      <c r="AC176" t="s">
        <v>960</v>
      </c>
      <c r="AD176">
        <v>1</v>
      </c>
      <c r="AE176">
        <v>20110731</v>
      </c>
      <c r="AF176" s="358">
        <v>40755</v>
      </c>
      <c r="AG176" s="147">
        <v>40755</v>
      </c>
      <c r="AH176" s="147">
        <v>2011</v>
      </c>
      <c r="BE176" t="s">
        <v>984</v>
      </c>
      <c r="BF176">
        <v>1</v>
      </c>
      <c r="BG176" t="s">
        <v>976</v>
      </c>
      <c r="BH176" t="s">
        <v>971</v>
      </c>
      <c r="BI176">
        <v>10</v>
      </c>
      <c r="BJ176" t="s">
        <v>976</v>
      </c>
      <c r="BK176" t="s">
        <v>963</v>
      </c>
    </row>
    <row r="177" spans="1:63">
      <c r="A177" s="362" t="s">
        <v>235</v>
      </c>
      <c r="B177" s="360"/>
      <c r="C177" s="360"/>
      <c r="D177" s="360">
        <v>10</v>
      </c>
      <c r="E177" s="360"/>
      <c r="I177" s="145"/>
      <c r="J177" s="145"/>
      <c r="K177" s="145"/>
      <c r="L177" s="145"/>
      <c r="M177" s="145"/>
      <c r="N177" s="145"/>
      <c r="O177" s="145"/>
      <c r="P177" s="145"/>
      <c r="Q177" s="145"/>
      <c r="U177" t="s">
        <v>234</v>
      </c>
      <c r="V177" t="s">
        <v>230</v>
      </c>
      <c r="W177" t="s">
        <v>235</v>
      </c>
      <c r="X177">
        <v>1</v>
      </c>
      <c r="Y177">
        <v>552</v>
      </c>
      <c r="Z177" t="s">
        <v>988</v>
      </c>
      <c r="AA177" t="s">
        <v>989</v>
      </c>
      <c r="AB177">
        <v>1</v>
      </c>
      <c r="AC177" t="s">
        <v>960</v>
      </c>
      <c r="AD177">
        <v>1</v>
      </c>
      <c r="AE177">
        <v>20110831</v>
      </c>
      <c r="AF177" s="358">
        <v>40786</v>
      </c>
      <c r="AG177" s="147">
        <v>40786</v>
      </c>
      <c r="AH177" s="147">
        <v>2011</v>
      </c>
      <c r="BE177" t="s">
        <v>984</v>
      </c>
      <c r="BF177">
        <v>1</v>
      </c>
      <c r="BG177" t="s">
        <v>976</v>
      </c>
      <c r="BH177" t="s">
        <v>971</v>
      </c>
      <c r="BI177">
        <v>10</v>
      </c>
      <c r="BJ177" t="s">
        <v>976</v>
      </c>
      <c r="BK177" t="s">
        <v>963</v>
      </c>
    </row>
    <row r="178" spans="1:63">
      <c r="A178" s="372">
        <v>7</v>
      </c>
      <c r="B178" s="360"/>
      <c r="C178" s="360"/>
      <c r="D178" s="360">
        <v>10</v>
      </c>
      <c r="E178" s="360"/>
      <c r="I178" s="145"/>
      <c r="J178" s="145"/>
      <c r="K178" s="145"/>
      <c r="L178" s="145"/>
      <c r="M178" s="145"/>
      <c r="N178" s="145"/>
      <c r="O178" s="145"/>
      <c r="P178" s="145"/>
      <c r="Q178" s="145"/>
      <c r="U178" t="s">
        <v>234</v>
      </c>
      <c r="V178" t="s">
        <v>230</v>
      </c>
      <c r="W178" t="s">
        <v>235</v>
      </c>
      <c r="X178">
        <v>1</v>
      </c>
      <c r="Y178">
        <v>552</v>
      </c>
      <c r="Z178" t="s">
        <v>988</v>
      </c>
      <c r="AA178" t="s">
        <v>989</v>
      </c>
      <c r="AB178">
        <v>1</v>
      </c>
      <c r="AC178" t="s">
        <v>960</v>
      </c>
      <c r="AD178">
        <v>1</v>
      </c>
      <c r="AE178">
        <v>20110930</v>
      </c>
      <c r="AF178" s="358">
        <v>40816</v>
      </c>
      <c r="AG178" s="147">
        <v>40816</v>
      </c>
      <c r="AH178" s="147">
        <v>2011</v>
      </c>
      <c r="BG178" t="s">
        <v>976</v>
      </c>
      <c r="BH178" t="s">
        <v>971</v>
      </c>
      <c r="BI178">
        <v>10</v>
      </c>
      <c r="BJ178" t="s">
        <v>976</v>
      </c>
      <c r="BK178" t="s">
        <v>963</v>
      </c>
    </row>
    <row r="179" spans="1:63">
      <c r="A179" s="361">
        <v>2012</v>
      </c>
      <c r="B179" s="360"/>
      <c r="C179" s="360"/>
      <c r="D179" s="360">
        <v>10</v>
      </c>
      <c r="E179" s="360"/>
      <c r="I179" s="145"/>
      <c r="J179" s="145"/>
      <c r="K179" s="145"/>
      <c r="L179" s="145"/>
      <c r="M179" s="145"/>
      <c r="N179" s="145"/>
      <c r="O179" s="145"/>
      <c r="P179" s="145"/>
      <c r="Q179" s="145"/>
      <c r="U179" t="s">
        <v>234</v>
      </c>
      <c r="V179" t="s">
        <v>230</v>
      </c>
      <c r="W179" t="s">
        <v>235</v>
      </c>
      <c r="X179">
        <v>1</v>
      </c>
      <c r="Y179">
        <v>552</v>
      </c>
      <c r="Z179" t="s">
        <v>988</v>
      </c>
      <c r="AA179" t="s">
        <v>989</v>
      </c>
      <c r="AB179">
        <v>1</v>
      </c>
      <c r="AC179" t="s">
        <v>960</v>
      </c>
      <c r="AD179">
        <v>1</v>
      </c>
      <c r="AE179">
        <v>20111031</v>
      </c>
      <c r="AF179" s="358">
        <v>40847</v>
      </c>
      <c r="AG179" s="147">
        <v>40847</v>
      </c>
      <c r="AH179" s="147">
        <v>2011</v>
      </c>
      <c r="BG179" t="s">
        <v>976</v>
      </c>
      <c r="BH179" t="s">
        <v>971</v>
      </c>
      <c r="BI179">
        <v>10</v>
      </c>
      <c r="BJ179" t="s">
        <v>976</v>
      </c>
      <c r="BK179" t="s">
        <v>963</v>
      </c>
    </row>
    <row r="180" spans="1:63">
      <c r="A180" s="362" t="s">
        <v>233</v>
      </c>
      <c r="B180" s="360"/>
      <c r="C180" s="360"/>
      <c r="D180" s="360">
        <v>10</v>
      </c>
      <c r="E180" s="360"/>
      <c r="I180" s="145"/>
      <c r="J180" s="145"/>
      <c r="K180" s="145"/>
      <c r="L180" s="145"/>
      <c r="M180" s="145"/>
      <c r="N180" s="145"/>
      <c r="O180" s="145"/>
      <c r="P180" s="145"/>
      <c r="Q180" s="145"/>
      <c r="U180" t="s">
        <v>234</v>
      </c>
      <c r="V180" t="s">
        <v>230</v>
      </c>
      <c r="W180" t="s">
        <v>235</v>
      </c>
      <c r="X180">
        <v>1</v>
      </c>
      <c r="Y180">
        <v>552</v>
      </c>
      <c r="Z180" t="s">
        <v>988</v>
      </c>
      <c r="AA180" t="s">
        <v>989</v>
      </c>
      <c r="AB180">
        <v>1</v>
      </c>
      <c r="AC180" t="s">
        <v>960</v>
      </c>
      <c r="AD180">
        <v>1</v>
      </c>
      <c r="AE180">
        <v>20111130</v>
      </c>
      <c r="AF180" s="358">
        <v>40877</v>
      </c>
      <c r="AG180" s="147">
        <v>40877</v>
      </c>
      <c r="AH180" s="147">
        <v>2011</v>
      </c>
      <c r="BG180" t="s">
        <v>976</v>
      </c>
      <c r="BH180" t="s">
        <v>971</v>
      </c>
      <c r="BI180">
        <v>10</v>
      </c>
      <c r="BJ180" t="s">
        <v>976</v>
      </c>
      <c r="BK180" t="s">
        <v>963</v>
      </c>
    </row>
    <row r="181" spans="1:63">
      <c r="A181" s="372">
        <v>2</v>
      </c>
      <c r="B181" s="360"/>
      <c r="C181" s="360"/>
      <c r="D181" s="360">
        <v>10</v>
      </c>
      <c r="E181" s="360"/>
      <c r="I181" s="145"/>
      <c r="J181" s="145"/>
      <c r="K181" s="145"/>
      <c r="L181" s="145"/>
      <c r="M181" s="145"/>
      <c r="N181" s="145"/>
      <c r="O181" s="145"/>
      <c r="P181" s="145"/>
      <c r="Q181" s="145"/>
      <c r="U181" t="s">
        <v>234</v>
      </c>
      <c r="V181" t="s">
        <v>230</v>
      </c>
      <c r="W181" t="s">
        <v>235</v>
      </c>
      <c r="X181">
        <v>1</v>
      </c>
      <c r="Y181">
        <v>552</v>
      </c>
      <c r="Z181" t="s">
        <v>988</v>
      </c>
      <c r="AA181" t="s">
        <v>989</v>
      </c>
      <c r="AB181">
        <v>1</v>
      </c>
      <c r="AC181" t="s">
        <v>960</v>
      </c>
      <c r="AD181">
        <v>1</v>
      </c>
      <c r="AE181">
        <v>20111231</v>
      </c>
      <c r="AF181" s="358">
        <v>40908</v>
      </c>
      <c r="AG181" s="147">
        <v>40908</v>
      </c>
      <c r="AH181" s="147">
        <v>2011</v>
      </c>
      <c r="BG181" t="s">
        <v>976</v>
      </c>
      <c r="BH181" t="s">
        <v>971</v>
      </c>
      <c r="BI181">
        <v>10</v>
      </c>
      <c r="BJ181" t="s">
        <v>976</v>
      </c>
      <c r="BK181" t="s">
        <v>963</v>
      </c>
    </row>
    <row r="182" spans="1:63">
      <c r="A182" s="362" t="s">
        <v>235</v>
      </c>
      <c r="B182" s="360"/>
      <c r="C182" s="360"/>
      <c r="D182" s="360">
        <v>10</v>
      </c>
      <c r="E182" s="360"/>
      <c r="I182" s="145"/>
      <c r="J182" s="145"/>
      <c r="K182" s="145"/>
      <c r="L182" s="145"/>
      <c r="M182" s="145"/>
      <c r="N182" s="145"/>
      <c r="O182" s="145"/>
      <c r="P182" s="145"/>
      <c r="Q182" s="145"/>
      <c r="U182" t="s">
        <v>234</v>
      </c>
      <c r="V182" t="s">
        <v>230</v>
      </c>
      <c r="W182" t="s">
        <v>235</v>
      </c>
      <c r="X182">
        <v>1</v>
      </c>
      <c r="Y182">
        <v>552</v>
      </c>
      <c r="Z182" t="s">
        <v>988</v>
      </c>
      <c r="AA182" t="s">
        <v>989</v>
      </c>
      <c r="AB182">
        <v>1</v>
      </c>
      <c r="AC182" t="s">
        <v>960</v>
      </c>
      <c r="AD182">
        <v>1</v>
      </c>
      <c r="AE182">
        <v>20120131</v>
      </c>
      <c r="AF182" s="358">
        <v>40939</v>
      </c>
      <c r="AG182" s="147">
        <v>40939</v>
      </c>
      <c r="AH182" s="147">
        <v>2012</v>
      </c>
      <c r="BG182" t="s">
        <v>976</v>
      </c>
      <c r="BH182" t="s">
        <v>971</v>
      </c>
      <c r="BI182">
        <v>10</v>
      </c>
      <c r="BJ182" t="s">
        <v>976</v>
      </c>
      <c r="BK182" t="s">
        <v>963</v>
      </c>
    </row>
    <row r="183" spans="1:63">
      <c r="A183" s="372">
        <v>7</v>
      </c>
      <c r="B183" s="360"/>
      <c r="C183" s="360"/>
      <c r="D183" s="360">
        <v>10</v>
      </c>
      <c r="E183" s="360"/>
      <c r="I183" s="145"/>
      <c r="J183" s="145"/>
      <c r="K183" s="145"/>
      <c r="L183" s="145"/>
      <c r="M183" s="145"/>
      <c r="N183" s="145"/>
      <c r="O183" s="145"/>
      <c r="P183" s="145"/>
      <c r="Q183" s="145"/>
      <c r="U183" t="s">
        <v>234</v>
      </c>
      <c r="V183" t="s">
        <v>230</v>
      </c>
      <c r="W183" t="s">
        <v>235</v>
      </c>
      <c r="X183">
        <v>1</v>
      </c>
      <c r="Y183">
        <v>552</v>
      </c>
      <c r="Z183" t="s">
        <v>988</v>
      </c>
      <c r="AA183" t="s">
        <v>989</v>
      </c>
      <c r="AB183">
        <v>1</v>
      </c>
      <c r="AC183" t="s">
        <v>960</v>
      </c>
      <c r="AD183">
        <v>1</v>
      </c>
      <c r="AE183">
        <v>20120229</v>
      </c>
      <c r="AF183" s="358">
        <v>40968</v>
      </c>
      <c r="AG183" s="147">
        <v>40968</v>
      </c>
      <c r="AH183" s="147">
        <v>2012</v>
      </c>
      <c r="BG183" t="s">
        <v>976</v>
      </c>
      <c r="BH183" t="s">
        <v>971</v>
      </c>
      <c r="BI183">
        <v>10</v>
      </c>
      <c r="BJ183" t="s">
        <v>976</v>
      </c>
      <c r="BK183" t="s">
        <v>963</v>
      </c>
    </row>
    <row r="184" spans="1:63">
      <c r="A184" s="106" t="s">
        <v>1040</v>
      </c>
      <c r="B184" s="360"/>
      <c r="C184" s="360">
        <v>6.2631578947368429E-3</v>
      </c>
      <c r="D184" s="360">
        <v>6.2631578947368429E-3</v>
      </c>
      <c r="E184" s="360"/>
      <c r="I184" s="145"/>
      <c r="J184" s="145"/>
      <c r="K184" s="145"/>
      <c r="L184" s="145"/>
      <c r="M184" s="145"/>
      <c r="N184" s="145"/>
      <c r="O184" s="145"/>
      <c r="P184" s="145"/>
      <c r="Q184" s="145"/>
      <c r="U184" t="s">
        <v>234</v>
      </c>
      <c r="V184" t="s">
        <v>230</v>
      </c>
      <c r="W184" t="s">
        <v>235</v>
      </c>
      <c r="X184">
        <v>1</v>
      </c>
      <c r="Y184">
        <v>552</v>
      </c>
      <c r="Z184" t="s">
        <v>988</v>
      </c>
      <c r="AA184" t="s">
        <v>989</v>
      </c>
      <c r="AB184">
        <v>1</v>
      </c>
      <c r="AC184" t="s">
        <v>960</v>
      </c>
      <c r="AD184">
        <v>1</v>
      </c>
      <c r="AE184">
        <v>20120331</v>
      </c>
      <c r="AF184" s="358">
        <v>40999</v>
      </c>
      <c r="AG184" s="147">
        <v>40999</v>
      </c>
      <c r="AH184" s="147">
        <v>2012</v>
      </c>
      <c r="BE184" t="s">
        <v>984</v>
      </c>
      <c r="BF184">
        <v>1</v>
      </c>
      <c r="BG184" t="s">
        <v>976</v>
      </c>
      <c r="BH184" t="s">
        <v>971</v>
      </c>
      <c r="BI184">
        <v>10</v>
      </c>
      <c r="BJ184" t="s">
        <v>976</v>
      </c>
      <c r="BK184" t="s">
        <v>963</v>
      </c>
    </row>
    <row r="185" spans="1:63">
      <c r="A185" s="361">
        <v>2010</v>
      </c>
      <c r="B185" s="360"/>
      <c r="C185" s="360">
        <v>7.2500000000000012E-3</v>
      </c>
      <c r="D185" s="360">
        <v>7.2500000000000012E-3</v>
      </c>
      <c r="E185" s="360"/>
      <c r="I185" s="145"/>
      <c r="J185" s="145"/>
      <c r="K185" s="145"/>
      <c r="L185" s="145"/>
      <c r="M185" s="145"/>
      <c r="N185" s="145"/>
      <c r="O185" s="145"/>
      <c r="P185" s="145"/>
      <c r="Q185" s="145"/>
      <c r="U185" t="s">
        <v>234</v>
      </c>
      <c r="V185" t="s">
        <v>230</v>
      </c>
      <c r="W185" t="s">
        <v>235</v>
      </c>
      <c r="X185">
        <v>1</v>
      </c>
      <c r="Y185">
        <v>552</v>
      </c>
      <c r="Z185" t="s">
        <v>988</v>
      </c>
      <c r="AA185" t="s">
        <v>989</v>
      </c>
      <c r="AB185">
        <v>1</v>
      </c>
      <c r="AC185" t="s">
        <v>960</v>
      </c>
      <c r="AD185">
        <v>1</v>
      </c>
      <c r="AE185">
        <v>20120430</v>
      </c>
      <c r="AF185" s="358">
        <v>41029</v>
      </c>
      <c r="AG185" s="147">
        <v>41029</v>
      </c>
      <c r="AH185" s="147">
        <v>2012</v>
      </c>
      <c r="BE185" t="s">
        <v>984</v>
      </c>
      <c r="BF185">
        <v>1</v>
      </c>
      <c r="BG185" t="s">
        <v>976</v>
      </c>
      <c r="BH185" t="s">
        <v>971</v>
      </c>
      <c r="BI185">
        <v>10</v>
      </c>
      <c r="BJ185" t="s">
        <v>976</v>
      </c>
      <c r="BK185" t="s">
        <v>963</v>
      </c>
    </row>
    <row r="186" spans="1:63">
      <c r="A186" s="362" t="s">
        <v>235</v>
      </c>
      <c r="B186" s="360"/>
      <c r="C186" s="360">
        <v>7.2500000000000012E-3</v>
      </c>
      <c r="D186" s="360">
        <v>7.2500000000000012E-3</v>
      </c>
      <c r="E186" s="360"/>
      <c r="I186" s="145"/>
      <c r="J186" s="145"/>
      <c r="K186" s="145"/>
      <c r="L186" s="145"/>
      <c r="M186" s="145"/>
      <c r="N186" s="145"/>
      <c r="O186" s="145"/>
      <c r="P186" s="145"/>
      <c r="Q186" s="145"/>
      <c r="U186" t="s">
        <v>234</v>
      </c>
      <c r="V186" t="s">
        <v>230</v>
      </c>
      <c r="W186" t="s">
        <v>235</v>
      </c>
      <c r="X186">
        <v>1</v>
      </c>
      <c r="Y186">
        <v>556</v>
      </c>
      <c r="Z186" t="s">
        <v>990</v>
      </c>
      <c r="AA186" t="s">
        <v>991</v>
      </c>
      <c r="AB186">
        <v>1</v>
      </c>
      <c r="AC186" t="s">
        <v>960</v>
      </c>
      <c r="AD186">
        <v>1</v>
      </c>
      <c r="AE186">
        <v>20120531</v>
      </c>
      <c r="AF186" s="358">
        <v>41060</v>
      </c>
      <c r="AG186" s="147">
        <v>41060</v>
      </c>
      <c r="AH186" s="147">
        <v>2012</v>
      </c>
      <c r="BG186" t="s">
        <v>976</v>
      </c>
      <c r="BH186" t="s">
        <v>971</v>
      </c>
      <c r="BI186">
        <v>10</v>
      </c>
      <c r="BJ186" t="s">
        <v>976</v>
      </c>
      <c r="BK186" t="s">
        <v>963</v>
      </c>
    </row>
    <row r="187" spans="1:63">
      <c r="A187" s="372">
        <v>1</v>
      </c>
      <c r="B187" s="360"/>
      <c r="C187" s="360">
        <v>1.0999999999999999E-2</v>
      </c>
      <c r="D187" s="360">
        <v>1.0999999999999999E-2</v>
      </c>
      <c r="E187" s="360"/>
      <c r="I187" s="145"/>
      <c r="J187" s="145"/>
      <c r="K187" s="145"/>
      <c r="L187" s="145"/>
      <c r="M187" s="145"/>
      <c r="N187" s="145"/>
      <c r="O187" s="145"/>
      <c r="P187" s="145"/>
      <c r="Q187" s="145"/>
      <c r="U187" t="s">
        <v>234</v>
      </c>
      <c r="V187" t="s">
        <v>230</v>
      </c>
      <c r="W187" t="s">
        <v>235</v>
      </c>
      <c r="X187">
        <v>1</v>
      </c>
      <c r="Y187">
        <v>556</v>
      </c>
      <c r="Z187" t="s">
        <v>990</v>
      </c>
      <c r="AA187" t="s">
        <v>991</v>
      </c>
      <c r="AB187">
        <v>1</v>
      </c>
      <c r="AC187" t="s">
        <v>960</v>
      </c>
      <c r="AD187">
        <v>1</v>
      </c>
      <c r="AE187">
        <v>20120630</v>
      </c>
      <c r="AF187" s="358">
        <v>41090</v>
      </c>
      <c r="AG187" s="147">
        <v>41090</v>
      </c>
      <c r="AH187" s="147">
        <v>2012</v>
      </c>
      <c r="BG187" t="s">
        <v>976</v>
      </c>
      <c r="BH187" t="s">
        <v>971</v>
      </c>
      <c r="BI187">
        <v>10</v>
      </c>
      <c r="BJ187" t="s">
        <v>976</v>
      </c>
      <c r="BK187" t="s">
        <v>963</v>
      </c>
    </row>
    <row r="188" spans="1:63">
      <c r="A188" s="372">
        <v>5</v>
      </c>
      <c r="B188" s="360"/>
      <c r="C188" s="360"/>
      <c r="D188" s="360"/>
      <c r="E188" s="360"/>
      <c r="I188" s="145"/>
      <c r="J188" s="145"/>
      <c r="K188" s="145"/>
      <c r="L188" s="145"/>
      <c r="M188" s="145"/>
      <c r="N188" s="145"/>
      <c r="O188" s="145"/>
      <c r="P188" s="145"/>
      <c r="Q188" s="145"/>
      <c r="U188" t="s">
        <v>234</v>
      </c>
      <c r="V188" t="s">
        <v>230</v>
      </c>
      <c r="W188" t="s">
        <v>235</v>
      </c>
      <c r="X188">
        <v>1</v>
      </c>
      <c r="Y188">
        <v>556</v>
      </c>
      <c r="Z188" t="s">
        <v>990</v>
      </c>
      <c r="AA188" t="s">
        <v>991</v>
      </c>
      <c r="AB188">
        <v>1</v>
      </c>
      <c r="AC188" t="s">
        <v>960</v>
      </c>
      <c r="AD188">
        <v>1</v>
      </c>
      <c r="AE188">
        <v>20120731</v>
      </c>
      <c r="AF188" s="358">
        <v>41121</v>
      </c>
      <c r="AG188" s="147">
        <v>41121</v>
      </c>
      <c r="AH188" s="147">
        <v>2012</v>
      </c>
      <c r="BG188" t="s">
        <v>976</v>
      </c>
      <c r="BH188" t="s">
        <v>971</v>
      </c>
      <c r="BI188">
        <v>10</v>
      </c>
      <c r="BJ188" t="s">
        <v>976</v>
      </c>
      <c r="BK188" t="s">
        <v>963</v>
      </c>
    </row>
    <row r="189" spans="1:63">
      <c r="A189" s="372">
        <v>7</v>
      </c>
      <c r="B189" s="360"/>
      <c r="C189" s="360">
        <v>6.000000000000001E-3</v>
      </c>
      <c r="D189" s="360">
        <v>6.000000000000001E-3</v>
      </c>
      <c r="E189" s="360"/>
      <c r="I189" s="145"/>
      <c r="J189" s="145"/>
      <c r="K189" s="145"/>
      <c r="L189" s="145"/>
      <c r="M189" s="145"/>
      <c r="N189" s="145"/>
      <c r="O189" s="145"/>
      <c r="P189" s="145"/>
      <c r="Q189" s="145"/>
      <c r="U189" t="s">
        <v>234</v>
      </c>
      <c r="V189" t="s">
        <v>230</v>
      </c>
      <c r="W189" t="s">
        <v>235</v>
      </c>
      <c r="X189">
        <v>1</v>
      </c>
      <c r="Y189">
        <v>556</v>
      </c>
      <c r="Z189" t="s">
        <v>990</v>
      </c>
      <c r="AA189" t="s">
        <v>991</v>
      </c>
      <c r="AB189">
        <v>1</v>
      </c>
      <c r="AC189" t="s">
        <v>960</v>
      </c>
      <c r="AD189">
        <v>1</v>
      </c>
      <c r="AE189">
        <v>20120831</v>
      </c>
      <c r="AF189" s="358">
        <v>41152</v>
      </c>
      <c r="AG189" s="147">
        <v>41152</v>
      </c>
      <c r="AH189" s="147">
        <v>2012</v>
      </c>
      <c r="BG189" t="s">
        <v>976</v>
      </c>
      <c r="BH189" t="s">
        <v>971</v>
      </c>
      <c r="BI189">
        <v>10</v>
      </c>
      <c r="BJ189" t="s">
        <v>976</v>
      </c>
      <c r="BK189" t="s">
        <v>963</v>
      </c>
    </row>
    <row r="190" spans="1:63">
      <c r="A190" s="361">
        <v>2011</v>
      </c>
      <c r="B190" s="360"/>
      <c r="C190" s="360">
        <v>7.000000000000001E-3</v>
      </c>
      <c r="D190" s="360">
        <v>7.000000000000001E-3</v>
      </c>
      <c r="E190" s="360"/>
      <c r="I190" s="145"/>
      <c r="J190" s="145"/>
      <c r="K190" s="145"/>
      <c r="L190" s="145"/>
      <c r="M190" s="145"/>
      <c r="N190" s="145"/>
      <c r="O190" s="145"/>
      <c r="P190" s="145"/>
      <c r="Q190" s="145"/>
      <c r="U190" t="s">
        <v>234</v>
      </c>
      <c r="V190" t="s">
        <v>230</v>
      </c>
      <c r="W190" t="s">
        <v>235</v>
      </c>
      <c r="X190">
        <v>1</v>
      </c>
      <c r="Y190">
        <v>556</v>
      </c>
      <c r="Z190" t="s">
        <v>990</v>
      </c>
      <c r="AA190" t="s">
        <v>991</v>
      </c>
      <c r="AB190">
        <v>1</v>
      </c>
      <c r="AC190" t="s">
        <v>960</v>
      </c>
      <c r="AD190">
        <v>1</v>
      </c>
      <c r="AE190">
        <v>20120930</v>
      </c>
      <c r="AF190" s="358">
        <v>41182</v>
      </c>
      <c r="AG190" s="147">
        <v>41182</v>
      </c>
      <c r="AH190" s="147">
        <v>2012</v>
      </c>
      <c r="BG190" t="s">
        <v>976</v>
      </c>
      <c r="BH190" t="s">
        <v>971</v>
      </c>
      <c r="BI190">
        <v>10</v>
      </c>
      <c r="BJ190" t="s">
        <v>976</v>
      </c>
      <c r="BK190" t="s">
        <v>963</v>
      </c>
    </row>
    <row r="191" spans="1:63">
      <c r="A191" s="362" t="s">
        <v>235</v>
      </c>
      <c r="B191" s="360"/>
      <c r="C191" s="360">
        <v>7.000000000000001E-3</v>
      </c>
      <c r="D191" s="360">
        <v>7.000000000000001E-3</v>
      </c>
      <c r="E191" s="360"/>
      <c r="I191" s="145"/>
      <c r="J191" s="145"/>
      <c r="K191" s="145"/>
      <c r="L191" s="145"/>
      <c r="M191" s="145"/>
      <c r="N191" s="145"/>
      <c r="O191" s="145"/>
      <c r="P191" s="145"/>
      <c r="Q191" s="145"/>
      <c r="U191" t="s">
        <v>234</v>
      </c>
      <c r="V191" t="s">
        <v>230</v>
      </c>
      <c r="W191" t="s">
        <v>235</v>
      </c>
      <c r="X191">
        <v>1</v>
      </c>
      <c r="Y191">
        <v>600</v>
      </c>
      <c r="Z191" t="s">
        <v>992</v>
      </c>
      <c r="AA191" t="s">
        <v>993</v>
      </c>
      <c r="AB191">
        <v>1</v>
      </c>
      <c r="AC191" t="s">
        <v>960</v>
      </c>
      <c r="AD191">
        <v>1</v>
      </c>
      <c r="AE191">
        <v>20100831</v>
      </c>
      <c r="AF191" s="358">
        <v>40421</v>
      </c>
      <c r="AG191" s="147">
        <v>40421</v>
      </c>
      <c r="AH191" s="147">
        <v>2010</v>
      </c>
      <c r="AU191">
        <v>3</v>
      </c>
      <c r="AV191" t="s">
        <v>976</v>
      </c>
      <c r="AY191" t="s">
        <v>976</v>
      </c>
      <c r="AZ191" t="s">
        <v>962</v>
      </c>
    </row>
    <row r="192" spans="1:63">
      <c r="A192" s="372">
        <v>1</v>
      </c>
      <c r="B192" s="360"/>
      <c r="C192" s="360">
        <v>1.4999999999999999E-2</v>
      </c>
      <c r="D192" s="360">
        <v>1.4999999999999999E-2</v>
      </c>
      <c r="E192" s="360"/>
      <c r="I192" s="145"/>
      <c r="J192" s="145"/>
      <c r="K192" s="145"/>
      <c r="L192" s="145"/>
      <c r="M192" s="145"/>
      <c r="N192" s="145"/>
      <c r="O192" s="145"/>
      <c r="P192" s="145"/>
      <c r="Q192" s="145"/>
      <c r="U192" t="s">
        <v>234</v>
      </c>
      <c r="V192" t="s">
        <v>230</v>
      </c>
      <c r="W192" t="s">
        <v>235</v>
      </c>
      <c r="X192">
        <v>1</v>
      </c>
      <c r="Y192">
        <v>600</v>
      </c>
      <c r="Z192" t="s">
        <v>992</v>
      </c>
      <c r="AA192" t="s">
        <v>993</v>
      </c>
      <c r="AB192">
        <v>1</v>
      </c>
      <c r="AC192" t="s">
        <v>960</v>
      </c>
      <c r="AD192">
        <v>1</v>
      </c>
      <c r="AE192">
        <v>20100930</v>
      </c>
      <c r="AF192" s="358">
        <v>40451</v>
      </c>
      <c r="AG192" s="147">
        <v>40451</v>
      </c>
      <c r="AH192" s="147">
        <v>2010</v>
      </c>
      <c r="AU192">
        <v>1.3</v>
      </c>
      <c r="AV192" t="s">
        <v>976</v>
      </c>
      <c r="AY192" t="s">
        <v>976</v>
      </c>
      <c r="AZ192" t="s">
        <v>962</v>
      </c>
    </row>
    <row r="193" spans="1:85">
      <c r="A193" s="372">
        <v>5</v>
      </c>
      <c r="B193" s="360"/>
      <c r="C193" s="360"/>
      <c r="D193" s="360"/>
      <c r="E193" s="360"/>
      <c r="I193" s="145"/>
      <c r="J193" s="145"/>
      <c r="K193" s="145"/>
      <c r="L193" s="145"/>
      <c r="M193" s="145"/>
      <c r="N193" s="145"/>
      <c r="O193" s="145"/>
      <c r="P193" s="145"/>
      <c r="Q193" s="145"/>
      <c r="U193" t="s">
        <v>234</v>
      </c>
      <c r="V193" t="s">
        <v>230</v>
      </c>
      <c r="W193" t="s">
        <v>235</v>
      </c>
      <c r="X193">
        <v>1</v>
      </c>
      <c r="Y193">
        <v>600</v>
      </c>
      <c r="Z193" t="s">
        <v>992</v>
      </c>
      <c r="AA193" t="s">
        <v>993</v>
      </c>
      <c r="AB193">
        <v>1</v>
      </c>
      <c r="AC193" t="s">
        <v>960</v>
      </c>
      <c r="AD193">
        <v>1</v>
      </c>
      <c r="AE193">
        <v>20101130</v>
      </c>
      <c r="AF193" s="358">
        <v>40512</v>
      </c>
      <c r="AG193" s="147">
        <v>40512</v>
      </c>
      <c r="AH193" s="147">
        <v>2010</v>
      </c>
      <c r="AU193">
        <v>2.5</v>
      </c>
      <c r="AV193" t="s">
        <v>976</v>
      </c>
      <c r="AY193" t="s">
        <v>976</v>
      </c>
      <c r="AZ193" t="s">
        <v>962</v>
      </c>
    </row>
    <row r="194" spans="1:85">
      <c r="A194" s="372">
        <v>7</v>
      </c>
      <c r="B194" s="360"/>
      <c r="C194" s="360">
        <v>4.333333333333334E-3</v>
      </c>
      <c r="D194" s="360">
        <v>4.333333333333334E-3</v>
      </c>
      <c r="E194" s="360"/>
      <c r="I194" s="145"/>
      <c r="J194" s="145"/>
      <c r="K194" s="145"/>
      <c r="L194" s="145"/>
      <c r="M194" s="145"/>
      <c r="N194" s="145"/>
      <c r="O194" s="145"/>
      <c r="P194" s="145"/>
      <c r="Q194" s="145"/>
      <c r="U194" t="s">
        <v>234</v>
      </c>
      <c r="V194" t="s">
        <v>230</v>
      </c>
      <c r="W194" t="s">
        <v>235</v>
      </c>
      <c r="X194">
        <v>1</v>
      </c>
      <c r="Y194">
        <v>600</v>
      </c>
      <c r="Z194" t="s">
        <v>992</v>
      </c>
      <c r="AA194" t="s">
        <v>993</v>
      </c>
      <c r="AB194">
        <v>1</v>
      </c>
      <c r="AC194" t="s">
        <v>960</v>
      </c>
      <c r="AD194">
        <v>1</v>
      </c>
      <c r="AE194">
        <v>20101231</v>
      </c>
      <c r="AF194" s="358">
        <v>40543</v>
      </c>
      <c r="AG194" s="147">
        <v>40543</v>
      </c>
      <c r="AH194" s="147">
        <v>2010</v>
      </c>
      <c r="AU194">
        <v>1.9</v>
      </c>
      <c r="AV194" t="s">
        <v>976</v>
      </c>
      <c r="AY194" t="s">
        <v>976</v>
      </c>
      <c r="AZ194" t="s">
        <v>962</v>
      </c>
    </row>
    <row r="195" spans="1:85">
      <c r="A195" s="361">
        <v>2012</v>
      </c>
      <c r="B195" s="360"/>
      <c r="C195" s="360">
        <v>1.666666666666667E-3</v>
      </c>
      <c r="D195" s="360">
        <v>1.666666666666667E-3</v>
      </c>
      <c r="E195" s="360"/>
      <c r="I195" s="145"/>
      <c r="J195" s="145"/>
      <c r="K195" s="145"/>
      <c r="L195" s="145"/>
      <c r="M195" s="145"/>
      <c r="N195" s="145"/>
      <c r="O195" s="145"/>
      <c r="P195" s="145"/>
      <c r="Q195" s="145"/>
      <c r="U195" t="s">
        <v>234</v>
      </c>
      <c r="V195" t="s">
        <v>230</v>
      </c>
      <c r="W195" t="s">
        <v>235</v>
      </c>
      <c r="X195">
        <v>1</v>
      </c>
      <c r="Y195">
        <v>600</v>
      </c>
      <c r="Z195" t="s">
        <v>992</v>
      </c>
      <c r="AA195" t="s">
        <v>993</v>
      </c>
      <c r="AB195">
        <v>1</v>
      </c>
      <c r="AC195" t="s">
        <v>960</v>
      </c>
      <c r="AD195">
        <v>1</v>
      </c>
      <c r="AE195">
        <v>20110531</v>
      </c>
      <c r="AF195" s="358">
        <v>40694</v>
      </c>
      <c r="AG195" s="147">
        <v>40694</v>
      </c>
      <c r="AH195" s="147">
        <v>2011</v>
      </c>
      <c r="AU195">
        <v>1.9</v>
      </c>
      <c r="AV195" t="s">
        <v>976</v>
      </c>
      <c r="AY195" t="s">
        <v>976</v>
      </c>
      <c r="AZ195" t="s">
        <v>962</v>
      </c>
    </row>
    <row r="196" spans="1:85">
      <c r="A196" s="362" t="s">
        <v>235</v>
      </c>
      <c r="B196" s="360"/>
      <c r="C196" s="360">
        <v>1.666666666666667E-3</v>
      </c>
      <c r="D196" s="360">
        <v>1.666666666666667E-3</v>
      </c>
      <c r="E196" s="360"/>
      <c r="I196" s="145"/>
      <c r="J196" s="145"/>
      <c r="K196" s="145"/>
      <c r="L196" s="145"/>
      <c r="M196" s="145"/>
      <c r="N196" s="145"/>
      <c r="O196" s="145"/>
      <c r="P196" s="145"/>
      <c r="Q196" s="145"/>
      <c r="U196" t="s">
        <v>234</v>
      </c>
      <c r="V196" t="s">
        <v>230</v>
      </c>
      <c r="W196" t="s">
        <v>235</v>
      </c>
      <c r="X196">
        <v>1</v>
      </c>
      <c r="Y196">
        <v>600</v>
      </c>
      <c r="Z196" t="s">
        <v>992</v>
      </c>
      <c r="AA196" t="s">
        <v>993</v>
      </c>
      <c r="AB196">
        <v>1</v>
      </c>
      <c r="AC196" t="s">
        <v>960</v>
      </c>
      <c r="AD196">
        <v>1</v>
      </c>
      <c r="AE196">
        <v>20110630</v>
      </c>
      <c r="AF196" s="358">
        <v>40724</v>
      </c>
      <c r="AG196" s="147">
        <v>40724</v>
      </c>
      <c r="AH196" s="147">
        <v>2011</v>
      </c>
      <c r="AU196">
        <v>3.6</v>
      </c>
      <c r="AV196" t="s">
        <v>976</v>
      </c>
      <c r="AY196" t="s">
        <v>976</v>
      </c>
      <c r="AZ196" t="s">
        <v>962</v>
      </c>
    </row>
    <row r="197" spans="1:85">
      <c r="A197" s="372">
        <v>1</v>
      </c>
      <c r="B197" s="360"/>
      <c r="C197" s="360">
        <v>2E-3</v>
      </c>
      <c r="D197" s="360">
        <v>2E-3</v>
      </c>
      <c r="E197" s="360"/>
      <c r="I197" s="145"/>
      <c r="J197" s="145"/>
      <c r="K197" s="145"/>
      <c r="L197" s="145"/>
      <c r="M197" s="145"/>
      <c r="N197" s="145"/>
      <c r="O197" s="145"/>
      <c r="P197" s="145"/>
      <c r="Q197" s="145"/>
      <c r="U197" t="s">
        <v>234</v>
      </c>
      <c r="V197" t="s">
        <v>230</v>
      </c>
      <c r="W197" t="s">
        <v>235</v>
      </c>
      <c r="X197">
        <v>1</v>
      </c>
      <c r="Y197">
        <v>600</v>
      </c>
      <c r="Z197" t="s">
        <v>992</v>
      </c>
      <c r="AA197" t="s">
        <v>993</v>
      </c>
      <c r="AB197">
        <v>1</v>
      </c>
      <c r="AC197" t="s">
        <v>960</v>
      </c>
      <c r="AD197">
        <v>1</v>
      </c>
      <c r="AE197">
        <v>20110731</v>
      </c>
      <c r="AF197" s="358">
        <v>40755</v>
      </c>
      <c r="AG197" s="147">
        <v>40755</v>
      </c>
      <c r="AH197" s="147">
        <v>2011</v>
      </c>
      <c r="AU197">
        <v>3.6</v>
      </c>
      <c r="AV197" t="s">
        <v>976</v>
      </c>
      <c r="AY197" t="s">
        <v>976</v>
      </c>
      <c r="AZ197" t="s">
        <v>962</v>
      </c>
    </row>
    <row r="198" spans="1:85">
      <c r="A198" s="372">
        <v>5</v>
      </c>
      <c r="B198" s="360"/>
      <c r="C198" s="360"/>
      <c r="D198" s="360"/>
      <c r="E198" s="360"/>
      <c r="U198" t="s">
        <v>234</v>
      </c>
      <c r="V198" t="s">
        <v>230</v>
      </c>
      <c r="W198" t="s">
        <v>235</v>
      </c>
      <c r="X198">
        <v>1</v>
      </c>
      <c r="Y198">
        <v>600</v>
      </c>
      <c r="Z198" t="s">
        <v>992</v>
      </c>
      <c r="AA198" t="s">
        <v>993</v>
      </c>
      <c r="AB198">
        <v>1</v>
      </c>
      <c r="AC198" t="s">
        <v>960</v>
      </c>
      <c r="AD198">
        <v>1</v>
      </c>
      <c r="AE198">
        <v>20110831</v>
      </c>
      <c r="AF198" s="358">
        <v>40786</v>
      </c>
      <c r="AG198" s="147">
        <v>40786</v>
      </c>
      <c r="AH198" s="147">
        <v>2011</v>
      </c>
      <c r="AT198" t="s">
        <v>984</v>
      </c>
      <c r="AU198">
        <v>0.05</v>
      </c>
      <c r="AV198" t="s">
        <v>976</v>
      </c>
      <c r="AY198" t="s">
        <v>976</v>
      </c>
      <c r="AZ198" t="s">
        <v>962</v>
      </c>
    </row>
    <row r="199" spans="1:85">
      <c r="A199" s="372">
        <v>7</v>
      </c>
      <c r="B199" s="360"/>
      <c r="C199" s="360">
        <v>1.5E-3</v>
      </c>
      <c r="D199" s="360">
        <v>1.5E-3</v>
      </c>
      <c r="E199" s="360"/>
      <c r="U199" t="s">
        <v>234</v>
      </c>
      <c r="V199" t="s">
        <v>230</v>
      </c>
      <c r="W199" t="s">
        <v>235</v>
      </c>
      <c r="X199">
        <v>1</v>
      </c>
      <c r="Y199">
        <v>600</v>
      </c>
      <c r="Z199" t="s">
        <v>992</v>
      </c>
      <c r="AA199" t="s">
        <v>993</v>
      </c>
      <c r="AB199">
        <v>1</v>
      </c>
      <c r="AC199" t="s">
        <v>960</v>
      </c>
      <c r="AD199">
        <v>1</v>
      </c>
      <c r="AE199">
        <v>20120331</v>
      </c>
      <c r="AF199" s="358">
        <v>40999</v>
      </c>
      <c r="AG199" s="147">
        <v>40999</v>
      </c>
      <c r="AH199" s="147">
        <v>2012</v>
      </c>
      <c r="AU199">
        <v>1.6</v>
      </c>
      <c r="AV199" t="s">
        <v>976</v>
      </c>
      <c r="AY199" t="s">
        <v>976</v>
      </c>
      <c r="AZ199" t="s">
        <v>962</v>
      </c>
    </row>
    <row r="200" spans="1:85">
      <c r="A200" s="106" t="s">
        <v>1079</v>
      </c>
      <c r="B200" s="360"/>
      <c r="C200" s="360"/>
      <c r="D200" s="360">
        <v>8.8000000000000007</v>
      </c>
      <c r="E200" s="360"/>
      <c r="U200" t="s">
        <v>234</v>
      </c>
      <c r="V200" t="s">
        <v>230</v>
      </c>
      <c r="W200" t="s">
        <v>235</v>
      </c>
      <c r="X200">
        <v>1</v>
      </c>
      <c r="Y200">
        <v>600</v>
      </c>
      <c r="Z200" t="s">
        <v>992</v>
      </c>
      <c r="AA200" t="s">
        <v>993</v>
      </c>
      <c r="AB200">
        <v>1</v>
      </c>
      <c r="AC200" t="s">
        <v>960</v>
      </c>
      <c r="AD200">
        <v>1</v>
      </c>
      <c r="AE200">
        <v>20120430</v>
      </c>
      <c r="AF200" s="358">
        <v>41029</v>
      </c>
      <c r="AG200" s="147">
        <v>41029</v>
      </c>
      <c r="AH200" s="147">
        <v>2012</v>
      </c>
      <c r="AU200">
        <v>2.1</v>
      </c>
      <c r="AV200" t="s">
        <v>976</v>
      </c>
      <c r="AY200" t="s">
        <v>976</v>
      </c>
      <c r="AZ200" t="s">
        <v>962</v>
      </c>
    </row>
    <row r="201" spans="1:85">
      <c r="A201" s="361">
        <v>2010</v>
      </c>
      <c r="B201" s="360"/>
      <c r="C201" s="360"/>
      <c r="D201" s="360">
        <v>8.5</v>
      </c>
      <c r="E201" s="360"/>
      <c r="U201" t="s">
        <v>234</v>
      </c>
      <c r="V201" t="s">
        <v>230</v>
      </c>
      <c r="W201" t="s">
        <v>235</v>
      </c>
      <c r="X201">
        <v>1</v>
      </c>
      <c r="Y201">
        <v>600</v>
      </c>
      <c r="Z201" t="s">
        <v>992</v>
      </c>
      <c r="AA201" t="s">
        <v>994</v>
      </c>
      <c r="AB201">
        <v>1</v>
      </c>
      <c r="AC201" t="s">
        <v>960</v>
      </c>
      <c r="AD201">
        <v>1</v>
      </c>
      <c r="AE201">
        <v>20120531</v>
      </c>
      <c r="AF201" s="358">
        <v>41060</v>
      </c>
      <c r="AG201" s="147">
        <v>41060</v>
      </c>
      <c r="AH201" s="147">
        <v>2012</v>
      </c>
      <c r="BR201" t="s">
        <v>995</v>
      </c>
      <c r="BS201" t="s">
        <v>971</v>
      </c>
      <c r="BT201">
        <v>151</v>
      </c>
      <c r="BU201" t="s">
        <v>995</v>
      </c>
      <c r="BV201" t="s">
        <v>962</v>
      </c>
      <c r="CC201" t="s">
        <v>995</v>
      </c>
      <c r="CD201" t="s">
        <v>971</v>
      </c>
      <c r="CE201">
        <v>279</v>
      </c>
      <c r="CF201" t="s">
        <v>995</v>
      </c>
      <c r="CG201" t="s">
        <v>963</v>
      </c>
    </row>
    <row r="202" spans="1:85">
      <c r="A202" s="362" t="s">
        <v>233</v>
      </c>
      <c r="B202" s="360"/>
      <c r="C202" s="360"/>
      <c r="D202" s="360">
        <v>10</v>
      </c>
      <c r="E202" s="360"/>
      <c r="U202" t="s">
        <v>234</v>
      </c>
      <c r="V202" t="s">
        <v>230</v>
      </c>
      <c r="W202" t="s">
        <v>235</v>
      </c>
      <c r="X202">
        <v>1</v>
      </c>
      <c r="Y202">
        <v>600</v>
      </c>
      <c r="Z202" t="s">
        <v>992</v>
      </c>
      <c r="AA202" t="s">
        <v>993</v>
      </c>
      <c r="AB202">
        <v>1</v>
      </c>
      <c r="AC202" t="s">
        <v>960</v>
      </c>
      <c r="AD202">
        <v>1</v>
      </c>
      <c r="AE202">
        <v>20120630</v>
      </c>
      <c r="AF202" s="358">
        <v>41090</v>
      </c>
      <c r="AG202" s="147">
        <v>41090</v>
      </c>
      <c r="AH202" s="147">
        <v>2012</v>
      </c>
      <c r="AU202">
        <v>0.78</v>
      </c>
      <c r="AV202" t="s">
        <v>976</v>
      </c>
      <c r="AY202" t="s">
        <v>976</v>
      </c>
      <c r="AZ202" t="s">
        <v>962</v>
      </c>
      <c r="BF202">
        <v>0.78</v>
      </c>
      <c r="BG202" t="s">
        <v>976</v>
      </c>
      <c r="BJ202" t="s">
        <v>976</v>
      </c>
      <c r="BK202" t="s">
        <v>963</v>
      </c>
      <c r="BQ202">
        <v>2.5</v>
      </c>
      <c r="BR202" t="s">
        <v>995</v>
      </c>
      <c r="BS202" t="s">
        <v>971</v>
      </c>
      <c r="BT202">
        <v>151</v>
      </c>
      <c r="BU202" t="s">
        <v>995</v>
      </c>
      <c r="BV202" t="s">
        <v>962</v>
      </c>
      <c r="CC202" t="s">
        <v>995</v>
      </c>
      <c r="CD202" t="s">
        <v>971</v>
      </c>
      <c r="CE202">
        <v>279</v>
      </c>
      <c r="CF202" t="s">
        <v>995</v>
      </c>
      <c r="CG202" t="s">
        <v>963</v>
      </c>
    </row>
    <row r="203" spans="1:85">
      <c r="A203" s="372">
        <v>2</v>
      </c>
      <c r="B203" s="360"/>
      <c r="C203" s="360"/>
      <c r="D203" s="360">
        <v>10</v>
      </c>
      <c r="E203" s="360"/>
      <c r="U203" t="s">
        <v>234</v>
      </c>
      <c r="V203" t="s">
        <v>230</v>
      </c>
      <c r="W203" t="s">
        <v>235</v>
      </c>
      <c r="X203">
        <v>1</v>
      </c>
      <c r="Y203">
        <v>600</v>
      </c>
      <c r="Z203" t="s">
        <v>992</v>
      </c>
      <c r="AA203" t="s">
        <v>994</v>
      </c>
      <c r="AB203">
        <v>1</v>
      </c>
      <c r="AC203" t="s">
        <v>960</v>
      </c>
      <c r="AD203">
        <v>1</v>
      </c>
      <c r="AE203">
        <v>20120731</v>
      </c>
      <c r="AF203" s="358">
        <v>41121</v>
      </c>
      <c r="AG203" s="147">
        <v>41121</v>
      </c>
      <c r="AH203" s="147">
        <v>2012</v>
      </c>
      <c r="BR203" t="s">
        <v>995</v>
      </c>
      <c r="BS203" t="s">
        <v>971</v>
      </c>
      <c r="BT203">
        <v>151</v>
      </c>
      <c r="BU203" t="s">
        <v>995</v>
      </c>
      <c r="BV203" t="s">
        <v>962</v>
      </c>
      <c r="CC203" t="s">
        <v>995</v>
      </c>
      <c r="CD203" t="s">
        <v>971</v>
      </c>
      <c r="CE203">
        <v>279</v>
      </c>
      <c r="CF203" t="s">
        <v>995</v>
      </c>
      <c r="CG203" t="s">
        <v>963</v>
      </c>
    </row>
    <row r="204" spans="1:85">
      <c r="A204" s="362" t="s">
        <v>235</v>
      </c>
      <c r="B204" s="360"/>
      <c r="C204" s="360"/>
      <c r="D204" s="360">
        <v>7</v>
      </c>
      <c r="E204" s="360"/>
      <c r="U204" t="s">
        <v>234</v>
      </c>
      <c r="V204" t="s">
        <v>230</v>
      </c>
      <c r="W204" t="s">
        <v>235</v>
      </c>
      <c r="X204">
        <v>1</v>
      </c>
      <c r="Y204">
        <v>600</v>
      </c>
      <c r="Z204" t="s">
        <v>992</v>
      </c>
      <c r="AA204" t="s">
        <v>994</v>
      </c>
      <c r="AB204">
        <v>1</v>
      </c>
      <c r="AC204" t="s">
        <v>960</v>
      </c>
      <c r="AD204">
        <v>1</v>
      </c>
      <c r="AE204">
        <v>20120831</v>
      </c>
      <c r="AF204" s="358">
        <v>41152</v>
      </c>
      <c r="AG204" s="147">
        <v>41152</v>
      </c>
      <c r="AH204" s="147">
        <v>2012</v>
      </c>
      <c r="BR204" t="s">
        <v>995</v>
      </c>
      <c r="BS204" t="s">
        <v>971</v>
      </c>
      <c r="BT204">
        <v>151</v>
      </c>
      <c r="BU204" t="s">
        <v>995</v>
      </c>
      <c r="BV204" t="s">
        <v>962</v>
      </c>
      <c r="CC204" t="s">
        <v>995</v>
      </c>
      <c r="CD204" t="s">
        <v>971</v>
      </c>
      <c r="CE204">
        <v>279</v>
      </c>
      <c r="CF204" t="s">
        <v>995</v>
      </c>
      <c r="CG204" t="s">
        <v>963</v>
      </c>
    </row>
    <row r="205" spans="1:85">
      <c r="A205" s="372">
        <v>7</v>
      </c>
      <c r="B205" s="360"/>
      <c r="C205" s="360"/>
      <c r="D205" s="360">
        <v>7</v>
      </c>
      <c r="E205" s="360"/>
      <c r="U205" t="s">
        <v>234</v>
      </c>
      <c r="V205" t="s">
        <v>230</v>
      </c>
      <c r="W205" t="s">
        <v>235</v>
      </c>
      <c r="X205">
        <v>1</v>
      </c>
      <c r="Y205">
        <v>600</v>
      </c>
      <c r="Z205" t="s">
        <v>992</v>
      </c>
      <c r="AA205" t="s">
        <v>994</v>
      </c>
      <c r="AB205">
        <v>1</v>
      </c>
      <c r="AC205" t="s">
        <v>960</v>
      </c>
      <c r="AD205">
        <v>1</v>
      </c>
      <c r="AE205">
        <v>20120930</v>
      </c>
      <c r="AF205" s="358">
        <v>41182</v>
      </c>
      <c r="AG205" s="147">
        <v>41182</v>
      </c>
      <c r="AH205" s="147">
        <v>2012</v>
      </c>
      <c r="BR205" t="s">
        <v>995</v>
      </c>
      <c r="BS205" t="s">
        <v>971</v>
      </c>
      <c r="BT205">
        <v>151</v>
      </c>
      <c r="BU205" t="s">
        <v>995</v>
      </c>
      <c r="BV205" t="s">
        <v>962</v>
      </c>
      <c r="CC205" t="s">
        <v>995</v>
      </c>
      <c r="CD205" t="s">
        <v>971</v>
      </c>
      <c r="CE205">
        <v>279</v>
      </c>
      <c r="CF205" t="s">
        <v>995</v>
      </c>
      <c r="CG205" t="s">
        <v>963</v>
      </c>
    </row>
    <row r="206" spans="1:85">
      <c r="A206" s="361">
        <v>2011</v>
      </c>
      <c r="B206" s="360"/>
      <c r="C206" s="360"/>
      <c r="D206" s="360">
        <v>12.75</v>
      </c>
      <c r="E206" s="360"/>
      <c r="U206" t="s">
        <v>234</v>
      </c>
      <c r="V206" t="s">
        <v>230</v>
      </c>
      <c r="W206" t="s">
        <v>235</v>
      </c>
      <c r="X206">
        <v>1</v>
      </c>
      <c r="Y206">
        <v>610</v>
      </c>
      <c r="Z206" t="s">
        <v>996</v>
      </c>
      <c r="AA206" t="s">
        <v>997</v>
      </c>
      <c r="AB206">
        <v>1</v>
      </c>
      <c r="AC206" t="s">
        <v>960</v>
      </c>
      <c r="AD206">
        <v>1</v>
      </c>
      <c r="AE206">
        <v>20100831</v>
      </c>
      <c r="AF206" s="358">
        <v>40421</v>
      </c>
      <c r="AG206" s="147">
        <v>40421</v>
      </c>
      <c r="AH206" s="147">
        <v>2010</v>
      </c>
      <c r="AU206">
        <v>0.1</v>
      </c>
      <c r="AV206" t="s">
        <v>976</v>
      </c>
      <c r="AY206" t="s">
        <v>976</v>
      </c>
      <c r="AZ206" t="s">
        <v>962</v>
      </c>
    </row>
    <row r="207" spans="1:85">
      <c r="A207" s="362" t="s">
        <v>233</v>
      </c>
      <c r="B207" s="360"/>
      <c r="C207" s="360"/>
      <c r="D207" s="360">
        <v>15.5</v>
      </c>
      <c r="E207" s="360"/>
      <c r="U207" t="s">
        <v>234</v>
      </c>
      <c r="V207" t="s">
        <v>230</v>
      </c>
      <c r="W207" t="s">
        <v>235</v>
      </c>
      <c r="X207">
        <v>1</v>
      </c>
      <c r="Y207">
        <v>610</v>
      </c>
      <c r="Z207" t="s">
        <v>996</v>
      </c>
      <c r="AA207" t="s">
        <v>997</v>
      </c>
      <c r="AB207">
        <v>1</v>
      </c>
      <c r="AC207" t="s">
        <v>960</v>
      </c>
      <c r="AD207">
        <v>1</v>
      </c>
      <c r="AE207">
        <v>20100930</v>
      </c>
      <c r="AF207" s="358">
        <v>40451</v>
      </c>
      <c r="AG207" s="147">
        <v>40451</v>
      </c>
      <c r="AH207" s="147">
        <v>2010</v>
      </c>
      <c r="AU207">
        <v>0.36</v>
      </c>
      <c r="AV207" t="s">
        <v>976</v>
      </c>
      <c r="AY207" t="s">
        <v>976</v>
      </c>
      <c r="AZ207" t="s">
        <v>962</v>
      </c>
    </row>
    <row r="208" spans="1:85">
      <c r="A208" s="372">
        <v>2</v>
      </c>
      <c r="B208" s="360"/>
      <c r="C208" s="360"/>
      <c r="D208" s="360">
        <v>15.5</v>
      </c>
      <c r="E208" s="360"/>
      <c r="U208" t="s">
        <v>234</v>
      </c>
      <c r="V208" t="s">
        <v>230</v>
      </c>
      <c r="W208" t="s">
        <v>235</v>
      </c>
      <c r="X208">
        <v>1</v>
      </c>
      <c r="Y208">
        <v>610</v>
      </c>
      <c r="Z208" t="s">
        <v>996</v>
      </c>
      <c r="AA208" t="s">
        <v>997</v>
      </c>
      <c r="AB208">
        <v>1</v>
      </c>
      <c r="AC208" t="s">
        <v>960</v>
      </c>
      <c r="AD208">
        <v>1</v>
      </c>
      <c r="AE208">
        <v>20101130</v>
      </c>
      <c r="AF208" s="358">
        <v>40512</v>
      </c>
      <c r="AG208" s="147">
        <v>40512</v>
      </c>
      <c r="AH208" s="147">
        <v>2010</v>
      </c>
      <c r="AU208">
        <v>0.11</v>
      </c>
      <c r="AV208" t="s">
        <v>976</v>
      </c>
      <c r="AY208" t="s">
        <v>976</v>
      </c>
      <c r="AZ208" t="s">
        <v>962</v>
      </c>
    </row>
    <row r="209" spans="1:63">
      <c r="A209" s="362" t="s">
        <v>235</v>
      </c>
      <c r="B209" s="360"/>
      <c r="C209" s="360"/>
      <c r="D209" s="360">
        <v>10</v>
      </c>
      <c r="E209" s="360"/>
      <c r="U209" t="s">
        <v>234</v>
      </c>
      <c r="V209" t="s">
        <v>230</v>
      </c>
      <c r="W209" t="s">
        <v>235</v>
      </c>
      <c r="X209">
        <v>1</v>
      </c>
      <c r="Y209">
        <v>610</v>
      </c>
      <c r="Z209" t="s">
        <v>996</v>
      </c>
      <c r="AA209" t="s">
        <v>997</v>
      </c>
      <c r="AB209">
        <v>1</v>
      </c>
      <c r="AC209" t="s">
        <v>960</v>
      </c>
      <c r="AD209">
        <v>1</v>
      </c>
      <c r="AE209">
        <v>20101231</v>
      </c>
      <c r="AF209" s="358">
        <v>40543</v>
      </c>
      <c r="AG209" s="147">
        <v>40543</v>
      </c>
      <c r="AH209" s="147">
        <v>2010</v>
      </c>
      <c r="AU209">
        <v>0.05</v>
      </c>
      <c r="AV209" t="s">
        <v>976</v>
      </c>
      <c r="AY209" t="s">
        <v>976</v>
      </c>
      <c r="AZ209" t="s">
        <v>962</v>
      </c>
    </row>
    <row r="210" spans="1:63">
      <c r="A210" s="372">
        <v>7</v>
      </c>
      <c r="B210" s="360"/>
      <c r="C210" s="360"/>
      <c r="D210" s="360">
        <v>10</v>
      </c>
      <c r="E210" s="360"/>
      <c r="U210" t="s">
        <v>234</v>
      </c>
      <c r="V210" t="s">
        <v>230</v>
      </c>
      <c r="W210" t="s">
        <v>235</v>
      </c>
      <c r="X210">
        <v>1</v>
      </c>
      <c r="Y210">
        <v>610</v>
      </c>
      <c r="Z210" t="s">
        <v>996</v>
      </c>
      <c r="AA210" t="s">
        <v>997</v>
      </c>
      <c r="AB210">
        <v>1</v>
      </c>
      <c r="AC210" t="s">
        <v>960</v>
      </c>
      <c r="AD210">
        <v>1</v>
      </c>
      <c r="AE210">
        <v>20110531</v>
      </c>
      <c r="AF210" s="358">
        <v>40694</v>
      </c>
      <c r="AG210" s="147">
        <v>40694</v>
      </c>
      <c r="AH210" s="147">
        <v>2011</v>
      </c>
      <c r="AT210" t="s">
        <v>984</v>
      </c>
      <c r="AU210">
        <v>0.05</v>
      </c>
      <c r="AV210" t="s">
        <v>976</v>
      </c>
      <c r="AY210" t="s">
        <v>976</v>
      </c>
      <c r="AZ210" t="s">
        <v>962</v>
      </c>
    </row>
    <row r="211" spans="1:63">
      <c r="A211" s="361">
        <v>2012</v>
      </c>
      <c r="B211" s="360"/>
      <c r="C211" s="360"/>
      <c r="D211" s="360">
        <v>1.5</v>
      </c>
      <c r="E211" s="360"/>
      <c r="U211" t="s">
        <v>234</v>
      </c>
      <c r="V211" t="s">
        <v>230</v>
      </c>
      <c r="W211" t="s">
        <v>235</v>
      </c>
      <c r="X211">
        <v>1</v>
      </c>
      <c r="Y211">
        <v>610</v>
      </c>
      <c r="Z211" t="s">
        <v>996</v>
      </c>
      <c r="AA211" t="s">
        <v>997</v>
      </c>
      <c r="AB211">
        <v>1</v>
      </c>
      <c r="AC211" t="s">
        <v>960</v>
      </c>
      <c r="AD211">
        <v>1</v>
      </c>
      <c r="AE211">
        <v>20110630</v>
      </c>
      <c r="AF211" s="358">
        <v>40724</v>
      </c>
      <c r="AG211" s="147">
        <v>40724</v>
      </c>
      <c r="AH211" s="147">
        <v>2011</v>
      </c>
      <c r="AU211">
        <v>0.1</v>
      </c>
      <c r="AV211" t="s">
        <v>976</v>
      </c>
      <c r="AY211" t="s">
        <v>976</v>
      </c>
      <c r="AZ211" t="s">
        <v>962</v>
      </c>
    </row>
    <row r="212" spans="1:63">
      <c r="A212" s="362" t="s">
        <v>233</v>
      </c>
      <c r="B212" s="360"/>
      <c r="C212" s="360"/>
      <c r="D212" s="360">
        <v>1</v>
      </c>
      <c r="E212" s="360"/>
      <c r="U212" t="s">
        <v>234</v>
      </c>
      <c r="V212" t="s">
        <v>230</v>
      </c>
      <c r="W212" t="s">
        <v>235</v>
      </c>
      <c r="X212">
        <v>1</v>
      </c>
      <c r="Y212">
        <v>610</v>
      </c>
      <c r="Z212" t="s">
        <v>996</v>
      </c>
      <c r="AA212" t="s">
        <v>997</v>
      </c>
      <c r="AB212">
        <v>1</v>
      </c>
      <c r="AC212" t="s">
        <v>960</v>
      </c>
      <c r="AD212">
        <v>1</v>
      </c>
      <c r="AE212">
        <v>20110731</v>
      </c>
      <c r="AF212" s="358">
        <v>40755</v>
      </c>
      <c r="AG212" s="147">
        <v>40755</v>
      </c>
      <c r="AH212" s="147">
        <v>2011</v>
      </c>
      <c r="AT212" t="s">
        <v>984</v>
      </c>
      <c r="AU212">
        <v>0.05</v>
      </c>
      <c r="AV212" t="s">
        <v>976</v>
      </c>
      <c r="AY212" t="s">
        <v>976</v>
      </c>
      <c r="AZ212" t="s">
        <v>962</v>
      </c>
    </row>
    <row r="213" spans="1:63">
      <c r="A213" s="372">
        <v>2</v>
      </c>
      <c r="B213" s="360"/>
      <c r="C213" s="360"/>
      <c r="D213" s="360">
        <v>1</v>
      </c>
      <c r="E213" s="360"/>
      <c r="U213" t="s">
        <v>234</v>
      </c>
      <c r="V213" t="s">
        <v>230</v>
      </c>
      <c r="W213" t="s">
        <v>235</v>
      </c>
      <c r="X213">
        <v>1</v>
      </c>
      <c r="Y213">
        <v>610</v>
      </c>
      <c r="Z213" t="s">
        <v>996</v>
      </c>
      <c r="AA213" t="s">
        <v>997</v>
      </c>
      <c r="AB213">
        <v>1</v>
      </c>
      <c r="AC213" t="s">
        <v>960</v>
      </c>
      <c r="AD213">
        <v>1</v>
      </c>
      <c r="AE213">
        <v>20110831</v>
      </c>
      <c r="AF213" s="358">
        <v>40786</v>
      </c>
      <c r="AG213" s="147">
        <v>40786</v>
      </c>
      <c r="AH213" s="147">
        <v>2011</v>
      </c>
      <c r="AT213" t="s">
        <v>984</v>
      </c>
      <c r="AU213">
        <v>0.05</v>
      </c>
      <c r="AV213" t="s">
        <v>976</v>
      </c>
      <c r="AY213" t="s">
        <v>976</v>
      </c>
      <c r="AZ213" t="s">
        <v>962</v>
      </c>
    </row>
    <row r="214" spans="1:63">
      <c r="A214" s="362" t="s">
        <v>235</v>
      </c>
      <c r="B214" s="360"/>
      <c r="C214" s="360"/>
      <c r="D214" s="360">
        <v>2</v>
      </c>
      <c r="E214" s="360"/>
      <c r="U214" t="s">
        <v>234</v>
      </c>
      <c r="V214" t="s">
        <v>230</v>
      </c>
      <c r="W214" t="s">
        <v>235</v>
      </c>
      <c r="X214">
        <v>1</v>
      </c>
      <c r="Y214">
        <v>610</v>
      </c>
      <c r="Z214" t="s">
        <v>996</v>
      </c>
      <c r="AA214" t="s">
        <v>997</v>
      </c>
      <c r="AB214">
        <v>1</v>
      </c>
      <c r="AC214" t="s">
        <v>960</v>
      </c>
      <c r="AD214">
        <v>1</v>
      </c>
      <c r="AE214">
        <v>20120331</v>
      </c>
      <c r="AF214" s="358">
        <v>40999</v>
      </c>
      <c r="AG214" s="147">
        <v>40999</v>
      </c>
      <c r="AH214" s="147">
        <v>2012</v>
      </c>
      <c r="AT214" t="s">
        <v>984</v>
      </c>
      <c r="AU214">
        <v>0.05</v>
      </c>
      <c r="AV214" t="s">
        <v>976</v>
      </c>
      <c r="AY214" t="s">
        <v>976</v>
      </c>
      <c r="AZ214" t="s">
        <v>962</v>
      </c>
    </row>
    <row r="215" spans="1:63">
      <c r="A215" s="372">
        <v>7</v>
      </c>
      <c r="B215" s="360"/>
      <c r="C215" s="360"/>
      <c r="D215" s="360">
        <v>2</v>
      </c>
      <c r="E215" s="360"/>
      <c r="U215" t="s">
        <v>234</v>
      </c>
      <c r="V215" t="s">
        <v>230</v>
      </c>
      <c r="W215" t="s">
        <v>235</v>
      </c>
      <c r="X215">
        <v>1</v>
      </c>
      <c r="Y215">
        <v>610</v>
      </c>
      <c r="Z215" t="s">
        <v>996</v>
      </c>
      <c r="AA215" t="s">
        <v>997</v>
      </c>
      <c r="AB215">
        <v>1</v>
      </c>
      <c r="AC215" t="s">
        <v>960</v>
      </c>
      <c r="AD215">
        <v>1</v>
      </c>
      <c r="AE215">
        <v>20120430</v>
      </c>
      <c r="AF215" s="358">
        <v>41029</v>
      </c>
      <c r="AG215" s="147">
        <v>41029</v>
      </c>
      <c r="AH215" s="147">
        <v>2012</v>
      </c>
      <c r="AU215">
        <v>0.06</v>
      </c>
      <c r="AV215" t="s">
        <v>976</v>
      </c>
      <c r="AY215" t="s">
        <v>976</v>
      </c>
      <c r="AZ215" t="s">
        <v>962</v>
      </c>
    </row>
    <row r="216" spans="1:63">
      <c r="A216" s="106" t="s">
        <v>1055</v>
      </c>
      <c r="B216" s="360"/>
      <c r="C216" s="360"/>
      <c r="D216" s="360">
        <v>8.6E-3</v>
      </c>
      <c r="E216" s="360"/>
      <c r="U216" t="s">
        <v>234</v>
      </c>
      <c r="V216" t="s">
        <v>230</v>
      </c>
      <c r="W216" t="s">
        <v>235</v>
      </c>
      <c r="X216">
        <v>1</v>
      </c>
      <c r="Y216">
        <v>610</v>
      </c>
      <c r="Z216" t="s">
        <v>996</v>
      </c>
      <c r="AA216" t="s">
        <v>997</v>
      </c>
      <c r="AB216">
        <v>1</v>
      </c>
      <c r="AC216" t="s">
        <v>960</v>
      </c>
      <c r="AD216">
        <v>1</v>
      </c>
      <c r="AE216">
        <v>20120630</v>
      </c>
      <c r="AF216" s="358">
        <v>41090</v>
      </c>
      <c r="AG216" s="147">
        <v>41090</v>
      </c>
      <c r="AH216" s="147">
        <v>2012</v>
      </c>
      <c r="AU216">
        <v>0.06</v>
      </c>
      <c r="AV216" t="s">
        <v>976</v>
      </c>
      <c r="AY216" t="s">
        <v>976</v>
      </c>
      <c r="AZ216" t="s">
        <v>962</v>
      </c>
      <c r="BF216">
        <v>0.06</v>
      </c>
      <c r="BG216" t="s">
        <v>976</v>
      </c>
      <c r="BJ216" t="s">
        <v>976</v>
      </c>
      <c r="BK216" t="s">
        <v>963</v>
      </c>
    </row>
    <row r="217" spans="1:63">
      <c r="A217" s="361">
        <v>2010</v>
      </c>
      <c r="B217" s="360"/>
      <c r="C217" s="360"/>
      <c r="D217" s="360">
        <v>5.0000000000000001E-3</v>
      </c>
      <c r="E217" s="360"/>
      <c r="U217" t="s">
        <v>234</v>
      </c>
      <c r="V217" t="s">
        <v>230</v>
      </c>
      <c r="W217" t="s">
        <v>235</v>
      </c>
      <c r="X217">
        <v>1</v>
      </c>
      <c r="Y217">
        <v>625</v>
      </c>
      <c r="Z217" t="s">
        <v>998</v>
      </c>
      <c r="AA217" t="s">
        <v>999</v>
      </c>
      <c r="AB217">
        <v>1</v>
      </c>
      <c r="AC217" t="s">
        <v>960</v>
      </c>
      <c r="AD217">
        <v>1</v>
      </c>
      <c r="AE217">
        <v>20100831</v>
      </c>
      <c r="AF217" s="358">
        <v>40421</v>
      </c>
      <c r="AG217" s="147">
        <v>40421</v>
      </c>
      <c r="AH217" s="147">
        <v>2010</v>
      </c>
      <c r="AU217">
        <v>2</v>
      </c>
      <c r="AV217" t="s">
        <v>976</v>
      </c>
      <c r="AY217" t="s">
        <v>976</v>
      </c>
      <c r="AZ217" t="s">
        <v>962</v>
      </c>
    </row>
    <row r="218" spans="1:63">
      <c r="A218" s="362" t="s">
        <v>233</v>
      </c>
      <c r="B218" s="360"/>
      <c r="C218" s="360"/>
      <c r="D218" s="360">
        <v>5.0000000000000001E-3</v>
      </c>
      <c r="E218" s="360"/>
      <c r="U218" t="s">
        <v>234</v>
      </c>
      <c r="V218" t="s">
        <v>230</v>
      </c>
      <c r="W218" t="s">
        <v>235</v>
      </c>
      <c r="X218">
        <v>1</v>
      </c>
      <c r="Y218">
        <v>625</v>
      </c>
      <c r="Z218" t="s">
        <v>998</v>
      </c>
      <c r="AA218" t="s">
        <v>999</v>
      </c>
      <c r="AB218">
        <v>1</v>
      </c>
      <c r="AC218" t="s">
        <v>960</v>
      </c>
      <c r="AD218">
        <v>1</v>
      </c>
      <c r="AE218">
        <v>20100930</v>
      </c>
      <c r="AF218" s="358">
        <v>40451</v>
      </c>
      <c r="AG218" s="147">
        <v>40451</v>
      </c>
      <c r="AH218" s="147">
        <v>2010</v>
      </c>
      <c r="AU218">
        <v>0.8</v>
      </c>
      <c r="AV218" t="s">
        <v>976</v>
      </c>
      <c r="AY218" t="s">
        <v>976</v>
      </c>
      <c r="AZ218" t="s">
        <v>962</v>
      </c>
    </row>
    <row r="219" spans="1:63">
      <c r="A219" s="372">
        <v>2</v>
      </c>
      <c r="B219" s="360"/>
      <c r="C219" s="360"/>
      <c r="D219" s="360">
        <v>5.0000000000000001E-3</v>
      </c>
      <c r="E219" s="360"/>
      <c r="U219" t="s">
        <v>234</v>
      </c>
      <c r="V219" t="s">
        <v>230</v>
      </c>
      <c r="W219" t="s">
        <v>235</v>
      </c>
      <c r="X219">
        <v>1</v>
      </c>
      <c r="Y219">
        <v>625</v>
      </c>
      <c r="Z219" t="s">
        <v>998</v>
      </c>
      <c r="AA219" t="s">
        <v>999</v>
      </c>
      <c r="AB219">
        <v>1</v>
      </c>
      <c r="AC219" t="s">
        <v>960</v>
      </c>
      <c r="AD219">
        <v>1</v>
      </c>
      <c r="AE219">
        <v>20101130</v>
      </c>
      <c r="AF219" s="358">
        <v>40512</v>
      </c>
      <c r="AG219" s="147">
        <v>40512</v>
      </c>
      <c r="AH219" s="147">
        <v>2010</v>
      </c>
      <c r="AU219">
        <v>1.6</v>
      </c>
      <c r="AV219" t="s">
        <v>976</v>
      </c>
      <c r="AY219" t="s">
        <v>976</v>
      </c>
      <c r="AZ219" t="s">
        <v>962</v>
      </c>
    </row>
    <row r="220" spans="1:63">
      <c r="A220" s="362" t="s">
        <v>235</v>
      </c>
      <c r="B220" s="360"/>
      <c r="C220" s="360"/>
      <c r="D220" s="360">
        <v>5.0000000000000001E-3</v>
      </c>
      <c r="E220" s="360"/>
      <c r="U220" t="s">
        <v>234</v>
      </c>
      <c r="V220" t="s">
        <v>230</v>
      </c>
      <c r="W220" t="s">
        <v>235</v>
      </c>
      <c r="X220">
        <v>1</v>
      </c>
      <c r="Y220">
        <v>625</v>
      </c>
      <c r="Z220" t="s">
        <v>998</v>
      </c>
      <c r="AA220" t="s">
        <v>999</v>
      </c>
      <c r="AB220">
        <v>1</v>
      </c>
      <c r="AC220" t="s">
        <v>960</v>
      </c>
      <c r="AD220">
        <v>1</v>
      </c>
      <c r="AE220">
        <v>20101231</v>
      </c>
      <c r="AF220" s="358">
        <v>40543</v>
      </c>
      <c r="AG220" s="147">
        <v>40543</v>
      </c>
      <c r="AH220" s="147">
        <v>2010</v>
      </c>
      <c r="AU220">
        <v>0.6</v>
      </c>
      <c r="AV220" t="s">
        <v>976</v>
      </c>
      <c r="AY220" t="s">
        <v>976</v>
      </c>
      <c r="AZ220" t="s">
        <v>962</v>
      </c>
    </row>
    <row r="221" spans="1:63">
      <c r="A221" s="372">
        <v>7</v>
      </c>
      <c r="B221" s="360"/>
      <c r="C221" s="360"/>
      <c r="D221" s="360">
        <v>5.0000000000000001E-3</v>
      </c>
      <c r="E221" s="360"/>
      <c r="U221" t="s">
        <v>234</v>
      </c>
      <c r="V221" t="s">
        <v>230</v>
      </c>
      <c r="W221" t="s">
        <v>235</v>
      </c>
      <c r="X221">
        <v>1</v>
      </c>
      <c r="Y221">
        <v>625</v>
      </c>
      <c r="Z221" t="s">
        <v>998</v>
      </c>
      <c r="AA221" t="s">
        <v>999</v>
      </c>
      <c r="AB221">
        <v>1</v>
      </c>
      <c r="AC221" t="s">
        <v>960</v>
      </c>
      <c r="AD221">
        <v>1</v>
      </c>
      <c r="AE221">
        <v>20110531</v>
      </c>
      <c r="AF221" s="358">
        <v>40694</v>
      </c>
      <c r="AG221" s="147">
        <v>40694</v>
      </c>
      <c r="AH221" s="147">
        <v>2011</v>
      </c>
      <c r="AU221">
        <v>1</v>
      </c>
      <c r="AV221" t="s">
        <v>976</v>
      </c>
      <c r="AY221" t="s">
        <v>976</v>
      </c>
      <c r="AZ221" t="s">
        <v>962</v>
      </c>
    </row>
    <row r="222" spans="1:63">
      <c r="A222" s="361">
        <v>2011</v>
      </c>
      <c r="B222" s="360"/>
      <c r="C222" s="360"/>
      <c r="D222" s="360">
        <v>5.0000000000000001E-3</v>
      </c>
      <c r="E222" s="360"/>
      <c r="U222" t="s">
        <v>234</v>
      </c>
      <c r="V222" t="s">
        <v>230</v>
      </c>
      <c r="W222" t="s">
        <v>235</v>
      </c>
      <c r="X222">
        <v>1</v>
      </c>
      <c r="Y222">
        <v>625</v>
      </c>
      <c r="Z222" t="s">
        <v>998</v>
      </c>
      <c r="AA222" t="s">
        <v>999</v>
      </c>
      <c r="AB222">
        <v>1</v>
      </c>
      <c r="AC222" t="s">
        <v>960</v>
      </c>
      <c r="AD222">
        <v>1</v>
      </c>
      <c r="AE222">
        <v>20110630</v>
      </c>
      <c r="AF222" s="358">
        <v>40724</v>
      </c>
      <c r="AG222" s="147">
        <v>40724</v>
      </c>
      <c r="AH222" s="147">
        <v>2011</v>
      </c>
      <c r="AU222">
        <v>1.2</v>
      </c>
      <c r="AV222" t="s">
        <v>976</v>
      </c>
      <c r="AY222" t="s">
        <v>976</v>
      </c>
      <c r="AZ222" t="s">
        <v>962</v>
      </c>
    </row>
    <row r="223" spans="1:63">
      <c r="A223" s="362" t="s">
        <v>233</v>
      </c>
      <c r="B223" s="360"/>
      <c r="C223" s="360"/>
      <c r="D223" s="360">
        <v>5.0000000000000001E-3</v>
      </c>
      <c r="E223" s="360"/>
      <c r="U223" t="s">
        <v>234</v>
      </c>
      <c r="V223" t="s">
        <v>230</v>
      </c>
      <c r="W223" t="s">
        <v>235</v>
      </c>
      <c r="X223">
        <v>1</v>
      </c>
      <c r="Y223">
        <v>625</v>
      </c>
      <c r="Z223" t="s">
        <v>998</v>
      </c>
      <c r="AA223" t="s">
        <v>999</v>
      </c>
      <c r="AB223">
        <v>1</v>
      </c>
      <c r="AC223" t="s">
        <v>960</v>
      </c>
      <c r="AD223">
        <v>1</v>
      </c>
      <c r="AE223">
        <v>20110731</v>
      </c>
      <c r="AF223" s="358">
        <v>40755</v>
      </c>
      <c r="AG223" s="147">
        <v>40755</v>
      </c>
      <c r="AH223" s="147">
        <v>2011</v>
      </c>
      <c r="AU223">
        <v>0.3</v>
      </c>
      <c r="AV223" t="s">
        <v>976</v>
      </c>
      <c r="AY223" t="s">
        <v>976</v>
      </c>
      <c r="AZ223" t="s">
        <v>962</v>
      </c>
    </row>
    <row r="224" spans="1:63">
      <c r="A224" s="372">
        <v>2</v>
      </c>
      <c r="B224" s="360"/>
      <c r="C224" s="360"/>
      <c r="D224" s="360">
        <v>5.0000000000000001E-3</v>
      </c>
      <c r="E224" s="360"/>
      <c r="U224" t="s">
        <v>234</v>
      </c>
      <c r="V224" t="s">
        <v>230</v>
      </c>
      <c r="W224" t="s">
        <v>235</v>
      </c>
      <c r="X224">
        <v>1</v>
      </c>
      <c r="Y224">
        <v>625</v>
      </c>
      <c r="Z224" t="s">
        <v>998</v>
      </c>
      <c r="AA224" t="s">
        <v>999</v>
      </c>
      <c r="AB224">
        <v>1</v>
      </c>
      <c r="AC224" t="s">
        <v>960</v>
      </c>
      <c r="AD224">
        <v>1</v>
      </c>
      <c r="AE224">
        <v>20110831</v>
      </c>
      <c r="AF224" s="358">
        <v>40786</v>
      </c>
      <c r="AG224" s="147">
        <v>40786</v>
      </c>
      <c r="AH224" s="147">
        <v>2011</v>
      </c>
      <c r="AU224">
        <v>1</v>
      </c>
      <c r="AV224" t="s">
        <v>976</v>
      </c>
      <c r="AY224" t="s">
        <v>976</v>
      </c>
      <c r="AZ224" t="s">
        <v>962</v>
      </c>
    </row>
    <row r="225" spans="1:63">
      <c r="A225" s="362" t="s">
        <v>235</v>
      </c>
      <c r="B225" s="360"/>
      <c r="C225" s="360"/>
      <c r="D225" s="360">
        <v>5.0000000000000001E-3</v>
      </c>
      <c r="E225" s="360"/>
      <c r="U225" t="s">
        <v>234</v>
      </c>
      <c r="V225" t="s">
        <v>230</v>
      </c>
      <c r="W225" t="s">
        <v>235</v>
      </c>
      <c r="X225">
        <v>1</v>
      </c>
      <c r="Y225">
        <v>625</v>
      </c>
      <c r="Z225" t="s">
        <v>998</v>
      </c>
      <c r="AA225" t="s">
        <v>999</v>
      </c>
      <c r="AB225">
        <v>1</v>
      </c>
      <c r="AC225" t="s">
        <v>960</v>
      </c>
      <c r="AD225">
        <v>1</v>
      </c>
      <c r="AE225">
        <v>20120331</v>
      </c>
      <c r="AF225" s="358">
        <v>40999</v>
      </c>
      <c r="AG225" s="147">
        <v>40999</v>
      </c>
      <c r="AH225" s="147">
        <v>2012</v>
      </c>
      <c r="AU225">
        <v>0.6</v>
      </c>
      <c r="AV225" t="s">
        <v>976</v>
      </c>
      <c r="AY225" t="s">
        <v>976</v>
      </c>
      <c r="AZ225" t="s">
        <v>962</v>
      </c>
    </row>
    <row r="226" spans="1:63">
      <c r="A226" s="372">
        <v>7</v>
      </c>
      <c r="B226" s="360"/>
      <c r="C226" s="360"/>
      <c r="D226" s="360">
        <v>5.0000000000000001E-3</v>
      </c>
      <c r="E226" s="360"/>
      <c r="U226" t="s">
        <v>234</v>
      </c>
      <c r="V226" t="s">
        <v>230</v>
      </c>
      <c r="W226" t="s">
        <v>235</v>
      </c>
      <c r="X226">
        <v>1</v>
      </c>
      <c r="Y226">
        <v>625</v>
      </c>
      <c r="Z226" t="s">
        <v>998</v>
      </c>
      <c r="AA226" t="s">
        <v>999</v>
      </c>
      <c r="AB226">
        <v>1</v>
      </c>
      <c r="AC226" t="s">
        <v>960</v>
      </c>
      <c r="AD226">
        <v>1</v>
      </c>
      <c r="AE226">
        <v>20120430</v>
      </c>
      <c r="AF226" s="358">
        <v>41029</v>
      </c>
      <c r="AG226" s="147">
        <v>41029</v>
      </c>
      <c r="AH226" s="147">
        <v>2012</v>
      </c>
      <c r="AU226">
        <v>0.9</v>
      </c>
      <c r="AV226" t="s">
        <v>976</v>
      </c>
      <c r="AY226" t="s">
        <v>976</v>
      </c>
      <c r="AZ226" t="s">
        <v>962</v>
      </c>
    </row>
    <row r="227" spans="1:63">
      <c r="A227" s="361">
        <v>2012</v>
      </c>
      <c r="B227" s="360"/>
      <c r="C227" s="360"/>
      <c r="D227" s="360">
        <v>2.3E-2</v>
      </c>
      <c r="E227" s="360"/>
      <c r="U227" t="s">
        <v>234</v>
      </c>
      <c r="V227" t="s">
        <v>230</v>
      </c>
      <c r="W227" t="s">
        <v>235</v>
      </c>
      <c r="X227">
        <v>1</v>
      </c>
      <c r="Y227">
        <v>625</v>
      </c>
      <c r="Z227" t="s">
        <v>998</v>
      </c>
      <c r="AA227" t="s">
        <v>999</v>
      </c>
      <c r="AB227">
        <v>1</v>
      </c>
      <c r="AC227" t="s">
        <v>960</v>
      </c>
      <c r="AD227">
        <v>1</v>
      </c>
      <c r="AE227">
        <v>20120630</v>
      </c>
      <c r="AF227" s="358">
        <v>41090</v>
      </c>
      <c r="AG227" s="147">
        <v>41090</v>
      </c>
      <c r="AH227" s="147">
        <v>2012</v>
      </c>
      <c r="AU227">
        <v>0.52</v>
      </c>
      <c r="AV227" t="s">
        <v>976</v>
      </c>
      <c r="AY227" t="s">
        <v>976</v>
      </c>
      <c r="AZ227" t="s">
        <v>962</v>
      </c>
      <c r="BF227">
        <v>0.52</v>
      </c>
      <c r="BG227" t="s">
        <v>976</v>
      </c>
      <c r="BJ227" t="s">
        <v>976</v>
      </c>
      <c r="BK227" t="s">
        <v>963</v>
      </c>
    </row>
    <row r="228" spans="1:63">
      <c r="A228" s="362" t="s">
        <v>233</v>
      </c>
      <c r="B228" s="360"/>
      <c r="C228" s="360"/>
      <c r="D228" s="360">
        <v>2.1000000000000001E-2</v>
      </c>
      <c r="E228" s="360"/>
      <c r="U228" t="s">
        <v>234</v>
      </c>
      <c r="V228" t="s">
        <v>230</v>
      </c>
      <c r="W228" t="s">
        <v>235</v>
      </c>
      <c r="X228">
        <v>1</v>
      </c>
      <c r="Y228">
        <v>630</v>
      </c>
      <c r="Z228" t="s">
        <v>1000</v>
      </c>
      <c r="AA228" t="s">
        <v>1001</v>
      </c>
      <c r="AB228">
        <v>1</v>
      </c>
      <c r="AC228" t="s">
        <v>960</v>
      </c>
      <c r="AD228">
        <v>1</v>
      </c>
      <c r="AE228">
        <v>20100831</v>
      </c>
      <c r="AF228" s="358">
        <v>40421</v>
      </c>
      <c r="AG228" s="147">
        <v>40421</v>
      </c>
      <c r="AH228" s="147">
        <v>2010</v>
      </c>
      <c r="AU228">
        <v>0.96</v>
      </c>
      <c r="AV228" t="s">
        <v>976</v>
      </c>
      <c r="AY228" t="s">
        <v>976</v>
      </c>
      <c r="AZ228" t="s">
        <v>962</v>
      </c>
    </row>
    <row r="229" spans="1:63">
      <c r="A229" s="372">
        <v>2</v>
      </c>
      <c r="B229" s="360"/>
      <c r="C229" s="360"/>
      <c r="D229" s="360">
        <v>2.1000000000000001E-2</v>
      </c>
      <c r="E229" s="360"/>
      <c r="U229" t="s">
        <v>234</v>
      </c>
      <c r="V229" t="s">
        <v>230</v>
      </c>
      <c r="W229" t="s">
        <v>235</v>
      </c>
      <c r="X229">
        <v>1</v>
      </c>
      <c r="Y229">
        <v>630</v>
      </c>
      <c r="Z229" t="s">
        <v>1000</v>
      </c>
      <c r="AA229" t="s">
        <v>1001</v>
      </c>
      <c r="AB229">
        <v>1</v>
      </c>
      <c r="AC229" t="s">
        <v>960</v>
      </c>
      <c r="AD229">
        <v>1</v>
      </c>
      <c r="AE229">
        <v>20100930</v>
      </c>
      <c r="AF229" s="358">
        <v>40451</v>
      </c>
      <c r="AG229" s="147">
        <v>40451</v>
      </c>
      <c r="AH229" s="147">
        <v>2010</v>
      </c>
      <c r="AU229">
        <v>0.48</v>
      </c>
      <c r="AV229" t="s">
        <v>976</v>
      </c>
      <c r="AY229" t="s">
        <v>976</v>
      </c>
      <c r="AZ229" t="s">
        <v>962</v>
      </c>
    </row>
    <row r="230" spans="1:63">
      <c r="A230" s="362" t="s">
        <v>235</v>
      </c>
      <c r="B230" s="360"/>
      <c r="C230" s="360"/>
      <c r="D230" s="360">
        <v>2.5000000000000001E-2</v>
      </c>
      <c r="E230" s="360"/>
      <c r="U230" t="s">
        <v>234</v>
      </c>
      <c r="V230" t="s">
        <v>230</v>
      </c>
      <c r="W230" t="s">
        <v>235</v>
      </c>
      <c r="X230">
        <v>1</v>
      </c>
      <c r="Y230">
        <v>630</v>
      </c>
      <c r="Z230" t="s">
        <v>1000</v>
      </c>
      <c r="AA230" t="s">
        <v>1001</v>
      </c>
      <c r="AB230">
        <v>1</v>
      </c>
      <c r="AC230" t="s">
        <v>960</v>
      </c>
      <c r="AD230">
        <v>1</v>
      </c>
      <c r="AE230">
        <v>20101130</v>
      </c>
      <c r="AF230" s="358">
        <v>40512</v>
      </c>
      <c r="AG230" s="147">
        <v>40512</v>
      </c>
      <c r="AH230" s="147">
        <v>2010</v>
      </c>
      <c r="AU230">
        <v>0.91</v>
      </c>
      <c r="AV230" t="s">
        <v>976</v>
      </c>
      <c r="AY230" t="s">
        <v>976</v>
      </c>
      <c r="AZ230" t="s">
        <v>962</v>
      </c>
    </row>
    <row r="231" spans="1:63">
      <c r="A231" s="372">
        <v>7</v>
      </c>
      <c r="B231" s="360"/>
      <c r="C231" s="360"/>
      <c r="D231" s="360">
        <v>2.5000000000000001E-2</v>
      </c>
      <c r="E231" s="360"/>
      <c r="U231" t="s">
        <v>234</v>
      </c>
      <c r="V231" t="s">
        <v>230</v>
      </c>
      <c r="W231" t="s">
        <v>235</v>
      </c>
      <c r="X231">
        <v>1</v>
      </c>
      <c r="Y231">
        <v>630</v>
      </c>
      <c r="Z231" t="s">
        <v>1000</v>
      </c>
      <c r="AA231" t="s">
        <v>1001</v>
      </c>
      <c r="AB231">
        <v>1</v>
      </c>
      <c r="AC231" t="s">
        <v>960</v>
      </c>
      <c r="AD231">
        <v>1</v>
      </c>
      <c r="AE231">
        <v>20101231</v>
      </c>
      <c r="AF231" s="358">
        <v>40543</v>
      </c>
      <c r="AG231" s="147">
        <v>40543</v>
      </c>
      <c r="AH231" s="147">
        <v>2010</v>
      </c>
      <c r="AU231">
        <v>1.27</v>
      </c>
      <c r="AV231" t="s">
        <v>976</v>
      </c>
      <c r="AY231" t="s">
        <v>976</v>
      </c>
      <c r="AZ231" t="s">
        <v>962</v>
      </c>
    </row>
    <row r="232" spans="1:63">
      <c r="A232" s="106" t="s">
        <v>966</v>
      </c>
      <c r="B232" s="360"/>
      <c r="C232" s="360"/>
      <c r="D232" s="360"/>
      <c r="E232" s="360">
        <v>1501.3030303030303</v>
      </c>
      <c r="U232" t="s">
        <v>234</v>
      </c>
      <c r="V232" t="s">
        <v>230</v>
      </c>
      <c r="W232" t="s">
        <v>235</v>
      </c>
      <c r="X232">
        <v>1</v>
      </c>
      <c r="Y232">
        <v>630</v>
      </c>
      <c r="Z232" t="s">
        <v>1000</v>
      </c>
      <c r="AA232" t="s">
        <v>1001</v>
      </c>
      <c r="AB232">
        <v>1</v>
      </c>
      <c r="AC232" t="s">
        <v>960</v>
      </c>
      <c r="AD232">
        <v>1</v>
      </c>
      <c r="AE232">
        <v>20110531</v>
      </c>
      <c r="AF232" s="358">
        <v>40694</v>
      </c>
      <c r="AG232" s="147">
        <v>40694</v>
      </c>
      <c r="AH232" s="147">
        <v>2011</v>
      </c>
      <c r="AU232">
        <v>0.88</v>
      </c>
      <c r="AV232" t="s">
        <v>976</v>
      </c>
      <c r="AY232" t="s">
        <v>976</v>
      </c>
      <c r="AZ232" t="s">
        <v>962</v>
      </c>
    </row>
    <row r="233" spans="1:63">
      <c r="A233" s="361">
        <v>2010</v>
      </c>
      <c r="B233" s="360"/>
      <c r="C233" s="360"/>
      <c r="D233" s="360"/>
      <c r="E233" s="360">
        <v>1718.3571428571429</v>
      </c>
      <c r="U233" t="s">
        <v>234</v>
      </c>
      <c r="V233" t="s">
        <v>230</v>
      </c>
      <c r="W233" t="s">
        <v>235</v>
      </c>
      <c r="X233">
        <v>1</v>
      </c>
      <c r="Y233">
        <v>630</v>
      </c>
      <c r="Z233" t="s">
        <v>1000</v>
      </c>
      <c r="AA233" t="s">
        <v>1001</v>
      </c>
      <c r="AB233">
        <v>1</v>
      </c>
      <c r="AC233" t="s">
        <v>960</v>
      </c>
      <c r="AD233">
        <v>1</v>
      </c>
      <c r="AE233">
        <v>20110630</v>
      </c>
      <c r="AF233" s="358">
        <v>40724</v>
      </c>
      <c r="AG233" s="147">
        <v>40724</v>
      </c>
      <c r="AH233" s="147">
        <v>2011</v>
      </c>
      <c r="AU233">
        <v>2.37</v>
      </c>
      <c r="AV233" t="s">
        <v>976</v>
      </c>
      <c r="AY233" t="s">
        <v>976</v>
      </c>
      <c r="AZ233" t="s">
        <v>962</v>
      </c>
    </row>
    <row r="234" spans="1:63">
      <c r="A234" s="362" t="s">
        <v>233</v>
      </c>
      <c r="B234" s="360"/>
      <c r="C234" s="360"/>
      <c r="D234" s="360"/>
      <c r="E234" s="360">
        <v>992.75</v>
      </c>
      <c r="U234" t="s">
        <v>234</v>
      </c>
      <c r="V234" t="s">
        <v>230</v>
      </c>
      <c r="W234" t="s">
        <v>235</v>
      </c>
      <c r="X234">
        <v>1</v>
      </c>
      <c r="Y234">
        <v>630</v>
      </c>
      <c r="Z234" t="s">
        <v>1000</v>
      </c>
      <c r="AA234" t="s">
        <v>1001</v>
      </c>
      <c r="AB234">
        <v>1</v>
      </c>
      <c r="AC234" t="s">
        <v>960</v>
      </c>
      <c r="AD234">
        <v>1</v>
      </c>
      <c r="AE234">
        <v>20110731</v>
      </c>
      <c r="AF234" s="358">
        <v>40755</v>
      </c>
      <c r="AG234" s="147">
        <v>40755</v>
      </c>
      <c r="AH234" s="147">
        <v>2011</v>
      </c>
      <c r="AU234">
        <v>3.33</v>
      </c>
      <c r="AV234" t="s">
        <v>976</v>
      </c>
      <c r="AY234" t="s">
        <v>976</v>
      </c>
      <c r="AZ234" t="s">
        <v>962</v>
      </c>
    </row>
    <row r="235" spans="1:63">
      <c r="A235" s="372">
        <v>2</v>
      </c>
      <c r="B235" s="360"/>
      <c r="C235" s="360"/>
      <c r="D235" s="360"/>
      <c r="E235" s="360">
        <v>992.75</v>
      </c>
      <c r="U235" t="s">
        <v>234</v>
      </c>
      <c r="V235" t="s">
        <v>230</v>
      </c>
      <c r="W235" t="s">
        <v>235</v>
      </c>
      <c r="X235">
        <v>1</v>
      </c>
      <c r="Y235">
        <v>630</v>
      </c>
      <c r="Z235" t="s">
        <v>1000</v>
      </c>
      <c r="AA235" t="s">
        <v>1001</v>
      </c>
      <c r="AB235">
        <v>1</v>
      </c>
      <c r="AC235" t="s">
        <v>960</v>
      </c>
      <c r="AD235">
        <v>1</v>
      </c>
      <c r="AE235">
        <v>20110831</v>
      </c>
      <c r="AF235" s="358">
        <v>40786</v>
      </c>
      <c r="AG235" s="147">
        <v>40786</v>
      </c>
      <c r="AH235" s="147">
        <v>2011</v>
      </c>
      <c r="AU235">
        <v>3.77</v>
      </c>
      <c r="AV235" t="s">
        <v>976</v>
      </c>
      <c r="AY235" t="s">
        <v>976</v>
      </c>
      <c r="AZ235" t="s">
        <v>962</v>
      </c>
    </row>
    <row r="236" spans="1:63">
      <c r="A236" s="362" t="s">
        <v>235</v>
      </c>
      <c r="B236" s="360"/>
      <c r="C236" s="360"/>
      <c r="D236" s="360"/>
      <c r="E236" s="360">
        <v>2262.5625</v>
      </c>
      <c r="U236" t="s">
        <v>234</v>
      </c>
      <c r="V236" t="s">
        <v>230</v>
      </c>
      <c r="W236" t="s">
        <v>235</v>
      </c>
      <c r="X236">
        <v>1</v>
      </c>
      <c r="Y236">
        <v>630</v>
      </c>
      <c r="Z236" t="s">
        <v>1000</v>
      </c>
      <c r="AA236" t="s">
        <v>1001</v>
      </c>
      <c r="AB236">
        <v>1</v>
      </c>
      <c r="AC236" t="s">
        <v>960</v>
      </c>
      <c r="AD236">
        <v>1</v>
      </c>
      <c r="AE236">
        <v>20120331</v>
      </c>
      <c r="AF236" s="358">
        <v>40999</v>
      </c>
      <c r="AG236" s="147">
        <v>40999</v>
      </c>
      <c r="AH236" s="147">
        <v>2012</v>
      </c>
      <c r="AU236">
        <v>0.95</v>
      </c>
      <c r="AV236" t="s">
        <v>976</v>
      </c>
      <c r="AY236" t="s">
        <v>976</v>
      </c>
      <c r="AZ236" t="s">
        <v>962</v>
      </c>
    </row>
    <row r="237" spans="1:63">
      <c r="A237" s="372">
        <v>1</v>
      </c>
      <c r="B237" s="360"/>
      <c r="C237" s="360"/>
      <c r="D237" s="360"/>
      <c r="E237" s="360">
        <v>41.5</v>
      </c>
      <c r="U237" t="s">
        <v>234</v>
      </c>
      <c r="V237" t="s">
        <v>230</v>
      </c>
      <c r="W237" t="s">
        <v>235</v>
      </c>
      <c r="X237">
        <v>1</v>
      </c>
      <c r="Y237">
        <v>630</v>
      </c>
      <c r="Z237" t="s">
        <v>1000</v>
      </c>
      <c r="AA237" t="s">
        <v>1001</v>
      </c>
      <c r="AB237">
        <v>1</v>
      </c>
      <c r="AC237" t="s">
        <v>960</v>
      </c>
      <c r="AD237">
        <v>1</v>
      </c>
      <c r="AE237">
        <v>20120430</v>
      </c>
      <c r="AF237" s="358">
        <v>41029</v>
      </c>
      <c r="AG237" s="147">
        <v>41029</v>
      </c>
      <c r="AH237" s="147">
        <v>2012</v>
      </c>
      <c r="AU237">
        <v>1.1499999999999999</v>
      </c>
      <c r="AV237" t="s">
        <v>976</v>
      </c>
      <c r="AY237" t="s">
        <v>976</v>
      </c>
      <c r="AZ237" t="s">
        <v>962</v>
      </c>
    </row>
    <row r="238" spans="1:63">
      <c r="A238" s="372">
        <v>7</v>
      </c>
      <c r="B238" s="360"/>
      <c r="C238" s="360"/>
      <c r="D238" s="360"/>
      <c r="E238" s="360">
        <v>3002.9166666666665</v>
      </c>
      <c r="U238" t="s">
        <v>234</v>
      </c>
      <c r="V238" t="s">
        <v>230</v>
      </c>
      <c r="W238" t="s">
        <v>235</v>
      </c>
      <c r="X238">
        <v>1</v>
      </c>
      <c r="Y238">
        <v>630</v>
      </c>
      <c r="Z238" t="s">
        <v>1000</v>
      </c>
      <c r="AA238" t="s">
        <v>1001</v>
      </c>
      <c r="AB238">
        <v>1</v>
      </c>
      <c r="AC238" t="s">
        <v>960</v>
      </c>
      <c r="AD238">
        <v>1</v>
      </c>
      <c r="AE238">
        <v>20120630</v>
      </c>
      <c r="AF238" s="358">
        <v>41090</v>
      </c>
      <c r="AG238" s="147">
        <v>41090</v>
      </c>
      <c r="AH238" s="147">
        <v>2012</v>
      </c>
      <c r="AU238">
        <v>0.78</v>
      </c>
      <c r="AV238" t="s">
        <v>976</v>
      </c>
      <c r="AY238" t="s">
        <v>976</v>
      </c>
      <c r="AZ238" t="s">
        <v>962</v>
      </c>
      <c r="BF238">
        <v>0.78</v>
      </c>
      <c r="BG238" t="s">
        <v>976</v>
      </c>
      <c r="BJ238" t="s">
        <v>976</v>
      </c>
      <c r="BK238" t="s">
        <v>963</v>
      </c>
    </row>
    <row r="239" spans="1:63">
      <c r="A239" s="361">
        <v>2011</v>
      </c>
      <c r="B239" s="360"/>
      <c r="C239" s="360"/>
      <c r="D239" s="360"/>
      <c r="E239" s="360">
        <v>1375.4642857142858</v>
      </c>
      <c r="U239" t="s">
        <v>234</v>
      </c>
      <c r="V239" t="s">
        <v>230</v>
      </c>
      <c r="W239" t="s">
        <v>235</v>
      </c>
      <c r="X239">
        <v>1</v>
      </c>
      <c r="Y239">
        <v>665</v>
      </c>
      <c r="Z239" t="s">
        <v>1002</v>
      </c>
      <c r="AA239" t="s">
        <v>1003</v>
      </c>
      <c r="AB239">
        <v>1</v>
      </c>
      <c r="AC239" t="s">
        <v>960</v>
      </c>
      <c r="AD239">
        <v>1</v>
      </c>
      <c r="AE239">
        <v>20100831</v>
      </c>
      <c r="AF239" s="358">
        <v>40421</v>
      </c>
      <c r="AG239" s="147">
        <v>40421</v>
      </c>
      <c r="AH239" s="147">
        <v>2010</v>
      </c>
      <c r="AU239">
        <v>0.05</v>
      </c>
      <c r="AV239" t="s">
        <v>976</v>
      </c>
      <c r="AY239" t="s">
        <v>976</v>
      </c>
      <c r="AZ239" t="s">
        <v>962</v>
      </c>
    </row>
    <row r="240" spans="1:63">
      <c r="A240" s="362" t="s">
        <v>233</v>
      </c>
      <c r="B240" s="360"/>
      <c r="C240" s="360"/>
      <c r="D240" s="360"/>
      <c r="E240" s="360">
        <v>1032.75</v>
      </c>
      <c r="U240" t="s">
        <v>234</v>
      </c>
      <c r="V240" t="s">
        <v>230</v>
      </c>
      <c r="W240" t="s">
        <v>235</v>
      </c>
      <c r="X240">
        <v>1</v>
      </c>
      <c r="Y240">
        <v>665</v>
      </c>
      <c r="Z240" t="s">
        <v>1002</v>
      </c>
      <c r="AA240" t="s">
        <v>1003</v>
      </c>
      <c r="AB240">
        <v>1</v>
      </c>
      <c r="AC240" t="s">
        <v>960</v>
      </c>
      <c r="AD240">
        <v>1</v>
      </c>
      <c r="AE240">
        <v>20100930</v>
      </c>
      <c r="AF240" s="358">
        <v>40451</v>
      </c>
      <c r="AG240" s="147">
        <v>40451</v>
      </c>
      <c r="AH240" s="147">
        <v>2010</v>
      </c>
      <c r="AU240">
        <v>0.03</v>
      </c>
      <c r="AV240" t="s">
        <v>976</v>
      </c>
      <c r="AY240" t="s">
        <v>976</v>
      </c>
      <c r="AZ240" t="s">
        <v>962</v>
      </c>
    </row>
    <row r="241" spans="1:85">
      <c r="A241" s="372">
        <v>2</v>
      </c>
      <c r="B241" s="360"/>
      <c r="C241" s="360"/>
      <c r="D241" s="360"/>
      <c r="E241" s="360">
        <v>1032.75</v>
      </c>
      <c r="U241" t="s">
        <v>234</v>
      </c>
      <c r="V241" t="s">
        <v>230</v>
      </c>
      <c r="W241" t="s">
        <v>235</v>
      </c>
      <c r="X241">
        <v>1</v>
      </c>
      <c r="Y241">
        <v>665</v>
      </c>
      <c r="Z241" t="s">
        <v>1002</v>
      </c>
      <c r="AA241" t="s">
        <v>1003</v>
      </c>
      <c r="AB241">
        <v>1</v>
      </c>
      <c r="AC241" t="s">
        <v>960</v>
      </c>
      <c r="AD241">
        <v>1</v>
      </c>
      <c r="AE241">
        <v>20101130</v>
      </c>
      <c r="AF241" s="358">
        <v>40512</v>
      </c>
      <c r="AG241" s="147">
        <v>40512</v>
      </c>
      <c r="AH241" s="147">
        <v>2010</v>
      </c>
      <c r="AU241">
        <v>0.02</v>
      </c>
      <c r="AV241" t="s">
        <v>976</v>
      </c>
      <c r="AY241" t="s">
        <v>976</v>
      </c>
      <c r="AZ241" t="s">
        <v>962</v>
      </c>
    </row>
    <row r="242" spans="1:85">
      <c r="A242" s="362" t="s">
        <v>235</v>
      </c>
      <c r="B242" s="360"/>
      <c r="C242" s="360"/>
      <c r="D242" s="360"/>
      <c r="E242" s="360">
        <v>1632.5</v>
      </c>
      <c r="U242" t="s">
        <v>234</v>
      </c>
      <c r="V242" t="s">
        <v>230</v>
      </c>
      <c r="W242" t="s">
        <v>235</v>
      </c>
      <c r="X242">
        <v>1</v>
      </c>
      <c r="Y242">
        <v>665</v>
      </c>
      <c r="Z242" t="s">
        <v>1002</v>
      </c>
      <c r="AA242" t="s">
        <v>1003</v>
      </c>
      <c r="AB242">
        <v>1</v>
      </c>
      <c r="AC242" t="s">
        <v>960</v>
      </c>
      <c r="AD242">
        <v>1</v>
      </c>
      <c r="AE242">
        <v>20101231</v>
      </c>
      <c r="AF242" s="358">
        <v>40543</v>
      </c>
      <c r="AG242" s="147">
        <v>40543</v>
      </c>
      <c r="AH242" s="147">
        <v>2010</v>
      </c>
      <c r="AU242">
        <v>0.03</v>
      </c>
      <c r="AV242" t="s">
        <v>976</v>
      </c>
      <c r="AY242" t="s">
        <v>976</v>
      </c>
      <c r="AZ242" t="s">
        <v>962</v>
      </c>
    </row>
    <row r="243" spans="1:85">
      <c r="A243" s="372">
        <v>1</v>
      </c>
      <c r="B243" s="360"/>
      <c r="C243" s="360"/>
      <c r="D243" s="360"/>
      <c r="E243" s="360">
        <v>137.75</v>
      </c>
      <c r="U243" t="s">
        <v>234</v>
      </c>
      <c r="V243" t="s">
        <v>230</v>
      </c>
      <c r="W243" t="s">
        <v>235</v>
      </c>
      <c r="X243">
        <v>1</v>
      </c>
      <c r="Y243">
        <v>665</v>
      </c>
      <c r="Z243" t="s">
        <v>1002</v>
      </c>
      <c r="AA243" t="s">
        <v>1003</v>
      </c>
      <c r="AB243">
        <v>1</v>
      </c>
      <c r="AC243" t="s">
        <v>960</v>
      </c>
      <c r="AD243">
        <v>1</v>
      </c>
      <c r="AE243">
        <v>20110531</v>
      </c>
      <c r="AF243" s="358">
        <v>40694</v>
      </c>
      <c r="AG243" s="147">
        <v>40694</v>
      </c>
      <c r="AH243" s="147">
        <v>2011</v>
      </c>
      <c r="AU243">
        <v>0.02</v>
      </c>
      <c r="AV243" t="s">
        <v>976</v>
      </c>
      <c r="AY243" t="s">
        <v>976</v>
      </c>
      <c r="AZ243" t="s">
        <v>962</v>
      </c>
    </row>
    <row r="244" spans="1:85">
      <c r="A244" s="372">
        <v>7</v>
      </c>
      <c r="B244" s="360"/>
      <c r="C244" s="360"/>
      <c r="D244" s="360"/>
      <c r="E244" s="360">
        <v>2130.75</v>
      </c>
      <c r="U244" t="s">
        <v>234</v>
      </c>
      <c r="V244" t="s">
        <v>230</v>
      </c>
      <c r="W244" t="s">
        <v>235</v>
      </c>
      <c r="X244">
        <v>1</v>
      </c>
      <c r="Y244">
        <v>665</v>
      </c>
      <c r="Z244" t="s">
        <v>1002</v>
      </c>
      <c r="AA244" t="s">
        <v>1003</v>
      </c>
      <c r="AB244">
        <v>1</v>
      </c>
      <c r="AC244" t="s">
        <v>960</v>
      </c>
      <c r="AD244">
        <v>1</v>
      </c>
      <c r="AE244">
        <v>20110630</v>
      </c>
      <c r="AF244" s="358">
        <v>40724</v>
      </c>
      <c r="AG244" s="147">
        <v>40724</v>
      </c>
      <c r="AH244" s="147">
        <v>2011</v>
      </c>
      <c r="AU244">
        <v>0.02</v>
      </c>
      <c r="AV244" t="s">
        <v>976</v>
      </c>
      <c r="AY244" t="s">
        <v>976</v>
      </c>
      <c r="AZ244" t="s">
        <v>962</v>
      </c>
    </row>
    <row r="245" spans="1:85">
      <c r="A245" s="361">
        <v>2012</v>
      </c>
      <c r="B245" s="360"/>
      <c r="C245" s="360"/>
      <c r="D245" s="360"/>
      <c r="E245" s="360">
        <v>1245.9000000000001</v>
      </c>
      <c r="U245" t="s">
        <v>234</v>
      </c>
      <c r="V245" t="s">
        <v>230</v>
      </c>
      <c r="W245" t="s">
        <v>235</v>
      </c>
      <c r="X245">
        <v>1</v>
      </c>
      <c r="Y245">
        <v>665</v>
      </c>
      <c r="Z245" t="s">
        <v>1002</v>
      </c>
      <c r="AA245" t="s">
        <v>1003</v>
      </c>
      <c r="AB245">
        <v>1</v>
      </c>
      <c r="AC245" t="s">
        <v>960</v>
      </c>
      <c r="AD245">
        <v>1</v>
      </c>
      <c r="AE245">
        <v>20110731</v>
      </c>
      <c r="AF245" s="358">
        <v>40755</v>
      </c>
      <c r="AG245" s="147">
        <v>40755</v>
      </c>
      <c r="AH245" s="147">
        <v>2011</v>
      </c>
      <c r="AU245">
        <v>0.02</v>
      </c>
      <c r="AV245" t="s">
        <v>976</v>
      </c>
      <c r="AY245" t="s">
        <v>976</v>
      </c>
      <c r="AZ245" t="s">
        <v>962</v>
      </c>
    </row>
    <row r="246" spans="1:85">
      <c r="A246" s="362" t="s">
        <v>233</v>
      </c>
      <c r="B246" s="360"/>
      <c r="C246" s="360"/>
      <c r="D246" s="360"/>
      <c r="E246" s="360">
        <v>976</v>
      </c>
      <c r="U246" t="s">
        <v>234</v>
      </c>
      <c r="V246" t="s">
        <v>230</v>
      </c>
      <c r="W246" t="s">
        <v>235</v>
      </c>
      <c r="X246">
        <v>1</v>
      </c>
      <c r="Y246">
        <v>665</v>
      </c>
      <c r="Z246" t="s">
        <v>1002</v>
      </c>
      <c r="AA246" t="s">
        <v>1003</v>
      </c>
      <c r="AB246">
        <v>1</v>
      </c>
      <c r="AC246" t="s">
        <v>960</v>
      </c>
      <c r="AD246">
        <v>1</v>
      </c>
      <c r="AE246">
        <v>20110831</v>
      </c>
      <c r="AF246" s="358">
        <v>40786</v>
      </c>
      <c r="AG246" s="147">
        <v>40786</v>
      </c>
      <c r="AH246" s="147">
        <v>2011</v>
      </c>
      <c r="AU246">
        <v>0.02</v>
      </c>
      <c r="AV246" t="s">
        <v>976</v>
      </c>
      <c r="AY246" t="s">
        <v>976</v>
      </c>
      <c r="AZ246" t="s">
        <v>962</v>
      </c>
    </row>
    <row r="247" spans="1:85">
      <c r="A247" s="372">
        <v>2</v>
      </c>
      <c r="B247" s="360"/>
      <c r="C247" s="360"/>
      <c r="D247" s="360"/>
      <c r="E247" s="360">
        <v>976</v>
      </c>
      <c r="U247" t="s">
        <v>234</v>
      </c>
      <c r="V247" t="s">
        <v>230</v>
      </c>
      <c r="W247" t="s">
        <v>235</v>
      </c>
      <c r="X247">
        <v>1</v>
      </c>
      <c r="Y247">
        <v>665</v>
      </c>
      <c r="Z247" t="s">
        <v>1002</v>
      </c>
      <c r="AA247" t="s">
        <v>1003</v>
      </c>
      <c r="AB247">
        <v>1</v>
      </c>
      <c r="AC247" t="s">
        <v>960</v>
      </c>
      <c r="AD247">
        <v>1</v>
      </c>
      <c r="AE247">
        <v>20120331</v>
      </c>
      <c r="AF247" s="358">
        <v>40999</v>
      </c>
      <c r="AG247" s="147">
        <v>40999</v>
      </c>
      <c r="AH247" s="147">
        <v>2012</v>
      </c>
      <c r="AT247" t="s">
        <v>984</v>
      </c>
      <c r="AU247">
        <v>0.01</v>
      </c>
      <c r="AV247" t="s">
        <v>976</v>
      </c>
      <c r="AY247" t="s">
        <v>976</v>
      </c>
      <c r="AZ247" t="s">
        <v>962</v>
      </c>
    </row>
    <row r="248" spans="1:85">
      <c r="A248" s="362" t="s">
        <v>235</v>
      </c>
      <c r="B248" s="360"/>
      <c r="C248" s="360"/>
      <c r="D248" s="360"/>
      <c r="E248" s="360">
        <v>1425.8333333333333</v>
      </c>
      <c r="U248" t="s">
        <v>234</v>
      </c>
      <c r="V248" t="s">
        <v>230</v>
      </c>
      <c r="W248" t="s">
        <v>235</v>
      </c>
      <c r="X248">
        <v>1</v>
      </c>
      <c r="Y248">
        <v>665</v>
      </c>
      <c r="Z248" t="s">
        <v>1002</v>
      </c>
      <c r="AA248" t="s">
        <v>1003</v>
      </c>
      <c r="AB248">
        <v>1</v>
      </c>
      <c r="AC248" t="s">
        <v>960</v>
      </c>
      <c r="AD248">
        <v>1</v>
      </c>
      <c r="AE248">
        <v>20120430</v>
      </c>
      <c r="AF248" s="358">
        <v>41029</v>
      </c>
      <c r="AG248" s="147">
        <v>41029</v>
      </c>
      <c r="AH248" s="147">
        <v>2012</v>
      </c>
      <c r="AU248">
        <v>0.03</v>
      </c>
      <c r="AV248" t="s">
        <v>976</v>
      </c>
      <c r="AY248" t="s">
        <v>976</v>
      </c>
      <c r="AZ248" t="s">
        <v>962</v>
      </c>
    </row>
    <row r="249" spans="1:85">
      <c r="A249" s="372">
        <v>1</v>
      </c>
      <c r="B249" s="360"/>
      <c r="C249" s="360"/>
      <c r="D249" s="360"/>
      <c r="E249" s="360">
        <v>40.5</v>
      </c>
      <c r="U249" t="s">
        <v>234</v>
      </c>
      <c r="V249" t="s">
        <v>230</v>
      </c>
      <c r="W249" t="s">
        <v>235</v>
      </c>
      <c r="X249">
        <v>1</v>
      </c>
      <c r="Y249">
        <v>665</v>
      </c>
      <c r="Z249" t="s">
        <v>1002</v>
      </c>
      <c r="AA249" t="s">
        <v>1004</v>
      </c>
      <c r="AB249">
        <v>1</v>
      </c>
      <c r="AC249" t="s">
        <v>960</v>
      </c>
      <c r="AD249">
        <v>1</v>
      </c>
      <c r="AE249">
        <v>20120531</v>
      </c>
      <c r="AF249" s="358">
        <v>41060</v>
      </c>
      <c r="AG249" s="147">
        <v>41060</v>
      </c>
      <c r="AH249" s="147">
        <v>2012</v>
      </c>
      <c r="BR249" t="s">
        <v>995</v>
      </c>
      <c r="BS249" t="s">
        <v>971</v>
      </c>
      <c r="BT249">
        <v>1.8</v>
      </c>
      <c r="BU249" t="s">
        <v>995</v>
      </c>
      <c r="BV249" t="s">
        <v>962</v>
      </c>
      <c r="CC249" t="s">
        <v>995</v>
      </c>
      <c r="CD249" t="s">
        <v>971</v>
      </c>
      <c r="CE249">
        <v>3.24</v>
      </c>
      <c r="CF249" t="s">
        <v>995</v>
      </c>
      <c r="CG249" t="s">
        <v>963</v>
      </c>
    </row>
    <row r="250" spans="1:85">
      <c r="A250" s="372">
        <v>7</v>
      </c>
      <c r="B250" s="360"/>
      <c r="C250" s="360"/>
      <c r="D250" s="360"/>
      <c r="E250" s="360">
        <v>2118.5</v>
      </c>
      <c r="U250" t="s">
        <v>234</v>
      </c>
      <c r="V250" t="s">
        <v>230</v>
      </c>
      <c r="W250" t="s">
        <v>235</v>
      </c>
      <c r="X250">
        <v>1</v>
      </c>
      <c r="Y250">
        <v>665</v>
      </c>
      <c r="Z250" t="s">
        <v>1002</v>
      </c>
      <c r="AA250" t="s">
        <v>1003</v>
      </c>
      <c r="AB250">
        <v>1</v>
      </c>
      <c r="AC250" t="s">
        <v>960</v>
      </c>
      <c r="AD250">
        <v>1</v>
      </c>
      <c r="AE250">
        <v>20120630</v>
      </c>
      <c r="AF250" s="358">
        <v>41090</v>
      </c>
      <c r="AG250" s="147">
        <v>41090</v>
      </c>
      <c r="AH250" s="147">
        <v>2012</v>
      </c>
      <c r="AU250">
        <v>0.01</v>
      </c>
      <c r="AV250" t="s">
        <v>976</v>
      </c>
      <c r="AY250" t="s">
        <v>976</v>
      </c>
      <c r="AZ250" t="s">
        <v>962</v>
      </c>
      <c r="BF250">
        <v>0.01</v>
      </c>
      <c r="BG250" t="s">
        <v>976</v>
      </c>
      <c r="BJ250" t="s">
        <v>976</v>
      </c>
      <c r="BK250" t="s">
        <v>963</v>
      </c>
      <c r="BQ250">
        <v>0.03</v>
      </c>
      <c r="BR250" t="s">
        <v>995</v>
      </c>
      <c r="BS250" t="s">
        <v>971</v>
      </c>
      <c r="BT250">
        <v>1.8</v>
      </c>
      <c r="BU250" t="s">
        <v>995</v>
      </c>
      <c r="BV250" t="s">
        <v>962</v>
      </c>
      <c r="CC250" t="s">
        <v>995</v>
      </c>
      <c r="CD250" t="s">
        <v>971</v>
      </c>
      <c r="CE250">
        <v>3.24</v>
      </c>
      <c r="CF250" t="s">
        <v>995</v>
      </c>
      <c r="CG250" t="s">
        <v>963</v>
      </c>
    </row>
    <row r="251" spans="1:85">
      <c r="A251" s="106" t="s">
        <v>1020</v>
      </c>
      <c r="B251" s="360"/>
      <c r="C251" s="360">
        <v>0.86742424242424243</v>
      </c>
      <c r="D251" s="360"/>
      <c r="E251" s="360"/>
      <c r="U251" t="s">
        <v>234</v>
      </c>
      <c r="V251" t="s">
        <v>230</v>
      </c>
      <c r="W251" t="s">
        <v>235</v>
      </c>
      <c r="X251">
        <v>1</v>
      </c>
      <c r="Y251">
        <v>665</v>
      </c>
      <c r="Z251" t="s">
        <v>1002</v>
      </c>
      <c r="AA251" t="s">
        <v>1004</v>
      </c>
      <c r="AB251">
        <v>1</v>
      </c>
      <c r="AC251" t="s">
        <v>960</v>
      </c>
      <c r="AD251">
        <v>1</v>
      </c>
      <c r="AE251">
        <v>20120731</v>
      </c>
      <c r="AF251" s="358">
        <v>41121</v>
      </c>
      <c r="AG251" s="147">
        <v>41121</v>
      </c>
      <c r="AH251" s="147">
        <v>2012</v>
      </c>
      <c r="BR251" t="s">
        <v>995</v>
      </c>
      <c r="BS251" t="s">
        <v>971</v>
      </c>
      <c r="BT251">
        <v>1.8</v>
      </c>
      <c r="BU251" t="s">
        <v>995</v>
      </c>
      <c r="BV251" t="s">
        <v>962</v>
      </c>
      <c r="CC251" t="s">
        <v>995</v>
      </c>
      <c r="CD251" t="s">
        <v>971</v>
      </c>
      <c r="CE251">
        <v>3.24</v>
      </c>
      <c r="CF251" t="s">
        <v>995</v>
      </c>
      <c r="CG251" t="s">
        <v>963</v>
      </c>
    </row>
    <row r="252" spans="1:85">
      <c r="A252" s="361">
        <v>2010</v>
      </c>
      <c r="B252" s="360"/>
      <c r="C252" s="360">
        <v>0.84428571428571431</v>
      </c>
      <c r="D252" s="360"/>
      <c r="E252" s="360"/>
      <c r="U252" t="s">
        <v>234</v>
      </c>
      <c r="V252" t="s">
        <v>230</v>
      </c>
      <c r="W252" t="s">
        <v>235</v>
      </c>
      <c r="X252">
        <v>1</v>
      </c>
      <c r="Y252">
        <v>665</v>
      </c>
      <c r="Z252" t="s">
        <v>1002</v>
      </c>
      <c r="AA252" t="s">
        <v>1004</v>
      </c>
      <c r="AB252">
        <v>1</v>
      </c>
      <c r="AC252" t="s">
        <v>960</v>
      </c>
      <c r="AD252">
        <v>1</v>
      </c>
      <c r="AE252">
        <v>20120831</v>
      </c>
      <c r="AF252" s="358">
        <v>41152</v>
      </c>
      <c r="AG252" s="147">
        <v>41152</v>
      </c>
      <c r="AH252" s="147">
        <v>2012</v>
      </c>
      <c r="BR252" t="s">
        <v>995</v>
      </c>
      <c r="BS252" t="s">
        <v>971</v>
      </c>
      <c r="BT252">
        <v>1.8</v>
      </c>
      <c r="BU252" t="s">
        <v>995</v>
      </c>
      <c r="BV252" t="s">
        <v>962</v>
      </c>
      <c r="CC252" t="s">
        <v>995</v>
      </c>
      <c r="CD252" t="s">
        <v>971</v>
      </c>
      <c r="CE252">
        <v>3.24</v>
      </c>
      <c r="CF252" t="s">
        <v>995</v>
      </c>
      <c r="CG252" t="s">
        <v>963</v>
      </c>
    </row>
    <row r="253" spans="1:85">
      <c r="A253" s="362" t="s">
        <v>233</v>
      </c>
      <c r="B253" s="360"/>
      <c r="C253" s="360">
        <v>0.77416666666666656</v>
      </c>
      <c r="D253" s="360"/>
      <c r="E253" s="360"/>
      <c r="U253" t="s">
        <v>234</v>
      </c>
      <c r="V253" t="s">
        <v>230</v>
      </c>
      <c r="W253" t="s">
        <v>235</v>
      </c>
      <c r="X253">
        <v>1</v>
      </c>
      <c r="Y253">
        <v>665</v>
      </c>
      <c r="Z253" t="s">
        <v>1002</v>
      </c>
      <c r="AA253" t="s">
        <v>1004</v>
      </c>
      <c r="AB253">
        <v>1</v>
      </c>
      <c r="AC253" t="s">
        <v>960</v>
      </c>
      <c r="AD253">
        <v>1</v>
      </c>
      <c r="AE253">
        <v>20120930</v>
      </c>
      <c r="AF253" s="358">
        <v>41182</v>
      </c>
      <c r="AG253" s="147">
        <v>41182</v>
      </c>
      <c r="AH253" s="147">
        <v>2012</v>
      </c>
      <c r="BR253" t="s">
        <v>995</v>
      </c>
      <c r="BS253" t="s">
        <v>971</v>
      </c>
      <c r="BT253">
        <v>1.8</v>
      </c>
      <c r="BU253" t="s">
        <v>995</v>
      </c>
      <c r="BV253" t="s">
        <v>962</v>
      </c>
      <c r="CC253" t="s">
        <v>995</v>
      </c>
      <c r="CD253" t="s">
        <v>971</v>
      </c>
      <c r="CE253">
        <v>3.24</v>
      </c>
      <c r="CF253" t="s">
        <v>995</v>
      </c>
      <c r="CG253" t="s">
        <v>963</v>
      </c>
    </row>
    <row r="254" spans="1:85">
      <c r="A254" s="372">
        <v>2</v>
      </c>
      <c r="B254" s="360"/>
      <c r="C254" s="360">
        <v>0.77416666666666656</v>
      </c>
      <c r="D254" s="360"/>
      <c r="E254" s="360"/>
      <c r="U254" t="s">
        <v>234</v>
      </c>
      <c r="V254" t="s">
        <v>230</v>
      </c>
      <c r="W254" t="s">
        <v>235</v>
      </c>
      <c r="X254">
        <v>1</v>
      </c>
      <c r="Y254">
        <v>918</v>
      </c>
      <c r="Z254" t="s">
        <v>1005</v>
      </c>
      <c r="AA254" t="s">
        <v>1006</v>
      </c>
      <c r="AB254">
        <v>1</v>
      </c>
      <c r="AC254" t="s">
        <v>960</v>
      </c>
      <c r="AD254">
        <v>1</v>
      </c>
      <c r="AE254">
        <v>20100831</v>
      </c>
      <c r="AF254" s="358">
        <v>40421</v>
      </c>
      <c r="AG254" s="147">
        <v>40421</v>
      </c>
      <c r="AH254" s="147">
        <v>2010</v>
      </c>
      <c r="AU254">
        <v>40</v>
      </c>
      <c r="AV254" t="s">
        <v>976</v>
      </c>
      <c r="AY254" t="s">
        <v>976</v>
      </c>
      <c r="AZ254" t="s">
        <v>962</v>
      </c>
    </row>
    <row r="255" spans="1:85">
      <c r="A255" s="362" t="s">
        <v>235</v>
      </c>
      <c r="B255" s="360"/>
      <c r="C255" s="360">
        <v>0.89687499999999998</v>
      </c>
      <c r="D255" s="360"/>
      <c r="E255" s="360"/>
      <c r="U255" t="s">
        <v>234</v>
      </c>
      <c r="V255" t="s">
        <v>230</v>
      </c>
      <c r="W255" t="s">
        <v>235</v>
      </c>
      <c r="X255">
        <v>1</v>
      </c>
      <c r="Y255">
        <v>918</v>
      </c>
      <c r="Z255" t="s">
        <v>1005</v>
      </c>
      <c r="AA255" t="s">
        <v>1006</v>
      </c>
      <c r="AB255">
        <v>1</v>
      </c>
      <c r="AC255" t="s">
        <v>960</v>
      </c>
      <c r="AD255">
        <v>1</v>
      </c>
      <c r="AE255">
        <v>20100930</v>
      </c>
      <c r="AF255" s="358">
        <v>40451</v>
      </c>
      <c r="AG255" s="147">
        <v>40451</v>
      </c>
      <c r="AH255" s="147">
        <v>2010</v>
      </c>
      <c r="AU255">
        <v>51</v>
      </c>
      <c r="AV255" t="s">
        <v>976</v>
      </c>
      <c r="AY255" t="s">
        <v>976</v>
      </c>
      <c r="AZ255" t="s">
        <v>962</v>
      </c>
    </row>
    <row r="256" spans="1:85">
      <c r="A256" s="372">
        <v>1</v>
      </c>
      <c r="B256" s="360"/>
      <c r="C256" s="360">
        <v>0.9900000000000001</v>
      </c>
      <c r="D256" s="360"/>
      <c r="E256" s="360"/>
      <c r="U256" t="s">
        <v>234</v>
      </c>
      <c r="V256" t="s">
        <v>230</v>
      </c>
      <c r="W256" t="s">
        <v>235</v>
      </c>
      <c r="X256">
        <v>1</v>
      </c>
      <c r="Y256">
        <v>918</v>
      </c>
      <c r="Z256" t="s">
        <v>1005</v>
      </c>
      <c r="AA256" t="s">
        <v>1006</v>
      </c>
      <c r="AB256">
        <v>1</v>
      </c>
      <c r="AC256" t="s">
        <v>960</v>
      </c>
      <c r="AD256">
        <v>1</v>
      </c>
      <c r="AE256">
        <v>20101130</v>
      </c>
      <c r="AF256" s="358">
        <v>40512</v>
      </c>
      <c r="AG256" s="147">
        <v>40512</v>
      </c>
      <c r="AH256" s="147">
        <v>2010</v>
      </c>
      <c r="AU256">
        <v>44</v>
      </c>
      <c r="AV256" t="s">
        <v>976</v>
      </c>
      <c r="AY256" t="s">
        <v>976</v>
      </c>
      <c r="AZ256" t="s">
        <v>962</v>
      </c>
    </row>
    <row r="257" spans="1:52">
      <c r="A257" s="372">
        <v>7</v>
      </c>
      <c r="B257" s="360"/>
      <c r="C257" s="360">
        <v>0.86583333333333334</v>
      </c>
      <c r="D257" s="360"/>
      <c r="E257" s="360"/>
      <c r="U257" t="s">
        <v>234</v>
      </c>
      <c r="V257" t="s">
        <v>230</v>
      </c>
      <c r="W257" t="s">
        <v>235</v>
      </c>
      <c r="X257">
        <v>1</v>
      </c>
      <c r="Y257">
        <v>918</v>
      </c>
      <c r="Z257" t="s">
        <v>1005</v>
      </c>
      <c r="AA257" t="s">
        <v>1006</v>
      </c>
      <c r="AB257">
        <v>1</v>
      </c>
      <c r="AC257" t="s">
        <v>960</v>
      </c>
      <c r="AD257">
        <v>1</v>
      </c>
      <c r="AE257">
        <v>20101231</v>
      </c>
      <c r="AF257" s="358">
        <v>40543</v>
      </c>
      <c r="AG257" s="147">
        <v>40543</v>
      </c>
      <c r="AH257" s="147">
        <v>2010</v>
      </c>
      <c r="AU257">
        <v>40</v>
      </c>
      <c r="AV257" t="s">
        <v>976</v>
      </c>
      <c r="AY257" t="s">
        <v>976</v>
      </c>
      <c r="AZ257" t="s">
        <v>962</v>
      </c>
    </row>
    <row r="258" spans="1:52">
      <c r="A258" s="361">
        <v>2011</v>
      </c>
      <c r="B258" s="360"/>
      <c r="C258" s="360">
        <v>0.92035714285714287</v>
      </c>
      <c r="D258" s="360"/>
      <c r="E258" s="360"/>
      <c r="U258" t="s">
        <v>234</v>
      </c>
      <c r="V258" t="s">
        <v>230</v>
      </c>
      <c r="W258" t="s">
        <v>235</v>
      </c>
      <c r="X258">
        <v>1</v>
      </c>
      <c r="Y258">
        <v>918</v>
      </c>
      <c r="Z258" t="s">
        <v>1005</v>
      </c>
      <c r="AA258" t="s">
        <v>1006</v>
      </c>
      <c r="AB258">
        <v>1</v>
      </c>
      <c r="AC258" t="s">
        <v>960</v>
      </c>
      <c r="AD258">
        <v>1</v>
      </c>
      <c r="AE258">
        <v>20110531</v>
      </c>
      <c r="AF258" s="358">
        <v>40694</v>
      </c>
      <c r="AG258" s="147">
        <v>40694</v>
      </c>
      <c r="AH258" s="147">
        <v>2011</v>
      </c>
      <c r="AU258">
        <v>21</v>
      </c>
      <c r="AV258" t="s">
        <v>976</v>
      </c>
      <c r="AY258" t="s">
        <v>976</v>
      </c>
      <c r="AZ258" t="s">
        <v>962</v>
      </c>
    </row>
    <row r="259" spans="1:52">
      <c r="A259" s="362" t="s">
        <v>233</v>
      </c>
      <c r="B259" s="360"/>
      <c r="C259" s="360">
        <v>0.87416666666666665</v>
      </c>
      <c r="D259" s="360"/>
      <c r="E259" s="360"/>
      <c r="U259" t="s">
        <v>234</v>
      </c>
      <c r="V259" t="s">
        <v>230</v>
      </c>
      <c r="W259" t="s">
        <v>235</v>
      </c>
      <c r="X259">
        <v>1</v>
      </c>
      <c r="Y259">
        <v>918</v>
      </c>
      <c r="Z259" t="s">
        <v>1005</v>
      </c>
      <c r="AA259" t="s">
        <v>1006</v>
      </c>
      <c r="AB259">
        <v>1</v>
      </c>
      <c r="AC259" t="s">
        <v>960</v>
      </c>
      <c r="AD259">
        <v>1</v>
      </c>
      <c r="AE259">
        <v>20110630</v>
      </c>
      <c r="AF259" s="358">
        <v>40724</v>
      </c>
      <c r="AG259" s="147">
        <v>40724</v>
      </c>
      <c r="AH259" s="147">
        <v>2011</v>
      </c>
      <c r="AU259">
        <v>32</v>
      </c>
      <c r="AV259" t="s">
        <v>976</v>
      </c>
      <c r="AY259" t="s">
        <v>976</v>
      </c>
      <c r="AZ259" t="s">
        <v>962</v>
      </c>
    </row>
    <row r="260" spans="1:52">
      <c r="A260" s="372">
        <v>2</v>
      </c>
      <c r="B260" s="360"/>
      <c r="C260" s="360">
        <v>0.87416666666666665</v>
      </c>
      <c r="D260" s="360"/>
      <c r="E260" s="360"/>
      <c r="U260" t="s">
        <v>234</v>
      </c>
      <c r="V260" t="s">
        <v>230</v>
      </c>
      <c r="W260" t="s">
        <v>235</v>
      </c>
      <c r="X260">
        <v>1</v>
      </c>
      <c r="Y260">
        <v>918</v>
      </c>
      <c r="Z260" t="s">
        <v>1005</v>
      </c>
      <c r="AA260" t="s">
        <v>1006</v>
      </c>
      <c r="AB260">
        <v>1</v>
      </c>
      <c r="AC260" t="s">
        <v>960</v>
      </c>
      <c r="AD260">
        <v>1</v>
      </c>
      <c r="AE260">
        <v>20110731</v>
      </c>
      <c r="AF260" s="358">
        <v>40755</v>
      </c>
      <c r="AG260" s="147">
        <v>40755</v>
      </c>
      <c r="AH260" s="147">
        <v>2011</v>
      </c>
      <c r="AU260">
        <v>44</v>
      </c>
      <c r="AV260" t="s">
        <v>976</v>
      </c>
      <c r="AY260" t="s">
        <v>976</v>
      </c>
      <c r="AZ260" t="s">
        <v>962</v>
      </c>
    </row>
    <row r="261" spans="1:52">
      <c r="A261" s="362" t="s">
        <v>235</v>
      </c>
      <c r="B261" s="360"/>
      <c r="C261" s="360">
        <v>0.95500000000000007</v>
      </c>
      <c r="D261" s="360"/>
      <c r="E261" s="360"/>
      <c r="U261" t="s">
        <v>234</v>
      </c>
      <c r="V261" t="s">
        <v>230</v>
      </c>
      <c r="W261" t="s">
        <v>235</v>
      </c>
      <c r="X261">
        <v>1</v>
      </c>
      <c r="Y261">
        <v>918</v>
      </c>
      <c r="Z261" t="s">
        <v>1005</v>
      </c>
      <c r="AA261" t="s">
        <v>1006</v>
      </c>
      <c r="AB261">
        <v>1</v>
      </c>
      <c r="AC261" t="s">
        <v>960</v>
      </c>
      <c r="AD261">
        <v>1</v>
      </c>
      <c r="AE261">
        <v>20110831</v>
      </c>
      <c r="AF261" s="358">
        <v>40786</v>
      </c>
      <c r="AG261" s="147">
        <v>40786</v>
      </c>
      <c r="AH261" s="147">
        <v>2011</v>
      </c>
      <c r="AU261">
        <v>72</v>
      </c>
      <c r="AV261" t="s">
        <v>976</v>
      </c>
      <c r="AY261" t="s">
        <v>976</v>
      </c>
      <c r="AZ261" t="s">
        <v>962</v>
      </c>
    </row>
    <row r="262" spans="1:52">
      <c r="A262" s="372">
        <v>1</v>
      </c>
      <c r="B262" s="360"/>
      <c r="C262" s="360">
        <v>1.0425</v>
      </c>
      <c r="D262" s="360"/>
      <c r="E262" s="360"/>
      <c r="U262" t="s">
        <v>234</v>
      </c>
      <c r="V262" t="s">
        <v>230</v>
      </c>
      <c r="W262" t="s">
        <v>235</v>
      </c>
      <c r="X262">
        <v>1</v>
      </c>
      <c r="Y262">
        <v>918</v>
      </c>
      <c r="Z262" t="s">
        <v>1005</v>
      </c>
      <c r="AA262" t="s">
        <v>1006</v>
      </c>
      <c r="AB262">
        <v>1</v>
      </c>
      <c r="AC262" t="s">
        <v>960</v>
      </c>
      <c r="AD262">
        <v>1</v>
      </c>
      <c r="AE262">
        <v>20120331</v>
      </c>
      <c r="AF262" s="358">
        <v>40999</v>
      </c>
      <c r="AG262" s="147">
        <v>40999</v>
      </c>
      <c r="AH262" s="147">
        <v>2012</v>
      </c>
      <c r="AU262">
        <v>30</v>
      </c>
      <c r="AV262" t="s">
        <v>976</v>
      </c>
      <c r="AY262" t="s">
        <v>976</v>
      </c>
      <c r="AZ262" t="s">
        <v>962</v>
      </c>
    </row>
    <row r="263" spans="1:52">
      <c r="A263" s="372">
        <v>7</v>
      </c>
      <c r="B263" s="360"/>
      <c r="C263" s="360">
        <v>0.92583333333333329</v>
      </c>
      <c r="D263" s="360"/>
      <c r="E263" s="360"/>
      <c r="U263" t="s">
        <v>234</v>
      </c>
      <c r="V263" t="s">
        <v>230</v>
      </c>
      <c r="W263" t="s">
        <v>235</v>
      </c>
      <c r="X263">
        <v>1</v>
      </c>
      <c r="Y263">
        <v>918</v>
      </c>
      <c r="Z263" t="s">
        <v>1005</v>
      </c>
      <c r="AA263" t="s">
        <v>1006</v>
      </c>
      <c r="AB263">
        <v>1</v>
      </c>
      <c r="AC263" t="s">
        <v>960</v>
      </c>
      <c r="AD263">
        <v>1</v>
      </c>
      <c r="AE263">
        <v>20120430</v>
      </c>
      <c r="AF263" s="358">
        <v>41029</v>
      </c>
      <c r="AG263" s="147">
        <v>41029</v>
      </c>
      <c r="AH263" s="147">
        <v>2012</v>
      </c>
      <c r="AU263">
        <v>34</v>
      </c>
      <c r="AV263" t="s">
        <v>976</v>
      </c>
      <c r="AY263" t="s">
        <v>976</v>
      </c>
      <c r="AZ263" t="s">
        <v>962</v>
      </c>
    </row>
    <row r="264" spans="1:52">
      <c r="A264" s="361">
        <v>2012</v>
      </c>
      <c r="B264" s="360"/>
      <c r="C264" s="360">
        <v>0.78400000000000003</v>
      </c>
      <c r="D264" s="360"/>
      <c r="E264" s="360"/>
      <c r="U264" t="s">
        <v>234</v>
      </c>
      <c r="V264" t="s">
        <v>230</v>
      </c>
      <c r="W264" t="s">
        <v>235</v>
      </c>
      <c r="X264">
        <v>1</v>
      </c>
      <c r="Y264">
        <v>921</v>
      </c>
      <c r="Z264" t="s">
        <v>1007</v>
      </c>
      <c r="AA264" t="s">
        <v>1008</v>
      </c>
      <c r="AB264">
        <v>1</v>
      </c>
      <c r="AC264" t="s">
        <v>960</v>
      </c>
      <c r="AD264">
        <v>1</v>
      </c>
      <c r="AE264">
        <v>20100831</v>
      </c>
      <c r="AF264" s="358">
        <v>40421</v>
      </c>
      <c r="AG264" s="147">
        <v>40421</v>
      </c>
      <c r="AH264" s="147">
        <v>2010</v>
      </c>
      <c r="AU264">
        <v>26</v>
      </c>
      <c r="AV264" t="s">
        <v>976</v>
      </c>
      <c r="AY264" t="s">
        <v>976</v>
      </c>
      <c r="AZ264" t="s">
        <v>962</v>
      </c>
    </row>
    <row r="265" spans="1:52">
      <c r="A265" s="362" t="s">
        <v>233</v>
      </c>
      <c r="B265" s="360"/>
      <c r="C265" s="360">
        <v>0.73250000000000004</v>
      </c>
      <c r="D265" s="360"/>
      <c r="E265" s="360"/>
      <c r="U265" t="s">
        <v>234</v>
      </c>
      <c r="V265" t="s">
        <v>230</v>
      </c>
      <c r="W265" t="s">
        <v>235</v>
      </c>
      <c r="X265">
        <v>1</v>
      </c>
      <c r="Y265">
        <v>921</v>
      </c>
      <c r="Z265" t="s">
        <v>1007</v>
      </c>
      <c r="AA265" t="s">
        <v>1008</v>
      </c>
      <c r="AB265">
        <v>1</v>
      </c>
      <c r="AC265" t="s">
        <v>960</v>
      </c>
      <c r="AD265">
        <v>1</v>
      </c>
      <c r="AE265">
        <v>20100930</v>
      </c>
      <c r="AF265" s="358">
        <v>40451</v>
      </c>
      <c r="AG265" s="147">
        <v>40451</v>
      </c>
      <c r="AH265" s="147">
        <v>2010</v>
      </c>
      <c r="AU265">
        <v>29</v>
      </c>
      <c r="AV265" t="s">
        <v>976</v>
      </c>
      <c r="AY265" t="s">
        <v>976</v>
      </c>
      <c r="AZ265" t="s">
        <v>962</v>
      </c>
    </row>
    <row r="266" spans="1:52">
      <c r="A266" s="372">
        <v>2</v>
      </c>
      <c r="B266" s="360"/>
      <c r="C266" s="360">
        <v>0.73250000000000004</v>
      </c>
      <c r="D266" s="360"/>
      <c r="E266" s="360"/>
      <c r="U266" t="s">
        <v>234</v>
      </c>
      <c r="V266" t="s">
        <v>230</v>
      </c>
      <c r="W266" t="s">
        <v>235</v>
      </c>
      <c r="X266">
        <v>1</v>
      </c>
      <c r="Y266">
        <v>921</v>
      </c>
      <c r="Z266" t="s">
        <v>1007</v>
      </c>
      <c r="AA266" t="s">
        <v>1008</v>
      </c>
      <c r="AB266">
        <v>1</v>
      </c>
      <c r="AC266" t="s">
        <v>960</v>
      </c>
      <c r="AD266">
        <v>1</v>
      </c>
      <c r="AE266">
        <v>20101130</v>
      </c>
      <c r="AF266" s="358">
        <v>40512</v>
      </c>
      <c r="AG266" s="147">
        <v>40512</v>
      </c>
      <c r="AH266" s="147">
        <v>2010</v>
      </c>
      <c r="AU266">
        <v>31</v>
      </c>
      <c r="AV266" t="s">
        <v>976</v>
      </c>
      <c r="AY266" t="s">
        <v>976</v>
      </c>
      <c r="AZ266" t="s">
        <v>962</v>
      </c>
    </row>
    <row r="267" spans="1:52">
      <c r="A267" s="362" t="s">
        <v>235</v>
      </c>
      <c r="B267" s="360"/>
      <c r="C267" s="360">
        <v>0.81833333333333336</v>
      </c>
      <c r="D267" s="360"/>
      <c r="E267" s="360"/>
      <c r="U267" t="s">
        <v>234</v>
      </c>
      <c r="V267" t="s">
        <v>230</v>
      </c>
      <c r="W267" t="s">
        <v>235</v>
      </c>
      <c r="X267">
        <v>1</v>
      </c>
      <c r="Y267">
        <v>921</v>
      </c>
      <c r="Z267" t="s">
        <v>1007</v>
      </c>
      <c r="AA267" t="s">
        <v>1008</v>
      </c>
      <c r="AB267">
        <v>1</v>
      </c>
      <c r="AC267" t="s">
        <v>960</v>
      </c>
      <c r="AD267">
        <v>1</v>
      </c>
      <c r="AE267">
        <v>20101231</v>
      </c>
      <c r="AF267" s="358">
        <v>40543</v>
      </c>
      <c r="AG267" s="147">
        <v>40543</v>
      </c>
      <c r="AH267" s="147">
        <v>2010</v>
      </c>
      <c r="AU267">
        <v>33</v>
      </c>
      <c r="AV267" t="s">
        <v>976</v>
      </c>
      <c r="AY267" t="s">
        <v>976</v>
      </c>
      <c r="AZ267" t="s">
        <v>962</v>
      </c>
    </row>
    <row r="268" spans="1:52">
      <c r="A268" s="372">
        <v>1</v>
      </c>
      <c r="B268" s="360"/>
      <c r="C268" s="360">
        <v>0.78</v>
      </c>
      <c r="D268" s="360"/>
      <c r="E268" s="360"/>
      <c r="U268" t="s">
        <v>234</v>
      </c>
      <c r="V268" t="s">
        <v>230</v>
      </c>
      <c r="W268" t="s">
        <v>235</v>
      </c>
      <c r="X268">
        <v>1</v>
      </c>
      <c r="Y268">
        <v>921</v>
      </c>
      <c r="Z268" t="s">
        <v>1007</v>
      </c>
      <c r="AA268" t="s">
        <v>1008</v>
      </c>
      <c r="AB268">
        <v>1</v>
      </c>
      <c r="AC268" t="s">
        <v>960</v>
      </c>
      <c r="AD268">
        <v>1</v>
      </c>
      <c r="AE268">
        <v>20110531</v>
      </c>
      <c r="AF268" s="358">
        <v>40694</v>
      </c>
      <c r="AG268" s="147">
        <v>40694</v>
      </c>
      <c r="AH268" s="147">
        <v>2011</v>
      </c>
      <c r="AU268">
        <v>19</v>
      </c>
      <c r="AV268" t="s">
        <v>976</v>
      </c>
      <c r="AY268" t="s">
        <v>976</v>
      </c>
      <c r="AZ268" t="s">
        <v>962</v>
      </c>
    </row>
    <row r="269" spans="1:52">
      <c r="A269" s="372">
        <v>7</v>
      </c>
      <c r="B269" s="360"/>
      <c r="C269" s="360">
        <v>0.83750000000000002</v>
      </c>
      <c r="D269" s="360"/>
      <c r="E269" s="360"/>
      <c r="U269" t="s">
        <v>234</v>
      </c>
      <c r="V269" t="s">
        <v>230</v>
      </c>
      <c r="W269" t="s">
        <v>235</v>
      </c>
      <c r="X269">
        <v>1</v>
      </c>
      <c r="Y269">
        <v>921</v>
      </c>
      <c r="Z269" t="s">
        <v>1007</v>
      </c>
      <c r="AA269" t="s">
        <v>1008</v>
      </c>
      <c r="AB269">
        <v>1</v>
      </c>
      <c r="AC269" t="s">
        <v>960</v>
      </c>
      <c r="AD269">
        <v>1</v>
      </c>
      <c r="AE269">
        <v>20110630</v>
      </c>
      <c r="AF269" s="358">
        <v>40724</v>
      </c>
      <c r="AG269" s="147">
        <v>40724</v>
      </c>
      <c r="AH269" s="147">
        <v>2011</v>
      </c>
      <c r="AU269">
        <v>25</v>
      </c>
      <c r="AV269" t="s">
        <v>976</v>
      </c>
      <c r="AY269" t="s">
        <v>976</v>
      </c>
      <c r="AZ269" t="s">
        <v>962</v>
      </c>
    </row>
    <row r="270" spans="1:52">
      <c r="A270" s="106" t="s">
        <v>1027</v>
      </c>
      <c r="B270" s="360"/>
      <c r="C270" s="360">
        <v>0.13253521126760565</v>
      </c>
      <c r="D270" s="360">
        <v>0.13253521126760565</v>
      </c>
      <c r="E270" s="360"/>
      <c r="U270" t="s">
        <v>234</v>
      </c>
      <c r="V270" t="s">
        <v>230</v>
      </c>
      <c r="W270" t="s">
        <v>235</v>
      </c>
      <c r="X270">
        <v>1</v>
      </c>
      <c r="Y270">
        <v>921</v>
      </c>
      <c r="Z270" t="s">
        <v>1007</v>
      </c>
      <c r="AA270" t="s">
        <v>1008</v>
      </c>
      <c r="AB270">
        <v>1</v>
      </c>
      <c r="AC270" t="s">
        <v>960</v>
      </c>
      <c r="AD270">
        <v>1</v>
      </c>
      <c r="AE270">
        <v>20110731</v>
      </c>
      <c r="AF270" s="358">
        <v>40755</v>
      </c>
      <c r="AG270" s="147">
        <v>40755</v>
      </c>
      <c r="AH270" s="147">
        <v>2011</v>
      </c>
      <c r="AU270">
        <v>44</v>
      </c>
      <c r="AV270" t="s">
        <v>976</v>
      </c>
      <c r="AY270" t="s">
        <v>976</v>
      </c>
      <c r="AZ270" t="s">
        <v>962</v>
      </c>
    </row>
    <row r="271" spans="1:52">
      <c r="A271" s="361">
        <v>2010</v>
      </c>
      <c r="B271" s="360"/>
      <c r="C271" s="360">
        <v>0.14142857142857143</v>
      </c>
      <c r="D271" s="360">
        <v>0.14142857142857143</v>
      </c>
      <c r="E271" s="360"/>
      <c r="U271" t="s">
        <v>234</v>
      </c>
      <c r="V271" t="s">
        <v>230</v>
      </c>
      <c r="W271" t="s">
        <v>235</v>
      </c>
      <c r="X271">
        <v>1</v>
      </c>
      <c r="Y271">
        <v>921</v>
      </c>
      <c r="Z271" t="s">
        <v>1007</v>
      </c>
      <c r="AA271" t="s">
        <v>1008</v>
      </c>
      <c r="AB271">
        <v>1</v>
      </c>
      <c r="AC271" t="s">
        <v>960</v>
      </c>
      <c r="AD271">
        <v>1</v>
      </c>
      <c r="AE271">
        <v>20110831</v>
      </c>
      <c r="AF271" s="358">
        <v>40786</v>
      </c>
      <c r="AG271" s="147">
        <v>40786</v>
      </c>
      <c r="AH271" s="147">
        <v>2011</v>
      </c>
      <c r="AU271">
        <v>62</v>
      </c>
      <c r="AV271" t="s">
        <v>976</v>
      </c>
      <c r="AY271" t="s">
        <v>976</v>
      </c>
      <c r="AZ271" t="s">
        <v>962</v>
      </c>
    </row>
    <row r="272" spans="1:52">
      <c r="A272" s="362" t="s">
        <v>233</v>
      </c>
      <c r="B272" s="360"/>
      <c r="C272" s="360">
        <v>0.14249999999999999</v>
      </c>
      <c r="D272" s="360">
        <v>0.14249999999999999</v>
      </c>
      <c r="E272" s="360"/>
      <c r="U272" t="s">
        <v>234</v>
      </c>
      <c r="V272" t="s">
        <v>230</v>
      </c>
      <c r="W272" t="s">
        <v>235</v>
      </c>
      <c r="X272">
        <v>1</v>
      </c>
      <c r="Y272">
        <v>921</v>
      </c>
      <c r="Z272" t="s">
        <v>1007</v>
      </c>
      <c r="AA272" t="s">
        <v>1008</v>
      </c>
      <c r="AB272">
        <v>1</v>
      </c>
      <c r="AC272" t="s">
        <v>960</v>
      </c>
      <c r="AD272">
        <v>1</v>
      </c>
      <c r="AE272">
        <v>20120331</v>
      </c>
      <c r="AF272" s="358">
        <v>40999</v>
      </c>
      <c r="AG272" s="147">
        <v>40999</v>
      </c>
      <c r="AH272" s="147">
        <v>2012</v>
      </c>
      <c r="AU272">
        <v>34</v>
      </c>
      <c r="AV272" t="s">
        <v>976</v>
      </c>
      <c r="AY272" t="s">
        <v>976</v>
      </c>
      <c r="AZ272" t="s">
        <v>962</v>
      </c>
    </row>
    <row r="273" spans="1:63">
      <c r="A273" s="372">
        <v>2</v>
      </c>
      <c r="B273" s="360"/>
      <c r="C273" s="360">
        <v>0.14249999999999999</v>
      </c>
      <c r="D273" s="360">
        <v>0.14249999999999999</v>
      </c>
      <c r="E273" s="360"/>
      <c r="U273" t="s">
        <v>234</v>
      </c>
      <c r="V273" t="s">
        <v>230</v>
      </c>
      <c r="W273" t="s">
        <v>235</v>
      </c>
      <c r="X273">
        <v>1</v>
      </c>
      <c r="Y273">
        <v>921</v>
      </c>
      <c r="Z273" t="s">
        <v>1007</v>
      </c>
      <c r="AA273" t="s">
        <v>1008</v>
      </c>
      <c r="AB273">
        <v>1</v>
      </c>
      <c r="AC273" t="s">
        <v>960</v>
      </c>
      <c r="AD273">
        <v>1</v>
      </c>
      <c r="AE273">
        <v>20120430</v>
      </c>
      <c r="AF273" s="358">
        <v>41029</v>
      </c>
      <c r="AG273" s="147">
        <v>41029</v>
      </c>
      <c r="AH273" s="147">
        <v>2012</v>
      </c>
      <c r="AU273">
        <v>37</v>
      </c>
      <c r="AV273" t="s">
        <v>976</v>
      </c>
      <c r="AY273" t="s">
        <v>976</v>
      </c>
      <c r="AZ273" t="s">
        <v>962</v>
      </c>
    </row>
    <row r="274" spans="1:63">
      <c r="A274" s="362" t="s">
        <v>235</v>
      </c>
      <c r="B274" s="360"/>
      <c r="C274" s="360">
        <v>0.14062500000000003</v>
      </c>
      <c r="D274" s="360">
        <v>0.14062500000000003</v>
      </c>
      <c r="E274" s="360"/>
      <c r="U274" t="s">
        <v>234</v>
      </c>
      <c r="V274" t="s">
        <v>230</v>
      </c>
      <c r="W274" t="s">
        <v>235</v>
      </c>
      <c r="X274">
        <v>1</v>
      </c>
      <c r="Y274">
        <v>923</v>
      </c>
      <c r="Z274" t="s">
        <v>1009</v>
      </c>
      <c r="AA274" t="s">
        <v>1010</v>
      </c>
      <c r="AB274">
        <v>1</v>
      </c>
      <c r="AC274" t="s">
        <v>960</v>
      </c>
      <c r="AD274">
        <v>1</v>
      </c>
      <c r="AE274">
        <v>20100831</v>
      </c>
      <c r="AF274" s="358">
        <v>40421</v>
      </c>
      <c r="AG274" s="147">
        <v>40421</v>
      </c>
      <c r="AH274" s="147">
        <v>2010</v>
      </c>
      <c r="AU274">
        <v>240</v>
      </c>
      <c r="AV274" t="s">
        <v>976</v>
      </c>
      <c r="AY274" t="s">
        <v>976</v>
      </c>
      <c r="AZ274" t="s">
        <v>962</v>
      </c>
    </row>
    <row r="275" spans="1:63">
      <c r="A275" s="372">
        <v>1</v>
      </c>
      <c r="B275" s="360"/>
      <c r="C275" s="360">
        <v>0.34499999999999997</v>
      </c>
      <c r="D275" s="360">
        <v>0.34499999999999997</v>
      </c>
      <c r="E275" s="360"/>
      <c r="U275" t="s">
        <v>234</v>
      </c>
      <c r="V275" t="s">
        <v>230</v>
      </c>
      <c r="W275" t="s">
        <v>235</v>
      </c>
      <c r="X275">
        <v>1</v>
      </c>
      <c r="Y275">
        <v>923</v>
      </c>
      <c r="Z275" t="s">
        <v>1009</v>
      </c>
      <c r="AA275" t="s">
        <v>1010</v>
      </c>
      <c r="AB275">
        <v>1</v>
      </c>
      <c r="AC275" t="s">
        <v>960</v>
      </c>
      <c r="AD275">
        <v>1</v>
      </c>
      <c r="AE275">
        <v>20100930</v>
      </c>
      <c r="AF275" s="358">
        <v>40451</v>
      </c>
      <c r="AG275" s="147">
        <v>40451</v>
      </c>
      <c r="AH275" s="147">
        <v>2010</v>
      </c>
      <c r="AU275">
        <v>144</v>
      </c>
      <c r="AV275" t="s">
        <v>976</v>
      </c>
      <c r="AY275" t="s">
        <v>976</v>
      </c>
      <c r="AZ275" t="s">
        <v>962</v>
      </c>
    </row>
    <row r="276" spans="1:63">
      <c r="A276" s="372">
        <v>5</v>
      </c>
      <c r="B276" s="360"/>
      <c r="C276" s="360"/>
      <c r="D276" s="360"/>
      <c r="E276" s="360"/>
      <c r="U276" t="s">
        <v>234</v>
      </c>
      <c r="V276" t="s">
        <v>230</v>
      </c>
      <c r="W276" t="s">
        <v>235</v>
      </c>
      <c r="X276">
        <v>1</v>
      </c>
      <c r="Y276">
        <v>923</v>
      </c>
      <c r="Z276" t="s">
        <v>1009</v>
      </c>
      <c r="AA276" t="s">
        <v>1010</v>
      </c>
      <c r="AB276">
        <v>1</v>
      </c>
      <c r="AC276" t="s">
        <v>960</v>
      </c>
      <c r="AD276">
        <v>1</v>
      </c>
      <c r="AE276">
        <v>20101130</v>
      </c>
      <c r="AF276" s="358">
        <v>40512</v>
      </c>
      <c r="AG276" s="147">
        <v>40512</v>
      </c>
      <c r="AH276" s="147">
        <v>2010</v>
      </c>
      <c r="AU276">
        <v>273</v>
      </c>
      <c r="AV276" t="s">
        <v>976</v>
      </c>
      <c r="AY276" t="s">
        <v>976</v>
      </c>
      <c r="AZ276" t="s">
        <v>962</v>
      </c>
    </row>
    <row r="277" spans="1:63">
      <c r="A277" s="372">
        <v>7</v>
      </c>
      <c r="B277" s="360"/>
      <c r="C277" s="360">
        <v>7.2499999999999995E-2</v>
      </c>
      <c r="D277" s="360">
        <v>7.2499999999999995E-2</v>
      </c>
      <c r="E277" s="360"/>
      <c r="U277" t="s">
        <v>234</v>
      </c>
      <c r="V277" t="s">
        <v>230</v>
      </c>
      <c r="W277" t="s">
        <v>235</v>
      </c>
      <c r="X277">
        <v>1</v>
      </c>
      <c r="Y277">
        <v>923</v>
      </c>
      <c r="Z277" t="s">
        <v>1009</v>
      </c>
      <c r="AA277" t="s">
        <v>1010</v>
      </c>
      <c r="AB277">
        <v>1</v>
      </c>
      <c r="AC277" t="s">
        <v>960</v>
      </c>
      <c r="AD277">
        <v>1</v>
      </c>
      <c r="AE277">
        <v>20101231</v>
      </c>
      <c r="AF277" s="358">
        <v>40543</v>
      </c>
      <c r="AG277" s="147">
        <v>40543</v>
      </c>
      <c r="AH277" s="147">
        <v>2010</v>
      </c>
      <c r="AU277">
        <v>415</v>
      </c>
      <c r="AV277" t="s">
        <v>976</v>
      </c>
      <c r="AY277" t="s">
        <v>976</v>
      </c>
      <c r="AZ277" t="s">
        <v>962</v>
      </c>
    </row>
    <row r="278" spans="1:63">
      <c r="A278" s="372">
        <v>8</v>
      </c>
      <c r="B278" s="360"/>
      <c r="C278" s="360"/>
      <c r="D278" s="360"/>
      <c r="E278" s="360"/>
      <c r="U278" t="s">
        <v>234</v>
      </c>
      <c r="V278" t="s">
        <v>230</v>
      </c>
      <c r="W278" t="s">
        <v>235</v>
      </c>
      <c r="X278">
        <v>1</v>
      </c>
      <c r="Y278">
        <v>923</v>
      </c>
      <c r="Z278" t="s">
        <v>1009</v>
      </c>
      <c r="AA278" t="s">
        <v>1010</v>
      </c>
      <c r="AB278">
        <v>1</v>
      </c>
      <c r="AC278" t="s">
        <v>960</v>
      </c>
      <c r="AD278">
        <v>1</v>
      </c>
      <c r="AE278">
        <v>20110531</v>
      </c>
      <c r="AF278" s="358">
        <v>40694</v>
      </c>
      <c r="AG278" s="147">
        <v>40694</v>
      </c>
      <c r="AH278" s="147">
        <v>2011</v>
      </c>
      <c r="AU278">
        <v>407</v>
      </c>
      <c r="AV278" t="s">
        <v>976</v>
      </c>
      <c r="AY278" t="s">
        <v>976</v>
      </c>
      <c r="AZ278" t="s">
        <v>962</v>
      </c>
    </row>
    <row r="279" spans="1:63">
      <c r="A279" s="361">
        <v>2011</v>
      </c>
      <c r="B279" s="360"/>
      <c r="C279" s="360">
        <v>0.13428571428571426</v>
      </c>
      <c r="D279" s="360">
        <v>0.13428571428571426</v>
      </c>
      <c r="E279" s="360"/>
      <c r="U279" t="s">
        <v>234</v>
      </c>
      <c r="V279" t="s">
        <v>230</v>
      </c>
      <c r="W279" t="s">
        <v>235</v>
      </c>
      <c r="X279">
        <v>1</v>
      </c>
      <c r="Y279">
        <v>923</v>
      </c>
      <c r="Z279" t="s">
        <v>1009</v>
      </c>
      <c r="AA279" t="s">
        <v>1010</v>
      </c>
      <c r="AB279">
        <v>1</v>
      </c>
      <c r="AC279" t="s">
        <v>960</v>
      </c>
      <c r="AD279">
        <v>1</v>
      </c>
      <c r="AE279">
        <v>20110630</v>
      </c>
      <c r="AF279" s="358">
        <v>40724</v>
      </c>
      <c r="AG279" s="147">
        <v>40724</v>
      </c>
      <c r="AH279" s="147">
        <v>2011</v>
      </c>
      <c r="AU279">
        <v>329</v>
      </c>
      <c r="AV279" t="s">
        <v>976</v>
      </c>
      <c r="AY279" t="s">
        <v>976</v>
      </c>
      <c r="AZ279" t="s">
        <v>962</v>
      </c>
    </row>
    <row r="280" spans="1:63">
      <c r="A280" s="362" t="s">
        <v>233</v>
      </c>
      <c r="B280" s="360"/>
      <c r="C280" s="360">
        <v>0.13333333333333333</v>
      </c>
      <c r="D280" s="360">
        <v>0.13333333333333333</v>
      </c>
      <c r="E280" s="360"/>
      <c r="U280" t="s">
        <v>234</v>
      </c>
      <c r="V280" t="s">
        <v>230</v>
      </c>
      <c r="W280" t="s">
        <v>235</v>
      </c>
      <c r="X280">
        <v>1</v>
      </c>
      <c r="Y280">
        <v>923</v>
      </c>
      <c r="Z280" t="s">
        <v>1009</v>
      </c>
      <c r="AA280" t="s">
        <v>1010</v>
      </c>
      <c r="AB280">
        <v>1</v>
      </c>
      <c r="AC280" t="s">
        <v>960</v>
      </c>
      <c r="AD280">
        <v>1</v>
      </c>
      <c r="AE280">
        <v>20110731</v>
      </c>
      <c r="AF280" s="358">
        <v>40755</v>
      </c>
      <c r="AG280" s="147">
        <v>40755</v>
      </c>
      <c r="AH280" s="147">
        <v>2011</v>
      </c>
      <c r="AU280">
        <v>264</v>
      </c>
      <c r="AV280" t="s">
        <v>976</v>
      </c>
      <c r="AY280" t="s">
        <v>976</v>
      </c>
      <c r="AZ280" t="s">
        <v>962</v>
      </c>
    </row>
    <row r="281" spans="1:63">
      <c r="A281" s="372">
        <v>2</v>
      </c>
      <c r="B281" s="360"/>
      <c r="C281" s="360">
        <v>0.13333333333333333</v>
      </c>
      <c r="D281" s="360">
        <v>0.13333333333333333</v>
      </c>
      <c r="E281" s="360"/>
      <c r="U281" t="s">
        <v>234</v>
      </c>
      <c r="V281" t="s">
        <v>230</v>
      </c>
      <c r="W281" t="s">
        <v>235</v>
      </c>
      <c r="X281">
        <v>1</v>
      </c>
      <c r="Y281">
        <v>923</v>
      </c>
      <c r="Z281" t="s">
        <v>1009</v>
      </c>
      <c r="AA281" t="s">
        <v>1010</v>
      </c>
      <c r="AB281">
        <v>1</v>
      </c>
      <c r="AC281" t="s">
        <v>960</v>
      </c>
      <c r="AD281">
        <v>1</v>
      </c>
      <c r="AE281">
        <v>20110831</v>
      </c>
      <c r="AF281" s="358">
        <v>40786</v>
      </c>
      <c r="AG281" s="147">
        <v>40786</v>
      </c>
      <c r="AH281" s="147">
        <v>2011</v>
      </c>
      <c r="AU281">
        <v>230</v>
      </c>
      <c r="AV281" t="s">
        <v>976</v>
      </c>
      <c r="AY281" t="s">
        <v>976</v>
      </c>
      <c r="AZ281" t="s">
        <v>962</v>
      </c>
    </row>
    <row r="282" spans="1:63">
      <c r="A282" s="362" t="s">
        <v>235</v>
      </c>
      <c r="B282" s="360"/>
      <c r="C282" s="360">
        <v>0.13500000000000001</v>
      </c>
      <c r="D282" s="360">
        <v>0.13500000000000001</v>
      </c>
      <c r="E282" s="360"/>
      <c r="U282" t="s">
        <v>234</v>
      </c>
      <c r="V282" t="s">
        <v>230</v>
      </c>
      <c r="W282" t="s">
        <v>235</v>
      </c>
      <c r="X282">
        <v>1</v>
      </c>
      <c r="Y282">
        <v>923</v>
      </c>
      <c r="Z282" t="s">
        <v>1009</v>
      </c>
      <c r="AA282" t="s">
        <v>1010</v>
      </c>
      <c r="AB282">
        <v>1</v>
      </c>
      <c r="AC282" t="s">
        <v>960</v>
      </c>
      <c r="AD282">
        <v>1</v>
      </c>
      <c r="AE282">
        <v>20120331</v>
      </c>
      <c r="AF282" s="358">
        <v>40999</v>
      </c>
      <c r="AG282" s="147">
        <v>40999</v>
      </c>
      <c r="AH282" s="147">
        <v>2012</v>
      </c>
      <c r="AU282">
        <v>273</v>
      </c>
      <c r="AV282" t="s">
        <v>976</v>
      </c>
      <c r="AY282" t="s">
        <v>976</v>
      </c>
      <c r="AZ282" t="s">
        <v>962</v>
      </c>
    </row>
    <row r="283" spans="1:63">
      <c r="A283" s="372">
        <v>1</v>
      </c>
      <c r="B283" s="360"/>
      <c r="C283" s="360">
        <v>0.15249999999999997</v>
      </c>
      <c r="D283" s="360">
        <v>0.15249999999999997</v>
      </c>
      <c r="E283" s="360"/>
      <c r="U283" t="s">
        <v>234</v>
      </c>
      <c r="V283" t="s">
        <v>230</v>
      </c>
      <c r="W283" t="s">
        <v>235</v>
      </c>
      <c r="X283">
        <v>1</v>
      </c>
      <c r="Y283">
        <v>923</v>
      </c>
      <c r="Z283" t="s">
        <v>1009</v>
      </c>
      <c r="AA283" t="s">
        <v>1010</v>
      </c>
      <c r="AB283">
        <v>1</v>
      </c>
      <c r="AC283" t="s">
        <v>960</v>
      </c>
      <c r="AD283">
        <v>1</v>
      </c>
      <c r="AE283">
        <v>20120430</v>
      </c>
      <c r="AF283" s="358">
        <v>41029</v>
      </c>
      <c r="AG283" s="147">
        <v>41029</v>
      </c>
      <c r="AH283" s="147">
        <v>2012</v>
      </c>
      <c r="AU283">
        <v>233</v>
      </c>
      <c r="AV283" t="s">
        <v>976</v>
      </c>
      <c r="AY283" t="s">
        <v>976</v>
      </c>
      <c r="AZ283" t="s">
        <v>962</v>
      </c>
    </row>
    <row r="284" spans="1:63">
      <c r="A284" s="372">
        <v>5</v>
      </c>
      <c r="B284" s="360"/>
      <c r="C284" s="360"/>
      <c r="D284" s="360"/>
      <c r="E284" s="360"/>
      <c r="U284" t="s">
        <v>234</v>
      </c>
      <c r="V284" t="s">
        <v>230</v>
      </c>
      <c r="W284" t="s">
        <v>235</v>
      </c>
      <c r="X284">
        <v>1</v>
      </c>
      <c r="Y284">
        <v>931</v>
      </c>
      <c r="Z284" t="s">
        <v>1011</v>
      </c>
      <c r="AA284" t="s">
        <v>1012</v>
      </c>
      <c r="AB284">
        <v>1</v>
      </c>
      <c r="AC284" t="s">
        <v>960</v>
      </c>
      <c r="AD284">
        <v>1</v>
      </c>
      <c r="AE284">
        <v>20090731</v>
      </c>
      <c r="AF284" s="358">
        <v>40025</v>
      </c>
      <c r="AG284" s="147">
        <v>40025</v>
      </c>
      <c r="AH284" s="147">
        <v>2009</v>
      </c>
      <c r="AV284" t="s">
        <v>1013</v>
      </c>
      <c r="AW284" t="s">
        <v>971</v>
      </c>
      <c r="AX284">
        <v>14</v>
      </c>
      <c r="AY284" t="s">
        <v>1013</v>
      </c>
      <c r="AZ284" t="s">
        <v>962</v>
      </c>
      <c r="BG284" t="s">
        <v>1013</v>
      </c>
      <c r="BH284" t="s">
        <v>971</v>
      </c>
      <c r="BI284">
        <v>16.3</v>
      </c>
      <c r="BJ284" t="s">
        <v>1013</v>
      </c>
      <c r="BK284" t="s">
        <v>963</v>
      </c>
    </row>
    <row r="285" spans="1:63">
      <c r="A285" s="372">
        <v>7</v>
      </c>
      <c r="B285" s="360"/>
      <c r="C285" s="360">
        <v>0.12916666666666668</v>
      </c>
      <c r="D285" s="360">
        <v>0.12916666666666668</v>
      </c>
      <c r="E285" s="360"/>
      <c r="U285" t="s">
        <v>234</v>
      </c>
      <c r="V285" t="s">
        <v>230</v>
      </c>
      <c r="W285" t="s">
        <v>235</v>
      </c>
      <c r="X285">
        <v>1</v>
      </c>
      <c r="Y285">
        <v>931</v>
      </c>
      <c r="Z285" t="s">
        <v>1011</v>
      </c>
      <c r="AA285" t="s">
        <v>1012</v>
      </c>
      <c r="AB285">
        <v>1</v>
      </c>
      <c r="AC285" t="s">
        <v>960</v>
      </c>
      <c r="AD285">
        <v>1</v>
      </c>
      <c r="AE285">
        <v>20090831</v>
      </c>
      <c r="AF285" s="358">
        <v>40056</v>
      </c>
      <c r="AG285" s="147">
        <v>40056</v>
      </c>
      <c r="AH285" s="147">
        <v>2009</v>
      </c>
      <c r="AV285" t="s">
        <v>1013</v>
      </c>
      <c r="AW285" t="s">
        <v>971</v>
      </c>
      <c r="AX285">
        <v>14</v>
      </c>
      <c r="AY285" t="s">
        <v>1013</v>
      </c>
      <c r="AZ285" t="s">
        <v>962</v>
      </c>
      <c r="BG285" t="s">
        <v>1013</v>
      </c>
      <c r="BH285" t="s">
        <v>971</v>
      </c>
      <c r="BI285">
        <v>16.3</v>
      </c>
      <c r="BJ285" t="s">
        <v>1013</v>
      </c>
      <c r="BK285" t="s">
        <v>963</v>
      </c>
    </row>
    <row r="286" spans="1:63">
      <c r="A286" s="372">
        <v>8</v>
      </c>
      <c r="B286" s="360"/>
      <c r="C286" s="360"/>
      <c r="D286" s="360"/>
      <c r="E286" s="360"/>
      <c r="U286" t="s">
        <v>234</v>
      </c>
      <c r="V286" t="s">
        <v>230</v>
      </c>
      <c r="W286" t="s">
        <v>235</v>
      </c>
      <c r="X286">
        <v>1</v>
      </c>
      <c r="Y286">
        <v>931</v>
      </c>
      <c r="Z286" t="s">
        <v>1011</v>
      </c>
      <c r="AA286" t="s">
        <v>1012</v>
      </c>
      <c r="AB286">
        <v>1</v>
      </c>
      <c r="AC286" t="s">
        <v>960</v>
      </c>
      <c r="AD286">
        <v>1</v>
      </c>
      <c r="AE286">
        <v>20090930</v>
      </c>
      <c r="AF286" s="358">
        <v>40086</v>
      </c>
      <c r="AG286" s="147">
        <v>40086</v>
      </c>
      <c r="AH286" s="147">
        <v>2009</v>
      </c>
      <c r="AV286" t="s">
        <v>1013</v>
      </c>
      <c r="AW286" t="s">
        <v>971</v>
      </c>
      <c r="AX286">
        <v>14</v>
      </c>
      <c r="AY286" t="s">
        <v>1013</v>
      </c>
      <c r="AZ286" t="s">
        <v>962</v>
      </c>
      <c r="BG286" t="s">
        <v>1013</v>
      </c>
      <c r="BH286" t="s">
        <v>971</v>
      </c>
      <c r="BI286">
        <v>16.3</v>
      </c>
      <c r="BJ286" t="s">
        <v>1013</v>
      </c>
      <c r="BK286" t="s">
        <v>963</v>
      </c>
    </row>
    <row r="287" spans="1:63">
      <c r="A287" s="361">
        <v>2012</v>
      </c>
      <c r="B287" s="360"/>
      <c r="C287" s="360">
        <v>0.11266666666666668</v>
      </c>
      <c r="D287" s="360">
        <v>0.11266666666666668</v>
      </c>
      <c r="E287" s="360"/>
      <c r="U287" t="s">
        <v>234</v>
      </c>
      <c r="V287" t="s">
        <v>230</v>
      </c>
      <c r="W287" t="s">
        <v>235</v>
      </c>
      <c r="X287">
        <v>1</v>
      </c>
      <c r="Y287">
        <v>931</v>
      </c>
      <c r="Z287" t="s">
        <v>1011</v>
      </c>
      <c r="AA287" t="s">
        <v>1012</v>
      </c>
      <c r="AB287">
        <v>1</v>
      </c>
      <c r="AC287" t="s">
        <v>960</v>
      </c>
      <c r="AD287">
        <v>1</v>
      </c>
      <c r="AE287">
        <v>20091031</v>
      </c>
      <c r="AF287" s="358">
        <v>40117</v>
      </c>
      <c r="AG287" s="147">
        <v>40117</v>
      </c>
      <c r="AH287" s="147">
        <v>2009</v>
      </c>
      <c r="AV287" t="s">
        <v>1013</v>
      </c>
      <c r="AW287" t="s">
        <v>971</v>
      </c>
      <c r="AX287">
        <v>14</v>
      </c>
      <c r="AY287" t="s">
        <v>1013</v>
      </c>
      <c r="AZ287" t="s">
        <v>962</v>
      </c>
      <c r="BG287" t="s">
        <v>1013</v>
      </c>
      <c r="BH287" t="s">
        <v>971</v>
      </c>
      <c r="BI287">
        <v>16.3</v>
      </c>
      <c r="BJ287" t="s">
        <v>1013</v>
      </c>
      <c r="BK287" t="s">
        <v>963</v>
      </c>
    </row>
    <row r="288" spans="1:63">
      <c r="A288" s="362" t="s">
        <v>233</v>
      </c>
      <c r="B288" s="360"/>
      <c r="C288" s="360">
        <v>0.14444444444444443</v>
      </c>
      <c r="D288" s="360">
        <v>0.14444444444444443</v>
      </c>
      <c r="E288" s="360"/>
      <c r="U288" t="s">
        <v>234</v>
      </c>
      <c r="V288" t="s">
        <v>230</v>
      </c>
      <c r="W288" t="s">
        <v>235</v>
      </c>
      <c r="X288">
        <v>1</v>
      </c>
      <c r="Y288">
        <v>931</v>
      </c>
      <c r="Z288" t="s">
        <v>1011</v>
      </c>
      <c r="AA288" t="s">
        <v>1012</v>
      </c>
      <c r="AB288">
        <v>1</v>
      </c>
      <c r="AC288" t="s">
        <v>960</v>
      </c>
      <c r="AD288">
        <v>1</v>
      </c>
      <c r="AE288">
        <v>20091130</v>
      </c>
      <c r="AF288" s="358">
        <v>40147</v>
      </c>
      <c r="AG288" s="147">
        <v>40147</v>
      </c>
      <c r="AH288" s="147">
        <v>2009</v>
      </c>
      <c r="AV288" t="s">
        <v>1013</v>
      </c>
      <c r="AW288" t="s">
        <v>971</v>
      </c>
      <c r="AX288">
        <v>14</v>
      </c>
      <c r="AY288" t="s">
        <v>1013</v>
      </c>
      <c r="AZ288" t="s">
        <v>962</v>
      </c>
      <c r="BG288" t="s">
        <v>1013</v>
      </c>
      <c r="BH288" t="s">
        <v>971</v>
      </c>
      <c r="BI288">
        <v>16.3</v>
      </c>
      <c r="BJ288" t="s">
        <v>1013</v>
      </c>
      <c r="BK288" t="s">
        <v>963</v>
      </c>
    </row>
    <row r="289" spans="1:63">
      <c r="A289" s="372">
        <v>2</v>
      </c>
      <c r="B289" s="360"/>
      <c r="C289" s="360">
        <v>0.14444444444444443</v>
      </c>
      <c r="D289" s="360">
        <v>0.14444444444444443</v>
      </c>
      <c r="E289" s="360"/>
      <c r="U289" t="s">
        <v>234</v>
      </c>
      <c r="V289" t="s">
        <v>230</v>
      </c>
      <c r="W289" t="s">
        <v>235</v>
      </c>
      <c r="X289">
        <v>1</v>
      </c>
      <c r="Y289">
        <v>931</v>
      </c>
      <c r="Z289" t="s">
        <v>1011</v>
      </c>
      <c r="AA289" t="s">
        <v>1012</v>
      </c>
      <c r="AB289">
        <v>1</v>
      </c>
      <c r="AC289" t="s">
        <v>960</v>
      </c>
      <c r="AD289">
        <v>1</v>
      </c>
      <c r="AE289">
        <v>20091231</v>
      </c>
      <c r="AF289" s="358">
        <v>40178</v>
      </c>
      <c r="AG289" s="147">
        <v>40178</v>
      </c>
      <c r="AH289" s="147">
        <v>2009</v>
      </c>
      <c r="AV289" t="s">
        <v>1013</v>
      </c>
      <c r="AW289" t="s">
        <v>971</v>
      </c>
      <c r="AX289">
        <v>14</v>
      </c>
      <c r="AY289" t="s">
        <v>1013</v>
      </c>
      <c r="AZ289" t="s">
        <v>962</v>
      </c>
      <c r="BG289" t="s">
        <v>1013</v>
      </c>
      <c r="BH289" t="s">
        <v>971</v>
      </c>
      <c r="BI289">
        <v>16.3</v>
      </c>
      <c r="BJ289" t="s">
        <v>1013</v>
      </c>
      <c r="BK289" t="s">
        <v>963</v>
      </c>
    </row>
    <row r="290" spans="1:63">
      <c r="A290" s="362" t="s">
        <v>235</v>
      </c>
      <c r="B290" s="360"/>
      <c r="C290" s="360">
        <v>6.5000000000000016E-2</v>
      </c>
      <c r="D290" s="360">
        <v>6.5000000000000016E-2</v>
      </c>
      <c r="E290" s="360"/>
      <c r="U290" t="s">
        <v>234</v>
      </c>
      <c r="V290" t="s">
        <v>230</v>
      </c>
      <c r="W290" t="s">
        <v>235</v>
      </c>
      <c r="X290">
        <v>1</v>
      </c>
      <c r="Y290">
        <v>931</v>
      </c>
      <c r="Z290" t="s">
        <v>1011</v>
      </c>
      <c r="AA290" t="s">
        <v>1012</v>
      </c>
      <c r="AB290">
        <v>1</v>
      </c>
      <c r="AC290" t="s">
        <v>960</v>
      </c>
      <c r="AD290">
        <v>1</v>
      </c>
      <c r="AE290">
        <v>20100131</v>
      </c>
      <c r="AF290" s="358">
        <v>40209</v>
      </c>
      <c r="AG290" s="147">
        <v>40209</v>
      </c>
      <c r="AH290" s="147">
        <v>2010</v>
      </c>
      <c r="AV290" t="s">
        <v>1013</v>
      </c>
      <c r="AW290" t="s">
        <v>971</v>
      </c>
      <c r="AX290">
        <v>14</v>
      </c>
      <c r="AY290" t="s">
        <v>1013</v>
      </c>
      <c r="AZ290" t="s">
        <v>962</v>
      </c>
      <c r="BG290" t="s">
        <v>1013</v>
      </c>
      <c r="BH290" t="s">
        <v>971</v>
      </c>
      <c r="BI290">
        <v>16.3</v>
      </c>
      <c r="BJ290" t="s">
        <v>1013</v>
      </c>
      <c r="BK290" t="s">
        <v>963</v>
      </c>
    </row>
    <row r="291" spans="1:63">
      <c r="A291" s="372">
        <v>1</v>
      </c>
      <c r="B291" s="360"/>
      <c r="C291" s="360">
        <v>9.5000000000000001E-2</v>
      </c>
      <c r="D291" s="360">
        <v>9.5000000000000001E-2</v>
      </c>
      <c r="E291" s="360"/>
      <c r="U291" t="s">
        <v>234</v>
      </c>
      <c r="V291" t="s">
        <v>230</v>
      </c>
      <c r="W291" t="s">
        <v>235</v>
      </c>
      <c r="X291">
        <v>1</v>
      </c>
      <c r="Y291">
        <v>931</v>
      </c>
      <c r="Z291" t="s">
        <v>1011</v>
      </c>
      <c r="AA291" t="s">
        <v>1012</v>
      </c>
      <c r="AB291">
        <v>1</v>
      </c>
      <c r="AC291" t="s">
        <v>960</v>
      </c>
      <c r="AD291">
        <v>1</v>
      </c>
      <c r="AE291">
        <v>20100228</v>
      </c>
      <c r="AF291" s="358">
        <v>40237</v>
      </c>
      <c r="AG291" s="147">
        <v>40237</v>
      </c>
      <c r="AH291" s="147">
        <v>2010</v>
      </c>
      <c r="AV291" t="s">
        <v>1013</v>
      </c>
      <c r="AW291" t="s">
        <v>971</v>
      </c>
      <c r="AX291">
        <v>14</v>
      </c>
      <c r="AY291" t="s">
        <v>1013</v>
      </c>
      <c r="AZ291" t="s">
        <v>962</v>
      </c>
      <c r="BG291" t="s">
        <v>1013</v>
      </c>
      <c r="BH291" t="s">
        <v>971</v>
      </c>
      <c r="BI291">
        <v>16.3</v>
      </c>
      <c r="BJ291" t="s">
        <v>1013</v>
      </c>
      <c r="BK291" t="s">
        <v>963</v>
      </c>
    </row>
    <row r="292" spans="1:63">
      <c r="A292" s="372">
        <v>5</v>
      </c>
      <c r="B292" s="360"/>
      <c r="C292" s="360"/>
      <c r="D292" s="360"/>
      <c r="E292" s="360"/>
      <c r="U292" t="s">
        <v>234</v>
      </c>
      <c r="V292" t="s">
        <v>230</v>
      </c>
      <c r="W292" t="s">
        <v>235</v>
      </c>
      <c r="X292">
        <v>1</v>
      </c>
      <c r="Y292">
        <v>931</v>
      </c>
      <c r="Z292" t="s">
        <v>1011</v>
      </c>
      <c r="AA292" t="s">
        <v>1012</v>
      </c>
      <c r="AB292">
        <v>1</v>
      </c>
      <c r="AC292" t="s">
        <v>960</v>
      </c>
      <c r="AD292">
        <v>1</v>
      </c>
      <c r="AE292">
        <v>20100331</v>
      </c>
      <c r="AF292" s="358">
        <v>40268</v>
      </c>
      <c r="AG292" s="147">
        <v>40268</v>
      </c>
      <c r="AH292" s="147">
        <v>2010</v>
      </c>
      <c r="AV292" t="s">
        <v>1013</v>
      </c>
      <c r="AW292" t="s">
        <v>971</v>
      </c>
      <c r="AX292">
        <v>14</v>
      </c>
      <c r="AY292" t="s">
        <v>1013</v>
      </c>
      <c r="AZ292" t="s">
        <v>962</v>
      </c>
      <c r="BG292" t="s">
        <v>1013</v>
      </c>
      <c r="BH292" t="s">
        <v>971</v>
      </c>
      <c r="BI292">
        <v>16.3</v>
      </c>
      <c r="BJ292" t="s">
        <v>1013</v>
      </c>
      <c r="BK292" t="s">
        <v>963</v>
      </c>
    </row>
    <row r="293" spans="1:63">
      <c r="A293" s="372">
        <v>7</v>
      </c>
      <c r="B293" s="360"/>
      <c r="C293" s="360">
        <v>0.05</v>
      </c>
      <c r="D293" s="360">
        <v>0.05</v>
      </c>
      <c r="E293" s="360"/>
      <c r="U293" t="s">
        <v>234</v>
      </c>
      <c r="V293" t="s">
        <v>230</v>
      </c>
      <c r="W293" t="s">
        <v>235</v>
      </c>
      <c r="X293">
        <v>1</v>
      </c>
      <c r="Y293">
        <v>931</v>
      </c>
      <c r="Z293" t="s">
        <v>1011</v>
      </c>
      <c r="AA293" t="s">
        <v>1012</v>
      </c>
      <c r="AB293">
        <v>1</v>
      </c>
      <c r="AC293" t="s">
        <v>960</v>
      </c>
      <c r="AD293">
        <v>1</v>
      </c>
      <c r="AE293">
        <v>20100430</v>
      </c>
      <c r="AF293" s="358">
        <v>40298</v>
      </c>
      <c r="AG293" s="147">
        <v>40298</v>
      </c>
      <c r="AH293" s="147">
        <v>2010</v>
      </c>
      <c r="AV293" t="s">
        <v>1013</v>
      </c>
      <c r="AW293" t="s">
        <v>971</v>
      </c>
      <c r="AX293">
        <v>14</v>
      </c>
      <c r="AY293" t="s">
        <v>1013</v>
      </c>
      <c r="AZ293" t="s">
        <v>962</v>
      </c>
      <c r="BG293" t="s">
        <v>1013</v>
      </c>
      <c r="BH293" t="s">
        <v>971</v>
      </c>
      <c r="BI293">
        <v>16.3</v>
      </c>
      <c r="BJ293" t="s">
        <v>1013</v>
      </c>
      <c r="BK293" t="s">
        <v>963</v>
      </c>
    </row>
    <row r="294" spans="1:63">
      <c r="A294" s="372">
        <v>8</v>
      </c>
      <c r="B294" s="360"/>
      <c r="C294" s="360"/>
      <c r="D294" s="360"/>
      <c r="E294" s="360"/>
      <c r="U294" t="s">
        <v>234</v>
      </c>
      <c r="V294" t="s">
        <v>230</v>
      </c>
      <c r="W294" t="s">
        <v>235</v>
      </c>
      <c r="X294">
        <v>1</v>
      </c>
      <c r="Y294">
        <v>931</v>
      </c>
      <c r="Z294" t="s">
        <v>1011</v>
      </c>
      <c r="AA294" t="s">
        <v>1012</v>
      </c>
      <c r="AB294">
        <v>1</v>
      </c>
      <c r="AC294" t="s">
        <v>960</v>
      </c>
      <c r="AD294">
        <v>1</v>
      </c>
      <c r="AE294">
        <v>20100531</v>
      </c>
      <c r="AF294" s="358">
        <v>40329</v>
      </c>
      <c r="AG294" s="147">
        <v>40329</v>
      </c>
      <c r="AH294" s="147">
        <v>2010</v>
      </c>
      <c r="AV294" t="s">
        <v>1013</v>
      </c>
      <c r="AW294" t="s">
        <v>971</v>
      </c>
      <c r="AX294">
        <v>14</v>
      </c>
      <c r="AY294" t="s">
        <v>1013</v>
      </c>
      <c r="AZ294" t="s">
        <v>962</v>
      </c>
      <c r="BG294" t="s">
        <v>1013</v>
      </c>
      <c r="BH294" t="s">
        <v>971</v>
      </c>
      <c r="BI294">
        <v>16.3</v>
      </c>
      <c r="BJ294" t="s">
        <v>1013</v>
      </c>
      <c r="BK294" t="s">
        <v>963</v>
      </c>
    </row>
    <row r="295" spans="1:63">
      <c r="A295" s="372">
        <v>10</v>
      </c>
      <c r="B295" s="360"/>
      <c r="C295" s="360"/>
      <c r="D295" s="360"/>
      <c r="E295" s="360"/>
      <c r="U295" t="s">
        <v>234</v>
      </c>
      <c r="V295" t="s">
        <v>230</v>
      </c>
      <c r="W295" t="s">
        <v>235</v>
      </c>
      <c r="X295">
        <v>1</v>
      </c>
      <c r="Y295">
        <v>931</v>
      </c>
      <c r="Z295" t="s">
        <v>1011</v>
      </c>
      <c r="AA295" t="s">
        <v>1012</v>
      </c>
      <c r="AB295">
        <v>1</v>
      </c>
      <c r="AC295" t="s">
        <v>960</v>
      </c>
      <c r="AD295">
        <v>1</v>
      </c>
      <c r="AE295">
        <v>20100630</v>
      </c>
      <c r="AF295" s="358">
        <v>40359</v>
      </c>
      <c r="AG295" s="147">
        <v>40359</v>
      </c>
      <c r="AH295" s="147">
        <v>2010</v>
      </c>
      <c r="AV295" t="s">
        <v>1013</v>
      </c>
      <c r="AW295" t="s">
        <v>971</v>
      </c>
      <c r="AX295">
        <v>14</v>
      </c>
      <c r="AY295" t="s">
        <v>1013</v>
      </c>
      <c r="AZ295" t="s">
        <v>962</v>
      </c>
      <c r="BG295" t="s">
        <v>1013</v>
      </c>
      <c r="BH295" t="s">
        <v>971</v>
      </c>
      <c r="BI295">
        <v>16.3</v>
      </c>
      <c r="BJ295" t="s">
        <v>1013</v>
      </c>
      <c r="BK295" t="s">
        <v>963</v>
      </c>
    </row>
    <row r="296" spans="1:63">
      <c r="A296" s="106" t="s">
        <v>1100</v>
      </c>
      <c r="B296" s="360"/>
      <c r="C296" s="360"/>
      <c r="D296" s="360"/>
      <c r="E296" s="360"/>
      <c r="U296" t="s">
        <v>234</v>
      </c>
      <c r="V296" t="s">
        <v>230</v>
      </c>
      <c r="W296" t="s">
        <v>235</v>
      </c>
      <c r="X296">
        <v>1</v>
      </c>
      <c r="Y296">
        <v>931</v>
      </c>
      <c r="Z296" t="s">
        <v>1011</v>
      </c>
      <c r="AA296" t="s">
        <v>1012</v>
      </c>
      <c r="AB296">
        <v>1</v>
      </c>
      <c r="AC296" t="s">
        <v>960</v>
      </c>
      <c r="AD296">
        <v>1</v>
      </c>
      <c r="AE296">
        <v>20100731</v>
      </c>
      <c r="AF296" s="358">
        <v>40390</v>
      </c>
      <c r="AG296" s="147">
        <v>40390</v>
      </c>
      <c r="AH296" s="147">
        <v>2010</v>
      </c>
      <c r="AV296" t="s">
        <v>1013</v>
      </c>
      <c r="AW296" t="s">
        <v>971</v>
      </c>
      <c r="AX296">
        <v>14</v>
      </c>
      <c r="AY296" t="s">
        <v>1013</v>
      </c>
      <c r="AZ296" t="s">
        <v>962</v>
      </c>
      <c r="BG296" t="s">
        <v>1013</v>
      </c>
      <c r="BH296" t="s">
        <v>971</v>
      </c>
      <c r="BI296">
        <v>16.3</v>
      </c>
      <c r="BJ296" t="s">
        <v>1013</v>
      </c>
      <c r="BK296" t="s">
        <v>963</v>
      </c>
    </row>
    <row r="297" spans="1:63">
      <c r="A297" s="361">
        <v>2010</v>
      </c>
      <c r="B297" s="360"/>
      <c r="C297" s="360"/>
      <c r="D297" s="360"/>
      <c r="E297" s="360"/>
      <c r="U297" t="s">
        <v>234</v>
      </c>
      <c r="V297" t="s">
        <v>230</v>
      </c>
      <c r="W297" t="s">
        <v>235</v>
      </c>
      <c r="X297">
        <v>1</v>
      </c>
      <c r="Y297">
        <v>931</v>
      </c>
      <c r="Z297" t="s">
        <v>1011</v>
      </c>
      <c r="AA297" t="s">
        <v>1012</v>
      </c>
      <c r="AB297">
        <v>1</v>
      </c>
      <c r="AC297" t="s">
        <v>960</v>
      </c>
      <c r="AD297">
        <v>1</v>
      </c>
      <c r="AE297">
        <v>20100831</v>
      </c>
      <c r="AF297" s="358">
        <v>40421</v>
      </c>
      <c r="AG297" s="147">
        <v>40421</v>
      </c>
      <c r="AH297" s="147">
        <v>2010</v>
      </c>
      <c r="AU297">
        <v>7.3</v>
      </c>
      <c r="AV297" t="s">
        <v>1013</v>
      </c>
      <c r="AW297" t="s">
        <v>971</v>
      </c>
      <c r="AX297">
        <v>14</v>
      </c>
      <c r="AY297" t="s">
        <v>1013</v>
      </c>
      <c r="AZ297" t="s">
        <v>962</v>
      </c>
      <c r="BF297">
        <v>7.3</v>
      </c>
      <c r="BG297" t="s">
        <v>1013</v>
      </c>
      <c r="BH297" t="s">
        <v>971</v>
      </c>
      <c r="BI297">
        <v>16.3</v>
      </c>
      <c r="BJ297" t="s">
        <v>1013</v>
      </c>
      <c r="BK297" t="s">
        <v>963</v>
      </c>
    </row>
    <row r="298" spans="1:63">
      <c r="A298" s="362" t="s">
        <v>235</v>
      </c>
      <c r="B298" s="360"/>
      <c r="C298" s="360"/>
      <c r="D298" s="360"/>
      <c r="E298" s="360"/>
      <c r="U298" t="s">
        <v>234</v>
      </c>
      <c r="V298" t="s">
        <v>230</v>
      </c>
      <c r="W298" t="s">
        <v>235</v>
      </c>
      <c r="X298">
        <v>1</v>
      </c>
      <c r="Y298">
        <v>931</v>
      </c>
      <c r="Z298" t="s">
        <v>1011</v>
      </c>
      <c r="AA298" t="s">
        <v>1012</v>
      </c>
      <c r="AB298">
        <v>1</v>
      </c>
      <c r="AC298" t="s">
        <v>960</v>
      </c>
      <c r="AD298">
        <v>1</v>
      </c>
      <c r="AE298">
        <v>20100930</v>
      </c>
      <c r="AF298" s="358">
        <v>40451</v>
      </c>
      <c r="AG298" s="147">
        <v>40451</v>
      </c>
      <c r="AH298" s="147">
        <v>2010</v>
      </c>
      <c r="AU298">
        <v>4</v>
      </c>
      <c r="AV298" t="s">
        <v>1013</v>
      </c>
      <c r="AW298" t="s">
        <v>971</v>
      </c>
      <c r="AX298">
        <v>14</v>
      </c>
      <c r="AY298" t="s">
        <v>1013</v>
      </c>
      <c r="AZ298" t="s">
        <v>962</v>
      </c>
      <c r="BF298">
        <v>4</v>
      </c>
      <c r="BG298" t="s">
        <v>1013</v>
      </c>
      <c r="BH298" t="s">
        <v>971</v>
      </c>
      <c r="BI298">
        <v>16.3</v>
      </c>
      <c r="BJ298" t="s">
        <v>1013</v>
      </c>
      <c r="BK298" t="s">
        <v>963</v>
      </c>
    </row>
    <row r="299" spans="1:63">
      <c r="A299" s="372">
        <v>10</v>
      </c>
      <c r="B299" s="360"/>
      <c r="C299" s="360"/>
      <c r="D299" s="360"/>
      <c r="E299" s="360"/>
      <c r="U299" t="s">
        <v>234</v>
      </c>
      <c r="V299" t="s">
        <v>230</v>
      </c>
      <c r="W299" t="s">
        <v>235</v>
      </c>
      <c r="X299">
        <v>1</v>
      </c>
      <c r="Y299">
        <v>931</v>
      </c>
      <c r="Z299" t="s">
        <v>1011</v>
      </c>
      <c r="AA299" t="s">
        <v>1012</v>
      </c>
      <c r="AB299">
        <v>1</v>
      </c>
      <c r="AC299" t="s">
        <v>960</v>
      </c>
      <c r="AD299">
        <v>1</v>
      </c>
      <c r="AE299">
        <v>20101031</v>
      </c>
      <c r="AF299" s="358">
        <v>40482</v>
      </c>
      <c r="AG299" s="147">
        <v>40482</v>
      </c>
      <c r="AH299" s="147">
        <v>2010</v>
      </c>
      <c r="AV299" t="s">
        <v>1013</v>
      </c>
      <c r="AW299" t="s">
        <v>971</v>
      </c>
      <c r="AX299">
        <v>14</v>
      </c>
      <c r="AY299" t="s">
        <v>1013</v>
      </c>
      <c r="AZ299" t="s">
        <v>962</v>
      </c>
      <c r="BG299" t="s">
        <v>1013</v>
      </c>
      <c r="BH299" t="s">
        <v>971</v>
      </c>
      <c r="BI299">
        <v>16.3</v>
      </c>
      <c r="BJ299" t="s">
        <v>1013</v>
      </c>
      <c r="BK299" t="s">
        <v>963</v>
      </c>
    </row>
    <row r="300" spans="1:63">
      <c r="A300" s="361">
        <v>2011</v>
      </c>
      <c r="B300" s="360"/>
      <c r="C300" s="360"/>
      <c r="D300" s="360"/>
      <c r="E300" s="360"/>
      <c r="U300" t="s">
        <v>234</v>
      </c>
      <c r="V300" t="s">
        <v>230</v>
      </c>
      <c r="W300" t="s">
        <v>235</v>
      </c>
      <c r="X300">
        <v>1</v>
      </c>
      <c r="Y300">
        <v>931</v>
      </c>
      <c r="Z300" t="s">
        <v>1011</v>
      </c>
      <c r="AA300" t="s">
        <v>1012</v>
      </c>
      <c r="AB300">
        <v>1</v>
      </c>
      <c r="AC300" t="s">
        <v>960</v>
      </c>
      <c r="AD300">
        <v>1</v>
      </c>
      <c r="AE300">
        <v>20101130</v>
      </c>
      <c r="AF300" s="358">
        <v>40512</v>
      </c>
      <c r="AG300" s="147">
        <v>40512</v>
      </c>
      <c r="AH300" s="147">
        <v>2010</v>
      </c>
      <c r="AU300">
        <v>7.7</v>
      </c>
      <c r="AV300" t="s">
        <v>1013</v>
      </c>
      <c r="AW300" t="s">
        <v>971</v>
      </c>
      <c r="AX300">
        <v>14</v>
      </c>
      <c r="AY300" t="s">
        <v>1013</v>
      </c>
      <c r="AZ300" t="s">
        <v>962</v>
      </c>
      <c r="BF300">
        <v>7.7</v>
      </c>
      <c r="BG300" t="s">
        <v>1013</v>
      </c>
      <c r="BH300" t="s">
        <v>971</v>
      </c>
      <c r="BI300">
        <v>16.3</v>
      </c>
      <c r="BJ300" t="s">
        <v>1013</v>
      </c>
      <c r="BK300" t="s">
        <v>963</v>
      </c>
    </row>
    <row r="301" spans="1:63">
      <c r="A301" s="362" t="s">
        <v>235</v>
      </c>
      <c r="B301" s="360"/>
      <c r="C301" s="360"/>
      <c r="D301" s="360"/>
      <c r="E301" s="360"/>
      <c r="U301" t="s">
        <v>234</v>
      </c>
      <c r="V301" t="s">
        <v>230</v>
      </c>
      <c r="W301" t="s">
        <v>235</v>
      </c>
      <c r="X301">
        <v>1</v>
      </c>
      <c r="Y301">
        <v>931</v>
      </c>
      <c r="Z301" t="s">
        <v>1011</v>
      </c>
      <c r="AA301" t="s">
        <v>1012</v>
      </c>
      <c r="AB301">
        <v>1</v>
      </c>
      <c r="AC301" t="s">
        <v>960</v>
      </c>
      <c r="AD301">
        <v>1</v>
      </c>
      <c r="AE301">
        <v>20101231</v>
      </c>
      <c r="AF301" s="358">
        <v>40543</v>
      </c>
      <c r="AG301" s="147">
        <v>40543</v>
      </c>
      <c r="AH301" s="147">
        <v>2010</v>
      </c>
      <c r="AU301">
        <v>11.8</v>
      </c>
      <c r="AV301" t="s">
        <v>1013</v>
      </c>
      <c r="AW301" t="s">
        <v>971</v>
      </c>
      <c r="AX301">
        <v>14</v>
      </c>
      <c r="AY301" t="s">
        <v>1013</v>
      </c>
      <c r="AZ301" t="s">
        <v>962</v>
      </c>
      <c r="BF301">
        <v>11.8</v>
      </c>
      <c r="BG301" t="s">
        <v>1013</v>
      </c>
      <c r="BH301" t="s">
        <v>971</v>
      </c>
      <c r="BI301">
        <v>16.3</v>
      </c>
      <c r="BJ301" t="s">
        <v>1013</v>
      </c>
      <c r="BK301" t="s">
        <v>963</v>
      </c>
    </row>
    <row r="302" spans="1:63">
      <c r="A302" s="372">
        <v>10</v>
      </c>
      <c r="B302" s="360"/>
      <c r="C302" s="360"/>
      <c r="D302" s="360"/>
      <c r="E302" s="360"/>
      <c r="U302" t="s">
        <v>234</v>
      </c>
      <c r="V302" t="s">
        <v>230</v>
      </c>
      <c r="W302" t="s">
        <v>235</v>
      </c>
      <c r="X302">
        <v>1</v>
      </c>
      <c r="Y302">
        <v>931</v>
      </c>
      <c r="Z302" t="s">
        <v>1011</v>
      </c>
      <c r="AA302" t="s">
        <v>1012</v>
      </c>
      <c r="AB302">
        <v>1</v>
      </c>
      <c r="AC302" t="s">
        <v>960</v>
      </c>
      <c r="AD302">
        <v>1</v>
      </c>
      <c r="AE302">
        <v>20110131</v>
      </c>
      <c r="AF302" s="358">
        <v>40574</v>
      </c>
      <c r="AG302" s="147">
        <v>40574</v>
      </c>
      <c r="AH302" s="147">
        <v>2011</v>
      </c>
      <c r="AV302" t="s">
        <v>1013</v>
      </c>
      <c r="AW302" t="s">
        <v>971</v>
      </c>
      <c r="AX302">
        <v>14</v>
      </c>
      <c r="AY302" t="s">
        <v>1013</v>
      </c>
      <c r="AZ302" t="s">
        <v>962</v>
      </c>
      <c r="BG302" t="s">
        <v>1013</v>
      </c>
      <c r="BH302" t="s">
        <v>971</v>
      </c>
      <c r="BI302">
        <v>16.3</v>
      </c>
      <c r="BJ302" t="s">
        <v>1013</v>
      </c>
      <c r="BK302" t="s">
        <v>963</v>
      </c>
    </row>
    <row r="303" spans="1:63">
      <c r="A303" s="361">
        <v>2012</v>
      </c>
      <c r="B303" s="360"/>
      <c r="C303" s="360"/>
      <c r="D303" s="360"/>
      <c r="E303" s="360"/>
      <c r="U303" t="s">
        <v>234</v>
      </c>
      <c r="V303" t="s">
        <v>230</v>
      </c>
      <c r="W303" t="s">
        <v>235</v>
      </c>
      <c r="X303">
        <v>1</v>
      </c>
      <c r="Y303">
        <v>931</v>
      </c>
      <c r="Z303" t="s">
        <v>1011</v>
      </c>
      <c r="AA303" t="s">
        <v>1012</v>
      </c>
      <c r="AB303">
        <v>1</v>
      </c>
      <c r="AC303" t="s">
        <v>960</v>
      </c>
      <c r="AD303">
        <v>1</v>
      </c>
      <c r="AE303">
        <v>20110228</v>
      </c>
      <c r="AF303" s="358">
        <v>40602</v>
      </c>
      <c r="AG303" s="147">
        <v>40602</v>
      </c>
      <c r="AH303" s="147">
        <v>2011</v>
      </c>
      <c r="AV303" t="s">
        <v>1013</v>
      </c>
      <c r="AW303" t="s">
        <v>971</v>
      </c>
      <c r="AX303">
        <v>14</v>
      </c>
      <c r="AY303" t="s">
        <v>1013</v>
      </c>
      <c r="AZ303" t="s">
        <v>962</v>
      </c>
      <c r="BG303" t="s">
        <v>1013</v>
      </c>
      <c r="BH303" t="s">
        <v>971</v>
      </c>
      <c r="BI303">
        <v>16.3</v>
      </c>
      <c r="BJ303" t="s">
        <v>1013</v>
      </c>
      <c r="BK303" t="s">
        <v>963</v>
      </c>
    </row>
    <row r="304" spans="1:63">
      <c r="A304" s="362" t="s">
        <v>235</v>
      </c>
      <c r="B304" s="360"/>
      <c r="C304" s="360"/>
      <c r="D304" s="360"/>
      <c r="E304" s="360"/>
      <c r="U304" t="s">
        <v>234</v>
      </c>
      <c r="V304" t="s">
        <v>230</v>
      </c>
      <c r="W304" t="s">
        <v>235</v>
      </c>
      <c r="X304">
        <v>1</v>
      </c>
      <c r="Y304">
        <v>931</v>
      </c>
      <c r="Z304" t="s">
        <v>1011</v>
      </c>
      <c r="AA304" t="s">
        <v>1012</v>
      </c>
      <c r="AB304">
        <v>1</v>
      </c>
      <c r="AC304" t="s">
        <v>960</v>
      </c>
      <c r="AD304">
        <v>1</v>
      </c>
      <c r="AE304">
        <v>20110331</v>
      </c>
      <c r="AF304" s="358">
        <v>40633</v>
      </c>
      <c r="AG304" s="147">
        <v>40633</v>
      </c>
      <c r="AH304" s="147">
        <v>2011</v>
      </c>
      <c r="AV304" t="s">
        <v>1013</v>
      </c>
      <c r="AW304" t="s">
        <v>971</v>
      </c>
      <c r="AX304">
        <v>14</v>
      </c>
      <c r="AY304" t="s">
        <v>1013</v>
      </c>
      <c r="AZ304" t="s">
        <v>962</v>
      </c>
      <c r="BG304" t="s">
        <v>1013</v>
      </c>
      <c r="BH304" t="s">
        <v>971</v>
      </c>
      <c r="BI304">
        <v>16.3</v>
      </c>
      <c r="BJ304" t="s">
        <v>1013</v>
      </c>
      <c r="BK304" t="s">
        <v>963</v>
      </c>
    </row>
    <row r="305" spans="1:63">
      <c r="A305" s="372">
        <v>10</v>
      </c>
      <c r="B305" s="360"/>
      <c r="C305" s="360"/>
      <c r="D305" s="360"/>
      <c r="E305" s="360"/>
      <c r="U305" t="s">
        <v>234</v>
      </c>
      <c r="V305" t="s">
        <v>230</v>
      </c>
      <c r="W305" t="s">
        <v>235</v>
      </c>
      <c r="X305">
        <v>1</v>
      </c>
      <c r="Y305">
        <v>931</v>
      </c>
      <c r="Z305" t="s">
        <v>1011</v>
      </c>
      <c r="AA305" t="s">
        <v>1012</v>
      </c>
      <c r="AB305">
        <v>1</v>
      </c>
      <c r="AC305" t="s">
        <v>960</v>
      </c>
      <c r="AD305">
        <v>1</v>
      </c>
      <c r="AE305">
        <v>20110430</v>
      </c>
      <c r="AF305" s="358">
        <v>40663</v>
      </c>
      <c r="AG305" s="147">
        <v>40663</v>
      </c>
      <c r="AH305" s="147">
        <v>2011</v>
      </c>
      <c r="AV305" t="s">
        <v>1013</v>
      </c>
      <c r="AW305" t="s">
        <v>971</v>
      </c>
      <c r="AX305">
        <v>14</v>
      </c>
      <c r="AY305" t="s">
        <v>1013</v>
      </c>
      <c r="AZ305" t="s">
        <v>962</v>
      </c>
      <c r="BG305" t="s">
        <v>1013</v>
      </c>
      <c r="BH305" t="s">
        <v>971</v>
      </c>
      <c r="BI305">
        <v>16.3</v>
      </c>
      <c r="BJ305" t="s">
        <v>1013</v>
      </c>
      <c r="BK305" t="s">
        <v>963</v>
      </c>
    </row>
    <row r="306" spans="1:63">
      <c r="A306" s="106" t="s">
        <v>1039</v>
      </c>
      <c r="B306" s="360"/>
      <c r="C306" s="360">
        <v>1.0263157894736849E-3</v>
      </c>
      <c r="D306" s="360">
        <v>1.0263157894736849E-3</v>
      </c>
      <c r="E306" s="360"/>
      <c r="U306" t="s">
        <v>234</v>
      </c>
      <c r="V306" t="s">
        <v>230</v>
      </c>
      <c r="W306" t="s">
        <v>235</v>
      </c>
      <c r="X306">
        <v>1</v>
      </c>
      <c r="Y306">
        <v>931</v>
      </c>
      <c r="Z306" t="s">
        <v>1011</v>
      </c>
      <c r="AA306" t="s">
        <v>1012</v>
      </c>
      <c r="AB306">
        <v>1</v>
      </c>
      <c r="AC306" t="s">
        <v>960</v>
      </c>
      <c r="AD306">
        <v>1</v>
      </c>
      <c r="AE306">
        <v>20110531</v>
      </c>
      <c r="AF306" s="358">
        <v>40694</v>
      </c>
      <c r="AG306" s="147">
        <v>40694</v>
      </c>
      <c r="AH306" s="147">
        <v>2011</v>
      </c>
      <c r="AU306">
        <v>15.5</v>
      </c>
      <c r="AV306" t="s">
        <v>1013</v>
      </c>
      <c r="AW306" t="s">
        <v>971</v>
      </c>
      <c r="AX306">
        <v>14</v>
      </c>
      <c r="AY306" t="s">
        <v>1013</v>
      </c>
      <c r="AZ306" t="s">
        <v>962</v>
      </c>
      <c r="BA306" t="s">
        <v>1014</v>
      </c>
      <c r="BB306" t="s">
        <v>1015</v>
      </c>
      <c r="BC306" t="s">
        <v>1016</v>
      </c>
      <c r="BD306">
        <v>1</v>
      </c>
      <c r="BF306">
        <v>15.5</v>
      </c>
      <c r="BG306" t="s">
        <v>1013</v>
      </c>
      <c r="BH306" t="s">
        <v>971</v>
      </c>
      <c r="BI306">
        <v>16.3</v>
      </c>
      <c r="BJ306" t="s">
        <v>1013</v>
      </c>
      <c r="BK306" t="s">
        <v>963</v>
      </c>
    </row>
    <row r="307" spans="1:63">
      <c r="A307" s="361">
        <v>2010</v>
      </c>
      <c r="B307" s="360"/>
      <c r="C307" s="360">
        <v>1.0000000000000005E-3</v>
      </c>
      <c r="D307" s="360">
        <v>1.0000000000000005E-3</v>
      </c>
      <c r="E307" s="360"/>
      <c r="U307" t="s">
        <v>234</v>
      </c>
      <c r="V307" t="s">
        <v>230</v>
      </c>
      <c r="W307" t="s">
        <v>235</v>
      </c>
      <c r="X307">
        <v>1</v>
      </c>
      <c r="Y307">
        <v>931</v>
      </c>
      <c r="Z307" t="s">
        <v>1011</v>
      </c>
      <c r="AA307" t="s">
        <v>1012</v>
      </c>
      <c r="AB307">
        <v>1</v>
      </c>
      <c r="AC307" t="s">
        <v>960</v>
      </c>
      <c r="AD307">
        <v>1</v>
      </c>
      <c r="AE307">
        <v>20110630</v>
      </c>
      <c r="AF307" s="358">
        <v>40724</v>
      </c>
      <c r="AG307" s="147">
        <v>40724</v>
      </c>
      <c r="AH307" s="147">
        <v>2011</v>
      </c>
      <c r="AU307">
        <v>10.6</v>
      </c>
      <c r="AV307" t="s">
        <v>1013</v>
      </c>
      <c r="AW307" t="s">
        <v>971</v>
      </c>
      <c r="AX307">
        <v>14</v>
      </c>
      <c r="AY307" t="s">
        <v>1013</v>
      </c>
      <c r="AZ307" t="s">
        <v>962</v>
      </c>
      <c r="BF307">
        <v>10.6</v>
      </c>
      <c r="BG307" t="s">
        <v>1013</v>
      </c>
      <c r="BH307" t="s">
        <v>971</v>
      </c>
      <c r="BI307">
        <v>16.3</v>
      </c>
      <c r="BJ307" t="s">
        <v>1013</v>
      </c>
      <c r="BK307" t="s">
        <v>963</v>
      </c>
    </row>
    <row r="308" spans="1:63">
      <c r="A308" s="362" t="s">
        <v>235</v>
      </c>
      <c r="B308" s="360"/>
      <c r="C308" s="360">
        <v>1.0000000000000005E-3</v>
      </c>
      <c r="D308" s="360">
        <v>1.0000000000000005E-3</v>
      </c>
      <c r="E308" s="360"/>
      <c r="U308" t="s">
        <v>234</v>
      </c>
      <c r="V308" t="s">
        <v>230</v>
      </c>
      <c r="W308" t="s">
        <v>235</v>
      </c>
      <c r="X308">
        <v>1</v>
      </c>
      <c r="Y308">
        <v>931</v>
      </c>
      <c r="Z308" t="s">
        <v>1011</v>
      </c>
      <c r="AA308" t="s">
        <v>1012</v>
      </c>
      <c r="AB308">
        <v>1</v>
      </c>
      <c r="AC308" t="s">
        <v>960</v>
      </c>
      <c r="AD308">
        <v>1</v>
      </c>
      <c r="AE308">
        <v>20110731</v>
      </c>
      <c r="AF308" s="358">
        <v>40755</v>
      </c>
      <c r="AG308" s="147">
        <v>40755</v>
      </c>
      <c r="AH308" s="147">
        <v>2011</v>
      </c>
      <c r="AU308">
        <v>6.7</v>
      </c>
      <c r="AV308" t="s">
        <v>1013</v>
      </c>
      <c r="AW308" t="s">
        <v>971</v>
      </c>
      <c r="AX308">
        <v>14</v>
      </c>
      <c r="AY308" t="s">
        <v>1013</v>
      </c>
      <c r="AZ308" t="s">
        <v>962</v>
      </c>
      <c r="BF308">
        <v>6.7</v>
      </c>
      <c r="BG308" t="s">
        <v>1013</v>
      </c>
      <c r="BH308" t="s">
        <v>971</v>
      </c>
      <c r="BI308">
        <v>16.3</v>
      </c>
      <c r="BJ308" t="s">
        <v>1013</v>
      </c>
      <c r="BK308" t="s">
        <v>963</v>
      </c>
    </row>
    <row r="309" spans="1:63">
      <c r="A309" s="372">
        <v>1</v>
      </c>
      <c r="B309" s="360"/>
      <c r="C309" s="360">
        <v>1E-3</v>
      </c>
      <c r="D309" s="360">
        <v>1E-3</v>
      </c>
      <c r="E309" s="360"/>
      <c r="U309" t="s">
        <v>234</v>
      </c>
      <c r="V309" t="s">
        <v>230</v>
      </c>
      <c r="W309" t="s">
        <v>235</v>
      </c>
      <c r="X309">
        <v>1</v>
      </c>
      <c r="Y309">
        <v>931</v>
      </c>
      <c r="Z309" t="s">
        <v>1011</v>
      </c>
      <c r="AA309" t="s">
        <v>1012</v>
      </c>
      <c r="AB309">
        <v>1</v>
      </c>
      <c r="AC309" t="s">
        <v>960</v>
      </c>
      <c r="AD309">
        <v>1</v>
      </c>
      <c r="AE309">
        <v>20110831</v>
      </c>
      <c r="AF309" s="358">
        <v>40786</v>
      </c>
      <c r="AG309" s="147">
        <v>40786</v>
      </c>
      <c r="AH309" s="147">
        <v>2011</v>
      </c>
      <c r="AU309">
        <v>4.8</v>
      </c>
      <c r="AV309" t="s">
        <v>1013</v>
      </c>
      <c r="AW309" t="s">
        <v>971</v>
      </c>
      <c r="AX309">
        <v>14</v>
      </c>
      <c r="AY309" t="s">
        <v>1013</v>
      </c>
      <c r="AZ309" t="s">
        <v>962</v>
      </c>
      <c r="BF309">
        <v>4.8</v>
      </c>
      <c r="BG309" t="s">
        <v>1013</v>
      </c>
      <c r="BH309" t="s">
        <v>971</v>
      </c>
      <c r="BI309">
        <v>16.3</v>
      </c>
      <c r="BJ309" t="s">
        <v>1013</v>
      </c>
      <c r="BK309" t="s">
        <v>963</v>
      </c>
    </row>
    <row r="310" spans="1:63">
      <c r="A310" s="372">
        <v>5</v>
      </c>
      <c r="B310" s="360"/>
      <c r="C310" s="360"/>
      <c r="D310" s="360"/>
      <c r="E310" s="360"/>
      <c r="U310" t="s">
        <v>234</v>
      </c>
      <c r="V310" t="s">
        <v>230</v>
      </c>
      <c r="W310" t="s">
        <v>235</v>
      </c>
      <c r="X310">
        <v>1</v>
      </c>
      <c r="Y310">
        <v>931</v>
      </c>
      <c r="Z310" t="s">
        <v>1011</v>
      </c>
      <c r="AA310" t="s">
        <v>1012</v>
      </c>
      <c r="AB310">
        <v>1</v>
      </c>
      <c r="AC310" t="s">
        <v>960</v>
      </c>
      <c r="AD310">
        <v>1</v>
      </c>
      <c r="AE310">
        <v>20110930</v>
      </c>
      <c r="AF310" s="358">
        <v>40816</v>
      </c>
      <c r="AG310" s="147">
        <v>40816</v>
      </c>
      <c r="AH310" s="147">
        <v>2011</v>
      </c>
      <c r="AV310" t="s">
        <v>1013</v>
      </c>
      <c r="AW310" t="s">
        <v>971</v>
      </c>
      <c r="AX310">
        <v>14</v>
      </c>
      <c r="AY310" t="s">
        <v>1013</v>
      </c>
      <c r="AZ310" t="s">
        <v>962</v>
      </c>
      <c r="BG310" t="s">
        <v>1013</v>
      </c>
      <c r="BH310" t="s">
        <v>971</v>
      </c>
      <c r="BI310">
        <v>16.3</v>
      </c>
      <c r="BJ310" t="s">
        <v>1013</v>
      </c>
      <c r="BK310" t="s">
        <v>963</v>
      </c>
    </row>
    <row r="311" spans="1:63">
      <c r="A311" s="372">
        <v>7</v>
      </c>
      <c r="B311" s="360"/>
      <c r="C311" s="360">
        <v>1.0000000000000002E-3</v>
      </c>
      <c r="D311" s="360">
        <v>1.0000000000000002E-3</v>
      </c>
      <c r="E311" s="360"/>
      <c r="U311" t="s">
        <v>234</v>
      </c>
      <c r="V311" t="s">
        <v>230</v>
      </c>
      <c r="W311" t="s">
        <v>235</v>
      </c>
      <c r="X311">
        <v>1</v>
      </c>
      <c r="Y311">
        <v>931</v>
      </c>
      <c r="Z311" t="s">
        <v>1011</v>
      </c>
      <c r="AA311" t="s">
        <v>1012</v>
      </c>
      <c r="AB311">
        <v>1</v>
      </c>
      <c r="AC311" t="s">
        <v>960</v>
      </c>
      <c r="AD311">
        <v>1</v>
      </c>
      <c r="AE311">
        <v>20111031</v>
      </c>
      <c r="AF311" s="358">
        <v>40847</v>
      </c>
      <c r="AG311" s="147">
        <v>40847</v>
      </c>
      <c r="AH311" s="147">
        <v>2011</v>
      </c>
      <c r="AV311" t="s">
        <v>1013</v>
      </c>
      <c r="AW311" t="s">
        <v>971</v>
      </c>
      <c r="AX311">
        <v>14</v>
      </c>
      <c r="AY311" t="s">
        <v>1013</v>
      </c>
      <c r="AZ311" t="s">
        <v>962</v>
      </c>
      <c r="BG311" t="s">
        <v>1013</v>
      </c>
      <c r="BH311" t="s">
        <v>971</v>
      </c>
      <c r="BI311">
        <v>16.3</v>
      </c>
      <c r="BJ311" t="s">
        <v>1013</v>
      </c>
      <c r="BK311" t="s">
        <v>963</v>
      </c>
    </row>
    <row r="312" spans="1:63">
      <c r="A312" s="361">
        <v>2011</v>
      </c>
      <c r="B312" s="360"/>
      <c r="C312" s="360">
        <v>1.0625000000000005E-3</v>
      </c>
      <c r="D312" s="360">
        <v>1.0625000000000005E-3</v>
      </c>
      <c r="E312" s="360"/>
      <c r="U312" t="s">
        <v>234</v>
      </c>
      <c r="V312" t="s">
        <v>230</v>
      </c>
      <c r="W312" t="s">
        <v>235</v>
      </c>
      <c r="X312">
        <v>1</v>
      </c>
      <c r="Y312">
        <v>931</v>
      </c>
      <c r="Z312" t="s">
        <v>1011</v>
      </c>
      <c r="AA312" t="s">
        <v>1012</v>
      </c>
      <c r="AB312">
        <v>1</v>
      </c>
      <c r="AC312" t="s">
        <v>960</v>
      </c>
      <c r="AD312">
        <v>1</v>
      </c>
      <c r="AE312">
        <v>20111130</v>
      </c>
      <c r="AF312" s="358">
        <v>40877</v>
      </c>
      <c r="AG312" s="147">
        <v>40877</v>
      </c>
      <c r="AH312" s="147">
        <v>2011</v>
      </c>
      <c r="AV312" t="s">
        <v>1013</v>
      </c>
      <c r="AW312" t="s">
        <v>971</v>
      </c>
      <c r="AX312">
        <v>14</v>
      </c>
      <c r="AY312" t="s">
        <v>1013</v>
      </c>
      <c r="AZ312" t="s">
        <v>962</v>
      </c>
      <c r="BG312" t="s">
        <v>1013</v>
      </c>
      <c r="BH312" t="s">
        <v>971</v>
      </c>
      <c r="BI312">
        <v>16.3</v>
      </c>
      <c r="BJ312" t="s">
        <v>1013</v>
      </c>
      <c r="BK312" t="s">
        <v>963</v>
      </c>
    </row>
    <row r="313" spans="1:63">
      <c r="A313" s="362" t="s">
        <v>235</v>
      </c>
      <c r="B313" s="360"/>
      <c r="C313" s="360">
        <v>1.0625000000000005E-3</v>
      </c>
      <c r="D313" s="360">
        <v>1.0625000000000005E-3</v>
      </c>
      <c r="E313" s="360"/>
      <c r="U313" t="s">
        <v>234</v>
      </c>
      <c r="V313" t="s">
        <v>230</v>
      </c>
      <c r="W313" t="s">
        <v>235</v>
      </c>
      <c r="X313">
        <v>1</v>
      </c>
      <c r="Y313">
        <v>931</v>
      </c>
      <c r="Z313" t="s">
        <v>1011</v>
      </c>
      <c r="AA313" t="s">
        <v>1012</v>
      </c>
      <c r="AB313">
        <v>1</v>
      </c>
      <c r="AC313" t="s">
        <v>960</v>
      </c>
      <c r="AD313">
        <v>1</v>
      </c>
      <c r="AE313">
        <v>20111231</v>
      </c>
      <c r="AF313" s="358">
        <v>40908</v>
      </c>
      <c r="AG313" s="147">
        <v>40908</v>
      </c>
      <c r="AH313" s="147">
        <v>2011</v>
      </c>
      <c r="AV313" t="s">
        <v>1013</v>
      </c>
      <c r="AW313" t="s">
        <v>971</v>
      </c>
      <c r="AX313">
        <v>14</v>
      </c>
      <c r="AY313" t="s">
        <v>1013</v>
      </c>
      <c r="AZ313" t="s">
        <v>962</v>
      </c>
      <c r="BG313" t="s">
        <v>1013</v>
      </c>
      <c r="BH313" t="s">
        <v>971</v>
      </c>
      <c r="BI313">
        <v>16.3</v>
      </c>
      <c r="BJ313" t="s">
        <v>1013</v>
      </c>
      <c r="BK313" t="s">
        <v>963</v>
      </c>
    </row>
    <row r="314" spans="1:63">
      <c r="A314" s="372">
        <v>1</v>
      </c>
      <c r="B314" s="360"/>
      <c r="C314" s="360">
        <v>1.25E-3</v>
      </c>
      <c r="D314" s="360">
        <v>1.25E-3</v>
      </c>
      <c r="E314" s="360"/>
      <c r="U314" t="s">
        <v>234</v>
      </c>
      <c r="V314" t="s">
        <v>230</v>
      </c>
      <c r="W314" t="s">
        <v>235</v>
      </c>
      <c r="X314">
        <v>1</v>
      </c>
      <c r="Y314">
        <v>931</v>
      </c>
      <c r="Z314" t="s">
        <v>1011</v>
      </c>
      <c r="AA314" t="s">
        <v>1012</v>
      </c>
      <c r="AB314">
        <v>1</v>
      </c>
      <c r="AC314" t="s">
        <v>960</v>
      </c>
      <c r="AD314">
        <v>1</v>
      </c>
      <c r="AE314">
        <v>20120131</v>
      </c>
      <c r="AF314" s="358">
        <v>40939</v>
      </c>
      <c r="AG314" s="147">
        <v>40939</v>
      </c>
      <c r="AH314" s="147">
        <v>2012</v>
      </c>
      <c r="AV314" t="s">
        <v>1013</v>
      </c>
      <c r="AW314" t="s">
        <v>971</v>
      </c>
      <c r="AX314">
        <v>14</v>
      </c>
      <c r="AY314" t="s">
        <v>1013</v>
      </c>
      <c r="AZ314" t="s">
        <v>962</v>
      </c>
      <c r="BG314" t="s">
        <v>1013</v>
      </c>
      <c r="BH314" t="s">
        <v>971</v>
      </c>
      <c r="BI314">
        <v>16.3</v>
      </c>
      <c r="BJ314" t="s">
        <v>1013</v>
      </c>
      <c r="BK314" t="s">
        <v>963</v>
      </c>
    </row>
    <row r="315" spans="1:63">
      <c r="A315" s="372">
        <v>5</v>
      </c>
      <c r="B315" s="360"/>
      <c r="C315" s="360"/>
      <c r="D315" s="360"/>
      <c r="E315" s="360"/>
      <c r="U315" t="s">
        <v>234</v>
      </c>
      <c r="V315" t="s">
        <v>230</v>
      </c>
      <c r="W315" t="s">
        <v>235</v>
      </c>
      <c r="X315">
        <v>1</v>
      </c>
      <c r="Y315">
        <v>931</v>
      </c>
      <c r="Z315" t="s">
        <v>1011</v>
      </c>
      <c r="AA315" t="s">
        <v>1012</v>
      </c>
      <c r="AB315">
        <v>1</v>
      </c>
      <c r="AC315" t="s">
        <v>960</v>
      </c>
      <c r="AD315">
        <v>1</v>
      </c>
      <c r="AE315">
        <v>20120229</v>
      </c>
      <c r="AF315" s="358">
        <v>40968</v>
      </c>
      <c r="AG315" s="147">
        <v>40968</v>
      </c>
      <c r="AH315" s="147">
        <v>2012</v>
      </c>
      <c r="AV315" t="s">
        <v>1013</v>
      </c>
      <c r="AW315" t="s">
        <v>971</v>
      </c>
      <c r="AX315">
        <v>14</v>
      </c>
      <c r="AY315" t="s">
        <v>1013</v>
      </c>
      <c r="AZ315" t="s">
        <v>962</v>
      </c>
      <c r="BG315" t="s">
        <v>1013</v>
      </c>
      <c r="BH315" t="s">
        <v>971</v>
      </c>
      <c r="BI315">
        <v>16.3</v>
      </c>
      <c r="BJ315" t="s">
        <v>1013</v>
      </c>
      <c r="BK315" t="s">
        <v>963</v>
      </c>
    </row>
    <row r="316" spans="1:63">
      <c r="A316" s="372">
        <v>7</v>
      </c>
      <c r="B316" s="360"/>
      <c r="C316" s="360">
        <v>1.0000000000000002E-3</v>
      </c>
      <c r="D316" s="360">
        <v>1.0000000000000002E-3</v>
      </c>
      <c r="E316" s="360"/>
      <c r="U316" t="s">
        <v>234</v>
      </c>
      <c r="V316" t="s">
        <v>230</v>
      </c>
      <c r="W316" t="s">
        <v>235</v>
      </c>
      <c r="X316">
        <v>1</v>
      </c>
      <c r="Y316">
        <v>931</v>
      </c>
      <c r="Z316" t="s">
        <v>1011</v>
      </c>
      <c r="AA316" t="s">
        <v>1012</v>
      </c>
      <c r="AB316">
        <v>1</v>
      </c>
      <c r="AC316" t="s">
        <v>960</v>
      </c>
      <c r="AD316">
        <v>1</v>
      </c>
      <c r="AE316">
        <v>20120331</v>
      </c>
      <c r="AF316" s="358">
        <v>40999</v>
      </c>
      <c r="AG316" s="147">
        <v>40999</v>
      </c>
      <c r="AH316" s="147">
        <v>2012</v>
      </c>
      <c r="AU316">
        <v>8.1</v>
      </c>
      <c r="AV316" t="s">
        <v>1013</v>
      </c>
      <c r="AW316" t="s">
        <v>971</v>
      </c>
      <c r="AX316">
        <v>14</v>
      </c>
      <c r="AY316" t="s">
        <v>1013</v>
      </c>
      <c r="AZ316" t="s">
        <v>962</v>
      </c>
      <c r="BF316">
        <v>8.1</v>
      </c>
      <c r="BG316" t="s">
        <v>1013</v>
      </c>
      <c r="BH316" t="s">
        <v>971</v>
      </c>
      <c r="BI316">
        <v>16.3</v>
      </c>
      <c r="BJ316" t="s">
        <v>1013</v>
      </c>
      <c r="BK316" t="s">
        <v>963</v>
      </c>
    </row>
    <row r="317" spans="1:63">
      <c r="A317" s="361">
        <v>2012</v>
      </c>
      <c r="B317" s="360"/>
      <c r="C317" s="360">
        <v>1E-3</v>
      </c>
      <c r="D317" s="360">
        <v>1E-3</v>
      </c>
      <c r="E317" s="360"/>
      <c r="U317" t="s">
        <v>234</v>
      </c>
      <c r="V317" t="s">
        <v>230</v>
      </c>
      <c r="W317" t="s">
        <v>235</v>
      </c>
      <c r="X317">
        <v>1</v>
      </c>
      <c r="Y317">
        <v>931</v>
      </c>
      <c r="Z317" t="s">
        <v>1011</v>
      </c>
      <c r="AA317" t="s">
        <v>1012</v>
      </c>
      <c r="AB317">
        <v>1</v>
      </c>
      <c r="AC317" t="s">
        <v>960</v>
      </c>
      <c r="AD317">
        <v>1</v>
      </c>
      <c r="AE317">
        <v>20120430</v>
      </c>
      <c r="AF317" s="358">
        <v>41029</v>
      </c>
      <c r="AG317" s="147">
        <v>41029</v>
      </c>
      <c r="AH317" s="147">
        <v>2012</v>
      </c>
      <c r="AU317">
        <v>6.6</v>
      </c>
      <c r="AV317" t="s">
        <v>1013</v>
      </c>
      <c r="AW317" t="s">
        <v>971</v>
      </c>
      <c r="AX317">
        <v>14</v>
      </c>
      <c r="AY317" t="s">
        <v>1013</v>
      </c>
      <c r="AZ317" t="s">
        <v>962</v>
      </c>
      <c r="BF317">
        <v>6.6</v>
      </c>
      <c r="BG317" t="s">
        <v>1013</v>
      </c>
      <c r="BH317" t="s">
        <v>971</v>
      </c>
      <c r="BI317">
        <v>16.3</v>
      </c>
      <c r="BJ317" t="s">
        <v>1013</v>
      </c>
      <c r="BK317" t="s">
        <v>963</v>
      </c>
    </row>
    <row r="318" spans="1:63">
      <c r="A318" s="362" t="s">
        <v>235</v>
      </c>
      <c r="B318" s="360"/>
      <c r="C318" s="360">
        <v>1E-3</v>
      </c>
      <c r="D318" s="360">
        <v>1E-3</v>
      </c>
      <c r="E318" s="360"/>
      <c r="U318" t="s">
        <v>234</v>
      </c>
      <c r="V318" t="s">
        <v>230</v>
      </c>
      <c r="W318" t="s">
        <v>235</v>
      </c>
      <c r="X318">
        <v>1</v>
      </c>
      <c r="Y318">
        <v>931</v>
      </c>
      <c r="Z318" t="s">
        <v>1011</v>
      </c>
      <c r="AA318" t="s">
        <v>1012</v>
      </c>
      <c r="AB318">
        <v>1</v>
      </c>
      <c r="AC318" t="s">
        <v>960</v>
      </c>
      <c r="AD318">
        <v>1</v>
      </c>
      <c r="AE318">
        <v>20120531</v>
      </c>
      <c r="AF318" s="358">
        <v>41060</v>
      </c>
      <c r="AG318" s="147">
        <v>41060</v>
      </c>
      <c r="AH318" s="147">
        <v>2012</v>
      </c>
      <c r="AV318" t="s">
        <v>1013</v>
      </c>
      <c r="AW318" t="s">
        <v>971</v>
      </c>
      <c r="AX318">
        <v>14</v>
      </c>
      <c r="AY318" t="s">
        <v>1013</v>
      </c>
      <c r="AZ318" t="s">
        <v>962</v>
      </c>
      <c r="BG318" t="s">
        <v>1013</v>
      </c>
      <c r="BH318" t="s">
        <v>971</v>
      </c>
      <c r="BI318">
        <v>16.3</v>
      </c>
      <c r="BJ318" t="s">
        <v>1013</v>
      </c>
      <c r="BK318" t="s">
        <v>963</v>
      </c>
    </row>
    <row r="319" spans="1:63">
      <c r="A319" s="372">
        <v>1</v>
      </c>
      <c r="B319" s="360"/>
      <c r="C319" s="360">
        <v>1E-3</v>
      </c>
      <c r="D319" s="360">
        <v>1E-3</v>
      </c>
      <c r="E319" s="360"/>
      <c r="U319" t="s">
        <v>234</v>
      </c>
      <c r="V319" t="s">
        <v>230</v>
      </c>
      <c r="W319" t="s">
        <v>235</v>
      </c>
      <c r="X319">
        <v>1</v>
      </c>
      <c r="Y319">
        <v>931</v>
      </c>
      <c r="Z319" t="s">
        <v>1011</v>
      </c>
      <c r="AA319" t="s">
        <v>1012</v>
      </c>
      <c r="AB319">
        <v>1</v>
      </c>
      <c r="AC319" t="s">
        <v>960</v>
      </c>
      <c r="AD319">
        <v>1</v>
      </c>
      <c r="AE319">
        <v>20120630</v>
      </c>
      <c r="AF319" s="358">
        <v>41090</v>
      </c>
      <c r="AG319" s="147">
        <v>41090</v>
      </c>
      <c r="AH319" s="147">
        <v>2012</v>
      </c>
      <c r="AU319">
        <v>7.3</v>
      </c>
      <c r="AV319" t="s">
        <v>1013</v>
      </c>
      <c r="AW319" t="s">
        <v>971</v>
      </c>
      <c r="AX319">
        <v>14</v>
      </c>
      <c r="AY319" t="s">
        <v>1013</v>
      </c>
      <c r="AZ319" t="s">
        <v>962</v>
      </c>
      <c r="BG319" t="s">
        <v>1013</v>
      </c>
      <c r="BH319" t="s">
        <v>971</v>
      </c>
      <c r="BI319">
        <v>16.3</v>
      </c>
      <c r="BJ319" t="s">
        <v>1013</v>
      </c>
      <c r="BK319" t="s">
        <v>963</v>
      </c>
    </row>
    <row r="320" spans="1:63">
      <c r="A320" s="372">
        <v>5</v>
      </c>
      <c r="B320" s="360"/>
      <c r="C320" s="360"/>
      <c r="D320" s="360"/>
      <c r="E320" s="360"/>
      <c r="U320" t="s">
        <v>234</v>
      </c>
      <c r="V320" t="s">
        <v>230</v>
      </c>
      <c r="W320" t="s">
        <v>235</v>
      </c>
      <c r="X320">
        <v>1</v>
      </c>
      <c r="Y320">
        <v>931</v>
      </c>
      <c r="Z320" t="s">
        <v>1011</v>
      </c>
      <c r="AA320" t="s">
        <v>1012</v>
      </c>
      <c r="AB320">
        <v>1</v>
      </c>
      <c r="AC320" t="s">
        <v>960</v>
      </c>
      <c r="AD320">
        <v>1</v>
      </c>
      <c r="AE320">
        <v>20120731</v>
      </c>
      <c r="AF320" s="358">
        <v>41121</v>
      </c>
      <c r="AG320" s="147">
        <v>41121</v>
      </c>
      <c r="AH320" s="147">
        <v>2012</v>
      </c>
      <c r="AV320" t="s">
        <v>1013</v>
      </c>
      <c r="AW320" t="s">
        <v>971</v>
      </c>
      <c r="AX320">
        <v>14</v>
      </c>
      <c r="AY320" t="s">
        <v>1013</v>
      </c>
      <c r="AZ320" t="s">
        <v>962</v>
      </c>
      <c r="BG320" t="s">
        <v>1013</v>
      </c>
      <c r="BH320" t="s">
        <v>971</v>
      </c>
      <c r="BI320">
        <v>16.3</v>
      </c>
      <c r="BJ320" t="s">
        <v>1013</v>
      </c>
      <c r="BK320" t="s">
        <v>963</v>
      </c>
    </row>
    <row r="321" spans="1:63">
      <c r="A321" s="372">
        <v>7</v>
      </c>
      <c r="B321" s="360"/>
      <c r="C321" s="360">
        <v>1E-3</v>
      </c>
      <c r="D321" s="360">
        <v>1E-3</v>
      </c>
      <c r="E321" s="360"/>
      <c r="U321" t="s">
        <v>234</v>
      </c>
      <c r="V321" t="s">
        <v>230</v>
      </c>
      <c r="W321" t="s">
        <v>235</v>
      </c>
      <c r="X321">
        <v>1</v>
      </c>
      <c r="Y321">
        <v>931</v>
      </c>
      <c r="Z321" t="s">
        <v>1011</v>
      </c>
      <c r="AA321" t="s">
        <v>1012</v>
      </c>
      <c r="AB321">
        <v>1</v>
      </c>
      <c r="AC321" t="s">
        <v>960</v>
      </c>
      <c r="AD321">
        <v>1</v>
      </c>
      <c r="AE321">
        <v>20120831</v>
      </c>
      <c r="AF321" s="358">
        <v>41152</v>
      </c>
      <c r="AG321" s="147">
        <v>41152</v>
      </c>
      <c r="AH321" s="147">
        <v>2012</v>
      </c>
      <c r="AV321" t="s">
        <v>1013</v>
      </c>
      <c r="AW321" t="s">
        <v>971</v>
      </c>
      <c r="AX321">
        <v>14</v>
      </c>
      <c r="AY321" t="s">
        <v>1013</v>
      </c>
      <c r="AZ321" t="s">
        <v>962</v>
      </c>
      <c r="BG321" t="s">
        <v>1013</v>
      </c>
      <c r="BH321" t="s">
        <v>971</v>
      </c>
      <c r="BI321">
        <v>16.3</v>
      </c>
      <c r="BJ321" t="s">
        <v>1013</v>
      </c>
      <c r="BK321" t="s">
        <v>963</v>
      </c>
    </row>
    <row r="322" spans="1:63">
      <c r="A322" s="106" t="s">
        <v>1008</v>
      </c>
      <c r="B322" s="360"/>
      <c r="C322" s="360">
        <v>74.272727272727266</v>
      </c>
      <c r="D322" s="360"/>
      <c r="E322" s="360"/>
      <c r="U322" t="s">
        <v>234</v>
      </c>
      <c r="V322" t="s">
        <v>230</v>
      </c>
      <c r="W322" t="s">
        <v>235</v>
      </c>
      <c r="X322">
        <v>1</v>
      </c>
      <c r="Y322">
        <v>931</v>
      </c>
      <c r="Z322" t="s">
        <v>1011</v>
      </c>
      <c r="AA322" t="s">
        <v>1012</v>
      </c>
      <c r="AB322">
        <v>1</v>
      </c>
      <c r="AC322" t="s">
        <v>960</v>
      </c>
      <c r="AD322">
        <v>1</v>
      </c>
      <c r="AE322">
        <v>20120930</v>
      </c>
      <c r="AF322" s="358">
        <v>41182</v>
      </c>
      <c r="AG322" s="147">
        <v>41182</v>
      </c>
      <c r="AH322" s="147">
        <v>2012</v>
      </c>
      <c r="AV322" t="s">
        <v>1013</v>
      </c>
      <c r="AW322" t="s">
        <v>971</v>
      </c>
      <c r="AX322">
        <v>14</v>
      </c>
      <c r="AY322" t="s">
        <v>1013</v>
      </c>
      <c r="AZ322" t="s">
        <v>962</v>
      </c>
      <c r="BG322" t="s">
        <v>1013</v>
      </c>
      <c r="BH322" t="s">
        <v>971</v>
      </c>
      <c r="BI322">
        <v>16.3</v>
      </c>
      <c r="BJ322" t="s">
        <v>1013</v>
      </c>
      <c r="BK322" t="s">
        <v>963</v>
      </c>
    </row>
    <row r="323" spans="1:63">
      <c r="A323" s="361">
        <v>2010</v>
      </c>
      <c r="B323" s="360"/>
      <c r="C323" s="360">
        <v>75.964285714285708</v>
      </c>
      <c r="D323" s="360"/>
      <c r="E323" s="360"/>
      <c r="U323" t="s">
        <v>234</v>
      </c>
      <c r="V323" t="s">
        <v>230</v>
      </c>
      <c r="W323" t="s">
        <v>235</v>
      </c>
      <c r="X323">
        <v>1</v>
      </c>
      <c r="Y323">
        <v>945</v>
      </c>
      <c r="Z323" t="s">
        <v>1017</v>
      </c>
      <c r="AA323" t="s">
        <v>1018</v>
      </c>
      <c r="AB323">
        <v>1</v>
      </c>
      <c r="AC323" t="s">
        <v>960</v>
      </c>
      <c r="AD323">
        <v>1</v>
      </c>
      <c r="AE323">
        <v>20100831</v>
      </c>
      <c r="AF323" s="358">
        <v>40421</v>
      </c>
      <c r="AG323" s="147">
        <v>40421</v>
      </c>
      <c r="AH323" s="147">
        <v>2010</v>
      </c>
      <c r="AU323">
        <v>380</v>
      </c>
      <c r="AV323" t="s">
        <v>976</v>
      </c>
      <c r="AY323" t="s">
        <v>976</v>
      </c>
      <c r="AZ323" t="s">
        <v>962</v>
      </c>
    </row>
    <row r="324" spans="1:63">
      <c r="A324" s="362" t="s">
        <v>233</v>
      </c>
      <c r="B324" s="360"/>
      <c r="C324" s="360">
        <v>62.666666666666664</v>
      </c>
      <c r="D324" s="360"/>
      <c r="E324" s="360"/>
      <c r="U324" t="s">
        <v>234</v>
      </c>
      <c r="V324" t="s">
        <v>230</v>
      </c>
      <c r="W324" t="s">
        <v>235</v>
      </c>
      <c r="X324">
        <v>1</v>
      </c>
      <c r="Y324">
        <v>945</v>
      </c>
      <c r="Z324" t="s">
        <v>1017</v>
      </c>
      <c r="AA324" t="s">
        <v>1018</v>
      </c>
      <c r="AB324">
        <v>1</v>
      </c>
      <c r="AC324" t="s">
        <v>960</v>
      </c>
      <c r="AD324">
        <v>1</v>
      </c>
      <c r="AE324">
        <v>20100930</v>
      </c>
      <c r="AF324" s="358">
        <v>40451</v>
      </c>
      <c r="AG324" s="147">
        <v>40451</v>
      </c>
      <c r="AH324" s="147">
        <v>2010</v>
      </c>
      <c r="AU324">
        <v>350</v>
      </c>
      <c r="AV324" t="s">
        <v>976</v>
      </c>
      <c r="AY324" t="s">
        <v>976</v>
      </c>
      <c r="AZ324" t="s">
        <v>962</v>
      </c>
    </row>
    <row r="325" spans="1:63">
      <c r="A325" s="372">
        <v>2</v>
      </c>
      <c r="B325" s="360"/>
      <c r="C325" s="360">
        <v>62.666666666666664</v>
      </c>
      <c r="D325" s="360"/>
      <c r="E325" s="360"/>
      <c r="U325" t="s">
        <v>234</v>
      </c>
      <c r="V325" t="s">
        <v>230</v>
      </c>
      <c r="W325" t="s">
        <v>235</v>
      </c>
      <c r="X325">
        <v>1</v>
      </c>
      <c r="Y325">
        <v>945</v>
      </c>
      <c r="Z325" t="s">
        <v>1017</v>
      </c>
      <c r="AA325" t="s">
        <v>1018</v>
      </c>
      <c r="AB325">
        <v>1</v>
      </c>
      <c r="AC325" t="s">
        <v>960</v>
      </c>
      <c r="AD325">
        <v>1</v>
      </c>
      <c r="AE325">
        <v>20101130</v>
      </c>
      <c r="AF325" s="358">
        <v>40512</v>
      </c>
      <c r="AG325" s="147">
        <v>40512</v>
      </c>
      <c r="AH325" s="147">
        <v>2010</v>
      </c>
      <c r="AU325">
        <v>440</v>
      </c>
      <c r="AV325" t="s">
        <v>976</v>
      </c>
      <c r="AY325" t="s">
        <v>976</v>
      </c>
      <c r="AZ325" t="s">
        <v>962</v>
      </c>
    </row>
    <row r="326" spans="1:63">
      <c r="A326" s="362" t="s">
        <v>235</v>
      </c>
      <c r="B326" s="360"/>
      <c r="C326" s="360">
        <v>85.9375</v>
      </c>
      <c r="D326" s="360"/>
      <c r="E326" s="360"/>
      <c r="U326" t="s">
        <v>234</v>
      </c>
      <c r="V326" t="s">
        <v>230</v>
      </c>
      <c r="W326" t="s">
        <v>235</v>
      </c>
      <c r="X326">
        <v>1</v>
      </c>
      <c r="Y326">
        <v>945</v>
      </c>
      <c r="Z326" t="s">
        <v>1017</v>
      </c>
      <c r="AA326" t="s">
        <v>1018</v>
      </c>
      <c r="AB326">
        <v>1</v>
      </c>
      <c r="AC326" t="s">
        <v>960</v>
      </c>
      <c r="AD326">
        <v>1</v>
      </c>
      <c r="AE326">
        <v>20101231</v>
      </c>
      <c r="AF326" s="358">
        <v>40543</v>
      </c>
      <c r="AG326" s="147">
        <v>40543</v>
      </c>
      <c r="AH326" s="147">
        <v>2010</v>
      </c>
      <c r="AU326">
        <v>580</v>
      </c>
      <c r="AV326" t="s">
        <v>976</v>
      </c>
      <c r="AY326" t="s">
        <v>976</v>
      </c>
      <c r="AZ326" t="s">
        <v>962</v>
      </c>
    </row>
    <row r="327" spans="1:63">
      <c r="A327" s="372">
        <v>1</v>
      </c>
      <c r="B327" s="360"/>
      <c r="C327" s="360">
        <v>29.75</v>
      </c>
      <c r="D327" s="360"/>
      <c r="E327" s="360"/>
      <c r="U327" t="s">
        <v>234</v>
      </c>
      <c r="V327" t="s">
        <v>230</v>
      </c>
      <c r="W327" t="s">
        <v>235</v>
      </c>
      <c r="X327">
        <v>1</v>
      </c>
      <c r="Y327">
        <v>945</v>
      </c>
      <c r="Z327" t="s">
        <v>1017</v>
      </c>
      <c r="AA327" t="s">
        <v>1018</v>
      </c>
      <c r="AB327">
        <v>1</v>
      </c>
      <c r="AC327" t="s">
        <v>960</v>
      </c>
      <c r="AD327">
        <v>1</v>
      </c>
      <c r="AE327">
        <v>20110531</v>
      </c>
      <c r="AF327" s="358">
        <v>40694</v>
      </c>
      <c r="AG327" s="147">
        <v>40694</v>
      </c>
      <c r="AH327" s="147">
        <v>2011</v>
      </c>
      <c r="AU327">
        <v>410</v>
      </c>
      <c r="AV327" t="s">
        <v>976</v>
      </c>
      <c r="AY327" t="s">
        <v>976</v>
      </c>
      <c r="AZ327" t="s">
        <v>962</v>
      </c>
    </row>
    <row r="328" spans="1:63">
      <c r="A328" s="372">
        <v>7</v>
      </c>
      <c r="B328" s="360"/>
      <c r="C328" s="360">
        <v>104.66666666666667</v>
      </c>
      <c r="D328" s="360"/>
      <c r="E328" s="360"/>
      <c r="U328" t="s">
        <v>234</v>
      </c>
      <c r="V328" t="s">
        <v>230</v>
      </c>
      <c r="W328" t="s">
        <v>235</v>
      </c>
      <c r="X328">
        <v>1</v>
      </c>
      <c r="Y328">
        <v>945</v>
      </c>
      <c r="Z328" t="s">
        <v>1017</v>
      </c>
      <c r="AA328" t="s">
        <v>1018</v>
      </c>
      <c r="AB328">
        <v>1</v>
      </c>
      <c r="AC328" t="s">
        <v>960</v>
      </c>
      <c r="AD328">
        <v>1</v>
      </c>
      <c r="AE328">
        <v>20110630</v>
      </c>
      <c r="AF328" s="358">
        <v>40724</v>
      </c>
      <c r="AG328" s="147">
        <v>40724</v>
      </c>
      <c r="AH328" s="147">
        <v>2011</v>
      </c>
      <c r="AU328">
        <v>400</v>
      </c>
      <c r="AV328" t="s">
        <v>976</v>
      </c>
      <c r="AY328" t="s">
        <v>976</v>
      </c>
      <c r="AZ328" t="s">
        <v>962</v>
      </c>
    </row>
    <row r="329" spans="1:63">
      <c r="A329" s="361">
        <v>2011</v>
      </c>
      <c r="B329" s="360"/>
      <c r="C329" s="360">
        <v>73.428571428571431</v>
      </c>
      <c r="D329" s="360"/>
      <c r="E329" s="360"/>
      <c r="U329" t="s">
        <v>234</v>
      </c>
      <c r="V329" t="s">
        <v>230</v>
      </c>
      <c r="W329" t="s">
        <v>235</v>
      </c>
      <c r="X329">
        <v>1</v>
      </c>
      <c r="Y329">
        <v>945</v>
      </c>
      <c r="Z329" t="s">
        <v>1017</v>
      </c>
      <c r="AA329" t="s">
        <v>1018</v>
      </c>
      <c r="AB329">
        <v>1</v>
      </c>
      <c r="AC329" t="s">
        <v>960</v>
      </c>
      <c r="AD329">
        <v>1</v>
      </c>
      <c r="AE329">
        <v>20110731</v>
      </c>
      <c r="AF329" s="358">
        <v>40755</v>
      </c>
      <c r="AG329" s="147">
        <v>40755</v>
      </c>
      <c r="AH329" s="147">
        <v>2011</v>
      </c>
      <c r="AU329">
        <v>460</v>
      </c>
      <c r="AV329" t="s">
        <v>976</v>
      </c>
      <c r="AY329" t="s">
        <v>976</v>
      </c>
      <c r="AZ329" t="s">
        <v>962</v>
      </c>
    </row>
    <row r="330" spans="1:63">
      <c r="A330" s="362" t="s">
        <v>233</v>
      </c>
      <c r="B330" s="360"/>
      <c r="C330" s="360">
        <v>65.25</v>
      </c>
      <c r="D330" s="360"/>
      <c r="E330" s="360"/>
      <c r="U330" t="s">
        <v>234</v>
      </c>
      <c r="V330" t="s">
        <v>230</v>
      </c>
      <c r="W330" t="s">
        <v>235</v>
      </c>
      <c r="X330">
        <v>1</v>
      </c>
      <c r="Y330">
        <v>945</v>
      </c>
      <c r="Z330" t="s">
        <v>1017</v>
      </c>
      <c r="AA330" t="s">
        <v>1018</v>
      </c>
      <c r="AB330">
        <v>1</v>
      </c>
      <c r="AC330" t="s">
        <v>960</v>
      </c>
      <c r="AD330">
        <v>1</v>
      </c>
      <c r="AE330">
        <v>20110831</v>
      </c>
      <c r="AF330" s="358">
        <v>40786</v>
      </c>
      <c r="AG330" s="147">
        <v>40786</v>
      </c>
      <c r="AH330" s="147">
        <v>2011</v>
      </c>
      <c r="AU330">
        <v>540</v>
      </c>
      <c r="AV330" t="s">
        <v>976</v>
      </c>
      <c r="AY330" t="s">
        <v>976</v>
      </c>
      <c r="AZ330" t="s">
        <v>962</v>
      </c>
    </row>
    <row r="331" spans="1:63">
      <c r="A331" s="372">
        <v>2</v>
      </c>
      <c r="B331" s="360"/>
      <c r="C331" s="360">
        <v>65.25</v>
      </c>
      <c r="D331" s="360"/>
      <c r="E331" s="360"/>
      <c r="U331" t="s">
        <v>234</v>
      </c>
      <c r="V331" t="s">
        <v>230</v>
      </c>
      <c r="W331" t="s">
        <v>235</v>
      </c>
      <c r="X331">
        <v>1</v>
      </c>
      <c r="Y331">
        <v>945</v>
      </c>
      <c r="Z331" t="s">
        <v>1017</v>
      </c>
      <c r="AA331" t="s">
        <v>1018</v>
      </c>
      <c r="AB331">
        <v>1</v>
      </c>
      <c r="AC331" t="s">
        <v>960</v>
      </c>
      <c r="AD331">
        <v>1</v>
      </c>
      <c r="AE331">
        <v>20120331</v>
      </c>
      <c r="AF331" s="358">
        <v>40999</v>
      </c>
      <c r="AG331" s="147">
        <v>40999</v>
      </c>
      <c r="AH331" s="147">
        <v>2012</v>
      </c>
      <c r="AU331">
        <v>440</v>
      </c>
      <c r="AV331" t="s">
        <v>976</v>
      </c>
      <c r="AY331" t="s">
        <v>976</v>
      </c>
      <c r="AZ331" t="s">
        <v>962</v>
      </c>
    </row>
    <row r="332" spans="1:63">
      <c r="A332" s="362" t="s">
        <v>235</v>
      </c>
      <c r="B332" s="360"/>
      <c r="C332" s="360">
        <v>79.5625</v>
      </c>
      <c r="D332" s="360"/>
      <c r="E332" s="360"/>
      <c r="U332" t="s">
        <v>234</v>
      </c>
      <c r="V332" t="s">
        <v>230</v>
      </c>
      <c r="W332" t="s">
        <v>235</v>
      </c>
      <c r="X332">
        <v>1</v>
      </c>
      <c r="Y332">
        <v>945</v>
      </c>
      <c r="Z332" t="s">
        <v>1017</v>
      </c>
      <c r="AA332" t="s">
        <v>1018</v>
      </c>
      <c r="AB332">
        <v>1</v>
      </c>
      <c r="AC332" t="s">
        <v>960</v>
      </c>
      <c r="AD332">
        <v>1</v>
      </c>
      <c r="AE332">
        <v>20120430</v>
      </c>
      <c r="AF332" s="358">
        <v>41029</v>
      </c>
      <c r="AG332" s="147">
        <v>41029</v>
      </c>
      <c r="AH332" s="147">
        <v>2012</v>
      </c>
      <c r="AU332">
        <v>820</v>
      </c>
      <c r="AV332" t="s">
        <v>976</v>
      </c>
      <c r="AY332" t="s">
        <v>976</v>
      </c>
      <c r="AZ332" t="s">
        <v>962</v>
      </c>
    </row>
    <row r="333" spans="1:63">
      <c r="A333" s="372">
        <v>1</v>
      </c>
      <c r="B333" s="360"/>
      <c r="C333" s="360">
        <v>37.5</v>
      </c>
      <c r="D333" s="360"/>
      <c r="E333" s="360"/>
      <c r="U333" t="s">
        <v>234</v>
      </c>
      <c r="V333" t="s">
        <v>230</v>
      </c>
      <c r="W333" t="s">
        <v>235</v>
      </c>
      <c r="X333">
        <v>1</v>
      </c>
      <c r="Y333">
        <v>951</v>
      </c>
      <c r="Z333" t="s">
        <v>1019</v>
      </c>
      <c r="AA333" t="s">
        <v>1020</v>
      </c>
      <c r="AB333">
        <v>1</v>
      </c>
      <c r="AC333" t="s">
        <v>960</v>
      </c>
      <c r="AD333">
        <v>1</v>
      </c>
      <c r="AE333">
        <v>20100831</v>
      </c>
      <c r="AF333" s="358">
        <v>40421</v>
      </c>
      <c r="AG333" s="147">
        <v>40421</v>
      </c>
      <c r="AH333" s="147">
        <v>2010</v>
      </c>
      <c r="AU333">
        <v>0.89</v>
      </c>
      <c r="AV333" t="s">
        <v>976</v>
      </c>
      <c r="AY333" t="s">
        <v>976</v>
      </c>
      <c r="AZ333" t="s">
        <v>962</v>
      </c>
    </row>
    <row r="334" spans="1:63">
      <c r="A334" s="372">
        <v>7</v>
      </c>
      <c r="B334" s="360"/>
      <c r="C334" s="360">
        <v>93.583333333333329</v>
      </c>
      <c r="D334" s="360"/>
      <c r="E334" s="360"/>
      <c r="U334" t="s">
        <v>234</v>
      </c>
      <c r="V334" t="s">
        <v>230</v>
      </c>
      <c r="W334" t="s">
        <v>235</v>
      </c>
      <c r="X334">
        <v>1</v>
      </c>
      <c r="Y334">
        <v>951</v>
      </c>
      <c r="Z334" t="s">
        <v>1019</v>
      </c>
      <c r="AA334" t="s">
        <v>1020</v>
      </c>
      <c r="AB334">
        <v>1</v>
      </c>
      <c r="AC334" t="s">
        <v>960</v>
      </c>
      <c r="AD334">
        <v>1</v>
      </c>
      <c r="AE334">
        <v>20100930</v>
      </c>
      <c r="AF334" s="358">
        <v>40451</v>
      </c>
      <c r="AG334" s="147">
        <v>40451</v>
      </c>
      <c r="AH334" s="147">
        <v>2010</v>
      </c>
      <c r="AU334">
        <v>0.79</v>
      </c>
      <c r="AV334" t="s">
        <v>976</v>
      </c>
      <c r="AY334" t="s">
        <v>976</v>
      </c>
      <c r="AZ334" t="s">
        <v>962</v>
      </c>
    </row>
    <row r="335" spans="1:63">
      <c r="A335" s="361">
        <v>2012</v>
      </c>
      <c r="B335" s="360"/>
      <c r="C335" s="360">
        <v>71.900000000000006</v>
      </c>
      <c r="D335" s="360"/>
      <c r="E335" s="360"/>
      <c r="U335" t="s">
        <v>234</v>
      </c>
      <c r="V335" t="s">
        <v>230</v>
      </c>
      <c r="W335" t="s">
        <v>235</v>
      </c>
      <c r="X335">
        <v>1</v>
      </c>
      <c r="Y335">
        <v>951</v>
      </c>
      <c r="Z335" t="s">
        <v>1019</v>
      </c>
      <c r="AA335" t="s">
        <v>1020</v>
      </c>
      <c r="AB335">
        <v>1</v>
      </c>
      <c r="AC335" t="s">
        <v>960</v>
      </c>
      <c r="AD335">
        <v>1</v>
      </c>
      <c r="AE335">
        <v>20101130</v>
      </c>
      <c r="AF335" s="358">
        <v>40512</v>
      </c>
      <c r="AG335" s="147">
        <v>40512</v>
      </c>
      <c r="AH335" s="147">
        <v>2010</v>
      </c>
      <c r="AU335">
        <v>0.93</v>
      </c>
      <c r="AV335" t="s">
        <v>976</v>
      </c>
      <c r="AY335" t="s">
        <v>976</v>
      </c>
      <c r="AZ335" t="s">
        <v>962</v>
      </c>
    </row>
    <row r="336" spans="1:63">
      <c r="A336" s="362" t="s">
        <v>233</v>
      </c>
      <c r="B336" s="360"/>
      <c r="C336" s="360">
        <v>58.75</v>
      </c>
      <c r="D336" s="360"/>
      <c r="E336" s="360"/>
      <c r="U336" t="s">
        <v>234</v>
      </c>
      <c r="V336" t="s">
        <v>230</v>
      </c>
      <c r="W336" t="s">
        <v>235</v>
      </c>
      <c r="X336">
        <v>1</v>
      </c>
      <c r="Y336">
        <v>951</v>
      </c>
      <c r="Z336" t="s">
        <v>1019</v>
      </c>
      <c r="AA336" t="s">
        <v>1020</v>
      </c>
      <c r="AB336">
        <v>1</v>
      </c>
      <c r="AC336" t="s">
        <v>960</v>
      </c>
      <c r="AD336">
        <v>1</v>
      </c>
      <c r="AE336">
        <v>20101231</v>
      </c>
      <c r="AF336" s="358">
        <v>40543</v>
      </c>
      <c r="AG336" s="147">
        <v>40543</v>
      </c>
      <c r="AH336" s="147">
        <v>2010</v>
      </c>
      <c r="AU336">
        <v>1.35</v>
      </c>
      <c r="AV336" t="s">
        <v>976</v>
      </c>
      <c r="AY336" t="s">
        <v>976</v>
      </c>
      <c r="AZ336" t="s">
        <v>962</v>
      </c>
    </row>
    <row r="337" spans="1:63">
      <c r="A337" s="372">
        <v>2</v>
      </c>
      <c r="B337" s="360"/>
      <c r="C337" s="360">
        <v>58.75</v>
      </c>
      <c r="D337" s="360"/>
      <c r="E337" s="360"/>
      <c r="U337" t="s">
        <v>234</v>
      </c>
      <c r="V337" t="s">
        <v>230</v>
      </c>
      <c r="W337" t="s">
        <v>235</v>
      </c>
      <c r="X337">
        <v>1</v>
      </c>
      <c r="Y337">
        <v>951</v>
      </c>
      <c r="Z337" t="s">
        <v>1019</v>
      </c>
      <c r="AA337" t="s">
        <v>1020</v>
      </c>
      <c r="AB337">
        <v>1</v>
      </c>
      <c r="AC337" t="s">
        <v>960</v>
      </c>
      <c r="AD337">
        <v>1</v>
      </c>
      <c r="AE337">
        <v>20110531</v>
      </c>
      <c r="AF337" s="358">
        <v>40694</v>
      </c>
      <c r="AG337" s="147">
        <v>40694</v>
      </c>
      <c r="AH337" s="147">
        <v>2011</v>
      </c>
      <c r="AU337">
        <v>1.3</v>
      </c>
      <c r="AV337" t="s">
        <v>976</v>
      </c>
      <c r="AY337" t="s">
        <v>976</v>
      </c>
      <c r="AZ337" t="s">
        <v>962</v>
      </c>
    </row>
    <row r="338" spans="1:63">
      <c r="A338" s="362" t="s">
        <v>235</v>
      </c>
      <c r="B338" s="360"/>
      <c r="C338" s="360">
        <v>80.666666666666671</v>
      </c>
      <c r="D338" s="360"/>
      <c r="E338" s="360"/>
      <c r="U338" t="s">
        <v>234</v>
      </c>
      <c r="V338" t="s">
        <v>230</v>
      </c>
      <c r="W338" t="s">
        <v>235</v>
      </c>
      <c r="X338">
        <v>1</v>
      </c>
      <c r="Y338">
        <v>951</v>
      </c>
      <c r="Z338" t="s">
        <v>1019</v>
      </c>
      <c r="AA338" t="s">
        <v>1020</v>
      </c>
      <c r="AB338">
        <v>1</v>
      </c>
      <c r="AC338" t="s">
        <v>960</v>
      </c>
      <c r="AD338">
        <v>1</v>
      </c>
      <c r="AE338">
        <v>20110630</v>
      </c>
      <c r="AF338" s="358">
        <v>40724</v>
      </c>
      <c r="AG338" s="147">
        <v>40724</v>
      </c>
      <c r="AH338" s="147">
        <v>2011</v>
      </c>
      <c r="AU338">
        <v>1.01</v>
      </c>
      <c r="AV338" t="s">
        <v>976</v>
      </c>
      <c r="AY338" t="s">
        <v>976</v>
      </c>
      <c r="AZ338" t="s">
        <v>962</v>
      </c>
    </row>
    <row r="339" spans="1:63">
      <c r="A339" s="372">
        <v>1</v>
      </c>
      <c r="B339" s="360"/>
      <c r="C339" s="360">
        <v>35.5</v>
      </c>
      <c r="D339" s="360"/>
      <c r="E339" s="360"/>
      <c r="U339" t="s">
        <v>234</v>
      </c>
      <c r="V339" t="s">
        <v>230</v>
      </c>
      <c r="W339" t="s">
        <v>235</v>
      </c>
      <c r="X339">
        <v>1</v>
      </c>
      <c r="Y339">
        <v>951</v>
      </c>
      <c r="Z339" t="s">
        <v>1019</v>
      </c>
      <c r="AA339" t="s">
        <v>1020</v>
      </c>
      <c r="AB339">
        <v>1</v>
      </c>
      <c r="AC339" t="s">
        <v>960</v>
      </c>
      <c r="AD339">
        <v>1</v>
      </c>
      <c r="AE339">
        <v>20110731</v>
      </c>
      <c r="AF339" s="358">
        <v>40755</v>
      </c>
      <c r="AG339" s="147">
        <v>40755</v>
      </c>
      <c r="AH339" s="147">
        <v>2011</v>
      </c>
      <c r="AU339">
        <v>0.79</v>
      </c>
      <c r="AV339" t="s">
        <v>976</v>
      </c>
      <c r="AY339" t="s">
        <v>976</v>
      </c>
      <c r="AZ339" t="s">
        <v>962</v>
      </c>
    </row>
    <row r="340" spans="1:63">
      <c r="A340" s="372">
        <v>7</v>
      </c>
      <c r="B340" s="360"/>
      <c r="C340" s="360">
        <v>103.25</v>
      </c>
      <c r="D340" s="360"/>
      <c r="E340" s="360"/>
      <c r="U340" t="s">
        <v>234</v>
      </c>
      <c r="V340" t="s">
        <v>230</v>
      </c>
      <c r="W340" t="s">
        <v>235</v>
      </c>
      <c r="X340">
        <v>1</v>
      </c>
      <c r="Y340">
        <v>951</v>
      </c>
      <c r="Z340" t="s">
        <v>1019</v>
      </c>
      <c r="AA340" t="s">
        <v>1020</v>
      </c>
      <c r="AB340">
        <v>1</v>
      </c>
      <c r="AC340" t="s">
        <v>960</v>
      </c>
      <c r="AD340">
        <v>1</v>
      </c>
      <c r="AE340">
        <v>20110831</v>
      </c>
      <c r="AF340" s="358">
        <v>40786</v>
      </c>
      <c r="AG340" s="147">
        <v>40786</v>
      </c>
      <c r="AH340" s="147">
        <v>2011</v>
      </c>
      <c r="AU340">
        <v>1.07</v>
      </c>
      <c r="AV340" t="s">
        <v>976</v>
      </c>
      <c r="AY340" t="s">
        <v>976</v>
      </c>
      <c r="AZ340" t="s">
        <v>962</v>
      </c>
    </row>
    <row r="341" spans="1:63">
      <c r="A341" s="106" t="s">
        <v>1031</v>
      </c>
      <c r="B341" s="360"/>
      <c r="C341" s="360">
        <v>0.11536363636363638</v>
      </c>
      <c r="D341" s="360">
        <v>0.11536363636363638</v>
      </c>
      <c r="E341" s="360"/>
      <c r="U341" t="s">
        <v>234</v>
      </c>
      <c r="V341" t="s">
        <v>230</v>
      </c>
      <c r="W341" t="s">
        <v>235</v>
      </c>
      <c r="X341">
        <v>1</v>
      </c>
      <c r="Y341">
        <v>951</v>
      </c>
      <c r="Z341" t="s">
        <v>1019</v>
      </c>
      <c r="AA341" t="s">
        <v>1020</v>
      </c>
      <c r="AB341">
        <v>1</v>
      </c>
      <c r="AC341" t="s">
        <v>960</v>
      </c>
      <c r="AD341">
        <v>1</v>
      </c>
      <c r="AE341">
        <v>20120331</v>
      </c>
      <c r="AF341" s="358">
        <v>40999</v>
      </c>
      <c r="AG341" s="147">
        <v>40999</v>
      </c>
      <c r="AH341" s="147">
        <v>2012</v>
      </c>
      <c r="AU341">
        <v>0.78</v>
      </c>
      <c r="AV341" t="s">
        <v>976</v>
      </c>
      <c r="AY341" t="s">
        <v>976</v>
      </c>
      <c r="AZ341" t="s">
        <v>962</v>
      </c>
    </row>
    <row r="342" spans="1:63">
      <c r="A342" s="361">
        <v>2012</v>
      </c>
      <c r="B342" s="360"/>
      <c r="C342" s="360">
        <v>0.11536363636363638</v>
      </c>
      <c r="D342" s="360">
        <v>0.11536363636363638</v>
      </c>
      <c r="E342" s="360"/>
      <c r="U342" t="s">
        <v>234</v>
      </c>
      <c r="V342" t="s">
        <v>230</v>
      </c>
      <c r="W342" t="s">
        <v>235</v>
      </c>
      <c r="X342">
        <v>1</v>
      </c>
      <c r="Y342">
        <v>951</v>
      </c>
      <c r="Z342" t="s">
        <v>1019</v>
      </c>
      <c r="AA342" t="s">
        <v>1020</v>
      </c>
      <c r="AB342">
        <v>1</v>
      </c>
      <c r="AC342" t="s">
        <v>960</v>
      </c>
      <c r="AD342">
        <v>1</v>
      </c>
      <c r="AE342">
        <v>20120430</v>
      </c>
      <c r="AF342" s="358">
        <v>41029</v>
      </c>
      <c r="AG342" s="147">
        <v>41029</v>
      </c>
      <c r="AH342" s="147">
        <v>2012</v>
      </c>
      <c r="AU342">
        <v>0.78</v>
      </c>
      <c r="AV342" t="s">
        <v>976</v>
      </c>
      <c r="AY342" t="s">
        <v>976</v>
      </c>
      <c r="AZ342" t="s">
        <v>962</v>
      </c>
    </row>
    <row r="343" spans="1:63">
      <c r="A343" s="362" t="s">
        <v>233</v>
      </c>
      <c r="B343" s="360"/>
      <c r="C343" s="360">
        <v>0.1512</v>
      </c>
      <c r="D343" s="360">
        <v>0.1512</v>
      </c>
      <c r="E343" s="360"/>
      <c r="U343" t="s">
        <v>234</v>
      </c>
      <c r="V343" t="s">
        <v>230</v>
      </c>
      <c r="W343" t="s">
        <v>235</v>
      </c>
      <c r="X343">
        <v>1</v>
      </c>
      <c r="Y343">
        <v>981</v>
      </c>
      <c r="Z343" t="s">
        <v>226</v>
      </c>
      <c r="AA343" t="s">
        <v>1021</v>
      </c>
      <c r="AB343">
        <v>1</v>
      </c>
      <c r="AC343" t="s">
        <v>960</v>
      </c>
      <c r="AD343">
        <v>1</v>
      </c>
      <c r="AE343">
        <v>20090731</v>
      </c>
      <c r="AF343" s="358">
        <v>40025</v>
      </c>
      <c r="AG343" s="147">
        <v>40025</v>
      </c>
      <c r="AH343" s="147">
        <v>2009</v>
      </c>
      <c r="AV343" t="s">
        <v>976</v>
      </c>
      <c r="AW343" t="s">
        <v>971</v>
      </c>
      <c r="AX343">
        <v>0.01</v>
      </c>
      <c r="AY343" t="s">
        <v>976</v>
      </c>
      <c r="AZ343" t="s">
        <v>962</v>
      </c>
      <c r="BG343" t="s">
        <v>976</v>
      </c>
      <c r="BH343" t="s">
        <v>971</v>
      </c>
      <c r="BI343">
        <v>1.2999999999999999E-2</v>
      </c>
      <c r="BJ343" t="s">
        <v>976</v>
      </c>
      <c r="BK343" t="s">
        <v>963</v>
      </c>
    </row>
    <row r="344" spans="1:63">
      <c r="A344" s="372">
        <v>2</v>
      </c>
      <c r="B344" s="360"/>
      <c r="C344" s="360">
        <v>0.1512</v>
      </c>
      <c r="D344" s="360">
        <v>0.1512</v>
      </c>
      <c r="E344" s="360"/>
      <c r="U344" t="s">
        <v>234</v>
      </c>
      <c r="V344" t="s">
        <v>230</v>
      </c>
      <c r="W344" t="s">
        <v>235</v>
      </c>
      <c r="X344">
        <v>1</v>
      </c>
      <c r="Y344">
        <v>981</v>
      </c>
      <c r="Z344" t="s">
        <v>226</v>
      </c>
      <c r="AA344" t="s">
        <v>1021</v>
      </c>
      <c r="AB344">
        <v>1</v>
      </c>
      <c r="AC344" t="s">
        <v>960</v>
      </c>
      <c r="AD344">
        <v>1</v>
      </c>
      <c r="AE344">
        <v>20090831</v>
      </c>
      <c r="AF344" s="358">
        <v>40056</v>
      </c>
      <c r="AG344" s="147">
        <v>40056</v>
      </c>
      <c r="AH344" s="147">
        <v>2009</v>
      </c>
      <c r="AV344" t="s">
        <v>976</v>
      </c>
      <c r="AW344" t="s">
        <v>971</v>
      </c>
      <c r="AX344">
        <v>0.01</v>
      </c>
      <c r="AY344" t="s">
        <v>976</v>
      </c>
      <c r="AZ344" t="s">
        <v>962</v>
      </c>
      <c r="BG344" t="s">
        <v>976</v>
      </c>
      <c r="BH344" t="s">
        <v>971</v>
      </c>
      <c r="BI344">
        <v>1.2999999999999999E-2</v>
      </c>
      <c r="BJ344" t="s">
        <v>976</v>
      </c>
      <c r="BK344" t="s">
        <v>963</v>
      </c>
    </row>
    <row r="345" spans="1:63">
      <c r="A345" s="362" t="s">
        <v>235</v>
      </c>
      <c r="B345" s="360"/>
      <c r="C345" s="360">
        <v>8.5500000000000007E-2</v>
      </c>
      <c r="D345" s="360">
        <v>8.5500000000000007E-2</v>
      </c>
      <c r="E345" s="360"/>
      <c r="U345" t="s">
        <v>234</v>
      </c>
      <c r="V345" t="s">
        <v>230</v>
      </c>
      <c r="W345" t="s">
        <v>235</v>
      </c>
      <c r="X345">
        <v>1</v>
      </c>
      <c r="Y345">
        <v>981</v>
      </c>
      <c r="Z345" t="s">
        <v>226</v>
      </c>
      <c r="AA345" t="s">
        <v>1021</v>
      </c>
      <c r="AB345">
        <v>1</v>
      </c>
      <c r="AC345" t="s">
        <v>960</v>
      </c>
      <c r="AD345">
        <v>1</v>
      </c>
      <c r="AE345">
        <v>20090930</v>
      </c>
      <c r="AF345" s="358">
        <v>40086</v>
      </c>
      <c r="AG345" s="147">
        <v>40086</v>
      </c>
      <c r="AH345" s="147">
        <v>2009</v>
      </c>
      <c r="AV345" t="s">
        <v>976</v>
      </c>
      <c r="AW345" t="s">
        <v>971</v>
      </c>
      <c r="AX345">
        <v>0.01</v>
      </c>
      <c r="AY345" t="s">
        <v>976</v>
      </c>
      <c r="AZ345" t="s">
        <v>962</v>
      </c>
      <c r="BG345" t="s">
        <v>976</v>
      </c>
      <c r="BH345" t="s">
        <v>971</v>
      </c>
      <c r="BI345">
        <v>1.2999999999999999E-2</v>
      </c>
      <c r="BJ345" t="s">
        <v>976</v>
      </c>
      <c r="BK345" t="s">
        <v>963</v>
      </c>
    </row>
    <row r="346" spans="1:63">
      <c r="A346" s="372">
        <v>1</v>
      </c>
      <c r="B346" s="360"/>
      <c r="C346" s="360">
        <v>5.0000000000000001E-3</v>
      </c>
      <c r="D346" s="360">
        <v>5.0000000000000001E-3</v>
      </c>
      <c r="E346" s="360"/>
      <c r="U346" t="s">
        <v>234</v>
      </c>
      <c r="V346" t="s">
        <v>230</v>
      </c>
      <c r="W346" t="s">
        <v>235</v>
      </c>
      <c r="X346">
        <v>1</v>
      </c>
      <c r="Y346">
        <v>981</v>
      </c>
      <c r="Z346" t="s">
        <v>226</v>
      </c>
      <c r="AA346" t="s">
        <v>1021</v>
      </c>
      <c r="AB346">
        <v>1</v>
      </c>
      <c r="AC346" t="s">
        <v>960</v>
      </c>
      <c r="AD346">
        <v>1</v>
      </c>
      <c r="AE346">
        <v>20091031</v>
      </c>
      <c r="AF346" s="358">
        <v>40117</v>
      </c>
      <c r="AG346" s="147">
        <v>40117</v>
      </c>
      <c r="AH346" s="147">
        <v>2009</v>
      </c>
      <c r="AV346" t="s">
        <v>976</v>
      </c>
      <c r="AW346" t="s">
        <v>971</v>
      </c>
      <c r="AX346">
        <v>0.01</v>
      </c>
      <c r="AY346" t="s">
        <v>976</v>
      </c>
      <c r="AZ346" t="s">
        <v>962</v>
      </c>
      <c r="BG346" t="s">
        <v>976</v>
      </c>
      <c r="BH346" t="s">
        <v>971</v>
      </c>
      <c r="BI346">
        <v>1.2999999999999999E-2</v>
      </c>
      <c r="BJ346" t="s">
        <v>976</v>
      </c>
      <c r="BK346" t="s">
        <v>963</v>
      </c>
    </row>
    <row r="347" spans="1:63">
      <c r="A347" s="372">
        <v>7</v>
      </c>
      <c r="B347" s="360"/>
      <c r="C347" s="360">
        <v>0.1016</v>
      </c>
      <c r="D347" s="360">
        <v>0.1016</v>
      </c>
      <c r="E347" s="360"/>
      <c r="U347" t="s">
        <v>234</v>
      </c>
      <c r="V347" t="s">
        <v>230</v>
      </c>
      <c r="W347" t="s">
        <v>235</v>
      </c>
      <c r="X347">
        <v>1</v>
      </c>
      <c r="Y347">
        <v>981</v>
      </c>
      <c r="Z347" t="s">
        <v>226</v>
      </c>
      <c r="AA347" t="s">
        <v>1021</v>
      </c>
      <c r="AB347">
        <v>1</v>
      </c>
      <c r="AC347" t="s">
        <v>960</v>
      </c>
      <c r="AD347">
        <v>1</v>
      </c>
      <c r="AE347">
        <v>20091130</v>
      </c>
      <c r="AF347" s="358">
        <v>40147</v>
      </c>
      <c r="AG347" s="147">
        <v>40147</v>
      </c>
      <c r="AH347" s="147">
        <v>2009</v>
      </c>
      <c r="AV347" t="s">
        <v>976</v>
      </c>
      <c r="AW347" t="s">
        <v>971</v>
      </c>
      <c r="AX347">
        <v>0.01</v>
      </c>
      <c r="AY347" t="s">
        <v>976</v>
      </c>
      <c r="AZ347" t="s">
        <v>962</v>
      </c>
      <c r="BG347" t="s">
        <v>976</v>
      </c>
      <c r="BH347" t="s">
        <v>971</v>
      </c>
      <c r="BI347">
        <v>1.2999999999999999E-2</v>
      </c>
      <c r="BJ347" t="s">
        <v>976</v>
      </c>
      <c r="BK347" t="s">
        <v>963</v>
      </c>
    </row>
    <row r="348" spans="1:63">
      <c r="A348" s="106" t="s">
        <v>1085</v>
      </c>
      <c r="B348" s="360"/>
      <c r="C348" s="360"/>
      <c r="D348" s="360">
        <v>161.30000000000001</v>
      </c>
      <c r="E348" s="360"/>
      <c r="U348" t="s">
        <v>234</v>
      </c>
      <c r="V348" t="s">
        <v>230</v>
      </c>
      <c r="W348" t="s">
        <v>235</v>
      </c>
      <c r="X348">
        <v>1</v>
      </c>
      <c r="Y348">
        <v>981</v>
      </c>
      <c r="Z348" t="s">
        <v>226</v>
      </c>
      <c r="AA348" t="s">
        <v>1021</v>
      </c>
      <c r="AB348">
        <v>1</v>
      </c>
      <c r="AC348" t="s">
        <v>960</v>
      </c>
      <c r="AD348">
        <v>1</v>
      </c>
      <c r="AE348">
        <v>20091231</v>
      </c>
      <c r="AF348" s="358">
        <v>40178</v>
      </c>
      <c r="AG348" s="147">
        <v>40178</v>
      </c>
      <c r="AH348" s="147">
        <v>2009</v>
      </c>
      <c r="AV348" t="s">
        <v>976</v>
      </c>
      <c r="AW348" t="s">
        <v>971</v>
      </c>
      <c r="AX348">
        <v>0.01</v>
      </c>
      <c r="AY348" t="s">
        <v>976</v>
      </c>
      <c r="AZ348" t="s">
        <v>962</v>
      </c>
      <c r="BG348" t="s">
        <v>976</v>
      </c>
      <c r="BH348" t="s">
        <v>971</v>
      </c>
      <c r="BI348">
        <v>1.2999999999999999E-2</v>
      </c>
      <c r="BJ348" t="s">
        <v>976</v>
      </c>
      <c r="BK348" t="s">
        <v>963</v>
      </c>
    </row>
    <row r="349" spans="1:63">
      <c r="A349" s="361">
        <v>2010</v>
      </c>
      <c r="B349" s="360"/>
      <c r="C349" s="360"/>
      <c r="D349" s="360">
        <v>179.75</v>
      </c>
      <c r="E349" s="360"/>
      <c r="U349" t="s">
        <v>234</v>
      </c>
      <c r="V349" t="s">
        <v>230</v>
      </c>
      <c r="W349" t="s">
        <v>235</v>
      </c>
      <c r="X349">
        <v>1</v>
      </c>
      <c r="Y349">
        <v>981</v>
      </c>
      <c r="Z349" t="s">
        <v>226</v>
      </c>
      <c r="AA349" t="s">
        <v>1021</v>
      </c>
      <c r="AB349">
        <v>1</v>
      </c>
      <c r="AC349" t="s">
        <v>960</v>
      </c>
      <c r="AD349">
        <v>1</v>
      </c>
      <c r="AE349">
        <v>20100131</v>
      </c>
      <c r="AF349" s="358">
        <v>40209</v>
      </c>
      <c r="AG349" s="147">
        <v>40209</v>
      </c>
      <c r="AH349" s="147">
        <v>2010</v>
      </c>
      <c r="AV349" t="s">
        <v>976</v>
      </c>
      <c r="AW349" t="s">
        <v>971</v>
      </c>
      <c r="AX349">
        <v>0.01</v>
      </c>
      <c r="AY349" t="s">
        <v>976</v>
      </c>
      <c r="AZ349" t="s">
        <v>962</v>
      </c>
      <c r="BG349" t="s">
        <v>976</v>
      </c>
      <c r="BH349" t="s">
        <v>971</v>
      </c>
      <c r="BI349">
        <v>1.2999999999999999E-2</v>
      </c>
      <c r="BJ349" t="s">
        <v>976</v>
      </c>
      <c r="BK349" t="s">
        <v>963</v>
      </c>
    </row>
    <row r="350" spans="1:63">
      <c r="A350" s="362" t="s">
        <v>233</v>
      </c>
      <c r="B350" s="360"/>
      <c r="C350" s="360"/>
      <c r="D350" s="360">
        <v>211</v>
      </c>
      <c r="E350" s="360"/>
      <c r="U350" t="s">
        <v>234</v>
      </c>
      <c r="V350" t="s">
        <v>230</v>
      </c>
      <c r="W350" t="s">
        <v>235</v>
      </c>
      <c r="X350">
        <v>1</v>
      </c>
      <c r="Y350">
        <v>981</v>
      </c>
      <c r="Z350" t="s">
        <v>226</v>
      </c>
      <c r="AA350" t="s">
        <v>1021</v>
      </c>
      <c r="AB350">
        <v>1</v>
      </c>
      <c r="AC350" t="s">
        <v>960</v>
      </c>
      <c r="AD350">
        <v>1</v>
      </c>
      <c r="AE350">
        <v>20100228</v>
      </c>
      <c r="AF350" s="358">
        <v>40237</v>
      </c>
      <c r="AG350" s="147">
        <v>40237</v>
      </c>
      <c r="AH350" s="147">
        <v>2010</v>
      </c>
      <c r="AV350" t="s">
        <v>976</v>
      </c>
      <c r="AW350" t="s">
        <v>971</v>
      </c>
      <c r="AX350">
        <v>0.01</v>
      </c>
      <c r="AY350" t="s">
        <v>976</v>
      </c>
      <c r="AZ350" t="s">
        <v>962</v>
      </c>
      <c r="BG350" t="s">
        <v>976</v>
      </c>
      <c r="BH350" t="s">
        <v>971</v>
      </c>
      <c r="BI350">
        <v>1.2999999999999999E-2</v>
      </c>
      <c r="BJ350" t="s">
        <v>976</v>
      </c>
      <c r="BK350" t="s">
        <v>963</v>
      </c>
    </row>
    <row r="351" spans="1:63">
      <c r="A351" s="372">
        <v>2</v>
      </c>
      <c r="B351" s="360"/>
      <c r="C351" s="360"/>
      <c r="D351" s="360">
        <v>211</v>
      </c>
      <c r="E351" s="360"/>
      <c r="U351" t="s">
        <v>234</v>
      </c>
      <c r="V351" t="s">
        <v>230</v>
      </c>
      <c r="W351" t="s">
        <v>235</v>
      </c>
      <c r="X351">
        <v>1</v>
      </c>
      <c r="Y351">
        <v>981</v>
      </c>
      <c r="Z351" t="s">
        <v>226</v>
      </c>
      <c r="AA351" t="s">
        <v>1021</v>
      </c>
      <c r="AB351">
        <v>1</v>
      </c>
      <c r="AC351" t="s">
        <v>960</v>
      </c>
      <c r="AD351">
        <v>1</v>
      </c>
      <c r="AE351">
        <v>20100331</v>
      </c>
      <c r="AF351" s="358">
        <v>40268</v>
      </c>
      <c r="AG351" s="147">
        <v>40268</v>
      </c>
      <c r="AH351" s="147">
        <v>2010</v>
      </c>
      <c r="AV351" t="s">
        <v>976</v>
      </c>
      <c r="AW351" t="s">
        <v>971</v>
      </c>
      <c r="AX351">
        <v>0.01</v>
      </c>
      <c r="AY351" t="s">
        <v>976</v>
      </c>
      <c r="AZ351" t="s">
        <v>962</v>
      </c>
      <c r="BG351" t="s">
        <v>976</v>
      </c>
      <c r="BH351" t="s">
        <v>971</v>
      </c>
      <c r="BI351">
        <v>1.2999999999999999E-2</v>
      </c>
      <c r="BJ351" t="s">
        <v>976</v>
      </c>
      <c r="BK351" t="s">
        <v>963</v>
      </c>
    </row>
    <row r="352" spans="1:63">
      <c r="A352" s="362" t="s">
        <v>235</v>
      </c>
      <c r="B352" s="360"/>
      <c r="C352" s="360"/>
      <c r="D352" s="360">
        <v>148.5</v>
      </c>
      <c r="E352" s="360"/>
      <c r="U352" t="s">
        <v>234</v>
      </c>
      <c r="V352" t="s">
        <v>230</v>
      </c>
      <c r="W352" t="s">
        <v>235</v>
      </c>
      <c r="X352">
        <v>1</v>
      </c>
      <c r="Y352">
        <v>981</v>
      </c>
      <c r="Z352" t="s">
        <v>226</v>
      </c>
      <c r="AA352" t="s">
        <v>1021</v>
      </c>
      <c r="AB352">
        <v>1</v>
      </c>
      <c r="AC352" t="s">
        <v>960</v>
      </c>
      <c r="AD352">
        <v>1</v>
      </c>
      <c r="AE352">
        <v>20100430</v>
      </c>
      <c r="AF352" s="358">
        <v>40298</v>
      </c>
      <c r="AG352" s="147">
        <v>40298</v>
      </c>
      <c r="AH352" s="147">
        <v>2010</v>
      </c>
      <c r="AV352" t="s">
        <v>976</v>
      </c>
      <c r="AW352" t="s">
        <v>971</v>
      </c>
      <c r="AX352">
        <v>0.01</v>
      </c>
      <c r="AY352" t="s">
        <v>976</v>
      </c>
      <c r="AZ352" t="s">
        <v>962</v>
      </c>
      <c r="BG352" t="s">
        <v>976</v>
      </c>
      <c r="BH352" t="s">
        <v>971</v>
      </c>
      <c r="BI352">
        <v>1.2999999999999999E-2</v>
      </c>
      <c r="BJ352" t="s">
        <v>976</v>
      </c>
      <c r="BK352" t="s">
        <v>963</v>
      </c>
    </row>
    <row r="353" spans="1:63">
      <c r="A353" s="372">
        <v>7</v>
      </c>
      <c r="B353" s="360"/>
      <c r="C353" s="360"/>
      <c r="D353" s="360">
        <v>148.5</v>
      </c>
      <c r="E353" s="360"/>
      <c r="U353" t="s">
        <v>234</v>
      </c>
      <c r="V353" t="s">
        <v>230</v>
      </c>
      <c r="W353" t="s">
        <v>235</v>
      </c>
      <c r="X353">
        <v>1</v>
      </c>
      <c r="Y353">
        <v>981</v>
      </c>
      <c r="Z353" t="s">
        <v>226</v>
      </c>
      <c r="AA353" t="s">
        <v>1021</v>
      </c>
      <c r="AB353">
        <v>1</v>
      </c>
      <c r="AC353" t="s">
        <v>960</v>
      </c>
      <c r="AD353">
        <v>1</v>
      </c>
      <c r="AE353">
        <v>20100531</v>
      </c>
      <c r="AF353" s="358">
        <v>40329</v>
      </c>
      <c r="AG353" s="147">
        <v>40329</v>
      </c>
      <c r="AH353" s="147">
        <v>2010</v>
      </c>
      <c r="AV353" t="s">
        <v>976</v>
      </c>
      <c r="AW353" t="s">
        <v>971</v>
      </c>
      <c r="AX353">
        <v>0.01</v>
      </c>
      <c r="AY353" t="s">
        <v>976</v>
      </c>
      <c r="AZ353" t="s">
        <v>962</v>
      </c>
      <c r="BG353" t="s">
        <v>976</v>
      </c>
      <c r="BH353" t="s">
        <v>971</v>
      </c>
      <c r="BI353">
        <v>1.2999999999999999E-2</v>
      </c>
      <c r="BJ353" t="s">
        <v>976</v>
      </c>
      <c r="BK353" t="s">
        <v>963</v>
      </c>
    </row>
    <row r="354" spans="1:63">
      <c r="A354" s="361">
        <v>2011</v>
      </c>
      <c r="B354" s="360"/>
      <c r="C354" s="360"/>
      <c r="D354" s="360">
        <v>106.5</v>
      </c>
      <c r="E354" s="360"/>
      <c r="U354" t="s">
        <v>234</v>
      </c>
      <c r="V354" t="s">
        <v>230</v>
      </c>
      <c r="W354" t="s">
        <v>235</v>
      </c>
      <c r="X354">
        <v>1</v>
      </c>
      <c r="Y354">
        <v>981</v>
      </c>
      <c r="Z354" t="s">
        <v>226</v>
      </c>
      <c r="AA354" t="s">
        <v>1021</v>
      </c>
      <c r="AB354">
        <v>1</v>
      </c>
      <c r="AC354" t="s">
        <v>960</v>
      </c>
      <c r="AD354">
        <v>1</v>
      </c>
      <c r="AE354">
        <v>20100630</v>
      </c>
      <c r="AF354" s="358">
        <v>40359</v>
      </c>
      <c r="AG354" s="147">
        <v>40359</v>
      </c>
      <c r="AH354" s="147">
        <v>2010</v>
      </c>
      <c r="AV354" t="s">
        <v>976</v>
      </c>
      <c r="AW354" t="s">
        <v>971</v>
      </c>
      <c r="AX354">
        <v>0.01</v>
      </c>
      <c r="AY354" t="s">
        <v>976</v>
      </c>
      <c r="AZ354" t="s">
        <v>962</v>
      </c>
      <c r="BG354" t="s">
        <v>976</v>
      </c>
      <c r="BH354" t="s">
        <v>971</v>
      </c>
      <c r="BI354">
        <v>1.2999999999999999E-2</v>
      </c>
      <c r="BJ354" t="s">
        <v>976</v>
      </c>
      <c r="BK354" t="s">
        <v>963</v>
      </c>
    </row>
    <row r="355" spans="1:63">
      <c r="A355" s="362" t="s">
        <v>233</v>
      </c>
      <c r="B355" s="360"/>
      <c r="C355" s="360"/>
      <c r="D355" s="360">
        <v>164.5</v>
      </c>
      <c r="E355" s="360"/>
      <c r="U355" t="s">
        <v>234</v>
      </c>
      <c r="V355" t="s">
        <v>230</v>
      </c>
      <c r="W355" t="s">
        <v>235</v>
      </c>
      <c r="X355">
        <v>1</v>
      </c>
      <c r="Y355">
        <v>981</v>
      </c>
      <c r="Z355" t="s">
        <v>226</v>
      </c>
      <c r="AA355" t="s">
        <v>1021</v>
      </c>
      <c r="AB355">
        <v>1</v>
      </c>
      <c r="AC355" t="s">
        <v>960</v>
      </c>
      <c r="AD355">
        <v>1</v>
      </c>
      <c r="AE355">
        <v>20100731</v>
      </c>
      <c r="AF355" s="358">
        <v>40390</v>
      </c>
      <c r="AG355" s="147">
        <v>40390</v>
      </c>
      <c r="AH355" s="147">
        <v>2010</v>
      </c>
      <c r="AV355" t="s">
        <v>976</v>
      </c>
      <c r="AW355" t="s">
        <v>971</v>
      </c>
      <c r="AX355">
        <v>0.01</v>
      </c>
      <c r="AY355" t="s">
        <v>976</v>
      </c>
      <c r="AZ355" t="s">
        <v>962</v>
      </c>
      <c r="BG355" t="s">
        <v>976</v>
      </c>
      <c r="BH355" t="s">
        <v>971</v>
      </c>
      <c r="BI355">
        <v>1.2999999999999999E-2</v>
      </c>
      <c r="BJ355" t="s">
        <v>976</v>
      </c>
      <c r="BK355" t="s">
        <v>963</v>
      </c>
    </row>
    <row r="356" spans="1:63">
      <c r="A356" s="372">
        <v>2</v>
      </c>
      <c r="B356" s="360"/>
      <c r="C356" s="360"/>
      <c r="D356" s="360">
        <v>164.5</v>
      </c>
      <c r="E356" s="360"/>
      <c r="U356" t="s">
        <v>234</v>
      </c>
      <c r="V356" t="s">
        <v>230</v>
      </c>
      <c r="W356" t="s">
        <v>235</v>
      </c>
      <c r="X356">
        <v>1</v>
      </c>
      <c r="Y356">
        <v>981</v>
      </c>
      <c r="Z356" t="s">
        <v>226</v>
      </c>
      <c r="AA356" t="s">
        <v>1021</v>
      </c>
      <c r="AB356">
        <v>1</v>
      </c>
      <c r="AC356" t="s">
        <v>960</v>
      </c>
      <c r="AD356">
        <v>1</v>
      </c>
      <c r="AE356">
        <v>20100831</v>
      </c>
      <c r="AF356" s="358">
        <v>40421</v>
      </c>
      <c r="AG356" s="147">
        <v>40421</v>
      </c>
      <c r="AH356" s="147">
        <v>2010</v>
      </c>
      <c r="AU356">
        <v>2E-3</v>
      </c>
      <c r="AV356" t="s">
        <v>976</v>
      </c>
      <c r="AW356" t="s">
        <v>971</v>
      </c>
      <c r="AX356">
        <v>0.01</v>
      </c>
      <c r="AY356" t="s">
        <v>976</v>
      </c>
      <c r="AZ356" t="s">
        <v>962</v>
      </c>
      <c r="BF356">
        <v>2E-3</v>
      </c>
      <c r="BG356" t="s">
        <v>976</v>
      </c>
      <c r="BH356" t="s">
        <v>971</v>
      </c>
      <c r="BI356">
        <v>1.2999999999999999E-2</v>
      </c>
      <c r="BJ356" t="s">
        <v>976</v>
      </c>
      <c r="BK356" t="s">
        <v>963</v>
      </c>
    </row>
    <row r="357" spans="1:63">
      <c r="A357" s="362" t="s">
        <v>235</v>
      </c>
      <c r="B357" s="360"/>
      <c r="C357" s="360"/>
      <c r="D357" s="360">
        <v>48.5</v>
      </c>
      <c r="E357" s="360"/>
      <c r="U357" t="s">
        <v>234</v>
      </c>
      <c r="V357" t="s">
        <v>230</v>
      </c>
      <c r="W357" t="s">
        <v>235</v>
      </c>
      <c r="X357">
        <v>1</v>
      </c>
      <c r="Y357">
        <v>981</v>
      </c>
      <c r="Z357" t="s">
        <v>226</v>
      </c>
      <c r="AA357" t="s">
        <v>1021</v>
      </c>
      <c r="AB357">
        <v>1</v>
      </c>
      <c r="AC357" t="s">
        <v>960</v>
      </c>
      <c r="AD357">
        <v>1</v>
      </c>
      <c r="AE357">
        <v>20100930</v>
      </c>
      <c r="AF357" s="358">
        <v>40451</v>
      </c>
      <c r="AG357" s="147">
        <v>40451</v>
      </c>
      <c r="AH357" s="147">
        <v>2010</v>
      </c>
      <c r="AU357">
        <v>1E-3</v>
      </c>
      <c r="AV357" t="s">
        <v>976</v>
      </c>
      <c r="AW357" t="s">
        <v>971</v>
      </c>
      <c r="AX357">
        <v>0.01</v>
      </c>
      <c r="AY357" t="s">
        <v>976</v>
      </c>
      <c r="AZ357" t="s">
        <v>962</v>
      </c>
      <c r="BF357">
        <v>1E-3</v>
      </c>
      <c r="BG357" t="s">
        <v>976</v>
      </c>
      <c r="BH357" t="s">
        <v>971</v>
      </c>
      <c r="BI357">
        <v>1.2999999999999999E-2</v>
      </c>
      <c r="BJ357" t="s">
        <v>976</v>
      </c>
      <c r="BK357" t="s">
        <v>963</v>
      </c>
    </row>
    <row r="358" spans="1:63">
      <c r="A358" s="372">
        <v>7</v>
      </c>
      <c r="B358" s="360"/>
      <c r="C358" s="360"/>
      <c r="D358" s="360">
        <v>48.5</v>
      </c>
      <c r="E358" s="360"/>
      <c r="U358" t="s">
        <v>234</v>
      </c>
      <c r="V358" t="s">
        <v>230</v>
      </c>
      <c r="W358" t="s">
        <v>235</v>
      </c>
      <c r="X358">
        <v>1</v>
      </c>
      <c r="Y358">
        <v>981</v>
      </c>
      <c r="Z358" t="s">
        <v>226</v>
      </c>
      <c r="AA358" t="s">
        <v>1021</v>
      </c>
      <c r="AB358">
        <v>1</v>
      </c>
      <c r="AC358" t="s">
        <v>960</v>
      </c>
      <c r="AD358">
        <v>1</v>
      </c>
      <c r="AE358">
        <v>20101031</v>
      </c>
      <c r="AF358" s="358">
        <v>40482</v>
      </c>
      <c r="AG358" s="147">
        <v>40482</v>
      </c>
      <c r="AH358" s="147">
        <v>2010</v>
      </c>
      <c r="AV358" t="s">
        <v>976</v>
      </c>
      <c r="AW358" t="s">
        <v>971</v>
      </c>
      <c r="AX358">
        <v>0.01</v>
      </c>
      <c r="AY358" t="s">
        <v>976</v>
      </c>
      <c r="AZ358" t="s">
        <v>962</v>
      </c>
      <c r="BG358" t="s">
        <v>976</v>
      </c>
      <c r="BH358" t="s">
        <v>971</v>
      </c>
      <c r="BI358">
        <v>1.2999999999999999E-2</v>
      </c>
      <c r="BJ358" t="s">
        <v>976</v>
      </c>
      <c r="BK358" t="s">
        <v>963</v>
      </c>
    </row>
    <row r="359" spans="1:63">
      <c r="A359" s="361">
        <v>2012</v>
      </c>
      <c r="B359" s="360"/>
      <c r="C359" s="360"/>
      <c r="D359" s="360">
        <v>234</v>
      </c>
      <c r="E359" s="360"/>
      <c r="U359" t="s">
        <v>234</v>
      </c>
      <c r="V359" t="s">
        <v>230</v>
      </c>
      <c r="W359" t="s">
        <v>235</v>
      </c>
      <c r="X359">
        <v>1</v>
      </c>
      <c r="Y359">
        <v>981</v>
      </c>
      <c r="Z359" t="s">
        <v>226</v>
      </c>
      <c r="AA359" t="s">
        <v>1021</v>
      </c>
      <c r="AB359">
        <v>1</v>
      </c>
      <c r="AC359" t="s">
        <v>960</v>
      </c>
      <c r="AD359">
        <v>1</v>
      </c>
      <c r="AE359">
        <v>20101130</v>
      </c>
      <c r="AF359" s="358">
        <v>40512</v>
      </c>
      <c r="AG359" s="147">
        <v>40512</v>
      </c>
      <c r="AH359" s="147">
        <v>2010</v>
      </c>
      <c r="AU359">
        <v>3.0000000000000001E-3</v>
      </c>
      <c r="AV359" t="s">
        <v>976</v>
      </c>
      <c r="AW359" t="s">
        <v>971</v>
      </c>
      <c r="AX359">
        <v>0.01</v>
      </c>
      <c r="AY359" t="s">
        <v>976</v>
      </c>
      <c r="AZ359" t="s">
        <v>962</v>
      </c>
      <c r="BF359">
        <v>3.0000000000000001E-3</v>
      </c>
      <c r="BG359" t="s">
        <v>976</v>
      </c>
      <c r="BH359" t="s">
        <v>971</v>
      </c>
      <c r="BI359">
        <v>1.2999999999999999E-2</v>
      </c>
      <c r="BJ359" t="s">
        <v>976</v>
      </c>
      <c r="BK359" t="s">
        <v>963</v>
      </c>
    </row>
    <row r="360" spans="1:63">
      <c r="A360" s="362" t="s">
        <v>233</v>
      </c>
      <c r="B360" s="360"/>
      <c r="C360" s="360"/>
      <c r="D360" s="360">
        <v>270</v>
      </c>
      <c r="E360" s="360"/>
      <c r="U360" t="s">
        <v>234</v>
      </c>
      <c r="V360" t="s">
        <v>230</v>
      </c>
      <c r="W360" t="s">
        <v>235</v>
      </c>
      <c r="X360">
        <v>1</v>
      </c>
      <c r="Y360">
        <v>981</v>
      </c>
      <c r="Z360" t="s">
        <v>226</v>
      </c>
      <c r="AA360" t="s">
        <v>1021</v>
      </c>
      <c r="AB360">
        <v>1</v>
      </c>
      <c r="AC360" t="s">
        <v>960</v>
      </c>
      <c r="AD360">
        <v>1</v>
      </c>
      <c r="AE360">
        <v>20101231</v>
      </c>
      <c r="AF360" s="358">
        <v>40543</v>
      </c>
      <c r="AG360" s="147">
        <v>40543</v>
      </c>
      <c r="AH360" s="147">
        <v>2010</v>
      </c>
      <c r="AU360">
        <v>4.0000000000000001E-3</v>
      </c>
      <c r="AV360" t="s">
        <v>976</v>
      </c>
      <c r="AW360" t="s">
        <v>971</v>
      </c>
      <c r="AX360">
        <v>0.01</v>
      </c>
      <c r="AY360" t="s">
        <v>976</v>
      </c>
      <c r="AZ360" t="s">
        <v>962</v>
      </c>
      <c r="BF360">
        <v>4.0000000000000001E-3</v>
      </c>
      <c r="BG360" t="s">
        <v>976</v>
      </c>
      <c r="BH360" t="s">
        <v>971</v>
      </c>
      <c r="BI360">
        <v>1.2999999999999999E-2</v>
      </c>
      <c r="BJ360" t="s">
        <v>976</v>
      </c>
      <c r="BK360" t="s">
        <v>963</v>
      </c>
    </row>
    <row r="361" spans="1:63">
      <c r="A361" s="372">
        <v>2</v>
      </c>
      <c r="B361" s="360"/>
      <c r="C361" s="360"/>
      <c r="D361" s="360">
        <v>270</v>
      </c>
      <c r="E361" s="360"/>
      <c r="U361" t="s">
        <v>234</v>
      </c>
      <c r="V361" t="s">
        <v>230</v>
      </c>
      <c r="W361" t="s">
        <v>235</v>
      </c>
      <c r="X361">
        <v>1</v>
      </c>
      <c r="Y361">
        <v>981</v>
      </c>
      <c r="Z361" t="s">
        <v>226</v>
      </c>
      <c r="AA361" t="s">
        <v>1021</v>
      </c>
      <c r="AB361">
        <v>1</v>
      </c>
      <c r="AC361" t="s">
        <v>960</v>
      </c>
      <c r="AD361">
        <v>1</v>
      </c>
      <c r="AE361">
        <v>20110131</v>
      </c>
      <c r="AF361" s="358">
        <v>40574</v>
      </c>
      <c r="AG361" s="147">
        <v>40574</v>
      </c>
      <c r="AH361" s="147">
        <v>2011</v>
      </c>
      <c r="AV361" t="s">
        <v>976</v>
      </c>
      <c r="AW361" t="s">
        <v>971</v>
      </c>
      <c r="AX361">
        <v>0.01</v>
      </c>
      <c r="AY361" t="s">
        <v>976</v>
      </c>
      <c r="AZ361" t="s">
        <v>962</v>
      </c>
      <c r="BG361" t="s">
        <v>976</v>
      </c>
      <c r="BH361" t="s">
        <v>971</v>
      </c>
      <c r="BI361">
        <v>1.2999999999999999E-2</v>
      </c>
      <c r="BJ361" t="s">
        <v>976</v>
      </c>
      <c r="BK361" t="s">
        <v>963</v>
      </c>
    </row>
    <row r="362" spans="1:63">
      <c r="A362" s="362" t="s">
        <v>235</v>
      </c>
      <c r="B362" s="360"/>
      <c r="C362" s="360"/>
      <c r="D362" s="360">
        <v>198</v>
      </c>
      <c r="E362" s="360"/>
      <c r="U362" t="s">
        <v>234</v>
      </c>
      <c r="V362" t="s">
        <v>230</v>
      </c>
      <c r="W362" t="s">
        <v>235</v>
      </c>
      <c r="X362">
        <v>1</v>
      </c>
      <c r="Y362">
        <v>981</v>
      </c>
      <c r="Z362" t="s">
        <v>226</v>
      </c>
      <c r="AA362" t="s">
        <v>1021</v>
      </c>
      <c r="AB362">
        <v>1</v>
      </c>
      <c r="AC362" t="s">
        <v>960</v>
      </c>
      <c r="AD362">
        <v>1</v>
      </c>
      <c r="AE362">
        <v>20110228</v>
      </c>
      <c r="AF362" s="358">
        <v>40602</v>
      </c>
      <c r="AG362" s="147">
        <v>40602</v>
      </c>
      <c r="AH362" s="147">
        <v>2011</v>
      </c>
      <c r="AV362" t="s">
        <v>976</v>
      </c>
      <c r="AW362" t="s">
        <v>971</v>
      </c>
      <c r="AX362">
        <v>0.01</v>
      </c>
      <c r="AY362" t="s">
        <v>976</v>
      </c>
      <c r="AZ362" t="s">
        <v>962</v>
      </c>
      <c r="BG362" t="s">
        <v>976</v>
      </c>
      <c r="BH362" t="s">
        <v>971</v>
      </c>
      <c r="BI362">
        <v>1.2999999999999999E-2</v>
      </c>
      <c r="BJ362" t="s">
        <v>976</v>
      </c>
      <c r="BK362" t="s">
        <v>963</v>
      </c>
    </row>
    <row r="363" spans="1:63">
      <c r="A363" s="372">
        <v>7</v>
      </c>
      <c r="B363" s="360"/>
      <c r="C363" s="360"/>
      <c r="D363" s="360">
        <v>198</v>
      </c>
      <c r="E363" s="360"/>
      <c r="U363" t="s">
        <v>234</v>
      </c>
      <c r="V363" t="s">
        <v>230</v>
      </c>
      <c r="W363" t="s">
        <v>235</v>
      </c>
      <c r="X363">
        <v>1</v>
      </c>
      <c r="Y363">
        <v>981</v>
      </c>
      <c r="Z363" t="s">
        <v>226</v>
      </c>
      <c r="AA363" t="s">
        <v>1021</v>
      </c>
      <c r="AB363">
        <v>1</v>
      </c>
      <c r="AC363" t="s">
        <v>960</v>
      </c>
      <c r="AD363">
        <v>1</v>
      </c>
      <c r="AE363">
        <v>20110331</v>
      </c>
      <c r="AF363" s="358">
        <v>40633</v>
      </c>
      <c r="AG363" s="147">
        <v>40633</v>
      </c>
      <c r="AH363" s="147">
        <v>2011</v>
      </c>
      <c r="AV363" t="s">
        <v>976</v>
      </c>
      <c r="AW363" t="s">
        <v>971</v>
      </c>
      <c r="AX363">
        <v>0.01</v>
      </c>
      <c r="AY363" t="s">
        <v>976</v>
      </c>
      <c r="AZ363" t="s">
        <v>962</v>
      </c>
      <c r="BG363" t="s">
        <v>976</v>
      </c>
      <c r="BH363" t="s">
        <v>971</v>
      </c>
      <c r="BI363">
        <v>1.2999999999999999E-2</v>
      </c>
      <c r="BJ363" t="s">
        <v>976</v>
      </c>
      <c r="BK363" t="s">
        <v>963</v>
      </c>
    </row>
    <row r="364" spans="1:63">
      <c r="A364" s="106" t="s">
        <v>1089</v>
      </c>
      <c r="B364" s="360"/>
      <c r="C364" s="360"/>
      <c r="D364" s="360">
        <v>9.9999999999999985E-3</v>
      </c>
      <c r="E364" s="360"/>
      <c r="U364" t="s">
        <v>234</v>
      </c>
      <c r="V364" t="s">
        <v>230</v>
      </c>
      <c r="W364" t="s">
        <v>235</v>
      </c>
      <c r="X364">
        <v>1</v>
      </c>
      <c r="Y364">
        <v>981</v>
      </c>
      <c r="Z364" t="s">
        <v>226</v>
      </c>
      <c r="AA364" t="s">
        <v>1021</v>
      </c>
      <c r="AB364">
        <v>1</v>
      </c>
      <c r="AC364" t="s">
        <v>960</v>
      </c>
      <c r="AD364">
        <v>1</v>
      </c>
      <c r="AE364">
        <v>20110430</v>
      </c>
      <c r="AF364" s="358">
        <v>40663</v>
      </c>
      <c r="AG364" s="147">
        <v>40663</v>
      </c>
      <c r="AH364" s="147">
        <v>2011</v>
      </c>
      <c r="AV364" t="s">
        <v>976</v>
      </c>
      <c r="AW364" t="s">
        <v>971</v>
      </c>
      <c r="AX364">
        <v>0.01</v>
      </c>
      <c r="AY364" t="s">
        <v>976</v>
      </c>
      <c r="AZ364" t="s">
        <v>962</v>
      </c>
      <c r="BG364" t="s">
        <v>976</v>
      </c>
      <c r="BH364" t="s">
        <v>971</v>
      </c>
      <c r="BI364">
        <v>1.2999999999999999E-2</v>
      </c>
      <c r="BJ364" t="s">
        <v>976</v>
      </c>
      <c r="BK364" t="s">
        <v>963</v>
      </c>
    </row>
    <row r="365" spans="1:63">
      <c r="A365" s="361">
        <v>2010</v>
      </c>
      <c r="B365" s="360"/>
      <c r="C365" s="360"/>
      <c r="D365" s="360">
        <v>0.01</v>
      </c>
      <c r="E365" s="360"/>
      <c r="U365" t="s">
        <v>234</v>
      </c>
      <c r="V365" t="s">
        <v>230</v>
      </c>
      <c r="W365" t="s">
        <v>235</v>
      </c>
      <c r="X365">
        <v>1</v>
      </c>
      <c r="Y365">
        <v>981</v>
      </c>
      <c r="Z365" t="s">
        <v>226</v>
      </c>
      <c r="AA365" t="s">
        <v>1021</v>
      </c>
      <c r="AB365">
        <v>1</v>
      </c>
      <c r="AC365" t="s">
        <v>960</v>
      </c>
      <c r="AD365">
        <v>1</v>
      </c>
      <c r="AE365">
        <v>20110531</v>
      </c>
      <c r="AF365" s="358">
        <v>40694</v>
      </c>
      <c r="AG365" s="147">
        <v>40694</v>
      </c>
      <c r="AH365" s="147">
        <v>2011</v>
      </c>
      <c r="AT365" t="s">
        <v>984</v>
      </c>
      <c r="AU365">
        <v>1E-3</v>
      </c>
      <c r="AV365" t="s">
        <v>976</v>
      </c>
      <c r="AW365" t="s">
        <v>971</v>
      </c>
      <c r="AX365">
        <v>0.01</v>
      </c>
      <c r="AY365" t="s">
        <v>976</v>
      </c>
      <c r="AZ365" t="s">
        <v>962</v>
      </c>
      <c r="BE365" t="s">
        <v>984</v>
      </c>
      <c r="BF365">
        <v>1E-3</v>
      </c>
      <c r="BG365" t="s">
        <v>976</v>
      </c>
      <c r="BH365" t="s">
        <v>971</v>
      </c>
      <c r="BI365">
        <v>1.2999999999999999E-2</v>
      </c>
      <c r="BJ365" t="s">
        <v>976</v>
      </c>
      <c r="BK365" t="s">
        <v>963</v>
      </c>
    </row>
    <row r="366" spans="1:63">
      <c r="A366" s="362" t="s">
        <v>233</v>
      </c>
      <c r="B366" s="360"/>
      <c r="C366" s="360"/>
      <c r="D366" s="360">
        <v>0.01</v>
      </c>
      <c r="E366" s="360"/>
      <c r="U366" t="s">
        <v>234</v>
      </c>
      <c r="V366" t="s">
        <v>230</v>
      </c>
      <c r="W366" t="s">
        <v>235</v>
      </c>
      <c r="X366">
        <v>1</v>
      </c>
      <c r="Y366">
        <v>981</v>
      </c>
      <c r="Z366" t="s">
        <v>226</v>
      </c>
      <c r="AA366" t="s">
        <v>1021</v>
      </c>
      <c r="AB366">
        <v>1</v>
      </c>
      <c r="AC366" t="s">
        <v>960</v>
      </c>
      <c r="AD366">
        <v>1</v>
      </c>
      <c r="AE366">
        <v>20110630</v>
      </c>
      <c r="AF366" s="358">
        <v>40724</v>
      </c>
      <c r="AG366" s="147">
        <v>40724</v>
      </c>
      <c r="AH366" s="147">
        <v>2011</v>
      </c>
      <c r="AU366">
        <v>2E-3</v>
      </c>
      <c r="AV366" t="s">
        <v>976</v>
      </c>
      <c r="AW366" t="s">
        <v>971</v>
      </c>
      <c r="AX366">
        <v>0.01</v>
      </c>
      <c r="AY366" t="s">
        <v>976</v>
      </c>
      <c r="AZ366" t="s">
        <v>962</v>
      </c>
      <c r="BF366">
        <v>2E-3</v>
      </c>
      <c r="BG366" t="s">
        <v>976</v>
      </c>
      <c r="BH366" t="s">
        <v>971</v>
      </c>
      <c r="BI366">
        <v>1.2999999999999999E-2</v>
      </c>
      <c r="BJ366" t="s">
        <v>976</v>
      </c>
      <c r="BK366" t="s">
        <v>963</v>
      </c>
    </row>
    <row r="367" spans="1:63">
      <c r="A367" s="372">
        <v>2</v>
      </c>
      <c r="B367" s="360"/>
      <c r="C367" s="360"/>
      <c r="D367" s="360">
        <v>0.01</v>
      </c>
      <c r="E367" s="360"/>
      <c r="U367" t="s">
        <v>234</v>
      </c>
      <c r="V367" t="s">
        <v>230</v>
      </c>
      <c r="W367" t="s">
        <v>235</v>
      </c>
      <c r="X367">
        <v>1</v>
      </c>
      <c r="Y367">
        <v>981</v>
      </c>
      <c r="Z367" t="s">
        <v>226</v>
      </c>
      <c r="AA367" t="s">
        <v>1021</v>
      </c>
      <c r="AB367">
        <v>1</v>
      </c>
      <c r="AC367" t="s">
        <v>960</v>
      </c>
      <c r="AD367">
        <v>1</v>
      </c>
      <c r="AE367">
        <v>20110731</v>
      </c>
      <c r="AF367" s="358">
        <v>40755</v>
      </c>
      <c r="AG367" s="147">
        <v>40755</v>
      </c>
      <c r="AH367" s="147">
        <v>2011</v>
      </c>
      <c r="AU367">
        <v>6.0000000000000001E-3</v>
      </c>
      <c r="AV367" t="s">
        <v>976</v>
      </c>
      <c r="AW367" t="s">
        <v>971</v>
      </c>
      <c r="AX367">
        <v>0.01</v>
      </c>
      <c r="AY367" t="s">
        <v>976</v>
      </c>
      <c r="AZ367" t="s">
        <v>962</v>
      </c>
      <c r="BF367">
        <v>6.0000000000000001E-3</v>
      </c>
      <c r="BG367" t="s">
        <v>976</v>
      </c>
      <c r="BH367" t="s">
        <v>971</v>
      </c>
      <c r="BI367">
        <v>1.2999999999999999E-2</v>
      </c>
      <c r="BJ367" t="s">
        <v>976</v>
      </c>
      <c r="BK367" t="s">
        <v>963</v>
      </c>
    </row>
    <row r="368" spans="1:63">
      <c r="A368" s="362" t="s">
        <v>235</v>
      </c>
      <c r="B368" s="360"/>
      <c r="C368" s="360"/>
      <c r="D368" s="360">
        <v>0.01</v>
      </c>
      <c r="E368" s="360"/>
      <c r="U368" t="s">
        <v>234</v>
      </c>
      <c r="V368" t="s">
        <v>230</v>
      </c>
      <c r="W368" t="s">
        <v>235</v>
      </c>
      <c r="X368">
        <v>1</v>
      </c>
      <c r="Y368">
        <v>981</v>
      </c>
      <c r="Z368" t="s">
        <v>226</v>
      </c>
      <c r="AA368" t="s">
        <v>1021</v>
      </c>
      <c r="AB368">
        <v>1</v>
      </c>
      <c r="AC368" t="s">
        <v>960</v>
      </c>
      <c r="AD368">
        <v>1</v>
      </c>
      <c r="AE368">
        <v>20110831</v>
      </c>
      <c r="AF368" s="358">
        <v>40786</v>
      </c>
      <c r="AG368" s="147">
        <v>40786</v>
      </c>
      <c r="AH368" s="147">
        <v>2011</v>
      </c>
      <c r="AU368">
        <v>4.0000000000000001E-3</v>
      </c>
      <c r="AV368" t="s">
        <v>976</v>
      </c>
      <c r="AW368" t="s">
        <v>971</v>
      </c>
      <c r="AX368">
        <v>0.01</v>
      </c>
      <c r="AY368" t="s">
        <v>976</v>
      </c>
      <c r="AZ368" t="s">
        <v>962</v>
      </c>
      <c r="BF368">
        <v>4.0000000000000001E-3</v>
      </c>
      <c r="BG368" t="s">
        <v>976</v>
      </c>
      <c r="BH368" t="s">
        <v>971</v>
      </c>
      <c r="BI368">
        <v>1.2999999999999999E-2</v>
      </c>
      <c r="BJ368" t="s">
        <v>976</v>
      </c>
      <c r="BK368" t="s">
        <v>963</v>
      </c>
    </row>
    <row r="369" spans="1:63">
      <c r="A369" s="372">
        <v>7</v>
      </c>
      <c r="B369" s="360"/>
      <c r="C369" s="360"/>
      <c r="D369" s="360">
        <v>0.01</v>
      </c>
      <c r="E369" s="360"/>
      <c r="U369" t="s">
        <v>234</v>
      </c>
      <c r="V369" t="s">
        <v>230</v>
      </c>
      <c r="W369" t="s">
        <v>235</v>
      </c>
      <c r="X369">
        <v>1</v>
      </c>
      <c r="Y369">
        <v>981</v>
      </c>
      <c r="Z369" t="s">
        <v>226</v>
      </c>
      <c r="AA369" t="s">
        <v>1021</v>
      </c>
      <c r="AB369">
        <v>1</v>
      </c>
      <c r="AC369" t="s">
        <v>960</v>
      </c>
      <c r="AD369">
        <v>1</v>
      </c>
      <c r="AE369">
        <v>20110930</v>
      </c>
      <c r="AF369" s="358">
        <v>40816</v>
      </c>
      <c r="AG369" s="147">
        <v>40816</v>
      </c>
      <c r="AH369" s="147">
        <v>2011</v>
      </c>
      <c r="AV369" t="s">
        <v>976</v>
      </c>
      <c r="AW369" t="s">
        <v>971</v>
      </c>
      <c r="AX369">
        <v>0.01</v>
      </c>
      <c r="AY369" t="s">
        <v>976</v>
      </c>
      <c r="AZ369" t="s">
        <v>962</v>
      </c>
      <c r="BG369" t="s">
        <v>976</v>
      </c>
      <c r="BH369" t="s">
        <v>971</v>
      </c>
      <c r="BI369">
        <v>1.2999999999999999E-2</v>
      </c>
      <c r="BJ369" t="s">
        <v>976</v>
      </c>
      <c r="BK369" t="s">
        <v>963</v>
      </c>
    </row>
    <row r="370" spans="1:63">
      <c r="A370" s="361">
        <v>2011</v>
      </c>
      <c r="B370" s="360"/>
      <c r="C370" s="360"/>
      <c r="D370" s="360">
        <v>0.01</v>
      </c>
      <c r="E370" s="360"/>
      <c r="U370" t="s">
        <v>234</v>
      </c>
      <c r="V370" t="s">
        <v>230</v>
      </c>
      <c r="W370" t="s">
        <v>235</v>
      </c>
      <c r="X370">
        <v>1</v>
      </c>
      <c r="Y370">
        <v>981</v>
      </c>
      <c r="Z370" t="s">
        <v>226</v>
      </c>
      <c r="AA370" t="s">
        <v>1021</v>
      </c>
      <c r="AB370">
        <v>1</v>
      </c>
      <c r="AC370" t="s">
        <v>960</v>
      </c>
      <c r="AD370">
        <v>1</v>
      </c>
      <c r="AE370">
        <v>20111031</v>
      </c>
      <c r="AF370" s="358">
        <v>40847</v>
      </c>
      <c r="AG370" s="147">
        <v>40847</v>
      </c>
      <c r="AH370" s="147">
        <v>2011</v>
      </c>
      <c r="AV370" t="s">
        <v>976</v>
      </c>
      <c r="AW370" t="s">
        <v>971</v>
      </c>
      <c r="AX370">
        <v>0.01</v>
      </c>
      <c r="AY370" t="s">
        <v>976</v>
      </c>
      <c r="AZ370" t="s">
        <v>962</v>
      </c>
      <c r="BG370" t="s">
        <v>976</v>
      </c>
      <c r="BH370" t="s">
        <v>971</v>
      </c>
      <c r="BI370">
        <v>1.2999999999999999E-2</v>
      </c>
      <c r="BJ370" t="s">
        <v>976</v>
      </c>
      <c r="BK370" t="s">
        <v>963</v>
      </c>
    </row>
    <row r="371" spans="1:63">
      <c r="A371" s="362" t="s">
        <v>233</v>
      </c>
      <c r="B371" s="360"/>
      <c r="C371" s="360"/>
      <c r="D371" s="360">
        <v>0.01</v>
      </c>
      <c r="E371" s="360"/>
      <c r="U371" t="s">
        <v>234</v>
      </c>
      <c r="V371" t="s">
        <v>230</v>
      </c>
      <c r="W371" t="s">
        <v>235</v>
      </c>
      <c r="X371">
        <v>1</v>
      </c>
      <c r="Y371">
        <v>981</v>
      </c>
      <c r="Z371" t="s">
        <v>226</v>
      </c>
      <c r="AA371" t="s">
        <v>1021</v>
      </c>
      <c r="AB371">
        <v>1</v>
      </c>
      <c r="AC371" t="s">
        <v>960</v>
      </c>
      <c r="AD371">
        <v>1</v>
      </c>
      <c r="AE371">
        <v>20111130</v>
      </c>
      <c r="AF371" s="358">
        <v>40877</v>
      </c>
      <c r="AG371" s="147">
        <v>40877</v>
      </c>
      <c r="AH371" s="147">
        <v>2011</v>
      </c>
      <c r="AV371" t="s">
        <v>976</v>
      </c>
      <c r="AW371" t="s">
        <v>971</v>
      </c>
      <c r="AX371">
        <v>0.01</v>
      </c>
      <c r="AY371" t="s">
        <v>976</v>
      </c>
      <c r="AZ371" t="s">
        <v>962</v>
      </c>
      <c r="BG371" t="s">
        <v>976</v>
      </c>
      <c r="BH371" t="s">
        <v>971</v>
      </c>
      <c r="BI371">
        <v>1.2999999999999999E-2</v>
      </c>
      <c r="BJ371" t="s">
        <v>976</v>
      </c>
      <c r="BK371" t="s">
        <v>963</v>
      </c>
    </row>
    <row r="372" spans="1:63">
      <c r="A372" s="372">
        <v>2</v>
      </c>
      <c r="B372" s="360"/>
      <c r="C372" s="360"/>
      <c r="D372" s="360">
        <v>0.01</v>
      </c>
      <c r="E372" s="360"/>
      <c r="U372" t="s">
        <v>234</v>
      </c>
      <c r="V372" t="s">
        <v>230</v>
      </c>
      <c r="W372" t="s">
        <v>235</v>
      </c>
      <c r="X372">
        <v>1</v>
      </c>
      <c r="Y372">
        <v>981</v>
      </c>
      <c r="Z372" t="s">
        <v>226</v>
      </c>
      <c r="AA372" t="s">
        <v>1021</v>
      </c>
      <c r="AB372">
        <v>1</v>
      </c>
      <c r="AC372" t="s">
        <v>960</v>
      </c>
      <c r="AD372">
        <v>1</v>
      </c>
      <c r="AE372">
        <v>20111231</v>
      </c>
      <c r="AF372" s="358">
        <v>40908</v>
      </c>
      <c r="AG372" s="147">
        <v>40908</v>
      </c>
      <c r="AH372" s="147">
        <v>2011</v>
      </c>
      <c r="AV372" t="s">
        <v>976</v>
      </c>
      <c r="AW372" t="s">
        <v>971</v>
      </c>
      <c r="AX372">
        <v>0.01</v>
      </c>
      <c r="AY372" t="s">
        <v>976</v>
      </c>
      <c r="AZ372" t="s">
        <v>962</v>
      </c>
      <c r="BG372" t="s">
        <v>976</v>
      </c>
      <c r="BH372" t="s">
        <v>971</v>
      </c>
      <c r="BI372">
        <v>1.2999999999999999E-2</v>
      </c>
      <c r="BJ372" t="s">
        <v>976</v>
      </c>
      <c r="BK372" t="s">
        <v>963</v>
      </c>
    </row>
    <row r="373" spans="1:63">
      <c r="A373" s="362" t="s">
        <v>235</v>
      </c>
      <c r="B373" s="360"/>
      <c r="C373" s="360"/>
      <c r="D373" s="360">
        <v>0.01</v>
      </c>
      <c r="E373" s="360"/>
      <c r="U373" t="s">
        <v>234</v>
      </c>
      <c r="V373" t="s">
        <v>230</v>
      </c>
      <c r="W373" t="s">
        <v>235</v>
      </c>
      <c r="X373">
        <v>1</v>
      </c>
      <c r="Y373">
        <v>981</v>
      </c>
      <c r="Z373" t="s">
        <v>226</v>
      </c>
      <c r="AA373" t="s">
        <v>1021</v>
      </c>
      <c r="AB373">
        <v>1</v>
      </c>
      <c r="AC373" t="s">
        <v>960</v>
      </c>
      <c r="AD373">
        <v>1</v>
      </c>
      <c r="AE373">
        <v>20120131</v>
      </c>
      <c r="AF373" s="358">
        <v>40939</v>
      </c>
      <c r="AG373" s="147">
        <v>40939</v>
      </c>
      <c r="AH373" s="147">
        <v>2012</v>
      </c>
      <c r="AV373" t="s">
        <v>976</v>
      </c>
      <c r="AW373" t="s">
        <v>971</v>
      </c>
      <c r="AX373">
        <v>0.01</v>
      </c>
      <c r="AY373" t="s">
        <v>976</v>
      </c>
      <c r="AZ373" t="s">
        <v>962</v>
      </c>
      <c r="BG373" t="s">
        <v>976</v>
      </c>
      <c r="BH373" t="s">
        <v>971</v>
      </c>
      <c r="BI373">
        <v>1.2999999999999999E-2</v>
      </c>
      <c r="BJ373" t="s">
        <v>976</v>
      </c>
      <c r="BK373" t="s">
        <v>963</v>
      </c>
    </row>
    <row r="374" spans="1:63">
      <c r="A374" s="372">
        <v>7</v>
      </c>
      <c r="B374" s="360"/>
      <c r="C374" s="360"/>
      <c r="D374" s="360">
        <v>0.01</v>
      </c>
      <c r="E374" s="360"/>
      <c r="U374" t="s">
        <v>234</v>
      </c>
      <c r="V374" t="s">
        <v>230</v>
      </c>
      <c r="W374" t="s">
        <v>235</v>
      </c>
      <c r="X374">
        <v>1</v>
      </c>
      <c r="Y374">
        <v>981</v>
      </c>
      <c r="Z374" t="s">
        <v>226</v>
      </c>
      <c r="AA374" t="s">
        <v>1021</v>
      </c>
      <c r="AB374">
        <v>1</v>
      </c>
      <c r="AC374" t="s">
        <v>960</v>
      </c>
      <c r="AD374">
        <v>1</v>
      </c>
      <c r="AE374">
        <v>20120229</v>
      </c>
      <c r="AF374" s="358">
        <v>40968</v>
      </c>
      <c r="AG374" s="147">
        <v>40968</v>
      </c>
      <c r="AH374" s="147">
        <v>2012</v>
      </c>
      <c r="AV374" t="s">
        <v>976</v>
      </c>
      <c r="AW374" t="s">
        <v>971</v>
      </c>
      <c r="AX374">
        <v>0.01</v>
      </c>
      <c r="AY374" t="s">
        <v>976</v>
      </c>
      <c r="AZ374" t="s">
        <v>962</v>
      </c>
      <c r="BG374" t="s">
        <v>976</v>
      </c>
      <c r="BH374" t="s">
        <v>971</v>
      </c>
      <c r="BI374">
        <v>1.2999999999999999E-2</v>
      </c>
      <c r="BJ374" t="s">
        <v>976</v>
      </c>
      <c r="BK374" t="s">
        <v>963</v>
      </c>
    </row>
    <row r="375" spans="1:63">
      <c r="A375" s="361">
        <v>2012</v>
      </c>
      <c r="B375" s="360"/>
      <c r="C375" s="360"/>
      <c r="D375" s="360">
        <v>0.01</v>
      </c>
      <c r="E375" s="360"/>
      <c r="U375" t="s">
        <v>234</v>
      </c>
      <c r="V375" t="s">
        <v>230</v>
      </c>
      <c r="W375" t="s">
        <v>235</v>
      </c>
      <c r="X375">
        <v>1</v>
      </c>
      <c r="Y375">
        <v>981</v>
      </c>
      <c r="Z375" t="s">
        <v>226</v>
      </c>
      <c r="AA375" t="s">
        <v>1021</v>
      </c>
      <c r="AB375">
        <v>1</v>
      </c>
      <c r="AC375" t="s">
        <v>960</v>
      </c>
      <c r="AD375">
        <v>1</v>
      </c>
      <c r="AE375">
        <v>20120331</v>
      </c>
      <c r="AF375" s="358">
        <v>40999</v>
      </c>
      <c r="AG375" s="147">
        <v>40999</v>
      </c>
      <c r="AH375" s="147">
        <v>2012</v>
      </c>
      <c r="AU375">
        <v>4.0000000000000001E-3</v>
      </c>
      <c r="AV375" t="s">
        <v>976</v>
      </c>
      <c r="AW375" t="s">
        <v>971</v>
      </c>
      <c r="AX375">
        <v>0.01</v>
      </c>
      <c r="AY375" t="s">
        <v>976</v>
      </c>
      <c r="AZ375" t="s">
        <v>962</v>
      </c>
      <c r="BF375">
        <v>4.0000000000000001E-3</v>
      </c>
      <c r="BG375" t="s">
        <v>976</v>
      </c>
      <c r="BH375" t="s">
        <v>971</v>
      </c>
      <c r="BI375">
        <v>1.2999999999999999E-2</v>
      </c>
      <c r="BJ375" t="s">
        <v>976</v>
      </c>
      <c r="BK375" t="s">
        <v>963</v>
      </c>
    </row>
    <row r="376" spans="1:63">
      <c r="A376" s="362" t="s">
        <v>233</v>
      </c>
      <c r="B376" s="360"/>
      <c r="C376" s="360"/>
      <c r="D376" s="360">
        <v>0.01</v>
      </c>
      <c r="E376" s="360"/>
      <c r="U376" t="s">
        <v>234</v>
      </c>
      <c r="V376" t="s">
        <v>230</v>
      </c>
      <c r="W376" t="s">
        <v>235</v>
      </c>
      <c r="X376">
        <v>1</v>
      </c>
      <c r="Y376">
        <v>981</v>
      </c>
      <c r="Z376" t="s">
        <v>226</v>
      </c>
      <c r="AA376" t="s">
        <v>1021</v>
      </c>
      <c r="AB376">
        <v>1</v>
      </c>
      <c r="AC376" t="s">
        <v>960</v>
      </c>
      <c r="AD376">
        <v>1</v>
      </c>
      <c r="AE376">
        <v>20120430</v>
      </c>
      <c r="AF376" s="358">
        <v>41029</v>
      </c>
      <c r="AG376" s="147">
        <v>41029</v>
      </c>
      <c r="AH376" s="147">
        <v>2012</v>
      </c>
      <c r="AU376">
        <v>3.0000000000000001E-3</v>
      </c>
      <c r="AV376" t="s">
        <v>976</v>
      </c>
      <c r="AW376" t="s">
        <v>971</v>
      </c>
      <c r="AX376">
        <v>0.01</v>
      </c>
      <c r="AY376" t="s">
        <v>976</v>
      </c>
      <c r="AZ376" t="s">
        <v>962</v>
      </c>
      <c r="BF376">
        <v>3.0000000000000001E-3</v>
      </c>
      <c r="BG376" t="s">
        <v>976</v>
      </c>
      <c r="BH376" t="s">
        <v>971</v>
      </c>
      <c r="BI376">
        <v>1.2999999999999999E-2</v>
      </c>
      <c r="BJ376" t="s">
        <v>976</v>
      </c>
      <c r="BK376" t="s">
        <v>963</v>
      </c>
    </row>
    <row r="377" spans="1:63">
      <c r="A377" s="372">
        <v>2</v>
      </c>
      <c r="B377" s="360"/>
      <c r="C377" s="360"/>
      <c r="D377" s="360">
        <v>0.01</v>
      </c>
      <c r="E377" s="360"/>
      <c r="U377" t="s">
        <v>234</v>
      </c>
      <c r="V377" t="s">
        <v>230</v>
      </c>
      <c r="W377" t="s">
        <v>235</v>
      </c>
      <c r="X377">
        <v>1</v>
      </c>
      <c r="Y377">
        <v>1007</v>
      </c>
      <c r="Z377" t="s">
        <v>1022</v>
      </c>
      <c r="AA377" t="s">
        <v>1023</v>
      </c>
      <c r="AB377">
        <v>1</v>
      </c>
      <c r="AC377" t="s">
        <v>960</v>
      </c>
      <c r="AD377">
        <v>1</v>
      </c>
      <c r="AE377">
        <v>20120630</v>
      </c>
      <c r="AF377" s="358">
        <v>41090</v>
      </c>
      <c r="AG377" s="147">
        <v>41090</v>
      </c>
      <c r="AH377" s="147">
        <v>2012</v>
      </c>
      <c r="AU377">
        <v>5.2999999999999999E-2</v>
      </c>
      <c r="AV377" t="s">
        <v>976</v>
      </c>
      <c r="AY377" t="s">
        <v>976</v>
      </c>
      <c r="AZ377" t="s">
        <v>962</v>
      </c>
      <c r="BF377">
        <v>5.2999999999999999E-2</v>
      </c>
      <c r="BG377" t="s">
        <v>976</v>
      </c>
      <c r="BJ377" t="s">
        <v>976</v>
      </c>
      <c r="BK377" t="s">
        <v>963</v>
      </c>
    </row>
    <row r="378" spans="1:63">
      <c r="A378" s="362" t="s">
        <v>235</v>
      </c>
      <c r="B378" s="360"/>
      <c r="C378" s="360"/>
      <c r="D378" s="360">
        <v>0.01</v>
      </c>
      <c r="E378" s="360"/>
      <c r="U378" t="s">
        <v>234</v>
      </c>
      <c r="V378" t="s">
        <v>230</v>
      </c>
      <c r="W378" t="s">
        <v>235</v>
      </c>
      <c r="X378">
        <v>1</v>
      </c>
      <c r="Y378">
        <v>1042</v>
      </c>
      <c r="Z378" t="s">
        <v>1024</v>
      </c>
      <c r="AA378" t="s">
        <v>1025</v>
      </c>
      <c r="AB378">
        <v>1</v>
      </c>
      <c r="AC378" t="s">
        <v>960</v>
      </c>
      <c r="AD378">
        <v>1</v>
      </c>
      <c r="AE378">
        <v>20120531</v>
      </c>
      <c r="AF378" s="358">
        <v>41060</v>
      </c>
      <c r="AG378" s="147">
        <v>41060</v>
      </c>
      <c r="AH378" s="147">
        <v>2012</v>
      </c>
      <c r="AV378" t="s">
        <v>976</v>
      </c>
      <c r="AW378" t="s">
        <v>971</v>
      </c>
      <c r="AX378">
        <v>3.2000000000000001E-2</v>
      </c>
      <c r="AY378" t="s">
        <v>976</v>
      </c>
      <c r="AZ378" t="s">
        <v>962</v>
      </c>
      <c r="BG378" t="s">
        <v>976</v>
      </c>
      <c r="BH378" t="s">
        <v>971</v>
      </c>
      <c r="BI378">
        <v>4.1000000000000002E-2</v>
      </c>
      <c r="BJ378" t="s">
        <v>976</v>
      </c>
      <c r="BK378" t="s">
        <v>963</v>
      </c>
    </row>
    <row r="379" spans="1:63">
      <c r="A379" s="372">
        <v>7</v>
      </c>
      <c r="B379" s="360"/>
      <c r="C379" s="360"/>
      <c r="D379" s="360">
        <v>0.01</v>
      </c>
      <c r="E379" s="360"/>
      <c r="U379" t="s">
        <v>234</v>
      </c>
      <c r="V379" t="s">
        <v>230</v>
      </c>
      <c r="W379" t="s">
        <v>235</v>
      </c>
      <c r="X379">
        <v>1</v>
      </c>
      <c r="Y379">
        <v>1042</v>
      </c>
      <c r="Z379" t="s">
        <v>1024</v>
      </c>
      <c r="AA379" t="s">
        <v>1025</v>
      </c>
      <c r="AB379">
        <v>1</v>
      </c>
      <c r="AC379" t="s">
        <v>960</v>
      </c>
      <c r="AD379">
        <v>1</v>
      </c>
      <c r="AE379">
        <v>20120630</v>
      </c>
      <c r="AF379" s="358">
        <v>41090</v>
      </c>
      <c r="AG379" s="147">
        <v>41090</v>
      </c>
      <c r="AH379" s="147">
        <v>2012</v>
      </c>
      <c r="AU379">
        <v>3.0000000000000001E-3</v>
      </c>
      <c r="AV379" t="s">
        <v>976</v>
      </c>
      <c r="AW379" t="s">
        <v>971</v>
      </c>
      <c r="AX379">
        <v>3.2000000000000001E-2</v>
      </c>
      <c r="AY379" t="s">
        <v>976</v>
      </c>
      <c r="AZ379" t="s">
        <v>962</v>
      </c>
      <c r="BG379" t="s">
        <v>976</v>
      </c>
      <c r="BH379" t="s">
        <v>971</v>
      </c>
      <c r="BI379">
        <v>4.1000000000000002E-2</v>
      </c>
      <c r="BJ379" t="s">
        <v>976</v>
      </c>
      <c r="BK379" t="s">
        <v>963</v>
      </c>
    </row>
    <row r="380" spans="1:63">
      <c r="A380" s="106" t="s">
        <v>1068</v>
      </c>
      <c r="B380" s="360"/>
      <c r="C380" s="360"/>
      <c r="D380" s="360">
        <v>10</v>
      </c>
      <c r="E380" s="360"/>
      <c r="U380" t="s">
        <v>234</v>
      </c>
      <c r="V380" t="s">
        <v>230</v>
      </c>
      <c r="W380" t="s">
        <v>235</v>
      </c>
      <c r="X380">
        <v>1</v>
      </c>
      <c r="Y380">
        <v>1042</v>
      </c>
      <c r="Z380" t="s">
        <v>1024</v>
      </c>
      <c r="AA380" t="s">
        <v>1025</v>
      </c>
      <c r="AB380">
        <v>1</v>
      </c>
      <c r="AC380" t="s">
        <v>960</v>
      </c>
      <c r="AD380">
        <v>1</v>
      </c>
      <c r="AE380">
        <v>20120731</v>
      </c>
      <c r="AF380" s="358">
        <v>41121</v>
      </c>
      <c r="AG380" s="147">
        <v>41121</v>
      </c>
      <c r="AH380" s="147">
        <v>2012</v>
      </c>
      <c r="AV380" t="s">
        <v>976</v>
      </c>
      <c r="AW380" t="s">
        <v>971</v>
      </c>
      <c r="AX380">
        <v>3.2000000000000001E-2</v>
      </c>
      <c r="AY380" t="s">
        <v>976</v>
      </c>
      <c r="AZ380" t="s">
        <v>962</v>
      </c>
      <c r="BG380" t="s">
        <v>976</v>
      </c>
      <c r="BH380" t="s">
        <v>971</v>
      </c>
      <c r="BI380">
        <v>4.1000000000000002E-2</v>
      </c>
      <c r="BJ380" t="s">
        <v>976</v>
      </c>
      <c r="BK380" t="s">
        <v>963</v>
      </c>
    </row>
    <row r="381" spans="1:63">
      <c r="A381" s="361">
        <v>2010</v>
      </c>
      <c r="B381" s="360"/>
      <c r="C381" s="360"/>
      <c r="D381" s="360">
        <v>10</v>
      </c>
      <c r="E381" s="360"/>
      <c r="U381" t="s">
        <v>234</v>
      </c>
      <c r="V381" t="s">
        <v>230</v>
      </c>
      <c r="W381" t="s">
        <v>235</v>
      </c>
      <c r="X381">
        <v>1</v>
      </c>
      <c r="Y381">
        <v>1042</v>
      </c>
      <c r="Z381" t="s">
        <v>1024</v>
      </c>
      <c r="AA381" t="s">
        <v>1025</v>
      </c>
      <c r="AB381">
        <v>1</v>
      </c>
      <c r="AC381" t="s">
        <v>960</v>
      </c>
      <c r="AD381">
        <v>1</v>
      </c>
      <c r="AE381">
        <v>20120831</v>
      </c>
      <c r="AF381" s="358">
        <v>41152</v>
      </c>
      <c r="AG381" s="147">
        <v>41152</v>
      </c>
      <c r="AH381" s="147">
        <v>2012</v>
      </c>
      <c r="AV381" t="s">
        <v>976</v>
      </c>
      <c r="AW381" t="s">
        <v>971</v>
      </c>
      <c r="AX381">
        <v>3.2000000000000001E-2</v>
      </c>
      <c r="AY381" t="s">
        <v>976</v>
      </c>
      <c r="AZ381" t="s">
        <v>962</v>
      </c>
      <c r="BG381" t="s">
        <v>976</v>
      </c>
      <c r="BH381" t="s">
        <v>971</v>
      </c>
      <c r="BI381">
        <v>4.1000000000000002E-2</v>
      </c>
      <c r="BJ381" t="s">
        <v>976</v>
      </c>
      <c r="BK381" t="s">
        <v>963</v>
      </c>
    </row>
    <row r="382" spans="1:63">
      <c r="A382" s="362" t="s">
        <v>233</v>
      </c>
      <c r="B382" s="360"/>
      <c r="C382" s="360"/>
      <c r="D382" s="360">
        <v>10</v>
      </c>
      <c r="E382" s="360"/>
      <c r="U382" t="s">
        <v>234</v>
      </c>
      <c r="V382" t="s">
        <v>230</v>
      </c>
      <c r="W382" t="s">
        <v>235</v>
      </c>
      <c r="X382">
        <v>1</v>
      </c>
      <c r="Y382">
        <v>1042</v>
      </c>
      <c r="Z382" t="s">
        <v>1024</v>
      </c>
      <c r="AA382" t="s">
        <v>1025</v>
      </c>
      <c r="AB382">
        <v>1</v>
      </c>
      <c r="AC382" t="s">
        <v>960</v>
      </c>
      <c r="AD382">
        <v>1</v>
      </c>
      <c r="AE382">
        <v>20120930</v>
      </c>
      <c r="AF382" s="358">
        <v>41182</v>
      </c>
      <c r="AG382" s="147">
        <v>41182</v>
      </c>
      <c r="AH382" s="147">
        <v>2012</v>
      </c>
      <c r="AV382" t="s">
        <v>976</v>
      </c>
      <c r="AW382" t="s">
        <v>971</v>
      </c>
      <c r="AX382">
        <v>3.2000000000000001E-2</v>
      </c>
      <c r="AY382" t="s">
        <v>976</v>
      </c>
      <c r="AZ382" t="s">
        <v>962</v>
      </c>
      <c r="BG382" t="s">
        <v>976</v>
      </c>
      <c r="BH382" t="s">
        <v>971</v>
      </c>
      <c r="BI382">
        <v>4.1000000000000002E-2</v>
      </c>
      <c r="BJ382" t="s">
        <v>976</v>
      </c>
      <c r="BK382" t="s">
        <v>963</v>
      </c>
    </row>
    <row r="383" spans="1:63">
      <c r="A383" s="372">
        <v>2</v>
      </c>
      <c r="B383" s="360"/>
      <c r="C383" s="360"/>
      <c r="D383" s="360">
        <v>10</v>
      </c>
      <c r="E383" s="360"/>
      <c r="U383" t="s">
        <v>234</v>
      </c>
      <c r="V383" t="s">
        <v>230</v>
      </c>
      <c r="W383" t="s">
        <v>235</v>
      </c>
      <c r="X383">
        <v>1</v>
      </c>
      <c r="Y383">
        <v>1045</v>
      </c>
      <c r="Z383" t="s">
        <v>1026</v>
      </c>
      <c r="AA383" t="s">
        <v>1027</v>
      </c>
      <c r="AB383">
        <v>1</v>
      </c>
      <c r="AC383" t="s">
        <v>960</v>
      </c>
      <c r="AD383">
        <v>1</v>
      </c>
      <c r="AE383">
        <v>20090731</v>
      </c>
      <c r="AF383" s="358">
        <v>40025</v>
      </c>
      <c r="AG383" s="147">
        <v>40025</v>
      </c>
      <c r="AH383" s="147">
        <v>2009</v>
      </c>
      <c r="AV383" t="s">
        <v>976</v>
      </c>
      <c r="AW383" t="s">
        <v>971</v>
      </c>
      <c r="AX383">
        <v>3.5</v>
      </c>
      <c r="AY383" t="s">
        <v>976</v>
      </c>
      <c r="AZ383" t="s">
        <v>962</v>
      </c>
      <c r="BG383" t="s">
        <v>976</v>
      </c>
      <c r="BH383" t="s">
        <v>971</v>
      </c>
      <c r="BI383">
        <v>7</v>
      </c>
      <c r="BJ383" t="s">
        <v>976</v>
      </c>
      <c r="BK383" t="s">
        <v>963</v>
      </c>
    </row>
    <row r="384" spans="1:63">
      <c r="A384" s="362" t="s">
        <v>235</v>
      </c>
      <c r="B384" s="360"/>
      <c r="C384" s="360"/>
      <c r="D384" s="360">
        <v>10</v>
      </c>
      <c r="E384" s="360"/>
      <c r="U384" t="s">
        <v>234</v>
      </c>
      <c r="V384" t="s">
        <v>230</v>
      </c>
      <c r="W384" t="s">
        <v>235</v>
      </c>
      <c r="X384">
        <v>1</v>
      </c>
      <c r="Y384">
        <v>1045</v>
      </c>
      <c r="Z384" t="s">
        <v>1026</v>
      </c>
      <c r="AA384" t="s">
        <v>1027</v>
      </c>
      <c r="AB384">
        <v>1</v>
      </c>
      <c r="AC384" t="s">
        <v>960</v>
      </c>
      <c r="AD384">
        <v>1</v>
      </c>
      <c r="AE384">
        <v>20090831</v>
      </c>
      <c r="AF384" s="358">
        <v>40056</v>
      </c>
      <c r="AG384" s="147">
        <v>40056</v>
      </c>
      <c r="AH384" s="147">
        <v>2009</v>
      </c>
      <c r="AV384" t="s">
        <v>976</v>
      </c>
      <c r="AW384" t="s">
        <v>971</v>
      </c>
      <c r="AX384">
        <v>3.5</v>
      </c>
      <c r="AY384" t="s">
        <v>976</v>
      </c>
      <c r="AZ384" t="s">
        <v>962</v>
      </c>
      <c r="BG384" t="s">
        <v>976</v>
      </c>
      <c r="BH384" t="s">
        <v>971</v>
      </c>
      <c r="BI384">
        <v>7</v>
      </c>
      <c r="BJ384" t="s">
        <v>976</v>
      </c>
      <c r="BK384" t="s">
        <v>963</v>
      </c>
    </row>
    <row r="385" spans="1:63">
      <c r="A385" s="372">
        <v>7</v>
      </c>
      <c r="B385" s="360"/>
      <c r="C385" s="360"/>
      <c r="D385" s="360">
        <v>10</v>
      </c>
      <c r="E385" s="360"/>
      <c r="U385" t="s">
        <v>234</v>
      </c>
      <c r="V385" t="s">
        <v>230</v>
      </c>
      <c r="W385" t="s">
        <v>235</v>
      </c>
      <c r="X385">
        <v>1</v>
      </c>
      <c r="Y385">
        <v>1045</v>
      </c>
      <c r="Z385" t="s">
        <v>1026</v>
      </c>
      <c r="AA385" t="s">
        <v>1027</v>
      </c>
      <c r="AB385">
        <v>1</v>
      </c>
      <c r="AC385" t="s">
        <v>960</v>
      </c>
      <c r="AD385">
        <v>1</v>
      </c>
      <c r="AE385">
        <v>20090930</v>
      </c>
      <c r="AF385" s="358">
        <v>40086</v>
      </c>
      <c r="AG385" s="147">
        <v>40086</v>
      </c>
      <c r="AH385" s="147">
        <v>2009</v>
      </c>
      <c r="AV385" t="s">
        <v>976</v>
      </c>
      <c r="AW385" t="s">
        <v>971</v>
      </c>
      <c r="AX385">
        <v>3.5</v>
      </c>
      <c r="AY385" t="s">
        <v>976</v>
      </c>
      <c r="AZ385" t="s">
        <v>962</v>
      </c>
      <c r="BG385" t="s">
        <v>976</v>
      </c>
      <c r="BH385" t="s">
        <v>971</v>
      </c>
      <c r="BI385">
        <v>7</v>
      </c>
      <c r="BJ385" t="s">
        <v>976</v>
      </c>
      <c r="BK385" t="s">
        <v>963</v>
      </c>
    </row>
    <row r="386" spans="1:63">
      <c r="A386" s="361">
        <v>2011</v>
      </c>
      <c r="B386" s="360"/>
      <c r="C386" s="360"/>
      <c r="D386" s="360">
        <v>10</v>
      </c>
      <c r="E386" s="360"/>
      <c r="U386" t="s">
        <v>234</v>
      </c>
      <c r="V386" t="s">
        <v>230</v>
      </c>
      <c r="W386" t="s">
        <v>235</v>
      </c>
      <c r="X386">
        <v>1</v>
      </c>
      <c r="Y386">
        <v>1045</v>
      </c>
      <c r="Z386" t="s">
        <v>1026</v>
      </c>
      <c r="AA386" t="s">
        <v>1027</v>
      </c>
      <c r="AB386">
        <v>1</v>
      </c>
      <c r="AC386" t="s">
        <v>960</v>
      </c>
      <c r="AD386">
        <v>1</v>
      </c>
      <c r="AE386">
        <v>20091031</v>
      </c>
      <c r="AF386" s="358">
        <v>40117</v>
      </c>
      <c r="AG386" s="147">
        <v>40117</v>
      </c>
      <c r="AH386" s="147">
        <v>2009</v>
      </c>
      <c r="AV386" t="s">
        <v>976</v>
      </c>
      <c r="AW386" t="s">
        <v>971</v>
      </c>
      <c r="AX386">
        <v>3.5</v>
      </c>
      <c r="AY386" t="s">
        <v>976</v>
      </c>
      <c r="AZ386" t="s">
        <v>962</v>
      </c>
      <c r="BG386" t="s">
        <v>976</v>
      </c>
      <c r="BH386" t="s">
        <v>971</v>
      </c>
      <c r="BI386">
        <v>7</v>
      </c>
      <c r="BJ386" t="s">
        <v>976</v>
      </c>
      <c r="BK386" t="s">
        <v>963</v>
      </c>
    </row>
    <row r="387" spans="1:63">
      <c r="A387" s="362" t="s">
        <v>233</v>
      </c>
      <c r="B387" s="360"/>
      <c r="C387" s="360"/>
      <c r="D387" s="360">
        <v>10</v>
      </c>
      <c r="E387" s="360"/>
      <c r="U387" t="s">
        <v>234</v>
      </c>
      <c r="V387" t="s">
        <v>230</v>
      </c>
      <c r="W387" t="s">
        <v>235</v>
      </c>
      <c r="X387">
        <v>1</v>
      </c>
      <c r="Y387">
        <v>1045</v>
      </c>
      <c r="Z387" t="s">
        <v>1026</v>
      </c>
      <c r="AA387" t="s">
        <v>1027</v>
      </c>
      <c r="AB387">
        <v>1</v>
      </c>
      <c r="AC387" t="s">
        <v>960</v>
      </c>
      <c r="AD387">
        <v>1</v>
      </c>
      <c r="AE387">
        <v>20091130</v>
      </c>
      <c r="AF387" s="358">
        <v>40147</v>
      </c>
      <c r="AG387" s="147">
        <v>40147</v>
      </c>
      <c r="AH387" s="147">
        <v>2009</v>
      </c>
      <c r="AV387" t="s">
        <v>976</v>
      </c>
      <c r="AW387" t="s">
        <v>971</v>
      </c>
      <c r="AX387">
        <v>3.5</v>
      </c>
      <c r="AY387" t="s">
        <v>976</v>
      </c>
      <c r="AZ387" t="s">
        <v>962</v>
      </c>
      <c r="BG387" t="s">
        <v>976</v>
      </c>
      <c r="BH387" t="s">
        <v>971</v>
      </c>
      <c r="BI387">
        <v>7</v>
      </c>
      <c r="BJ387" t="s">
        <v>976</v>
      </c>
      <c r="BK387" t="s">
        <v>963</v>
      </c>
    </row>
    <row r="388" spans="1:63">
      <c r="A388" s="372">
        <v>2</v>
      </c>
      <c r="B388" s="360"/>
      <c r="C388" s="360"/>
      <c r="D388" s="360">
        <v>10</v>
      </c>
      <c r="E388" s="360"/>
      <c r="U388" t="s">
        <v>234</v>
      </c>
      <c r="V388" t="s">
        <v>230</v>
      </c>
      <c r="W388" t="s">
        <v>235</v>
      </c>
      <c r="X388">
        <v>1</v>
      </c>
      <c r="Y388">
        <v>1045</v>
      </c>
      <c r="Z388" t="s">
        <v>1026</v>
      </c>
      <c r="AA388" t="s">
        <v>1027</v>
      </c>
      <c r="AB388">
        <v>1</v>
      </c>
      <c r="AC388" t="s">
        <v>960</v>
      </c>
      <c r="AD388">
        <v>1</v>
      </c>
      <c r="AE388">
        <v>20091231</v>
      </c>
      <c r="AF388" s="358">
        <v>40178</v>
      </c>
      <c r="AG388" s="147">
        <v>40178</v>
      </c>
      <c r="AH388" s="147">
        <v>2009</v>
      </c>
      <c r="AV388" t="s">
        <v>976</v>
      </c>
      <c r="AW388" t="s">
        <v>971</v>
      </c>
      <c r="AX388">
        <v>3.5</v>
      </c>
      <c r="AY388" t="s">
        <v>976</v>
      </c>
      <c r="AZ388" t="s">
        <v>962</v>
      </c>
      <c r="BG388" t="s">
        <v>976</v>
      </c>
      <c r="BH388" t="s">
        <v>971</v>
      </c>
      <c r="BI388">
        <v>7</v>
      </c>
      <c r="BJ388" t="s">
        <v>976</v>
      </c>
      <c r="BK388" t="s">
        <v>963</v>
      </c>
    </row>
    <row r="389" spans="1:63">
      <c r="A389" s="362" t="s">
        <v>235</v>
      </c>
      <c r="B389" s="360"/>
      <c r="C389" s="360"/>
      <c r="D389" s="360">
        <v>10</v>
      </c>
      <c r="E389" s="360"/>
      <c r="U389" t="s">
        <v>234</v>
      </c>
      <c r="V389" t="s">
        <v>230</v>
      </c>
      <c r="W389" t="s">
        <v>235</v>
      </c>
      <c r="X389">
        <v>1</v>
      </c>
      <c r="Y389">
        <v>1045</v>
      </c>
      <c r="Z389" t="s">
        <v>1026</v>
      </c>
      <c r="AA389" t="s">
        <v>1027</v>
      </c>
      <c r="AB389">
        <v>1</v>
      </c>
      <c r="AC389" t="s">
        <v>960</v>
      </c>
      <c r="AD389">
        <v>1</v>
      </c>
      <c r="AE389">
        <v>20100131</v>
      </c>
      <c r="AF389" s="358">
        <v>40209</v>
      </c>
      <c r="AG389" s="147">
        <v>40209</v>
      </c>
      <c r="AH389" s="147">
        <v>2010</v>
      </c>
      <c r="AV389" t="s">
        <v>976</v>
      </c>
      <c r="AW389" t="s">
        <v>971</v>
      </c>
      <c r="AX389">
        <v>3.5</v>
      </c>
      <c r="AY389" t="s">
        <v>976</v>
      </c>
      <c r="AZ389" t="s">
        <v>962</v>
      </c>
      <c r="BG389" t="s">
        <v>976</v>
      </c>
      <c r="BH389" t="s">
        <v>971</v>
      </c>
      <c r="BI389">
        <v>7</v>
      </c>
      <c r="BJ389" t="s">
        <v>976</v>
      </c>
      <c r="BK389" t="s">
        <v>963</v>
      </c>
    </row>
    <row r="390" spans="1:63">
      <c r="A390" s="372">
        <v>7</v>
      </c>
      <c r="B390" s="360"/>
      <c r="C390" s="360"/>
      <c r="D390" s="360">
        <v>10</v>
      </c>
      <c r="E390" s="360"/>
      <c r="U390" t="s">
        <v>234</v>
      </c>
      <c r="V390" t="s">
        <v>230</v>
      </c>
      <c r="W390" t="s">
        <v>235</v>
      </c>
      <c r="X390">
        <v>1</v>
      </c>
      <c r="Y390">
        <v>1045</v>
      </c>
      <c r="Z390" t="s">
        <v>1026</v>
      </c>
      <c r="AA390" t="s">
        <v>1027</v>
      </c>
      <c r="AB390">
        <v>1</v>
      </c>
      <c r="AC390" t="s">
        <v>960</v>
      </c>
      <c r="AD390">
        <v>1</v>
      </c>
      <c r="AE390">
        <v>20100228</v>
      </c>
      <c r="AF390" s="358">
        <v>40237</v>
      </c>
      <c r="AG390" s="147">
        <v>40237</v>
      </c>
      <c r="AH390" s="147">
        <v>2010</v>
      </c>
      <c r="AV390" t="s">
        <v>976</v>
      </c>
      <c r="AW390" t="s">
        <v>971</v>
      </c>
      <c r="AX390">
        <v>3.5</v>
      </c>
      <c r="AY390" t="s">
        <v>976</v>
      </c>
      <c r="AZ390" t="s">
        <v>962</v>
      </c>
      <c r="BG390" t="s">
        <v>976</v>
      </c>
      <c r="BH390" t="s">
        <v>971</v>
      </c>
      <c r="BI390">
        <v>7</v>
      </c>
      <c r="BJ390" t="s">
        <v>976</v>
      </c>
      <c r="BK390" t="s">
        <v>963</v>
      </c>
    </row>
    <row r="391" spans="1:63">
      <c r="A391" s="361">
        <v>2012</v>
      </c>
      <c r="B391" s="360"/>
      <c r="C391" s="360"/>
      <c r="D391" s="360">
        <v>10</v>
      </c>
      <c r="E391" s="360"/>
      <c r="U391" t="s">
        <v>234</v>
      </c>
      <c r="V391" t="s">
        <v>230</v>
      </c>
      <c r="W391" t="s">
        <v>235</v>
      </c>
      <c r="X391">
        <v>1</v>
      </c>
      <c r="Y391">
        <v>1045</v>
      </c>
      <c r="Z391" t="s">
        <v>1026</v>
      </c>
      <c r="AA391" t="s">
        <v>1027</v>
      </c>
      <c r="AB391">
        <v>1</v>
      </c>
      <c r="AC391" t="s">
        <v>960</v>
      </c>
      <c r="AD391">
        <v>1</v>
      </c>
      <c r="AE391">
        <v>20100331</v>
      </c>
      <c r="AF391" s="358">
        <v>40268</v>
      </c>
      <c r="AG391" s="147">
        <v>40268</v>
      </c>
      <c r="AH391" s="147">
        <v>2010</v>
      </c>
      <c r="AV391" t="s">
        <v>976</v>
      </c>
      <c r="AW391" t="s">
        <v>971</v>
      </c>
      <c r="AX391">
        <v>3.5</v>
      </c>
      <c r="AY391" t="s">
        <v>976</v>
      </c>
      <c r="AZ391" t="s">
        <v>962</v>
      </c>
      <c r="BG391" t="s">
        <v>976</v>
      </c>
      <c r="BH391" t="s">
        <v>971</v>
      </c>
      <c r="BI391">
        <v>7</v>
      </c>
      <c r="BJ391" t="s">
        <v>976</v>
      </c>
      <c r="BK391" t="s">
        <v>963</v>
      </c>
    </row>
    <row r="392" spans="1:63">
      <c r="A392" s="362" t="s">
        <v>233</v>
      </c>
      <c r="B392" s="360"/>
      <c r="C392" s="360"/>
      <c r="D392" s="360">
        <v>10</v>
      </c>
      <c r="E392" s="360"/>
      <c r="U392" t="s">
        <v>234</v>
      </c>
      <c r="V392" t="s">
        <v>230</v>
      </c>
      <c r="W392" t="s">
        <v>235</v>
      </c>
      <c r="X392">
        <v>1</v>
      </c>
      <c r="Y392">
        <v>1045</v>
      </c>
      <c r="Z392" t="s">
        <v>1026</v>
      </c>
      <c r="AA392" t="s">
        <v>1027</v>
      </c>
      <c r="AB392">
        <v>1</v>
      </c>
      <c r="AC392" t="s">
        <v>960</v>
      </c>
      <c r="AD392">
        <v>1</v>
      </c>
      <c r="AE392">
        <v>20100430</v>
      </c>
      <c r="AF392" s="358">
        <v>40298</v>
      </c>
      <c r="AG392" s="147">
        <v>40298</v>
      </c>
      <c r="AH392" s="147">
        <v>2010</v>
      </c>
      <c r="AV392" t="s">
        <v>976</v>
      </c>
      <c r="AW392" t="s">
        <v>971</v>
      </c>
      <c r="AX392">
        <v>3.5</v>
      </c>
      <c r="AY392" t="s">
        <v>976</v>
      </c>
      <c r="AZ392" t="s">
        <v>962</v>
      </c>
      <c r="BG392" t="s">
        <v>976</v>
      </c>
      <c r="BH392" t="s">
        <v>971</v>
      </c>
      <c r="BI392">
        <v>7</v>
      </c>
      <c r="BJ392" t="s">
        <v>976</v>
      </c>
      <c r="BK392" t="s">
        <v>963</v>
      </c>
    </row>
    <row r="393" spans="1:63">
      <c r="A393" s="372">
        <v>2</v>
      </c>
      <c r="B393" s="360"/>
      <c r="C393" s="360"/>
      <c r="D393" s="360">
        <v>10</v>
      </c>
      <c r="E393" s="360"/>
      <c r="U393" t="s">
        <v>234</v>
      </c>
      <c r="V393" t="s">
        <v>230</v>
      </c>
      <c r="W393" t="s">
        <v>235</v>
      </c>
      <c r="X393">
        <v>1</v>
      </c>
      <c r="Y393">
        <v>1045</v>
      </c>
      <c r="Z393" t="s">
        <v>1026</v>
      </c>
      <c r="AA393" t="s">
        <v>1027</v>
      </c>
      <c r="AB393">
        <v>1</v>
      </c>
      <c r="AC393" t="s">
        <v>960</v>
      </c>
      <c r="AD393">
        <v>1</v>
      </c>
      <c r="AE393">
        <v>20100531</v>
      </c>
      <c r="AF393" s="358">
        <v>40329</v>
      </c>
      <c r="AG393" s="147">
        <v>40329</v>
      </c>
      <c r="AH393" s="147">
        <v>2010</v>
      </c>
      <c r="AV393" t="s">
        <v>976</v>
      </c>
      <c r="AW393" t="s">
        <v>971</v>
      </c>
      <c r="AX393">
        <v>3.5</v>
      </c>
      <c r="AY393" t="s">
        <v>976</v>
      </c>
      <c r="AZ393" t="s">
        <v>962</v>
      </c>
      <c r="BG393" t="s">
        <v>976</v>
      </c>
      <c r="BH393" t="s">
        <v>971</v>
      </c>
      <c r="BI393">
        <v>7</v>
      </c>
      <c r="BJ393" t="s">
        <v>976</v>
      </c>
      <c r="BK393" t="s">
        <v>963</v>
      </c>
    </row>
    <row r="394" spans="1:63">
      <c r="A394" s="362" t="s">
        <v>235</v>
      </c>
      <c r="B394" s="360"/>
      <c r="C394" s="360"/>
      <c r="D394" s="360">
        <v>10</v>
      </c>
      <c r="E394" s="360"/>
      <c r="U394" t="s">
        <v>234</v>
      </c>
      <c r="V394" t="s">
        <v>230</v>
      </c>
      <c r="W394" t="s">
        <v>235</v>
      </c>
      <c r="X394">
        <v>1</v>
      </c>
      <c r="Y394">
        <v>1045</v>
      </c>
      <c r="Z394" t="s">
        <v>1026</v>
      </c>
      <c r="AA394" t="s">
        <v>1027</v>
      </c>
      <c r="AB394">
        <v>1</v>
      </c>
      <c r="AC394" t="s">
        <v>960</v>
      </c>
      <c r="AD394">
        <v>1</v>
      </c>
      <c r="AE394">
        <v>20100630</v>
      </c>
      <c r="AF394" s="358">
        <v>40359</v>
      </c>
      <c r="AG394" s="147">
        <v>40359</v>
      </c>
      <c r="AH394" s="147">
        <v>2010</v>
      </c>
      <c r="AV394" t="s">
        <v>976</v>
      </c>
      <c r="AW394" t="s">
        <v>971</v>
      </c>
      <c r="AX394">
        <v>3.5</v>
      </c>
      <c r="AY394" t="s">
        <v>976</v>
      </c>
      <c r="AZ394" t="s">
        <v>962</v>
      </c>
      <c r="BG394" t="s">
        <v>976</v>
      </c>
      <c r="BH394" t="s">
        <v>971</v>
      </c>
      <c r="BI394">
        <v>7</v>
      </c>
      <c r="BJ394" t="s">
        <v>976</v>
      </c>
      <c r="BK394" t="s">
        <v>963</v>
      </c>
    </row>
    <row r="395" spans="1:63">
      <c r="A395" s="372">
        <v>7</v>
      </c>
      <c r="B395" s="360"/>
      <c r="C395" s="360"/>
      <c r="D395" s="360">
        <v>10</v>
      </c>
      <c r="E395" s="360"/>
      <c r="U395" t="s">
        <v>234</v>
      </c>
      <c r="V395" t="s">
        <v>230</v>
      </c>
      <c r="W395" t="s">
        <v>235</v>
      </c>
      <c r="X395">
        <v>1</v>
      </c>
      <c r="Y395">
        <v>1045</v>
      </c>
      <c r="Z395" t="s">
        <v>1026</v>
      </c>
      <c r="AA395" t="s">
        <v>1027</v>
      </c>
      <c r="AB395">
        <v>1</v>
      </c>
      <c r="AC395" t="s">
        <v>960</v>
      </c>
      <c r="AD395">
        <v>1</v>
      </c>
      <c r="AE395">
        <v>20100731</v>
      </c>
      <c r="AF395" s="358">
        <v>40390</v>
      </c>
      <c r="AG395" s="147">
        <v>40390</v>
      </c>
      <c r="AH395" s="147">
        <v>2010</v>
      </c>
      <c r="AV395" t="s">
        <v>976</v>
      </c>
      <c r="AW395" t="s">
        <v>971</v>
      </c>
      <c r="AX395">
        <v>3.5</v>
      </c>
      <c r="AY395" t="s">
        <v>976</v>
      </c>
      <c r="AZ395" t="s">
        <v>962</v>
      </c>
      <c r="BG395" t="s">
        <v>976</v>
      </c>
      <c r="BH395" t="s">
        <v>971</v>
      </c>
      <c r="BI395">
        <v>7</v>
      </c>
      <c r="BJ395" t="s">
        <v>976</v>
      </c>
      <c r="BK395" t="s">
        <v>963</v>
      </c>
    </row>
    <row r="396" spans="1:63">
      <c r="A396" s="106" t="s">
        <v>1001</v>
      </c>
      <c r="B396" s="360"/>
      <c r="C396" s="360">
        <v>0.84012987012987028</v>
      </c>
      <c r="D396" s="360">
        <v>0.60272727272727267</v>
      </c>
      <c r="E396" s="360"/>
      <c r="U396" t="s">
        <v>234</v>
      </c>
      <c r="V396" t="s">
        <v>230</v>
      </c>
      <c r="W396" t="s">
        <v>235</v>
      </c>
      <c r="X396">
        <v>1</v>
      </c>
      <c r="Y396">
        <v>1045</v>
      </c>
      <c r="Z396" t="s">
        <v>1026</v>
      </c>
      <c r="AA396" t="s">
        <v>1027</v>
      </c>
      <c r="AB396">
        <v>1</v>
      </c>
      <c r="AC396" t="s">
        <v>960</v>
      </c>
      <c r="AD396">
        <v>1</v>
      </c>
      <c r="AE396">
        <v>20100831</v>
      </c>
      <c r="AF396" s="358">
        <v>40421</v>
      </c>
      <c r="AG396" s="147">
        <v>40421</v>
      </c>
      <c r="AH396" s="147">
        <v>2010</v>
      </c>
      <c r="AU396">
        <v>0.66</v>
      </c>
      <c r="AV396" t="s">
        <v>976</v>
      </c>
      <c r="AW396" t="s">
        <v>971</v>
      </c>
      <c r="AX396">
        <v>3.5</v>
      </c>
      <c r="AY396" t="s">
        <v>976</v>
      </c>
      <c r="AZ396" t="s">
        <v>962</v>
      </c>
      <c r="BF396">
        <v>0.66</v>
      </c>
      <c r="BG396" t="s">
        <v>976</v>
      </c>
      <c r="BH396" t="s">
        <v>971</v>
      </c>
      <c r="BI396">
        <v>7</v>
      </c>
      <c r="BJ396" t="s">
        <v>976</v>
      </c>
      <c r="BK396" t="s">
        <v>963</v>
      </c>
    </row>
    <row r="397" spans="1:63">
      <c r="A397" s="361">
        <v>2010</v>
      </c>
      <c r="B397" s="360"/>
      <c r="C397" s="360">
        <v>0.62535714285714294</v>
      </c>
      <c r="D397" s="360"/>
      <c r="E397" s="360"/>
      <c r="U397" t="s">
        <v>234</v>
      </c>
      <c r="V397" t="s">
        <v>230</v>
      </c>
      <c r="W397" t="s">
        <v>235</v>
      </c>
      <c r="X397">
        <v>1</v>
      </c>
      <c r="Y397">
        <v>1045</v>
      </c>
      <c r="Z397" t="s">
        <v>1026</v>
      </c>
      <c r="AA397" t="s">
        <v>1027</v>
      </c>
      <c r="AB397">
        <v>1</v>
      </c>
      <c r="AC397" t="s">
        <v>960</v>
      </c>
      <c r="AD397">
        <v>1</v>
      </c>
      <c r="AE397">
        <v>20100930</v>
      </c>
      <c r="AF397" s="358">
        <v>40451</v>
      </c>
      <c r="AG397" s="147">
        <v>40451</v>
      </c>
      <c r="AH397" s="147">
        <v>2010</v>
      </c>
      <c r="AU397">
        <v>0.33</v>
      </c>
      <c r="AV397" t="s">
        <v>976</v>
      </c>
      <c r="AW397" t="s">
        <v>971</v>
      </c>
      <c r="AX397">
        <v>3.5</v>
      </c>
      <c r="AY397" t="s">
        <v>976</v>
      </c>
      <c r="AZ397" t="s">
        <v>962</v>
      </c>
      <c r="BF397">
        <v>0.33</v>
      </c>
      <c r="BG397" t="s">
        <v>976</v>
      </c>
      <c r="BH397" t="s">
        <v>971</v>
      </c>
      <c r="BI397">
        <v>7</v>
      </c>
      <c r="BJ397" t="s">
        <v>976</v>
      </c>
      <c r="BK397" t="s">
        <v>963</v>
      </c>
    </row>
    <row r="398" spans="1:63">
      <c r="A398" s="362" t="s">
        <v>233</v>
      </c>
      <c r="B398" s="360"/>
      <c r="C398" s="360">
        <v>0.76416666666666655</v>
      </c>
      <c r="D398" s="360"/>
      <c r="E398" s="360"/>
      <c r="U398" t="s">
        <v>234</v>
      </c>
      <c r="V398" t="s">
        <v>230</v>
      </c>
      <c r="W398" t="s">
        <v>235</v>
      </c>
      <c r="X398">
        <v>1</v>
      </c>
      <c r="Y398">
        <v>1045</v>
      </c>
      <c r="Z398" t="s">
        <v>1026</v>
      </c>
      <c r="AA398" t="s">
        <v>1027</v>
      </c>
      <c r="AB398">
        <v>1</v>
      </c>
      <c r="AC398" t="s">
        <v>960</v>
      </c>
      <c r="AD398">
        <v>1</v>
      </c>
      <c r="AE398">
        <v>20101031</v>
      </c>
      <c r="AF398" s="358">
        <v>40482</v>
      </c>
      <c r="AG398" s="147">
        <v>40482</v>
      </c>
      <c r="AH398" s="147">
        <v>2010</v>
      </c>
      <c r="AV398" t="s">
        <v>976</v>
      </c>
      <c r="AW398" t="s">
        <v>971</v>
      </c>
      <c r="AX398">
        <v>3.5</v>
      </c>
      <c r="AY398" t="s">
        <v>976</v>
      </c>
      <c r="AZ398" t="s">
        <v>962</v>
      </c>
      <c r="BG398" t="s">
        <v>976</v>
      </c>
      <c r="BH398" t="s">
        <v>971</v>
      </c>
      <c r="BI398">
        <v>7</v>
      </c>
      <c r="BJ398" t="s">
        <v>976</v>
      </c>
      <c r="BK398" t="s">
        <v>963</v>
      </c>
    </row>
    <row r="399" spans="1:63">
      <c r="A399" s="372">
        <v>2</v>
      </c>
      <c r="B399" s="360"/>
      <c r="C399" s="360">
        <v>0.76416666666666655</v>
      </c>
      <c r="D399" s="360"/>
      <c r="E399" s="360"/>
      <c r="U399" t="s">
        <v>234</v>
      </c>
      <c r="V399" t="s">
        <v>230</v>
      </c>
      <c r="W399" t="s">
        <v>235</v>
      </c>
      <c r="X399">
        <v>1</v>
      </c>
      <c r="Y399">
        <v>1045</v>
      </c>
      <c r="Z399" t="s">
        <v>1026</v>
      </c>
      <c r="AA399" t="s">
        <v>1027</v>
      </c>
      <c r="AB399">
        <v>1</v>
      </c>
      <c r="AC399" t="s">
        <v>960</v>
      </c>
      <c r="AD399">
        <v>1</v>
      </c>
      <c r="AE399">
        <v>20101130</v>
      </c>
      <c r="AF399" s="358">
        <v>40512</v>
      </c>
      <c r="AG399" s="147">
        <v>40512</v>
      </c>
      <c r="AH399" s="147">
        <v>2010</v>
      </c>
      <c r="AU399">
        <v>0.18</v>
      </c>
      <c r="AV399" t="s">
        <v>976</v>
      </c>
      <c r="AW399" t="s">
        <v>971</v>
      </c>
      <c r="AX399">
        <v>3.5</v>
      </c>
      <c r="AY399" t="s">
        <v>976</v>
      </c>
      <c r="AZ399" t="s">
        <v>962</v>
      </c>
      <c r="BF399">
        <v>0.18</v>
      </c>
      <c r="BG399" t="s">
        <v>976</v>
      </c>
      <c r="BH399" t="s">
        <v>971</v>
      </c>
      <c r="BI399">
        <v>7</v>
      </c>
      <c r="BJ399" t="s">
        <v>976</v>
      </c>
      <c r="BK399" t="s">
        <v>963</v>
      </c>
    </row>
    <row r="400" spans="1:63">
      <c r="A400" s="362" t="s">
        <v>235</v>
      </c>
      <c r="B400" s="360"/>
      <c r="C400" s="360">
        <v>0.52124999999999999</v>
      </c>
      <c r="D400" s="360"/>
      <c r="E400" s="360"/>
      <c r="U400" t="s">
        <v>234</v>
      </c>
      <c r="V400" t="s">
        <v>230</v>
      </c>
      <c r="W400" t="s">
        <v>235</v>
      </c>
      <c r="X400">
        <v>1</v>
      </c>
      <c r="Y400">
        <v>1045</v>
      </c>
      <c r="Z400" t="s">
        <v>1026</v>
      </c>
      <c r="AA400" t="s">
        <v>1027</v>
      </c>
      <c r="AB400">
        <v>1</v>
      </c>
      <c r="AC400" t="s">
        <v>960</v>
      </c>
      <c r="AD400">
        <v>1</v>
      </c>
      <c r="AE400">
        <v>20101231</v>
      </c>
      <c r="AF400" s="358">
        <v>40543</v>
      </c>
      <c r="AG400" s="147">
        <v>40543</v>
      </c>
      <c r="AH400" s="147">
        <v>2010</v>
      </c>
      <c r="AU400">
        <v>0.21</v>
      </c>
      <c r="AV400" t="s">
        <v>976</v>
      </c>
      <c r="AW400" t="s">
        <v>971</v>
      </c>
      <c r="AX400">
        <v>3.5</v>
      </c>
      <c r="AY400" t="s">
        <v>976</v>
      </c>
      <c r="AZ400" t="s">
        <v>962</v>
      </c>
      <c r="BF400">
        <v>0.21</v>
      </c>
      <c r="BG400" t="s">
        <v>976</v>
      </c>
      <c r="BH400" t="s">
        <v>971</v>
      </c>
      <c r="BI400">
        <v>7</v>
      </c>
      <c r="BJ400" t="s">
        <v>976</v>
      </c>
      <c r="BK400" t="s">
        <v>963</v>
      </c>
    </row>
    <row r="401" spans="1:63">
      <c r="A401" s="372">
        <v>1</v>
      </c>
      <c r="B401" s="360"/>
      <c r="C401" s="360">
        <v>0.90500000000000003</v>
      </c>
      <c r="D401" s="360"/>
      <c r="E401" s="360"/>
      <c r="U401" t="s">
        <v>234</v>
      </c>
      <c r="V401" t="s">
        <v>230</v>
      </c>
      <c r="W401" t="s">
        <v>235</v>
      </c>
      <c r="X401">
        <v>1</v>
      </c>
      <c r="Y401">
        <v>1045</v>
      </c>
      <c r="Z401" t="s">
        <v>1026</v>
      </c>
      <c r="AA401" t="s">
        <v>1027</v>
      </c>
      <c r="AB401">
        <v>1</v>
      </c>
      <c r="AC401" t="s">
        <v>960</v>
      </c>
      <c r="AD401">
        <v>1</v>
      </c>
      <c r="AE401">
        <v>20110131</v>
      </c>
      <c r="AF401" s="358">
        <v>40574</v>
      </c>
      <c r="AG401" s="147">
        <v>40574</v>
      </c>
      <c r="AH401" s="147">
        <v>2011</v>
      </c>
      <c r="AV401" t="s">
        <v>976</v>
      </c>
      <c r="AW401" t="s">
        <v>971</v>
      </c>
      <c r="AX401">
        <v>3.5</v>
      </c>
      <c r="AY401" t="s">
        <v>976</v>
      </c>
      <c r="AZ401" t="s">
        <v>962</v>
      </c>
      <c r="BG401" t="s">
        <v>976</v>
      </c>
      <c r="BH401" t="s">
        <v>971</v>
      </c>
      <c r="BI401">
        <v>7</v>
      </c>
      <c r="BJ401" t="s">
        <v>976</v>
      </c>
      <c r="BK401" t="s">
        <v>963</v>
      </c>
    </row>
    <row r="402" spans="1:63">
      <c r="A402" s="372">
        <v>7</v>
      </c>
      <c r="B402" s="360"/>
      <c r="C402" s="360">
        <v>0.39333333333333337</v>
      </c>
      <c r="D402" s="360"/>
      <c r="E402" s="360"/>
      <c r="U402" t="s">
        <v>234</v>
      </c>
      <c r="V402" t="s">
        <v>230</v>
      </c>
      <c r="W402" t="s">
        <v>235</v>
      </c>
      <c r="X402">
        <v>1</v>
      </c>
      <c r="Y402">
        <v>1045</v>
      </c>
      <c r="Z402" t="s">
        <v>1026</v>
      </c>
      <c r="AA402" t="s">
        <v>1027</v>
      </c>
      <c r="AB402">
        <v>1</v>
      </c>
      <c r="AC402" t="s">
        <v>960</v>
      </c>
      <c r="AD402">
        <v>1</v>
      </c>
      <c r="AE402">
        <v>20110228</v>
      </c>
      <c r="AF402" s="358">
        <v>40602</v>
      </c>
      <c r="AG402" s="147">
        <v>40602</v>
      </c>
      <c r="AH402" s="147">
        <v>2011</v>
      </c>
      <c r="AV402" t="s">
        <v>976</v>
      </c>
      <c r="AW402" t="s">
        <v>971</v>
      </c>
      <c r="AX402">
        <v>3.5</v>
      </c>
      <c r="AY402" t="s">
        <v>976</v>
      </c>
      <c r="AZ402" t="s">
        <v>962</v>
      </c>
      <c r="BG402" t="s">
        <v>976</v>
      </c>
      <c r="BH402" t="s">
        <v>971</v>
      </c>
      <c r="BI402">
        <v>7</v>
      </c>
      <c r="BJ402" t="s">
        <v>976</v>
      </c>
      <c r="BK402" t="s">
        <v>963</v>
      </c>
    </row>
    <row r="403" spans="1:63">
      <c r="A403" s="361">
        <v>2011</v>
      </c>
      <c r="B403" s="360"/>
      <c r="C403" s="360">
        <v>1.2749999999999997</v>
      </c>
      <c r="D403" s="360"/>
      <c r="E403" s="360"/>
      <c r="U403" t="s">
        <v>234</v>
      </c>
      <c r="V403" t="s">
        <v>230</v>
      </c>
      <c r="W403" t="s">
        <v>235</v>
      </c>
      <c r="X403">
        <v>1</v>
      </c>
      <c r="Y403">
        <v>1045</v>
      </c>
      <c r="Z403" t="s">
        <v>1026</v>
      </c>
      <c r="AA403" t="s">
        <v>1027</v>
      </c>
      <c r="AB403">
        <v>1</v>
      </c>
      <c r="AC403" t="s">
        <v>960</v>
      </c>
      <c r="AD403">
        <v>1</v>
      </c>
      <c r="AE403">
        <v>20110331</v>
      </c>
      <c r="AF403" s="358">
        <v>40633</v>
      </c>
      <c r="AG403" s="147">
        <v>40633</v>
      </c>
      <c r="AH403" s="147">
        <v>2011</v>
      </c>
      <c r="AV403" t="s">
        <v>976</v>
      </c>
      <c r="AW403" t="s">
        <v>971</v>
      </c>
      <c r="AX403">
        <v>3.5</v>
      </c>
      <c r="AY403" t="s">
        <v>976</v>
      </c>
      <c r="AZ403" t="s">
        <v>962</v>
      </c>
      <c r="BG403" t="s">
        <v>976</v>
      </c>
      <c r="BH403" t="s">
        <v>971</v>
      </c>
      <c r="BI403">
        <v>7</v>
      </c>
      <c r="BJ403" t="s">
        <v>976</v>
      </c>
      <c r="BK403" t="s">
        <v>963</v>
      </c>
    </row>
    <row r="404" spans="1:63">
      <c r="A404" s="362" t="s">
        <v>233</v>
      </c>
      <c r="B404" s="360"/>
      <c r="C404" s="360">
        <v>1.7258333333333333</v>
      </c>
      <c r="D404" s="360"/>
      <c r="E404" s="360"/>
      <c r="U404" t="s">
        <v>234</v>
      </c>
      <c r="V404" t="s">
        <v>230</v>
      </c>
      <c r="W404" t="s">
        <v>235</v>
      </c>
      <c r="X404">
        <v>1</v>
      </c>
      <c r="Y404">
        <v>1045</v>
      </c>
      <c r="Z404" t="s">
        <v>1026</v>
      </c>
      <c r="AA404" t="s">
        <v>1027</v>
      </c>
      <c r="AB404">
        <v>1</v>
      </c>
      <c r="AC404" t="s">
        <v>960</v>
      </c>
      <c r="AD404">
        <v>1</v>
      </c>
      <c r="AE404">
        <v>20110430</v>
      </c>
      <c r="AF404" s="358">
        <v>40663</v>
      </c>
      <c r="AG404" s="147">
        <v>40663</v>
      </c>
      <c r="AH404" s="147">
        <v>2011</v>
      </c>
      <c r="AV404" t="s">
        <v>976</v>
      </c>
      <c r="AW404" t="s">
        <v>971</v>
      </c>
      <c r="AX404">
        <v>3.5</v>
      </c>
      <c r="AY404" t="s">
        <v>976</v>
      </c>
      <c r="AZ404" t="s">
        <v>962</v>
      </c>
      <c r="BG404" t="s">
        <v>976</v>
      </c>
      <c r="BH404" t="s">
        <v>971</v>
      </c>
      <c r="BI404">
        <v>7</v>
      </c>
      <c r="BJ404" t="s">
        <v>976</v>
      </c>
      <c r="BK404" t="s">
        <v>963</v>
      </c>
    </row>
    <row r="405" spans="1:63">
      <c r="A405" s="372">
        <v>2</v>
      </c>
      <c r="B405" s="360"/>
      <c r="C405" s="360">
        <v>1.7258333333333333</v>
      </c>
      <c r="D405" s="360"/>
      <c r="E405" s="360"/>
      <c r="U405" t="s">
        <v>234</v>
      </c>
      <c r="V405" t="s">
        <v>230</v>
      </c>
      <c r="W405" t="s">
        <v>235</v>
      </c>
      <c r="X405">
        <v>1</v>
      </c>
      <c r="Y405">
        <v>1045</v>
      </c>
      <c r="Z405" t="s">
        <v>1026</v>
      </c>
      <c r="AA405" t="s">
        <v>1027</v>
      </c>
      <c r="AB405">
        <v>1</v>
      </c>
      <c r="AC405" t="s">
        <v>960</v>
      </c>
      <c r="AD405">
        <v>1</v>
      </c>
      <c r="AE405">
        <v>20110531</v>
      </c>
      <c r="AF405" s="358">
        <v>40694</v>
      </c>
      <c r="AG405" s="147">
        <v>40694</v>
      </c>
      <c r="AH405" s="147">
        <v>2011</v>
      </c>
      <c r="AU405">
        <v>0.16</v>
      </c>
      <c r="AV405" t="s">
        <v>976</v>
      </c>
      <c r="AW405" t="s">
        <v>971</v>
      </c>
      <c r="AX405">
        <v>3.5</v>
      </c>
      <c r="AY405" t="s">
        <v>976</v>
      </c>
      <c r="AZ405" t="s">
        <v>962</v>
      </c>
      <c r="BF405">
        <v>0.16</v>
      </c>
      <c r="BG405" t="s">
        <v>976</v>
      </c>
      <c r="BH405" t="s">
        <v>971</v>
      </c>
      <c r="BI405">
        <v>7</v>
      </c>
      <c r="BJ405" t="s">
        <v>976</v>
      </c>
      <c r="BK405" t="s">
        <v>963</v>
      </c>
    </row>
    <row r="406" spans="1:63">
      <c r="A406" s="362" t="s">
        <v>235</v>
      </c>
      <c r="B406" s="360"/>
      <c r="C406" s="360">
        <v>0.93687500000000012</v>
      </c>
      <c r="D406" s="360"/>
      <c r="E406" s="360"/>
      <c r="U406" t="s">
        <v>234</v>
      </c>
      <c r="V406" t="s">
        <v>230</v>
      </c>
      <c r="W406" t="s">
        <v>235</v>
      </c>
      <c r="X406">
        <v>1</v>
      </c>
      <c r="Y406">
        <v>1045</v>
      </c>
      <c r="Z406" t="s">
        <v>1026</v>
      </c>
      <c r="AA406" t="s">
        <v>1027</v>
      </c>
      <c r="AB406">
        <v>1</v>
      </c>
      <c r="AC406" t="s">
        <v>960</v>
      </c>
      <c r="AD406">
        <v>1</v>
      </c>
      <c r="AE406">
        <v>20110630</v>
      </c>
      <c r="AF406" s="358">
        <v>40724</v>
      </c>
      <c r="AG406" s="147">
        <v>40724</v>
      </c>
      <c r="AH406" s="147">
        <v>2011</v>
      </c>
      <c r="AU406">
        <v>0.3</v>
      </c>
      <c r="AV406" t="s">
        <v>976</v>
      </c>
      <c r="AW406" t="s">
        <v>971</v>
      </c>
      <c r="AX406">
        <v>3.5</v>
      </c>
      <c r="AY406" t="s">
        <v>976</v>
      </c>
      <c r="AZ406" t="s">
        <v>962</v>
      </c>
      <c r="BF406">
        <v>0.3</v>
      </c>
      <c r="BG406" t="s">
        <v>976</v>
      </c>
      <c r="BH406" t="s">
        <v>971</v>
      </c>
      <c r="BI406">
        <v>7</v>
      </c>
      <c r="BJ406" t="s">
        <v>976</v>
      </c>
      <c r="BK406" t="s">
        <v>963</v>
      </c>
    </row>
    <row r="407" spans="1:63">
      <c r="A407" s="372">
        <v>1</v>
      </c>
      <c r="B407" s="360"/>
      <c r="C407" s="360">
        <v>2.5874999999999999</v>
      </c>
      <c r="D407" s="360"/>
      <c r="E407" s="360"/>
      <c r="U407" t="s">
        <v>234</v>
      </c>
      <c r="V407" t="s">
        <v>230</v>
      </c>
      <c r="W407" t="s">
        <v>235</v>
      </c>
      <c r="X407">
        <v>1</v>
      </c>
      <c r="Y407">
        <v>1045</v>
      </c>
      <c r="Z407" t="s">
        <v>1026</v>
      </c>
      <c r="AA407" t="s">
        <v>1027</v>
      </c>
      <c r="AB407">
        <v>1</v>
      </c>
      <c r="AC407" t="s">
        <v>960</v>
      </c>
      <c r="AD407">
        <v>1</v>
      </c>
      <c r="AE407">
        <v>20110731</v>
      </c>
      <c r="AF407" s="358">
        <v>40755</v>
      </c>
      <c r="AG407" s="147">
        <v>40755</v>
      </c>
      <c r="AH407" s="147">
        <v>2011</v>
      </c>
      <c r="AU407">
        <v>0.08</v>
      </c>
      <c r="AV407" t="s">
        <v>976</v>
      </c>
      <c r="AW407" t="s">
        <v>971</v>
      </c>
      <c r="AX407">
        <v>3.5</v>
      </c>
      <c r="AY407" t="s">
        <v>976</v>
      </c>
      <c r="AZ407" t="s">
        <v>962</v>
      </c>
      <c r="BF407">
        <v>0.08</v>
      </c>
      <c r="BG407" t="s">
        <v>976</v>
      </c>
      <c r="BH407" t="s">
        <v>971</v>
      </c>
      <c r="BI407">
        <v>7</v>
      </c>
      <c r="BJ407" t="s">
        <v>976</v>
      </c>
      <c r="BK407" t="s">
        <v>963</v>
      </c>
    </row>
    <row r="408" spans="1:63">
      <c r="A408" s="372">
        <v>7</v>
      </c>
      <c r="B408" s="360"/>
      <c r="C408" s="360">
        <v>0.38666666666666666</v>
      </c>
      <c r="D408" s="360"/>
      <c r="E408" s="360"/>
      <c r="U408" t="s">
        <v>234</v>
      </c>
      <c r="V408" t="s">
        <v>230</v>
      </c>
      <c r="W408" t="s">
        <v>235</v>
      </c>
      <c r="X408">
        <v>1</v>
      </c>
      <c r="Y408">
        <v>1045</v>
      </c>
      <c r="Z408" t="s">
        <v>1026</v>
      </c>
      <c r="AA408" t="s">
        <v>1027</v>
      </c>
      <c r="AB408">
        <v>1</v>
      </c>
      <c r="AC408" t="s">
        <v>960</v>
      </c>
      <c r="AD408">
        <v>1</v>
      </c>
      <c r="AE408">
        <v>20110831</v>
      </c>
      <c r="AF408" s="358">
        <v>40786</v>
      </c>
      <c r="AG408" s="147">
        <v>40786</v>
      </c>
      <c r="AH408" s="147">
        <v>2011</v>
      </c>
      <c r="AU408">
        <v>7.0000000000000007E-2</v>
      </c>
      <c r="AV408" t="s">
        <v>976</v>
      </c>
      <c r="AW408" t="s">
        <v>971</v>
      </c>
      <c r="AX408">
        <v>3.5</v>
      </c>
      <c r="AY408" t="s">
        <v>976</v>
      </c>
      <c r="AZ408" t="s">
        <v>962</v>
      </c>
      <c r="BF408">
        <v>7.0000000000000007E-2</v>
      </c>
      <c r="BG408" t="s">
        <v>976</v>
      </c>
      <c r="BH408" t="s">
        <v>971</v>
      </c>
      <c r="BI408">
        <v>7</v>
      </c>
      <c r="BJ408" t="s">
        <v>976</v>
      </c>
      <c r="BK408" t="s">
        <v>963</v>
      </c>
    </row>
    <row r="409" spans="1:63">
      <c r="A409" s="361">
        <v>2012</v>
      </c>
      <c r="B409" s="360"/>
      <c r="C409" s="360">
        <v>0.54666666666666663</v>
      </c>
      <c r="D409" s="360">
        <v>0.60272727272727267</v>
      </c>
      <c r="E409" s="360"/>
      <c r="U409" t="s">
        <v>234</v>
      </c>
      <c r="V409" t="s">
        <v>230</v>
      </c>
      <c r="W409" t="s">
        <v>235</v>
      </c>
      <c r="X409">
        <v>1</v>
      </c>
      <c r="Y409">
        <v>1045</v>
      </c>
      <c r="Z409" t="s">
        <v>1026</v>
      </c>
      <c r="AA409" t="s">
        <v>1027</v>
      </c>
      <c r="AB409">
        <v>1</v>
      </c>
      <c r="AC409" t="s">
        <v>960</v>
      </c>
      <c r="AD409">
        <v>1</v>
      </c>
      <c r="AE409">
        <v>20110930</v>
      </c>
      <c r="AF409" s="358">
        <v>40816</v>
      </c>
      <c r="AG409" s="147">
        <v>40816</v>
      </c>
      <c r="AH409" s="147">
        <v>2011</v>
      </c>
      <c r="AV409" t="s">
        <v>976</v>
      </c>
      <c r="AW409" t="s">
        <v>971</v>
      </c>
      <c r="AX409">
        <v>3.5</v>
      </c>
      <c r="AY409" t="s">
        <v>976</v>
      </c>
      <c r="AZ409" t="s">
        <v>962</v>
      </c>
      <c r="BG409" t="s">
        <v>976</v>
      </c>
      <c r="BH409" t="s">
        <v>971</v>
      </c>
      <c r="BI409">
        <v>7</v>
      </c>
      <c r="BJ409" t="s">
        <v>976</v>
      </c>
      <c r="BK409" t="s">
        <v>963</v>
      </c>
    </row>
    <row r="410" spans="1:63">
      <c r="A410" s="362" t="s">
        <v>233</v>
      </c>
      <c r="B410" s="360"/>
      <c r="C410" s="360">
        <v>0.86111111111111094</v>
      </c>
      <c r="D410" s="360">
        <v>1.0919999999999999</v>
      </c>
      <c r="E410" s="360"/>
      <c r="U410" t="s">
        <v>234</v>
      </c>
      <c r="V410" t="s">
        <v>230</v>
      </c>
      <c r="W410" t="s">
        <v>235</v>
      </c>
      <c r="X410">
        <v>1</v>
      </c>
      <c r="Y410">
        <v>1045</v>
      </c>
      <c r="Z410" t="s">
        <v>1026</v>
      </c>
      <c r="AA410" t="s">
        <v>1027</v>
      </c>
      <c r="AB410">
        <v>1</v>
      </c>
      <c r="AC410" t="s">
        <v>960</v>
      </c>
      <c r="AD410">
        <v>1</v>
      </c>
      <c r="AE410">
        <v>20111031</v>
      </c>
      <c r="AF410" s="358">
        <v>40847</v>
      </c>
      <c r="AG410" s="147">
        <v>40847</v>
      </c>
      <c r="AH410" s="147">
        <v>2011</v>
      </c>
      <c r="AV410" t="s">
        <v>976</v>
      </c>
      <c r="AW410" t="s">
        <v>971</v>
      </c>
      <c r="AX410">
        <v>3.5</v>
      </c>
      <c r="AY410" t="s">
        <v>976</v>
      </c>
      <c r="AZ410" t="s">
        <v>962</v>
      </c>
      <c r="BG410" t="s">
        <v>976</v>
      </c>
      <c r="BH410" t="s">
        <v>971</v>
      </c>
      <c r="BI410">
        <v>7</v>
      </c>
      <c r="BJ410" t="s">
        <v>976</v>
      </c>
      <c r="BK410" t="s">
        <v>963</v>
      </c>
    </row>
    <row r="411" spans="1:63">
      <c r="A411" s="372">
        <v>2</v>
      </c>
      <c r="B411" s="360"/>
      <c r="C411" s="360">
        <v>0.86111111111111094</v>
      </c>
      <c r="D411" s="360">
        <v>1.0919999999999999</v>
      </c>
      <c r="E411" s="360"/>
      <c r="U411" t="s">
        <v>234</v>
      </c>
      <c r="V411" t="s">
        <v>230</v>
      </c>
      <c r="W411" t="s">
        <v>235</v>
      </c>
      <c r="X411">
        <v>1</v>
      </c>
      <c r="Y411">
        <v>1045</v>
      </c>
      <c r="Z411" t="s">
        <v>1026</v>
      </c>
      <c r="AA411" t="s">
        <v>1027</v>
      </c>
      <c r="AB411">
        <v>1</v>
      </c>
      <c r="AC411" t="s">
        <v>960</v>
      </c>
      <c r="AD411">
        <v>1</v>
      </c>
      <c r="AE411">
        <v>20111130</v>
      </c>
      <c r="AF411" s="358">
        <v>40877</v>
      </c>
      <c r="AG411" s="147">
        <v>40877</v>
      </c>
      <c r="AH411" s="147">
        <v>2011</v>
      </c>
      <c r="AV411" t="s">
        <v>976</v>
      </c>
      <c r="AW411" t="s">
        <v>971</v>
      </c>
      <c r="AX411">
        <v>3.5</v>
      </c>
      <c r="AY411" t="s">
        <v>976</v>
      </c>
      <c r="AZ411" t="s">
        <v>962</v>
      </c>
      <c r="BG411" t="s">
        <v>976</v>
      </c>
      <c r="BH411" t="s">
        <v>971</v>
      </c>
      <c r="BI411">
        <v>7</v>
      </c>
      <c r="BJ411" t="s">
        <v>976</v>
      </c>
      <c r="BK411" t="s">
        <v>963</v>
      </c>
    </row>
    <row r="412" spans="1:63">
      <c r="A412" s="362" t="s">
        <v>235</v>
      </c>
      <c r="B412" s="360"/>
      <c r="C412" s="360">
        <v>0.31083333333333324</v>
      </c>
      <c r="D412" s="360">
        <v>0.19499999999999998</v>
      </c>
      <c r="E412" s="360"/>
      <c r="U412" t="s">
        <v>234</v>
      </c>
      <c r="V412" t="s">
        <v>230</v>
      </c>
      <c r="W412" t="s">
        <v>235</v>
      </c>
      <c r="X412">
        <v>1</v>
      </c>
      <c r="Y412">
        <v>1045</v>
      </c>
      <c r="Z412" t="s">
        <v>1026</v>
      </c>
      <c r="AA412" t="s">
        <v>1027</v>
      </c>
      <c r="AB412">
        <v>1</v>
      </c>
      <c r="AC412" t="s">
        <v>960</v>
      </c>
      <c r="AD412">
        <v>1</v>
      </c>
      <c r="AE412">
        <v>20111231</v>
      </c>
      <c r="AF412" s="358">
        <v>40908</v>
      </c>
      <c r="AG412" s="147">
        <v>40908</v>
      </c>
      <c r="AH412" s="147">
        <v>2011</v>
      </c>
      <c r="AV412" t="s">
        <v>976</v>
      </c>
      <c r="AW412" t="s">
        <v>971</v>
      </c>
      <c r="AX412">
        <v>3.5</v>
      </c>
      <c r="AY412" t="s">
        <v>976</v>
      </c>
      <c r="AZ412" t="s">
        <v>962</v>
      </c>
      <c r="BG412" t="s">
        <v>976</v>
      </c>
      <c r="BH412" t="s">
        <v>971</v>
      </c>
      <c r="BI412">
        <v>7</v>
      </c>
      <c r="BJ412" t="s">
        <v>976</v>
      </c>
      <c r="BK412" t="s">
        <v>963</v>
      </c>
    </row>
    <row r="413" spans="1:63">
      <c r="A413" s="372">
        <v>1</v>
      </c>
      <c r="B413" s="360"/>
      <c r="C413" s="360">
        <v>0.96</v>
      </c>
      <c r="D413" s="360">
        <v>0.78</v>
      </c>
      <c r="E413" s="360"/>
      <c r="U413" t="s">
        <v>234</v>
      </c>
      <c r="V413" t="s">
        <v>230</v>
      </c>
      <c r="W413" t="s">
        <v>235</v>
      </c>
      <c r="X413">
        <v>1</v>
      </c>
      <c r="Y413">
        <v>1045</v>
      </c>
      <c r="Z413" t="s">
        <v>1026</v>
      </c>
      <c r="AA413" t="s">
        <v>1027</v>
      </c>
      <c r="AB413">
        <v>1</v>
      </c>
      <c r="AC413" t="s">
        <v>960</v>
      </c>
      <c r="AD413">
        <v>1</v>
      </c>
      <c r="AE413">
        <v>20120131</v>
      </c>
      <c r="AF413" s="358">
        <v>40939</v>
      </c>
      <c r="AG413" s="147">
        <v>40939</v>
      </c>
      <c r="AH413" s="147">
        <v>2012</v>
      </c>
      <c r="AV413" t="s">
        <v>976</v>
      </c>
      <c r="AW413" t="s">
        <v>971</v>
      </c>
      <c r="AX413">
        <v>3.5</v>
      </c>
      <c r="AY413" t="s">
        <v>976</v>
      </c>
      <c r="AZ413" t="s">
        <v>962</v>
      </c>
      <c r="BG413" t="s">
        <v>976</v>
      </c>
      <c r="BH413" t="s">
        <v>971</v>
      </c>
      <c r="BI413">
        <v>7</v>
      </c>
      <c r="BJ413" t="s">
        <v>976</v>
      </c>
      <c r="BK413" t="s">
        <v>963</v>
      </c>
    </row>
    <row r="414" spans="1:63">
      <c r="A414" s="372">
        <v>7</v>
      </c>
      <c r="B414" s="360"/>
      <c r="C414" s="360">
        <v>9.4444444444444442E-2</v>
      </c>
      <c r="D414" s="360">
        <v>7.8E-2</v>
      </c>
      <c r="E414" s="360"/>
      <c r="U414" t="s">
        <v>234</v>
      </c>
      <c r="V414" t="s">
        <v>230</v>
      </c>
      <c r="W414" t="s">
        <v>235</v>
      </c>
      <c r="X414">
        <v>1</v>
      </c>
      <c r="Y414">
        <v>1045</v>
      </c>
      <c r="Z414" t="s">
        <v>1026</v>
      </c>
      <c r="AA414" t="s">
        <v>1027</v>
      </c>
      <c r="AB414">
        <v>1</v>
      </c>
      <c r="AC414" t="s">
        <v>960</v>
      </c>
      <c r="AD414">
        <v>1</v>
      </c>
      <c r="AE414">
        <v>20120229</v>
      </c>
      <c r="AF414" s="358">
        <v>40968</v>
      </c>
      <c r="AG414" s="147">
        <v>40968</v>
      </c>
      <c r="AH414" s="147">
        <v>2012</v>
      </c>
      <c r="AV414" t="s">
        <v>976</v>
      </c>
      <c r="AW414" t="s">
        <v>971</v>
      </c>
      <c r="AX414">
        <v>3.5</v>
      </c>
      <c r="AY414" t="s">
        <v>976</v>
      </c>
      <c r="AZ414" t="s">
        <v>962</v>
      </c>
      <c r="BG414" t="s">
        <v>976</v>
      </c>
      <c r="BH414" t="s">
        <v>971</v>
      </c>
      <c r="BI414">
        <v>7</v>
      </c>
      <c r="BJ414" t="s">
        <v>976</v>
      </c>
      <c r="BK414" t="s">
        <v>963</v>
      </c>
    </row>
    <row r="415" spans="1:63">
      <c r="A415" s="106" t="s">
        <v>997</v>
      </c>
      <c r="B415" s="360"/>
      <c r="C415" s="360">
        <v>0.3640259740259742</v>
      </c>
      <c r="D415" s="360">
        <v>0.50727272727272721</v>
      </c>
      <c r="E415" s="360"/>
      <c r="U415" t="s">
        <v>234</v>
      </c>
      <c r="V415" t="s">
        <v>230</v>
      </c>
      <c r="W415" t="s">
        <v>235</v>
      </c>
      <c r="X415">
        <v>1</v>
      </c>
      <c r="Y415">
        <v>1045</v>
      </c>
      <c r="Z415" t="s">
        <v>1026</v>
      </c>
      <c r="AA415" t="s">
        <v>1027</v>
      </c>
      <c r="AB415">
        <v>1</v>
      </c>
      <c r="AC415" t="s">
        <v>960</v>
      </c>
      <c r="AD415">
        <v>1</v>
      </c>
      <c r="AE415">
        <v>20120331</v>
      </c>
      <c r="AF415" s="358">
        <v>40999</v>
      </c>
      <c r="AG415" s="147">
        <v>40999</v>
      </c>
      <c r="AH415" s="147">
        <v>2012</v>
      </c>
      <c r="AU415">
        <v>0.08</v>
      </c>
      <c r="AV415" t="s">
        <v>976</v>
      </c>
      <c r="AW415" t="s">
        <v>971</v>
      </c>
      <c r="AX415">
        <v>3.5</v>
      </c>
      <c r="AY415" t="s">
        <v>976</v>
      </c>
      <c r="AZ415" t="s">
        <v>962</v>
      </c>
      <c r="BF415">
        <v>0.08</v>
      </c>
      <c r="BG415" t="s">
        <v>976</v>
      </c>
      <c r="BH415" t="s">
        <v>971</v>
      </c>
      <c r="BI415">
        <v>7</v>
      </c>
      <c r="BJ415" t="s">
        <v>976</v>
      </c>
      <c r="BK415" t="s">
        <v>963</v>
      </c>
    </row>
    <row r="416" spans="1:63">
      <c r="A416" s="361">
        <v>2010</v>
      </c>
      <c r="B416" s="360"/>
      <c r="C416" s="360">
        <v>0.41678571428571443</v>
      </c>
      <c r="D416" s="360"/>
      <c r="E416" s="360"/>
      <c r="U416" t="s">
        <v>234</v>
      </c>
      <c r="V416" t="s">
        <v>230</v>
      </c>
      <c r="W416" t="s">
        <v>235</v>
      </c>
      <c r="X416">
        <v>1</v>
      </c>
      <c r="Y416">
        <v>1045</v>
      </c>
      <c r="Z416" t="s">
        <v>1026</v>
      </c>
      <c r="AA416" t="s">
        <v>1027</v>
      </c>
      <c r="AB416">
        <v>1</v>
      </c>
      <c r="AC416" t="s">
        <v>960</v>
      </c>
      <c r="AD416">
        <v>1</v>
      </c>
      <c r="AE416">
        <v>20120430</v>
      </c>
      <c r="AF416" s="358">
        <v>41029</v>
      </c>
      <c r="AG416" s="147">
        <v>41029</v>
      </c>
      <c r="AH416" s="147">
        <v>2012</v>
      </c>
      <c r="AU416">
        <v>0.11</v>
      </c>
      <c r="AV416" t="s">
        <v>976</v>
      </c>
      <c r="AW416" t="s">
        <v>971</v>
      </c>
      <c r="AX416">
        <v>3.5</v>
      </c>
      <c r="AY416" t="s">
        <v>976</v>
      </c>
      <c r="AZ416" t="s">
        <v>962</v>
      </c>
      <c r="BF416">
        <v>0.11</v>
      </c>
      <c r="BG416" t="s">
        <v>976</v>
      </c>
      <c r="BH416" t="s">
        <v>971</v>
      </c>
      <c r="BI416">
        <v>7</v>
      </c>
      <c r="BJ416" t="s">
        <v>976</v>
      </c>
      <c r="BK416" t="s">
        <v>963</v>
      </c>
    </row>
    <row r="417" spans="1:63">
      <c r="A417" s="362" t="s">
        <v>233</v>
      </c>
      <c r="B417" s="360"/>
      <c r="C417" s="360">
        <v>0.82583333333333353</v>
      </c>
      <c r="D417" s="360"/>
      <c r="E417" s="360"/>
      <c r="U417" t="s">
        <v>234</v>
      </c>
      <c r="V417" t="s">
        <v>230</v>
      </c>
      <c r="W417" t="s">
        <v>235</v>
      </c>
      <c r="X417">
        <v>1</v>
      </c>
      <c r="Y417">
        <v>1045</v>
      </c>
      <c r="Z417" t="s">
        <v>1026</v>
      </c>
      <c r="AA417" t="s">
        <v>1027</v>
      </c>
      <c r="AB417">
        <v>1</v>
      </c>
      <c r="AC417" t="s">
        <v>960</v>
      </c>
      <c r="AD417">
        <v>1</v>
      </c>
      <c r="AE417">
        <v>20120531</v>
      </c>
      <c r="AF417" s="358">
        <v>41060</v>
      </c>
      <c r="AG417" s="147">
        <v>41060</v>
      </c>
      <c r="AH417" s="147">
        <v>2012</v>
      </c>
      <c r="AV417" t="s">
        <v>976</v>
      </c>
      <c r="AW417" t="s">
        <v>971</v>
      </c>
      <c r="AX417">
        <v>3.5</v>
      </c>
      <c r="AY417" t="s">
        <v>976</v>
      </c>
      <c r="AZ417" t="s">
        <v>962</v>
      </c>
      <c r="BG417" t="s">
        <v>976</v>
      </c>
      <c r="BH417" t="s">
        <v>971</v>
      </c>
      <c r="BI417">
        <v>7</v>
      </c>
      <c r="BJ417" t="s">
        <v>976</v>
      </c>
      <c r="BK417" t="s">
        <v>963</v>
      </c>
    </row>
    <row r="418" spans="1:63">
      <c r="A418" s="372">
        <v>2</v>
      </c>
      <c r="B418" s="360"/>
      <c r="C418" s="360">
        <v>0.82583333333333353</v>
      </c>
      <c r="D418" s="360"/>
      <c r="E418" s="360"/>
      <c r="U418" t="s">
        <v>234</v>
      </c>
      <c r="V418" t="s">
        <v>230</v>
      </c>
      <c r="W418" t="s">
        <v>235</v>
      </c>
      <c r="X418">
        <v>1</v>
      </c>
      <c r="Y418">
        <v>1045</v>
      </c>
      <c r="Z418" t="s">
        <v>1026</v>
      </c>
      <c r="AA418" t="s">
        <v>1027</v>
      </c>
      <c r="AB418">
        <v>1</v>
      </c>
      <c r="AC418" t="s">
        <v>960</v>
      </c>
      <c r="AD418">
        <v>1</v>
      </c>
      <c r="AE418">
        <v>20120630</v>
      </c>
      <c r="AF418" s="358">
        <v>41090</v>
      </c>
      <c r="AG418" s="147">
        <v>41090</v>
      </c>
      <c r="AH418" s="147">
        <v>2012</v>
      </c>
      <c r="AV418" t="s">
        <v>976</v>
      </c>
      <c r="AW418" t="s">
        <v>971</v>
      </c>
      <c r="AX418">
        <v>3.5</v>
      </c>
      <c r="AY418" t="s">
        <v>976</v>
      </c>
      <c r="AZ418" t="s">
        <v>962</v>
      </c>
      <c r="BG418" t="s">
        <v>976</v>
      </c>
      <c r="BH418" t="s">
        <v>971</v>
      </c>
      <c r="BI418">
        <v>7</v>
      </c>
      <c r="BJ418" t="s">
        <v>976</v>
      </c>
      <c r="BK418" t="s">
        <v>963</v>
      </c>
    </row>
    <row r="419" spans="1:63">
      <c r="A419" s="362" t="s">
        <v>235</v>
      </c>
      <c r="B419" s="360"/>
      <c r="C419" s="360">
        <v>0.11000000000000001</v>
      </c>
      <c r="D419" s="360"/>
      <c r="E419" s="360"/>
      <c r="U419" t="s">
        <v>234</v>
      </c>
      <c r="V419" t="s">
        <v>230</v>
      </c>
      <c r="W419" t="s">
        <v>235</v>
      </c>
      <c r="X419">
        <v>1</v>
      </c>
      <c r="Y419">
        <v>1045</v>
      </c>
      <c r="Z419" t="s">
        <v>1026</v>
      </c>
      <c r="AA419" t="s">
        <v>1027</v>
      </c>
      <c r="AB419">
        <v>1</v>
      </c>
      <c r="AC419" t="s">
        <v>960</v>
      </c>
      <c r="AD419">
        <v>1</v>
      </c>
      <c r="AE419">
        <v>20120731</v>
      </c>
      <c r="AF419" s="358">
        <v>41121</v>
      </c>
      <c r="AG419" s="147">
        <v>41121</v>
      </c>
      <c r="AH419" s="147">
        <v>2012</v>
      </c>
      <c r="AV419" t="s">
        <v>976</v>
      </c>
      <c r="AW419" t="s">
        <v>971</v>
      </c>
      <c r="AX419">
        <v>3.5</v>
      </c>
      <c r="AY419" t="s">
        <v>976</v>
      </c>
      <c r="AZ419" t="s">
        <v>962</v>
      </c>
      <c r="BG419" t="s">
        <v>976</v>
      </c>
      <c r="BH419" t="s">
        <v>971</v>
      </c>
      <c r="BI419">
        <v>7</v>
      </c>
      <c r="BJ419" t="s">
        <v>976</v>
      </c>
      <c r="BK419" t="s">
        <v>963</v>
      </c>
    </row>
    <row r="420" spans="1:63">
      <c r="A420" s="372">
        <v>1</v>
      </c>
      <c r="B420" s="360"/>
      <c r="C420" s="360">
        <v>0.155</v>
      </c>
      <c r="D420" s="360"/>
      <c r="E420" s="360"/>
      <c r="U420" t="s">
        <v>234</v>
      </c>
      <c r="V420" t="s">
        <v>230</v>
      </c>
      <c r="W420" t="s">
        <v>235</v>
      </c>
      <c r="X420">
        <v>1</v>
      </c>
      <c r="Y420">
        <v>1045</v>
      </c>
      <c r="Z420" t="s">
        <v>1026</v>
      </c>
      <c r="AA420" t="s">
        <v>1027</v>
      </c>
      <c r="AB420">
        <v>1</v>
      </c>
      <c r="AC420" t="s">
        <v>960</v>
      </c>
      <c r="AD420">
        <v>1</v>
      </c>
      <c r="AE420">
        <v>20120831</v>
      </c>
      <c r="AF420" s="358">
        <v>41152</v>
      </c>
      <c r="AG420" s="147">
        <v>41152</v>
      </c>
      <c r="AH420" s="147">
        <v>2012</v>
      </c>
      <c r="AV420" t="s">
        <v>976</v>
      </c>
      <c r="AW420" t="s">
        <v>971</v>
      </c>
      <c r="AX420">
        <v>3.5</v>
      </c>
      <c r="AY420" t="s">
        <v>976</v>
      </c>
      <c r="AZ420" t="s">
        <v>962</v>
      </c>
      <c r="BG420" t="s">
        <v>976</v>
      </c>
      <c r="BH420" t="s">
        <v>971</v>
      </c>
      <c r="BI420">
        <v>7</v>
      </c>
      <c r="BJ420" t="s">
        <v>976</v>
      </c>
      <c r="BK420" t="s">
        <v>963</v>
      </c>
    </row>
    <row r="421" spans="1:63">
      <c r="A421" s="372">
        <v>7</v>
      </c>
      <c r="B421" s="360"/>
      <c r="C421" s="360">
        <v>9.4999999999999987E-2</v>
      </c>
      <c r="D421" s="360"/>
      <c r="E421" s="360"/>
      <c r="U421" t="s">
        <v>234</v>
      </c>
      <c r="V421" t="s">
        <v>230</v>
      </c>
      <c r="W421" t="s">
        <v>235</v>
      </c>
      <c r="X421">
        <v>1</v>
      </c>
      <c r="Y421">
        <v>1045</v>
      </c>
      <c r="Z421" t="s">
        <v>1026</v>
      </c>
      <c r="AA421" t="s">
        <v>1027</v>
      </c>
      <c r="AB421">
        <v>1</v>
      </c>
      <c r="AC421" t="s">
        <v>960</v>
      </c>
      <c r="AD421">
        <v>1</v>
      </c>
      <c r="AE421">
        <v>20120930</v>
      </c>
      <c r="AF421" s="358">
        <v>41182</v>
      </c>
      <c r="AG421" s="147">
        <v>41182</v>
      </c>
      <c r="AH421" s="147">
        <v>2012</v>
      </c>
      <c r="AV421" t="s">
        <v>976</v>
      </c>
      <c r="AW421" t="s">
        <v>971</v>
      </c>
      <c r="AX421">
        <v>3.5</v>
      </c>
      <c r="AY421" t="s">
        <v>976</v>
      </c>
      <c r="AZ421" t="s">
        <v>962</v>
      </c>
      <c r="BG421" t="s">
        <v>976</v>
      </c>
      <c r="BH421" t="s">
        <v>971</v>
      </c>
      <c r="BI421">
        <v>7</v>
      </c>
      <c r="BJ421" t="s">
        <v>976</v>
      </c>
      <c r="BK421" t="s">
        <v>963</v>
      </c>
    </row>
    <row r="422" spans="1:63">
      <c r="A422" s="361">
        <v>2011</v>
      </c>
      <c r="B422" s="360"/>
      <c r="C422" s="360">
        <v>0.30571428571428566</v>
      </c>
      <c r="D422" s="360"/>
      <c r="E422" s="360"/>
      <c r="U422" t="s">
        <v>234</v>
      </c>
      <c r="V422" t="s">
        <v>230</v>
      </c>
      <c r="W422" t="s">
        <v>235</v>
      </c>
      <c r="X422">
        <v>1</v>
      </c>
      <c r="Y422">
        <v>1051</v>
      </c>
      <c r="Z422" t="s">
        <v>1028</v>
      </c>
      <c r="AA422" t="s">
        <v>1029</v>
      </c>
      <c r="AB422">
        <v>1</v>
      </c>
      <c r="AC422" t="s">
        <v>960</v>
      </c>
      <c r="AD422">
        <v>1</v>
      </c>
      <c r="AE422">
        <v>20120531</v>
      </c>
      <c r="AF422" s="358">
        <v>41060</v>
      </c>
      <c r="AG422" s="147">
        <v>41060</v>
      </c>
      <c r="AH422" s="147">
        <v>2012</v>
      </c>
      <c r="AV422" t="s">
        <v>976</v>
      </c>
      <c r="AW422" t="s">
        <v>971</v>
      </c>
      <c r="AX422">
        <v>0.27300000000000002</v>
      </c>
      <c r="AY422" t="s">
        <v>976</v>
      </c>
      <c r="AZ422" t="s">
        <v>962</v>
      </c>
      <c r="BG422" t="s">
        <v>976</v>
      </c>
      <c r="BH422" t="s">
        <v>971</v>
      </c>
      <c r="BI422">
        <v>0.29499999999999998</v>
      </c>
      <c r="BJ422" t="s">
        <v>976</v>
      </c>
      <c r="BK422" t="s">
        <v>963</v>
      </c>
    </row>
    <row r="423" spans="1:63">
      <c r="A423" s="362" t="s">
        <v>233</v>
      </c>
      <c r="B423" s="360"/>
      <c r="C423" s="360">
        <v>0.54666666666666675</v>
      </c>
      <c r="D423" s="360"/>
      <c r="E423" s="360"/>
      <c r="U423" t="s">
        <v>234</v>
      </c>
      <c r="V423" t="s">
        <v>230</v>
      </c>
      <c r="W423" t="s">
        <v>235</v>
      </c>
      <c r="X423">
        <v>1</v>
      </c>
      <c r="Y423">
        <v>1051</v>
      </c>
      <c r="Z423" t="s">
        <v>1028</v>
      </c>
      <c r="AA423" t="s">
        <v>1029</v>
      </c>
      <c r="AB423">
        <v>1</v>
      </c>
      <c r="AC423" t="s">
        <v>960</v>
      </c>
      <c r="AD423">
        <v>1</v>
      </c>
      <c r="AE423">
        <v>20120630</v>
      </c>
      <c r="AF423" s="358">
        <v>41090</v>
      </c>
      <c r="AG423" s="147">
        <v>41090</v>
      </c>
      <c r="AH423" s="147">
        <v>2012</v>
      </c>
      <c r="AT423" t="s">
        <v>984</v>
      </c>
      <c r="AU423">
        <v>5.0000000000000001E-4</v>
      </c>
      <c r="AV423" t="s">
        <v>976</v>
      </c>
      <c r="AW423" t="s">
        <v>971</v>
      </c>
      <c r="AX423">
        <v>0.27300000000000002</v>
      </c>
      <c r="AY423" t="s">
        <v>976</v>
      </c>
      <c r="AZ423" t="s">
        <v>962</v>
      </c>
      <c r="BG423" t="s">
        <v>976</v>
      </c>
      <c r="BH423" t="s">
        <v>971</v>
      </c>
      <c r="BI423">
        <v>0.29499999999999998</v>
      </c>
      <c r="BJ423" t="s">
        <v>976</v>
      </c>
      <c r="BK423" t="s">
        <v>963</v>
      </c>
    </row>
    <row r="424" spans="1:63">
      <c r="A424" s="372">
        <v>2</v>
      </c>
      <c r="B424" s="360"/>
      <c r="C424" s="360">
        <v>0.54666666666666675</v>
      </c>
      <c r="D424" s="360"/>
      <c r="E424" s="360"/>
      <c r="U424" t="s">
        <v>234</v>
      </c>
      <c r="V424" t="s">
        <v>230</v>
      </c>
      <c r="W424" t="s">
        <v>235</v>
      </c>
      <c r="X424">
        <v>1</v>
      </c>
      <c r="Y424">
        <v>1051</v>
      </c>
      <c r="Z424" t="s">
        <v>1028</v>
      </c>
      <c r="AA424" t="s">
        <v>1029</v>
      </c>
      <c r="AB424">
        <v>1</v>
      </c>
      <c r="AC424" t="s">
        <v>960</v>
      </c>
      <c r="AD424">
        <v>1</v>
      </c>
      <c r="AE424">
        <v>20120731</v>
      </c>
      <c r="AF424" s="358">
        <v>41121</v>
      </c>
      <c r="AG424" s="147">
        <v>41121</v>
      </c>
      <c r="AH424" s="147">
        <v>2012</v>
      </c>
      <c r="AV424" t="s">
        <v>976</v>
      </c>
      <c r="AW424" t="s">
        <v>971</v>
      </c>
      <c r="AX424">
        <v>0.27300000000000002</v>
      </c>
      <c r="AY424" t="s">
        <v>976</v>
      </c>
      <c r="AZ424" t="s">
        <v>962</v>
      </c>
      <c r="BG424" t="s">
        <v>976</v>
      </c>
      <c r="BH424" t="s">
        <v>971</v>
      </c>
      <c r="BI424">
        <v>0.29499999999999998</v>
      </c>
      <c r="BJ424" t="s">
        <v>976</v>
      </c>
      <c r="BK424" t="s">
        <v>963</v>
      </c>
    </row>
    <row r="425" spans="1:63">
      <c r="A425" s="362" t="s">
        <v>235</v>
      </c>
      <c r="B425" s="360"/>
      <c r="C425" s="360">
        <v>0.12500000000000003</v>
      </c>
      <c r="D425" s="360"/>
      <c r="E425" s="360"/>
      <c r="U425" t="s">
        <v>234</v>
      </c>
      <c r="V425" t="s">
        <v>230</v>
      </c>
      <c r="W425" t="s">
        <v>235</v>
      </c>
      <c r="X425">
        <v>1</v>
      </c>
      <c r="Y425">
        <v>1051</v>
      </c>
      <c r="Z425" t="s">
        <v>1028</v>
      </c>
      <c r="AA425" t="s">
        <v>1029</v>
      </c>
      <c r="AB425">
        <v>1</v>
      </c>
      <c r="AC425" t="s">
        <v>960</v>
      </c>
      <c r="AD425">
        <v>1</v>
      </c>
      <c r="AE425">
        <v>20120831</v>
      </c>
      <c r="AF425" s="358">
        <v>41152</v>
      </c>
      <c r="AG425" s="147">
        <v>41152</v>
      </c>
      <c r="AH425" s="147">
        <v>2012</v>
      </c>
      <c r="AV425" t="s">
        <v>976</v>
      </c>
      <c r="AW425" t="s">
        <v>971</v>
      </c>
      <c r="AX425">
        <v>0.27300000000000002</v>
      </c>
      <c r="AY425" t="s">
        <v>976</v>
      </c>
      <c r="AZ425" t="s">
        <v>962</v>
      </c>
      <c r="BG425" t="s">
        <v>976</v>
      </c>
      <c r="BH425" t="s">
        <v>971</v>
      </c>
      <c r="BI425">
        <v>0.29499999999999998</v>
      </c>
      <c r="BJ425" t="s">
        <v>976</v>
      </c>
      <c r="BK425" t="s">
        <v>963</v>
      </c>
    </row>
    <row r="426" spans="1:63">
      <c r="A426" s="372">
        <v>1</v>
      </c>
      <c r="B426" s="360"/>
      <c r="C426" s="360">
        <v>6.25E-2</v>
      </c>
      <c r="D426" s="360"/>
      <c r="E426" s="360"/>
      <c r="U426" t="s">
        <v>234</v>
      </c>
      <c r="V426" t="s">
        <v>230</v>
      </c>
      <c r="W426" t="s">
        <v>235</v>
      </c>
      <c r="X426">
        <v>1</v>
      </c>
      <c r="Y426">
        <v>1051</v>
      </c>
      <c r="Z426" t="s">
        <v>1028</v>
      </c>
      <c r="AA426" t="s">
        <v>1029</v>
      </c>
      <c r="AB426">
        <v>1</v>
      </c>
      <c r="AC426" t="s">
        <v>960</v>
      </c>
      <c r="AD426">
        <v>1</v>
      </c>
      <c r="AE426">
        <v>20120930</v>
      </c>
      <c r="AF426" s="358">
        <v>41182</v>
      </c>
      <c r="AG426" s="147">
        <v>41182</v>
      </c>
      <c r="AH426" s="147">
        <v>2012</v>
      </c>
      <c r="AV426" t="s">
        <v>976</v>
      </c>
      <c r="AW426" t="s">
        <v>971</v>
      </c>
      <c r="AX426">
        <v>0.27300000000000002</v>
      </c>
      <c r="AY426" t="s">
        <v>976</v>
      </c>
      <c r="AZ426" t="s">
        <v>962</v>
      </c>
      <c r="BG426" t="s">
        <v>976</v>
      </c>
      <c r="BH426" t="s">
        <v>971</v>
      </c>
      <c r="BI426">
        <v>0.29499999999999998</v>
      </c>
      <c r="BJ426" t="s">
        <v>976</v>
      </c>
      <c r="BK426" t="s">
        <v>963</v>
      </c>
    </row>
    <row r="427" spans="1:63">
      <c r="A427" s="372">
        <v>7</v>
      </c>
      <c r="B427" s="360"/>
      <c r="C427" s="360">
        <v>0.14583333333333334</v>
      </c>
      <c r="D427" s="360"/>
      <c r="E427" s="360"/>
      <c r="U427" t="s">
        <v>234</v>
      </c>
      <c r="V427" t="s">
        <v>230</v>
      </c>
      <c r="W427" t="s">
        <v>235</v>
      </c>
      <c r="X427">
        <v>1</v>
      </c>
      <c r="Y427">
        <v>1055</v>
      </c>
      <c r="Z427" t="s">
        <v>1030</v>
      </c>
      <c r="AA427" t="s">
        <v>1031</v>
      </c>
      <c r="AB427">
        <v>1</v>
      </c>
      <c r="AC427" t="s">
        <v>960</v>
      </c>
      <c r="AD427">
        <v>1</v>
      </c>
      <c r="AE427">
        <v>20120630</v>
      </c>
      <c r="AF427" s="358">
        <v>41090</v>
      </c>
      <c r="AG427" s="147">
        <v>41090</v>
      </c>
      <c r="AH427" s="147">
        <v>2012</v>
      </c>
      <c r="AT427" t="s">
        <v>984</v>
      </c>
      <c r="AU427">
        <v>5.0000000000000001E-3</v>
      </c>
      <c r="AV427" t="s">
        <v>976</v>
      </c>
      <c r="AY427" t="s">
        <v>976</v>
      </c>
      <c r="AZ427" t="s">
        <v>962</v>
      </c>
      <c r="BE427" t="s">
        <v>984</v>
      </c>
      <c r="BF427">
        <v>5.0000000000000001E-3</v>
      </c>
      <c r="BG427" t="s">
        <v>976</v>
      </c>
      <c r="BJ427" t="s">
        <v>976</v>
      </c>
      <c r="BK427" t="s">
        <v>963</v>
      </c>
    </row>
    <row r="428" spans="1:63">
      <c r="A428" s="361">
        <v>2012</v>
      </c>
      <c r="B428" s="360"/>
      <c r="C428" s="360">
        <v>0.37142857142857139</v>
      </c>
      <c r="D428" s="360">
        <v>0.50727272727272721</v>
      </c>
      <c r="E428" s="360"/>
      <c r="U428" t="s">
        <v>234</v>
      </c>
      <c r="V428" t="s">
        <v>230</v>
      </c>
      <c r="W428" t="s">
        <v>235</v>
      </c>
      <c r="X428">
        <v>1</v>
      </c>
      <c r="Y428">
        <v>1082</v>
      </c>
      <c r="Z428" t="s">
        <v>1032</v>
      </c>
      <c r="AA428" t="s">
        <v>1033</v>
      </c>
      <c r="AB428">
        <v>1</v>
      </c>
      <c r="AC428" t="s">
        <v>960</v>
      </c>
      <c r="AD428">
        <v>1</v>
      </c>
      <c r="AE428">
        <v>20120630</v>
      </c>
      <c r="AF428" s="358">
        <v>41090</v>
      </c>
      <c r="AG428" s="147">
        <v>41090</v>
      </c>
      <c r="AH428" s="147">
        <v>2012</v>
      </c>
      <c r="AU428">
        <v>0.92200000000000004</v>
      </c>
      <c r="AV428" t="s">
        <v>976</v>
      </c>
      <c r="AY428" t="s">
        <v>976</v>
      </c>
      <c r="AZ428" t="s">
        <v>962</v>
      </c>
      <c r="BF428">
        <v>0.92200000000000004</v>
      </c>
      <c r="BG428" t="s">
        <v>976</v>
      </c>
      <c r="BJ428" t="s">
        <v>976</v>
      </c>
      <c r="BK428" t="s">
        <v>963</v>
      </c>
    </row>
    <row r="429" spans="1:63">
      <c r="A429" s="362" t="s">
        <v>233</v>
      </c>
      <c r="B429" s="360"/>
      <c r="C429" s="360">
        <v>0.59888888888888892</v>
      </c>
      <c r="D429" s="360">
        <v>0.72399999999999998</v>
      </c>
      <c r="E429" s="360"/>
      <c r="U429" t="s">
        <v>234</v>
      </c>
      <c r="V429" t="s">
        <v>230</v>
      </c>
      <c r="W429" t="s">
        <v>235</v>
      </c>
      <c r="X429">
        <v>1</v>
      </c>
      <c r="Y429">
        <v>1105</v>
      </c>
      <c r="Z429" t="s">
        <v>1034</v>
      </c>
      <c r="AA429" t="s">
        <v>1035</v>
      </c>
      <c r="AB429">
        <v>1</v>
      </c>
      <c r="AC429" t="s">
        <v>960</v>
      </c>
      <c r="AD429">
        <v>1</v>
      </c>
      <c r="AE429">
        <v>20120630</v>
      </c>
      <c r="AF429" s="358">
        <v>41090</v>
      </c>
      <c r="AG429" s="147">
        <v>41090</v>
      </c>
      <c r="AH429" s="147">
        <v>2012</v>
      </c>
      <c r="AU429">
        <v>0.28999999999999998</v>
      </c>
      <c r="AV429" t="s">
        <v>976</v>
      </c>
      <c r="AY429" t="s">
        <v>976</v>
      </c>
      <c r="AZ429" t="s">
        <v>962</v>
      </c>
      <c r="BF429">
        <v>0.28999999999999998</v>
      </c>
      <c r="BG429" t="s">
        <v>976</v>
      </c>
      <c r="BJ429" t="s">
        <v>976</v>
      </c>
      <c r="BK429" t="s">
        <v>963</v>
      </c>
    </row>
    <row r="430" spans="1:63">
      <c r="A430" s="372">
        <v>2</v>
      </c>
      <c r="B430" s="360"/>
      <c r="C430" s="360">
        <v>0.59888888888888892</v>
      </c>
      <c r="D430" s="360">
        <v>0.72399999999999998</v>
      </c>
      <c r="E430" s="360"/>
      <c r="U430" t="s">
        <v>234</v>
      </c>
      <c r="V430" t="s">
        <v>230</v>
      </c>
      <c r="W430" t="s">
        <v>235</v>
      </c>
      <c r="X430">
        <v>1</v>
      </c>
      <c r="Y430">
        <v>1106</v>
      </c>
      <c r="Z430" t="s">
        <v>1036</v>
      </c>
      <c r="AA430" t="s">
        <v>1037</v>
      </c>
      <c r="AB430">
        <v>1</v>
      </c>
      <c r="AC430" t="s">
        <v>960</v>
      </c>
      <c r="AD430">
        <v>1</v>
      </c>
      <c r="AE430">
        <v>20120630</v>
      </c>
      <c r="AF430" s="358">
        <v>41090</v>
      </c>
      <c r="AG430" s="147">
        <v>41090</v>
      </c>
      <c r="AH430" s="147">
        <v>2012</v>
      </c>
      <c r="AT430" t="s">
        <v>984</v>
      </c>
      <c r="AU430">
        <v>0.03</v>
      </c>
      <c r="AV430" t="s">
        <v>976</v>
      </c>
      <c r="AY430" t="s">
        <v>976</v>
      </c>
      <c r="AZ430" t="s">
        <v>962</v>
      </c>
      <c r="BE430" t="s">
        <v>984</v>
      </c>
      <c r="BF430">
        <v>0.03</v>
      </c>
      <c r="BG430" t="s">
        <v>976</v>
      </c>
      <c r="BJ430" t="s">
        <v>976</v>
      </c>
      <c r="BK430" t="s">
        <v>963</v>
      </c>
    </row>
    <row r="431" spans="1:63">
      <c r="A431" s="362" t="s">
        <v>235</v>
      </c>
      <c r="B431" s="360"/>
      <c r="C431" s="360">
        <v>0.20083333333333331</v>
      </c>
      <c r="D431" s="360">
        <v>0.32666666666666672</v>
      </c>
      <c r="E431" s="360"/>
      <c r="U431" t="s">
        <v>234</v>
      </c>
      <c r="V431" t="s">
        <v>230</v>
      </c>
      <c r="W431" t="s">
        <v>235</v>
      </c>
      <c r="X431">
        <v>1</v>
      </c>
      <c r="Y431">
        <v>1114</v>
      </c>
      <c r="Z431" t="s">
        <v>1038</v>
      </c>
      <c r="AA431" t="s">
        <v>1039</v>
      </c>
      <c r="AB431">
        <v>1</v>
      </c>
      <c r="AC431" t="s">
        <v>960</v>
      </c>
      <c r="AD431">
        <v>1</v>
      </c>
      <c r="AE431">
        <v>20090731</v>
      </c>
      <c r="AF431" s="358">
        <v>40025</v>
      </c>
      <c r="AG431" s="147">
        <v>40025</v>
      </c>
      <c r="AH431" s="147">
        <v>2009</v>
      </c>
      <c r="AV431" t="s">
        <v>976</v>
      </c>
      <c r="AW431" t="s">
        <v>971</v>
      </c>
      <c r="AX431">
        <v>0.27300000000000002</v>
      </c>
      <c r="AY431" t="s">
        <v>976</v>
      </c>
      <c r="AZ431" t="s">
        <v>962</v>
      </c>
      <c r="BG431" t="s">
        <v>976</v>
      </c>
      <c r="BH431" t="s">
        <v>971</v>
      </c>
      <c r="BI431">
        <v>0.29499999999999998</v>
      </c>
      <c r="BJ431" t="s">
        <v>976</v>
      </c>
      <c r="BK431" t="s">
        <v>963</v>
      </c>
    </row>
    <row r="432" spans="1:63">
      <c r="A432" s="372">
        <v>1</v>
      </c>
      <c r="B432" s="360"/>
      <c r="C432" s="360">
        <v>5.6666666666666664E-2</v>
      </c>
      <c r="D432" s="360">
        <v>0.06</v>
      </c>
      <c r="E432" s="360"/>
      <c r="U432" t="s">
        <v>234</v>
      </c>
      <c r="V432" t="s">
        <v>230</v>
      </c>
      <c r="W432" t="s">
        <v>235</v>
      </c>
      <c r="X432">
        <v>1</v>
      </c>
      <c r="Y432">
        <v>1114</v>
      </c>
      <c r="Z432" t="s">
        <v>1038</v>
      </c>
      <c r="AA432" t="s">
        <v>1039</v>
      </c>
      <c r="AB432">
        <v>1</v>
      </c>
      <c r="AC432" t="s">
        <v>960</v>
      </c>
      <c r="AD432">
        <v>1</v>
      </c>
      <c r="AE432">
        <v>20090831</v>
      </c>
      <c r="AF432" s="358">
        <v>40056</v>
      </c>
      <c r="AG432" s="147">
        <v>40056</v>
      </c>
      <c r="AH432" s="147">
        <v>2009</v>
      </c>
      <c r="AV432" t="s">
        <v>976</v>
      </c>
      <c r="AW432" t="s">
        <v>971</v>
      </c>
      <c r="AX432">
        <v>0.27300000000000002</v>
      </c>
      <c r="AY432" t="s">
        <v>976</v>
      </c>
      <c r="AZ432" t="s">
        <v>962</v>
      </c>
      <c r="BG432" t="s">
        <v>976</v>
      </c>
      <c r="BH432" t="s">
        <v>971</v>
      </c>
      <c r="BI432">
        <v>0.29499999999999998</v>
      </c>
      <c r="BJ432" t="s">
        <v>976</v>
      </c>
      <c r="BK432" t="s">
        <v>963</v>
      </c>
    </row>
    <row r="433" spans="1:63">
      <c r="A433" s="372">
        <v>7</v>
      </c>
      <c r="B433" s="360"/>
      <c r="C433" s="360">
        <v>0.24888888888888883</v>
      </c>
      <c r="D433" s="360">
        <v>0.38</v>
      </c>
      <c r="E433" s="360"/>
      <c r="U433" t="s">
        <v>234</v>
      </c>
      <c r="V433" t="s">
        <v>230</v>
      </c>
      <c r="W433" t="s">
        <v>235</v>
      </c>
      <c r="X433">
        <v>1</v>
      </c>
      <c r="Y433">
        <v>1114</v>
      </c>
      <c r="Z433" t="s">
        <v>1038</v>
      </c>
      <c r="AA433" t="s">
        <v>1039</v>
      </c>
      <c r="AB433">
        <v>1</v>
      </c>
      <c r="AC433" t="s">
        <v>960</v>
      </c>
      <c r="AD433">
        <v>1</v>
      </c>
      <c r="AE433">
        <v>20090930</v>
      </c>
      <c r="AF433" s="358">
        <v>40086</v>
      </c>
      <c r="AG433" s="147">
        <v>40086</v>
      </c>
      <c r="AH433" s="147">
        <v>2009</v>
      </c>
      <c r="AV433" t="s">
        <v>976</v>
      </c>
      <c r="AW433" t="s">
        <v>971</v>
      </c>
      <c r="AX433">
        <v>0.27300000000000002</v>
      </c>
      <c r="AY433" t="s">
        <v>976</v>
      </c>
      <c r="AZ433" t="s">
        <v>962</v>
      </c>
      <c r="BG433" t="s">
        <v>976</v>
      </c>
      <c r="BH433" t="s">
        <v>971</v>
      </c>
      <c r="BI433">
        <v>0.29499999999999998</v>
      </c>
      <c r="BJ433" t="s">
        <v>976</v>
      </c>
      <c r="BK433" t="s">
        <v>963</v>
      </c>
    </row>
    <row r="434" spans="1:63">
      <c r="A434" s="106" t="s">
        <v>999</v>
      </c>
      <c r="B434" s="360"/>
      <c r="C434" s="360">
        <v>1.0564935064935062</v>
      </c>
      <c r="D434" s="360">
        <v>0.92272727272727273</v>
      </c>
      <c r="E434" s="360"/>
      <c r="U434" t="s">
        <v>234</v>
      </c>
      <c r="V434" t="s">
        <v>230</v>
      </c>
      <c r="W434" t="s">
        <v>235</v>
      </c>
      <c r="X434">
        <v>1</v>
      </c>
      <c r="Y434">
        <v>1114</v>
      </c>
      <c r="Z434" t="s">
        <v>1038</v>
      </c>
      <c r="AA434" t="s">
        <v>1039</v>
      </c>
      <c r="AB434">
        <v>1</v>
      </c>
      <c r="AC434" t="s">
        <v>960</v>
      </c>
      <c r="AD434">
        <v>1</v>
      </c>
      <c r="AE434">
        <v>20091031</v>
      </c>
      <c r="AF434" s="358">
        <v>40117</v>
      </c>
      <c r="AG434" s="147">
        <v>40117</v>
      </c>
      <c r="AH434" s="147">
        <v>2009</v>
      </c>
      <c r="AV434" t="s">
        <v>976</v>
      </c>
      <c r="AW434" t="s">
        <v>971</v>
      </c>
      <c r="AX434">
        <v>0.27300000000000002</v>
      </c>
      <c r="AY434" t="s">
        <v>976</v>
      </c>
      <c r="AZ434" t="s">
        <v>962</v>
      </c>
      <c r="BG434" t="s">
        <v>976</v>
      </c>
      <c r="BH434" t="s">
        <v>971</v>
      </c>
      <c r="BI434">
        <v>0.29499999999999998</v>
      </c>
      <c r="BJ434" t="s">
        <v>976</v>
      </c>
      <c r="BK434" t="s">
        <v>963</v>
      </c>
    </row>
    <row r="435" spans="1:63">
      <c r="A435" s="361">
        <v>2010</v>
      </c>
      <c r="B435" s="360"/>
      <c r="C435" s="360">
        <v>1.1535714285714289</v>
      </c>
      <c r="D435" s="360"/>
      <c r="E435" s="360"/>
      <c r="U435" t="s">
        <v>234</v>
      </c>
      <c r="V435" t="s">
        <v>230</v>
      </c>
      <c r="W435" t="s">
        <v>235</v>
      </c>
      <c r="X435">
        <v>1</v>
      </c>
      <c r="Y435">
        <v>1114</v>
      </c>
      <c r="Z435" t="s">
        <v>1038</v>
      </c>
      <c r="AA435" t="s">
        <v>1039</v>
      </c>
      <c r="AB435">
        <v>1</v>
      </c>
      <c r="AC435" t="s">
        <v>960</v>
      </c>
      <c r="AD435">
        <v>1</v>
      </c>
      <c r="AE435">
        <v>20091130</v>
      </c>
      <c r="AF435" s="358">
        <v>40147</v>
      </c>
      <c r="AG435" s="147">
        <v>40147</v>
      </c>
      <c r="AH435" s="147">
        <v>2009</v>
      </c>
      <c r="AV435" t="s">
        <v>976</v>
      </c>
      <c r="AW435" t="s">
        <v>971</v>
      </c>
      <c r="AX435">
        <v>0.27300000000000002</v>
      </c>
      <c r="AY435" t="s">
        <v>976</v>
      </c>
      <c r="AZ435" t="s">
        <v>962</v>
      </c>
      <c r="BG435" t="s">
        <v>976</v>
      </c>
      <c r="BH435" t="s">
        <v>971</v>
      </c>
      <c r="BI435">
        <v>0.29499999999999998</v>
      </c>
      <c r="BJ435" t="s">
        <v>976</v>
      </c>
      <c r="BK435" t="s">
        <v>963</v>
      </c>
    </row>
    <row r="436" spans="1:63">
      <c r="A436" s="362" t="s">
        <v>233</v>
      </c>
      <c r="B436" s="360"/>
      <c r="C436" s="360">
        <v>1.4749999999999999</v>
      </c>
      <c r="D436" s="360"/>
      <c r="E436" s="360"/>
      <c r="U436" t="s">
        <v>234</v>
      </c>
      <c r="V436" t="s">
        <v>230</v>
      </c>
      <c r="W436" t="s">
        <v>235</v>
      </c>
      <c r="X436">
        <v>1</v>
      </c>
      <c r="Y436">
        <v>1114</v>
      </c>
      <c r="Z436" t="s">
        <v>1038</v>
      </c>
      <c r="AA436" t="s">
        <v>1039</v>
      </c>
      <c r="AB436">
        <v>1</v>
      </c>
      <c r="AC436" t="s">
        <v>960</v>
      </c>
      <c r="AD436">
        <v>1</v>
      </c>
      <c r="AE436">
        <v>20091231</v>
      </c>
      <c r="AF436" s="358">
        <v>40178</v>
      </c>
      <c r="AG436" s="147">
        <v>40178</v>
      </c>
      <c r="AH436" s="147">
        <v>2009</v>
      </c>
      <c r="AV436" t="s">
        <v>976</v>
      </c>
      <c r="AW436" t="s">
        <v>971</v>
      </c>
      <c r="AX436">
        <v>0.27300000000000002</v>
      </c>
      <c r="AY436" t="s">
        <v>976</v>
      </c>
      <c r="AZ436" t="s">
        <v>962</v>
      </c>
      <c r="BG436" t="s">
        <v>976</v>
      </c>
      <c r="BH436" t="s">
        <v>971</v>
      </c>
      <c r="BI436">
        <v>0.29499999999999998</v>
      </c>
      <c r="BJ436" t="s">
        <v>976</v>
      </c>
      <c r="BK436" t="s">
        <v>963</v>
      </c>
    </row>
    <row r="437" spans="1:63">
      <c r="A437" s="372">
        <v>2</v>
      </c>
      <c r="B437" s="360"/>
      <c r="C437" s="360">
        <v>1.4749999999999999</v>
      </c>
      <c r="D437" s="360"/>
      <c r="E437" s="360"/>
      <c r="U437" t="s">
        <v>234</v>
      </c>
      <c r="V437" t="s">
        <v>230</v>
      </c>
      <c r="W437" t="s">
        <v>235</v>
      </c>
      <c r="X437">
        <v>1</v>
      </c>
      <c r="Y437">
        <v>1114</v>
      </c>
      <c r="Z437" t="s">
        <v>1038</v>
      </c>
      <c r="AA437" t="s">
        <v>1039</v>
      </c>
      <c r="AB437">
        <v>1</v>
      </c>
      <c r="AC437" t="s">
        <v>960</v>
      </c>
      <c r="AD437">
        <v>1</v>
      </c>
      <c r="AE437">
        <v>20100131</v>
      </c>
      <c r="AF437" s="358">
        <v>40209</v>
      </c>
      <c r="AG437" s="147">
        <v>40209</v>
      </c>
      <c r="AH437" s="147">
        <v>2010</v>
      </c>
      <c r="AV437" t="s">
        <v>976</v>
      </c>
      <c r="AW437" t="s">
        <v>971</v>
      </c>
      <c r="AX437">
        <v>0.27300000000000002</v>
      </c>
      <c r="AY437" t="s">
        <v>976</v>
      </c>
      <c r="AZ437" t="s">
        <v>962</v>
      </c>
      <c r="BG437" t="s">
        <v>976</v>
      </c>
      <c r="BH437" t="s">
        <v>971</v>
      </c>
      <c r="BI437">
        <v>0.29499999999999998</v>
      </c>
      <c r="BJ437" t="s">
        <v>976</v>
      </c>
      <c r="BK437" t="s">
        <v>963</v>
      </c>
    </row>
    <row r="438" spans="1:63">
      <c r="A438" s="362" t="s">
        <v>235</v>
      </c>
      <c r="B438" s="360"/>
      <c r="C438" s="360">
        <v>0.91249999999999987</v>
      </c>
      <c r="D438" s="360"/>
      <c r="E438" s="360"/>
      <c r="U438" t="s">
        <v>234</v>
      </c>
      <c r="V438" t="s">
        <v>230</v>
      </c>
      <c r="W438" t="s">
        <v>235</v>
      </c>
      <c r="X438">
        <v>1</v>
      </c>
      <c r="Y438">
        <v>1114</v>
      </c>
      <c r="Z438" t="s">
        <v>1038</v>
      </c>
      <c r="AA438" t="s">
        <v>1039</v>
      </c>
      <c r="AB438">
        <v>1</v>
      </c>
      <c r="AC438" t="s">
        <v>960</v>
      </c>
      <c r="AD438">
        <v>1</v>
      </c>
      <c r="AE438">
        <v>20100228</v>
      </c>
      <c r="AF438" s="358">
        <v>40237</v>
      </c>
      <c r="AG438" s="147">
        <v>40237</v>
      </c>
      <c r="AH438" s="147">
        <v>2010</v>
      </c>
      <c r="AV438" t="s">
        <v>976</v>
      </c>
      <c r="AW438" t="s">
        <v>971</v>
      </c>
      <c r="AX438">
        <v>0.27300000000000002</v>
      </c>
      <c r="AY438" t="s">
        <v>976</v>
      </c>
      <c r="AZ438" t="s">
        <v>962</v>
      </c>
      <c r="BG438" t="s">
        <v>976</v>
      </c>
      <c r="BH438" t="s">
        <v>971</v>
      </c>
      <c r="BI438">
        <v>0.29499999999999998</v>
      </c>
      <c r="BJ438" t="s">
        <v>976</v>
      </c>
      <c r="BK438" t="s">
        <v>963</v>
      </c>
    </row>
    <row r="439" spans="1:63">
      <c r="A439" s="372">
        <v>1</v>
      </c>
      <c r="B439" s="360"/>
      <c r="C439" s="360">
        <v>1.25</v>
      </c>
      <c r="D439" s="360"/>
      <c r="E439" s="360"/>
      <c r="U439" t="s">
        <v>234</v>
      </c>
      <c r="V439" t="s">
        <v>230</v>
      </c>
      <c r="W439" t="s">
        <v>235</v>
      </c>
      <c r="X439">
        <v>1</v>
      </c>
      <c r="Y439">
        <v>1114</v>
      </c>
      <c r="Z439" t="s">
        <v>1038</v>
      </c>
      <c r="AA439" t="s">
        <v>1039</v>
      </c>
      <c r="AB439">
        <v>1</v>
      </c>
      <c r="AC439" t="s">
        <v>960</v>
      </c>
      <c r="AD439">
        <v>1</v>
      </c>
      <c r="AE439">
        <v>20100331</v>
      </c>
      <c r="AF439" s="358">
        <v>40268</v>
      </c>
      <c r="AG439" s="147">
        <v>40268</v>
      </c>
      <c r="AH439" s="147">
        <v>2010</v>
      </c>
      <c r="AV439" t="s">
        <v>976</v>
      </c>
      <c r="AW439" t="s">
        <v>971</v>
      </c>
      <c r="AX439">
        <v>0.27300000000000002</v>
      </c>
      <c r="AY439" t="s">
        <v>976</v>
      </c>
      <c r="AZ439" t="s">
        <v>962</v>
      </c>
      <c r="BG439" t="s">
        <v>976</v>
      </c>
      <c r="BH439" t="s">
        <v>971</v>
      </c>
      <c r="BI439">
        <v>0.29499999999999998</v>
      </c>
      <c r="BJ439" t="s">
        <v>976</v>
      </c>
      <c r="BK439" t="s">
        <v>963</v>
      </c>
    </row>
    <row r="440" spans="1:63">
      <c r="A440" s="372">
        <v>7</v>
      </c>
      <c r="B440" s="360"/>
      <c r="C440" s="360">
        <v>0.79999999999999982</v>
      </c>
      <c r="D440" s="360"/>
      <c r="E440" s="360"/>
      <c r="U440" t="s">
        <v>234</v>
      </c>
      <c r="V440" t="s">
        <v>230</v>
      </c>
      <c r="W440" t="s">
        <v>235</v>
      </c>
      <c r="X440">
        <v>1</v>
      </c>
      <c r="Y440">
        <v>1114</v>
      </c>
      <c r="Z440" t="s">
        <v>1038</v>
      </c>
      <c r="AA440" t="s">
        <v>1039</v>
      </c>
      <c r="AB440">
        <v>1</v>
      </c>
      <c r="AC440" t="s">
        <v>960</v>
      </c>
      <c r="AD440">
        <v>1</v>
      </c>
      <c r="AE440">
        <v>20100430</v>
      </c>
      <c r="AF440" s="358">
        <v>40298</v>
      </c>
      <c r="AG440" s="147">
        <v>40298</v>
      </c>
      <c r="AH440" s="147">
        <v>2010</v>
      </c>
      <c r="AV440" t="s">
        <v>976</v>
      </c>
      <c r="AW440" t="s">
        <v>971</v>
      </c>
      <c r="AX440">
        <v>0.27300000000000002</v>
      </c>
      <c r="AY440" t="s">
        <v>976</v>
      </c>
      <c r="AZ440" t="s">
        <v>962</v>
      </c>
      <c r="BG440" t="s">
        <v>976</v>
      </c>
      <c r="BH440" t="s">
        <v>971</v>
      </c>
      <c r="BI440">
        <v>0.29499999999999998</v>
      </c>
      <c r="BJ440" t="s">
        <v>976</v>
      </c>
      <c r="BK440" t="s">
        <v>963</v>
      </c>
    </row>
    <row r="441" spans="1:63">
      <c r="A441" s="361">
        <v>2011</v>
      </c>
      <c r="B441" s="360"/>
      <c r="C441" s="360">
        <v>1.0821428571428575</v>
      </c>
      <c r="D441" s="360"/>
      <c r="E441" s="360"/>
      <c r="U441" t="s">
        <v>234</v>
      </c>
      <c r="V441" t="s">
        <v>230</v>
      </c>
      <c r="W441" t="s">
        <v>235</v>
      </c>
      <c r="X441">
        <v>1</v>
      </c>
      <c r="Y441">
        <v>1114</v>
      </c>
      <c r="Z441" t="s">
        <v>1038</v>
      </c>
      <c r="AA441" t="s">
        <v>1039</v>
      </c>
      <c r="AB441">
        <v>1</v>
      </c>
      <c r="AC441" t="s">
        <v>960</v>
      </c>
      <c r="AD441">
        <v>1</v>
      </c>
      <c r="AE441">
        <v>20100531</v>
      </c>
      <c r="AF441" s="358">
        <v>40329</v>
      </c>
      <c r="AG441" s="147">
        <v>40329</v>
      </c>
      <c r="AH441" s="147">
        <v>2010</v>
      </c>
      <c r="AV441" t="s">
        <v>976</v>
      </c>
      <c r="AW441" t="s">
        <v>971</v>
      </c>
      <c r="AX441">
        <v>0.27300000000000002</v>
      </c>
      <c r="AY441" t="s">
        <v>976</v>
      </c>
      <c r="AZ441" t="s">
        <v>962</v>
      </c>
      <c r="BG441" t="s">
        <v>976</v>
      </c>
      <c r="BH441" t="s">
        <v>971</v>
      </c>
      <c r="BI441">
        <v>0.29499999999999998</v>
      </c>
      <c r="BJ441" t="s">
        <v>976</v>
      </c>
      <c r="BK441" t="s">
        <v>963</v>
      </c>
    </row>
    <row r="442" spans="1:63">
      <c r="A442" s="362" t="s">
        <v>233</v>
      </c>
      <c r="B442" s="360"/>
      <c r="C442" s="360">
        <v>1.1666666666666667</v>
      </c>
      <c r="D442" s="360"/>
      <c r="E442" s="360"/>
      <c r="U442" t="s">
        <v>234</v>
      </c>
      <c r="V442" t="s">
        <v>230</v>
      </c>
      <c r="W442" t="s">
        <v>235</v>
      </c>
      <c r="X442">
        <v>1</v>
      </c>
      <c r="Y442">
        <v>1114</v>
      </c>
      <c r="Z442" t="s">
        <v>1038</v>
      </c>
      <c r="AA442" t="s">
        <v>1039</v>
      </c>
      <c r="AB442">
        <v>1</v>
      </c>
      <c r="AC442" t="s">
        <v>960</v>
      </c>
      <c r="AD442">
        <v>1</v>
      </c>
      <c r="AE442">
        <v>20100630</v>
      </c>
      <c r="AF442" s="358">
        <v>40359</v>
      </c>
      <c r="AG442" s="147">
        <v>40359</v>
      </c>
      <c r="AH442" s="147">
        <v>2010</v>
      </c>
      <c r="AV442" t="s">
        <v>976</v>
      </c>
      <c r="AW442" t="s">
        <v>971</v>
      </c>
      <c r="AX442">
        <v>0.27300000000000002</v>
      </c>
      <c r="AY442" t="s">
        <v>976</v>
      </c>
      <c r="AZ442" t="s">
        <v>962</v>
      </c>
      <c r="BG442" t="s">
        <v>976</v>
      </c>
      <c r="BH442" t="s">
        <v>971</v>
      </c>
      <c r="BI442">
        <v>0.29499999999999998</v>
      </c>
      <c r="BJ442" t="s">
        <v>976</v>
      </c>
      <c r="BK442" t="s">
        <v>963</v>
      </c>
    </row>
    <row r="443" spans="1:63">
      <c r="A443" s="372">
        <v>2</v>
      </c>
      <c r="B443" s="360"/>
      <c r="C443" s="360">
        <v>1.1666666666666667</v>
      </c>
      <c r="D443" s="360"/>
      <c r="E443" s="360"/>
      <c r="U443" t="s">
        <v>234</v>
      </c>
      <c r="V443" t="s">
        <v>230</v>
      </c>
      <c r="W443" t="s">
        <v>235</v>
      </c>
      <c r="X443">
        <v>1</v>
      </c>
      <c r="Y443">
        <v>1114</v>
      </c>
      <c r="Z443" t="s">
        <v>1038</v>
      </c>
      <c r="AA443" t="s">
        <v>1039</v>
      </c>
      <c r="AB443">
        <v>1</v>
      </c>
      <c r="AC443" t="s">
        <v>960</v>
      </c>
      <c r="AD443">
        <v>1</v>
      </c>
      <c r="AE443">
        <v>20100731</v>
      </c>
      <c r="AF443" s="358">
        <v>40390</v>
      </c>
      <c r="AG443" s="147">
        <v>40390</v>
      </c>
      <c r="AH443" s="147">
        <v>2010</v>
      </c>
      <c r="AV443" t="s">
        <v>976</v>
      </c>
      <c r="AW443" t="s">
        <v>971</v>
      </c>
      <c r="AX443">
        <v>0.27300000000000002</v>
      </c>
      <c r="AY443" t="s">
        <v>976</v>
      </c>
      <c r="AZ443" t="s">
        <v>962</v>
      </c>
      <c r="BG443" t="s">
        <v>976</v>
      </c>
      <c r="BH443" t="s">
        <v>971</v>
      </c>
      <c r="BI443">
        <v>0.29499999999999998</v>
      </c>
      <c r="BJ443" t="s">
        <v>976</v>
      </c>
      <c r="BK443" t="s">
        <v>963</v>
      </c>
    </row>
    <row r="444" spans="1:63">
      <c r="A444" s="362" t="s">
        <v>235</v>
      </c>
      <c r="B444" s="360"/>
      <c r="C444" s="360">
        <v>1.0187499999999998</v>
      </c>
      <c r="D444" s="360"/>
      <c r="E444" s="360"/>
      <c r="U444" t="s">
        <v>234</v>
      </c>
      <c r="V444" t="s">
        <v>230</v>
      </c>
      <c r="W444" t="s">
        <v>235</v>
      </c>
      <c r="X444">
        <v>1</v>
      </c>
      <c r="Y444">
        <v>1114</v>
      </c>
      <c r="Z444" t="s">
        <v>1038</v>
      </c>
      <c r="AA444" t="s">
        <v>1039</v>
      </c>
      <c r="AB444">
        <v>1</v>
      </c>
      <c r="AC444" t="s">
        <v>960</v>
      </c>
      <c r="AD444">
        <v>1</v>
      </c>
      <c r="AE444">
        <v>20100831</v>
      </c>
      <c r="AF444" s="358">
        <v>40421</v>
      </c>
      <c r="AG444" s="147">
        <v>40421</v>
      </c>
      <c r="AH444" s="147">
        <v>2010</v>
      </c>
      <c r="AT444" t="s">
        <v>984</v>
      </c>
      <c r="AU444">
        <v>1E-3</v>
      </c>
      <c r="AV444" t="s">
        <v>976</v>
      </c>
      <c r="AW444" t="s">
        <v>971</v>
      </c>
      <c r="AX444">
        <v>0.27300000000000002</v>
      </c>
      <c r="AY444" t="s">
        <v>976</v>
      </c>
      <c r="AZ444" t="s">
        <v>962</v>
      </c>
      <c r="BE444" t="s">
        <v>984</v>
      </c>
      <c r="BF444">
        <v>1E-3</v>
      </c>
      <c r="BG444" t="s">
        <v>976</v>
      </c>
      <c r="BH444" t="s">
        <v>971</v>
      </c>
      <c r="BI444">
        <v>0.29499999999999998</v>
      </c>
      <c r="BJ444" t="s">
        <v>976</v>
      </c>
      <c r="BK444" t="s">
        <v>963</v>
      </c>
    </row>
    <row r="445" spans="1:63">
      <c r="A445" s="372">
        <v>1</v>
      </c>
      <c r="B445" s="360"/>
      <c r="C445" s="360">
        <v>0.875</v>
      </c>
      <c r="D445" s="360"/>
      <c r="E445" s="360"/>
      <c r="U445" t="s">
        <v>234</v>
      </c>
      <c r="V445" t="s">
        <v>230</v>
      </c>
      <c r="W445" t="s">
        <v>235</v>
      </c>
      <c r="X445">
        <v>1</v>
      </c>
      <c r="Y445">
        <v>1114</v>
      </c>
      <c r="Z445" t="s">
        <v>1038</v>
      </c>
      <c r="AA445" t="s">
        <v>1039</v>
      </c>
      <c r="AB445">
        <v>1</v>
      </c>
      <c r="AC445" t="s">
        <v>960</v>
      </c>
      <c r="AD445">
        <v>1</v>
      </c>
      <c r="AE445">
        <v>20100930</v>
      </c>
      <c r="AF445" s="358">
        <v>40451</v>
      </c>
      <c r="AG445" s="147">
        <v>40451</v>
      </c>
      <c r="AH445" s="147">
        <v>2010</v>
      </c>
      <c r="AT445" t="s">
        <v>984</v>
      </c>
      <c r="AU445">
        <v>1E-3</v>
      </c>
      <c r="AV445" t="s">
        <v>976</v>
      </c>
      <c r="AW445" t="s">
        <v>971</v>
      </c>
      <c r="AX445">
        <v>0.27300000000000002</v>
      </c>
      <c r="AY445" t="s">
        <v>976</v>
      </c>
      <c r="AZ445" t="s">
        <v>962</v>
      </c>
      <c r="BE445" t="s">
        <v>984</v>
      </c>
      <c r="BF445">
        <v>1E-3</v>
      </c>
      <c r="BG445" t="s">
        <v>976</v>
      </c>
      <c r="BH445" t="s">
        <v>971</v>
      </c>
      <c r="BI445">
        <v>0.29499999999999998</v>
      </c>
      <c r="BJ445" t="s">
        <v>976</v>
      </c>
      <c r="BK445" t="s">
        <v>963</v>
      </c>
    </row>
    <row r="446" spans="1:63">
      <c r="A446" s="372">
        <v>7</v>
      </c>
      <c r="B446" s="360"/>
      <c r="C446" s="360">
        <v>1.0666666666666667</v>
      </c>
      <c r="D446" s="360"/>
      <c r="E446" s="360"/>
      <c r="U446" t="s">
        <v>234</v>
      </c>
      <c r="V446" t="s">
        <v>230</v>
      </c>
      <c r="W446" t="s">
        <v>235</v>
      </c>
      <c r="X446">
        <v>1</v>
      </c>
      <c r="Y446">
        <v>1114</v>
      </c>
      <c r="Z446" t="s">
        <v>1038</v>
      </c>
      <c r="AA446" t="s">
        <v>1039</v>
      </c>
      <c r="AB446">
        <v>1</v>
      </c>
      <c r="AC446" t="s">
        <v>960</v>
      </c>
      <c r="AD446">
        <v>1</v>
      </c>
      <c r="AE446">
        <v>20101031</v>
      </c>
      <c r="AF446" s="358">
        <v>40482</v>
      </c>
      <c r="AG446" s="147">
        <v>40482</v>
      </c>
      <c r="AH446" s="147">
        <v>2010</v>
      </c>
      <c r="AV446" t="s">
        <v>976</v>
      </c>
      <c r="AW446" t="s">
        <v>971</v>
      </c>
      <c r="AX446">
        <v>0.27300000000000002</v>
      </c>
      <c r="AY446" t="s">
        <v>976</v>
      </c>
      <c r="AZ446" t="s">
        <v>962</v>
      </c>
      <c r="BG446" t="s">
        <v>976</v>
      </c>
      <c r="BH446" t="s">
        <v>971</v>
      </c>
      <c r="BI446">
        <v>0.29499999999999998</v>
      </c>
      <c r="BJ446" t="s">
        <v>976</v>
      </c>
      <c r="BK446" t="s">
        <v>963</v>
      </c>
    </row>
    <row r="447" spans="1:63">
      <c r="A447" s="361">
        <v>2012</v>
      </c>
      <c r="B447" s="360"/>
      <c r="C447" s="360">
        <v>0.8928571428571429</v>
      </c>
      <c r="D447" s="360">
        <v>0.92272727272727273</v>
      </c>
      <c r="E447" s="360"/>
      <c r="U447" t="s">
        <v>234</v>
      </c>
      <c r="V447" t="s">
        <v>230</v>
      </c>
      <c r="W447" t="s">
        <v>235</v>
      </c>
      <c r="X447">
        <v>1</v>
      </c>
      <c r="Y447">
        <v>1114</v>
      </c>
      <c r="Z447" t="s">
        <v>1038</v>
      </c>
      <c r="AA447" t="s">
        <v>1039</v>
      </c>
      <c r="AB447">
        <v>1</v>
      </c>
      <c r="AC447" t="s">
        <v>960</v>
      </c>
      <c r="AD447">
        <v>1</v>
      </c>
      <c r="AE447">
        <v>20101130</v>
      </c>
      <c r="AF447" s="358">
        <v>40512</v>
      </c>
      <c r="AG447" s="147">
        <v>40512</v>
      </c>
      <c r="AH447" s="147">
        <v>2010</v>
      </c>
      <c r="AT447" t="s">
        <v>984</v>
      </c>
      <c r="AU447">
        <v>1E-3</v>
      </c>
      <c r="AV447" t="s">
        <v>976</v>
      </c>
      <c r="AW447" t="s">
        <v>971</v>
      </c>
      <c r="AX447">
        <v>0.27300000000000002</v>
      </c>
      <c r="AY447" t="s">
        <v>976</v>
      </c>
      <c r="AZ447" t="s">
        <v>962</v>
      </c>
      <c r="BE447" t="s">
        <v>984</v>
      </c>
      <c r="BF447">
        <v>1E-3</v>
      </c>
      <c r="BG447" t="s">
        <v>976</v>
      </c>
      <c r="BH447" t="s">
        <v>971</v>
      </c>
      <c r="BI447">
        <v>0.29499999999999998</v>
      </c>
      <c r="BJ447" t="s">
        <v>976</v>
      </c>
      <c r="BK447" t="s">
        <v>963</v>
      </c>
    </row>
    <row r="448" spans="1:63">
      <c r="A448" s="362" t="s">
        <v>233</v>
      </c>
      <c r="B448" s="360"/>
      <c r="C448" s="360">
        <v>1.288888888888889</v>
      </c>
      <c r="D448" s="360">
        <v>1.32</v>
      </c>
      <c r="E448" s="360"/>
      <c r="U448" t="s">
        <v>234</v>
      </c>
      <c r="V448" t="s">
        <v>230</v>
      </c>
      <c r="W448" t="s">
        <v>235</v>
      </c>
      <c r="X448">
        <v>1</v>
      </c>
      <c r="Y448">
        <v>1114</v>
      </c>
      <c r="Z448" t="s">
        <v>1038</v>
      </c>
      <c r="AA448" t="s">
        <v>1039</v>
      </c>
      <c r="AB448">
        <v>1</v>
      </c>
      <c r="AC448" t="s">
        <v>960</v>
      </c>
      <c r="AD448">
        <v>1</v>
      </c>
      <c r="AE448">
        <v>20101231</v>
      </c>
      <c r="AF448" s="358">
        <v>40543</v>
      </c>
      <c r="AG448" s="147">
        <v>40543</v>
      </c>
      <c r="AH448" s="147">
        <v>2010</v>
      </c>
      <c r="AU448">
        <v>1E-3</v>
      </c>
      <c r="AV448" t="s">
        <v>976</v>
      </c>
      <c r="AW448" t="s">
        <v>971</v>
      </c>
      <c r="AX448">
        <v>0.27300000000000002</v>
      </c>
      <c r="AY448" t="s">
        <v>976</v>
      </c>
      <c r="AZ448" t="s">
        <v>962</v>
      </c>
      <c r="BF448">
        <v>1E-3</v>
      </c>
      <c r="BG448" t="s">
        <v>976</v>
      </c>
      <c r="BH448" t="s">
        <v>971</v>
      </c>
      <c r="BI448">
        <v>0.29499999999999998</v>
      </c>
      <c r="BJ448" t="s">
        <v>976</v>
      </c>
      <c r="BK448" t="s">
        <v>963</v>
      </c>
    </row>
    <row r="449" spans="1:63">
      <c r="A449" s="372">
        <v>2</v>
      </c>
      <c r="B449" s="360"/>
      <c r="C449" s="360">
        <v>1.288888888888889</v>
      </c>
      <c r="D449" s="360">
        <v>1.32</v>
      </c>
      <c r="E449" s="360"/>
      <c r="U449" t="s">
        <v>234</v>
      </c>
      <c r="V449" t="s">
        <v>230</v>
      </c>
      <c r="W449" t="s">
        <v>235</v>
      </c>
      <c r="X449">
        <v>1</v>
      </c>
      <c r="Y449">
        <v>1114</v>
      </c>
      <c r="Z449" t="s">
        <v>1038</v>
      </c>
      <c r="AA449" t="s">
        <v>1039</v>
      </c>
      <c r="AB449">
        <v>1</v>
      </c>
      <c r="AC449" t="s">
        <v>960</v>
      </c>
      <c r="AD449">
        <v>1</v>
      </c>
      <c r="AE449">
        <v>20110131</v>
      </c>
      <c r="AF449" s="358">
        <v>40574</v>
      </c>
      <c r="AG449" s="147">
        <v>40574</v>
      </c>
      <c r="AH449" s="147">
        <v>2011</v>
      </c>
      <c r="AV449" t="s">
        <v>976</v>
      </c>
      <c r="AW449" t="s">
        <v>971</v>
      </c>
      <c r="AX449">
        <v>0.27300000000000002</v>
      </c>
      <c r="AY449" t="s">
        <v>976</v>
      </c>
      <c r="AZ449" t="s">
        <v>962</v>
      </c>
      <c r="BG449" t="s">
        <v>976</v>
      </c>
      <c r="BH449" t="s">
        <v>971</v>
      </c>
      <c r="BI449">
        <v>0.29499999999999998</v>
      </c>
      <c r="BJ449" t="s">
        <v>976</v>
      </c>
      <c r="BK449" t="s">
        <v>963</v>
      </c>
    </row>
    <row r="450" spans="1:63">
      <c r="A450" s="362" t="s">
        <v>235</v>
      </c>
      <c r="B450" s="360"/>
      <c r="C450" s="360">
        <v>0.59583333333333333</v>
      </c>
      <c r="D450" s="360">
        <v>0.59166666666666667</v>
      </c>
      <c r="E450" s="360"/>
      <c r="U450" t="s">
        <v>234</v>
      </c>
      <c r="V450" t="s">
        <v>230</v>
      </c>
      <c r="W450" t="s">
        <v>235</v>
      </c>
      <c r="X450">
        <v>1</v>
      </c>
      <c r="Y450">
        <v>1114</v>
      </c>
      <c r="Z450" t="s">
        <v>1038</v>
      </c>
      <c r="AA450" t="s">
        <v>1039</v>
      </c>
      <c r="AB450">
        <v>1</v>
      </c>
      <c r="AC450" t="s">
        <v>960</v>
      </c>
      <c r="AD450">
        <v>1</v>
      </c>
      <c r="AE450">
        <v>20110228</v>
      </c>
      <c r="AF450" s="358">
        <v>40602</v>
      </c>
      <c r="AG450" s="147">
        <v>40602</v>
      </c>
      <c r="AH450" s="147">
        <v>2011</v>
      </c>
      <c r="AV450" t="s">
        <v>976</v>
      </c>
      <c r="AW450" t="s">
        <v>971</v>
      </c>
      <c r="AX450">
        <v>0.27300000000000002</v>
      </c>
      <c r="AY450" t="s">
        <v>976</v>
      </c>
      <c r="AZ450" t="s">
        <v>962</v>
      </c>
      <c r="BG450" t="s">
        <v>976</v>
      </c>
      <c r="BH450" t="s">
        <v>971</v>
      </c>
      <c r="BI450">
        <v>0.29499999999999998</v>
      </c>
      <c r="BJ450" t="s">
        <v>976</v>
      </c>
      <c r="BK450" t="s">
        <v>963</v>
      </c>
    </row>
    <row r="451" spans="1:63">
      <c r="A451" s="372">
        <v>1</v>
      </c>
      <c r="B451" s="360"/>
      <c r="C451" s="360">
        <v>0.67333333333333334</v>
      </c>
      <c r="D451" s="360">
        <v>0.52</v>
      </c>
      <c r="E451" s="360"/>
      <c r="U451" t="s">
        <v>234</v>
      </c>
      <c r="V451" t="s">
        <v>230</v>
      </c>
      <c r="W451" t="s">
        <v>235</v>
      </c>
      <c r="X451">
        <v>1</v>
      </c>
      <c r="Y451">
        <v>1114</v>
      </c>
      <c r="Z451" t="s">
        <v>1038</v>
      </c>
      <c r="AA451" t="s">
        <v>1039</v>
      </c>
      <c r="AB451">
        <v>1</v>
      </c>
      <c r="AC451" t="s">
        <v>960</v>
      </c>
      <c r="AD451">
        <v>1</v>
      </c>
      <c r="AE451">
        <v>20110331</v>
      </c>
      <c r="AF451" s="358">
        <v>40633</v>
      </c>
      <c r="AG451" s="147">
        <v>40633</v>
      </c>
      <c r="AH451" s="147">
        <v>2011</v>
      </c>
      <c r="AV451" t="s">
        <v>976</v>
      </c>
      <c r="AW451" t="s">
        <v>971</v>
      </c>
      <c r="AX451">
        <v>0.27300000000000002</v>
      </c>
      <c r="AY451" t="s">
        <v>976</v>
      </c>
      <c r="AZ451" t="s">
        <v>962</v>
      </c>
      <c r="BG451" t="s">
        <v>976</v>
      </c>
      <c r="BH451" t="s">
        <v>971</v>
      </c>
      <c r="BI451">
        <v>0.29499999999999998</v>
      </c>
      <c r="BJ451" t="s">
        <v>976</v>
      </c>
      <c r="BK451" t="s">
        <v>963</v>
      </c>
    </row>
    <row r="452" spans="1:63">
      <c r="A452" s="372">
        <v>7</v>
      </c>
      <c r="B452" s="360"/>
      <c r="C452" s="360">
        <v>0.56999999999999995</v>
      </c>
      <c r="D452" s="360">
        <v>0.60599999999999998</v>
      </c>
      <c r="E452" s="360"/>
      <c r="U452" t="s">
        <v>234</v>
      </c>
      <c r="V452" t="s">
        <v>230</v>
      </c>
      <c r="W452" t="s">
        <v>235</v>
      </c>
      <c r="X452">
        <v>1</v>
      </c>
      <c r="Y452">
        <v>1114</v>
      </c>
      <c r="Z452" t="s">
        <v>1038</v>
      </c>
      <c r="AA452" t="s">
        <v>1039</v>
      </c>
      <c r="AB452">
        <v>1</v>
      </c>
      <c r="AC452" t="s">
        <v>960</v>
      </c>
      <c r="AD452">
        <v>1</v>
      </c>
      <c r="AE452">
        <v>20110430</v>
      </c>
      <c r="AF452" s="358">
        <v>40663</v>
      </c>
      <c r="AG452" s="147">
        <v>40663</v>
      </c>
      <c r="AH452" s="147">
        <v>2011</v>
      </c>
      <c r="AV452" t="s">
        <v>976</v>
      </c>
      <c r="AW452" t="s">
        <v>971</v>
      </c>
      <c r="AX452">
        <v>0.27300000000000002</v>
      </c>
      <c r="AY452" t="s">
        <v>976</v>
      </c>
      <c r="AZ452" t="s">
        <v>962</v>
      </c>
      <c r="BG452" t="s">
        <v>976</v>
      </c>
      <c r="BH452" t="s">
        <v>971</v>
      </c>
      <c r="BI452">
        <v>0.29499999999999998</v>
      </c>
      <c r="BJ452" t="s">
        <v>976</v>
      </c>
      <c r="BK452" t="s">
        <v>963</v>
      </c>
    </row>
    <row r="453" spans="1:63">
      <c r="A453" s="106" t="s">
        <v>994</v>
      </c>
      <c r="B453" s="360"/>
      <c r="C453" s="360"/>
      <c r="D453" s="360"/>
      <c r="E453" s="360"/>
      <c r="U453" t="s">
        <v>234</v>
      </c>
      <c r="V453" t="s">
        <v>230</v>
      </c>
      <c r="W453" t="s">
        <v>235</v>
      </c>
      <c r="X453">
        <v>1</v>
      </c>
      <c r="Y453">
        <v>1114</v>
      </c>
      <c r="Z453" t="s">
        <v>1038</v>
      </c>
      <c r="AA453" t="s">
        <v>1039</v>
      </c>
      <c r="AB453">
        <v>1</v>
      </c>
      <c r="AC453" t="s">
        <v>960</v>
      </c>
      <c r="AD453">
        <v>1</v>
      </c>
      <c r="AE453">
        <v>20110531</v>
      </c>
      <c r="AF453" s="358">
        <v>40694</v>
      </c>
      <c r="AG453" s="147">
        <v>40694</v>
      </c>
      <c r="AH453" s="147">
        <v>2011</v>
      </c>
      <c r="AU453">
        <v>2E-3</v>
      </c>
      <c r="AV453" t="s">
        <v>976</v>
      </c>
      <c r="AW453" t="s">
        <v>971</v>
      </c>
      <c r="AX453">
        <v>0.27300000000000002</v>
      </c>
      <c r="AY453" t="s">
        <v>976</v>
      </c>
      <c r="AZ453" t="s">
        <v>962</v>
      </c>
      <c r="BF453">
        <v>2E-3</v>
      </c>
      <c r="BG453" t="s">
        <v>976</v>
      </c>
      <c r="BH453" t="s">
        <v>971</v>
      </c>
      <c r="BI453">
        <v>0.29499999999999998</v>
      </c>
      <c r="BJ453" t="s">
        <v>976</v>
      </c>
      <c r="BK453" t="s">
        <v>963</v>
      </c>
    </row>
    <row r="454" spans="1:63">
      <c r="A454" s="361">
        <v>2012</v>
      </c>
      <c r="B454" s="360"/>
      <c r="C454" s="360"/>
      <c r="D454" s="360"/>
      <c r="E454" s="360"/>
      <c r="U454" t="s">
        <v>234</v>
      </c>
      <c r="V454" t="s">
        <v>230</v>
      </c>
      <c r="W454" t="s">
        <v>235</v>
      </c>
      <c r="X454">
        <v>1</v>
      </c>
      <c r="Y454">
        <v>1114</v>
      </c>
      <c r="Z454" t="s">
        <v>1038</v>
      </c>
      <c r="AA454" t="s">
        <v>1039</v>
      </c>
      <c r="AB454">
        <v>1</v>
      </c>
      <c r="AC454" t="s">
        <v>960</v>
      </c>
      <c r="AD454">
        <v>1</v>
      </c>
      <c r="AE454">
        <v>20110630</v>
      </c>
      <c r="AF454" s="358">
        <v>40724</v>
      </c>
      <c r="AG454" s="147">
        <v>40724</v>
      </c>
      <c r="AH454" s="147">
        <v>2011</v>
      </c>
      <c r="AT454" t="s">
        <v>984</v>
      </c>
      <c r="AU454">
        <v>1E-3</v>
      </c>
      <c r="AV454" t="s">
        <v>976</v>
      </c>
      <c r="AW454" t="s">
        <v>971</v>
      </c>
      <c r="AX454">
        <v>0.27300000000000002</v>
      </c>
      <c r="AY454" t="s">
        <v>976</v>
      </c>
      <c r="AZ454" t="s">
        <v>962</v>
      </c>
      <c r="BE454" t="s">
        <v>984</v>
      </c>
      <c r="BF454">
        <v>1E-3</v>
      </c>
      <c r="BG454" t="s">
        <v>976</v>
      </c>
      <c r="BH454" t="s">
        <v>971</v>
      </c>
      <c r="BI454">
        <v>0.29499999999999998</v>
      </c>
      <c r="BJ454" t="s">
        <v>976</v>
      </c>
      <c r="BK454" t="s">
        <v>963</v>
      </c>
    </row>
    <row r="455" spans="1:63">
      <c r="A455" s="362" t="s">
        <v>235</v>
      </c>
      <c r="B455" s="360"/>
      <c r="C455" s="360"/>
      <c r="D455" s="360"/>
      <c r="E455" s="360"/>
      <c r="U455" t="s">
        <v>234</v>
      </c>
      <c r="V455" t="s">
        <v>230</v>
      </c>
      <c r="W455" t="s">
        <v>235</v>
      </c>
      <c r="X455">
        <v>1</v>
      </c>
      <c r="Y455">
        <v>1114</v>
      </c>
      <c r="Z455" t="s">
        <v>1038</v>
      </c>
      <c r="AA455" t="s">
        <v>1039</v>
      </c>
      <c r="AB455">
        <v>1</v>
      </c>
      <c r="AC455" t="s">
        <v>960</v>
      </c>
      <c r="AD455">
        <v>1</v>
      </c>
      <c r="AE455">
        <v>20110731</v>
      </c>
      <c r="AF455" s="358">
        <v>40755</v>
      </c>
      <c r="AG455" s="147">
        <v>40755</v>
      </c>
      <c r="AH455" s="147">
        <v>2011</v>
      </c>
      <c r="AT455" t="s">
        <v>984</v>
      </c>
      <c r="AU455">
        <v>1E-3</v>
      </c>
      <c r="AV455" t="s">
        <v>976</v>
      </c>
      <c r="AW455" t="s">
        <v>971</v>
      </c>
      <c r="AX455">
        <v>0.27300000000000002</v>
      </c>
      <c r="AY455" t="s">
        <v>976</v>
      </c>
      <c r="AZ455" t="s">
        <v>962</v>
      </c>
      <c r="BE455" t="s">
        <v>984</v>
      </c>
      <c r="BF455">
        <v>1E-3</v>
      </c>
      <c r="BG455" t="s">
        <v>976</v>
      </c>
      <c r="BH455" t="s">
        <v>971</v>
      </c>
      <c r="BI455">
        <v>0.29499999999999998</v>
      </c>
      <c r="BJ455" t="s">
        <v>976</v>
      </c>
      <c r="BK455" t="s">
        <v>963</v>
      </c>
    </row>
    <row r="456" spans="1:63">
      <c r="A456" s="372">
        <v>1</v>
      </c>
      <c r="B456" s="360"/>
      <c r="C456" s="360"/>
      <c r="D456" s="360"/>
      <c r="E456" s="360"/>
      <c r="U456" t="s">
        <v>234</v>
      </c>
      <c r="V456" t="s">
        <v>230</v>
      </c>
      <c r="W456" t="s">
        <v>235</v>
      </c>
      <c r="X456">
        <v>1</v>
      </c>
      <c r="Y456">
        <v>1114</v>
      </c>
      <c r="Z456" t="s">
        <v>1038</v>
      </c>
      <c r="AA456" t="s">
        <v>1039</v>
      </c>
      <c r="AB456">
        <v>1</v>
      </c>
      <c r="AC456" t="s">
        <v>960</v>
      </c>
      <c r="AD456">
        <v>1</v>
      </c>
      <c r="AE456">
        <v>20110831</v>
      </c>
      <c r="AF456" s="358">
        <v>40786</v>
      </c>
      <c r="AG456" s="147">
        <v>40786</v>
      </c>
      <c r="AH456" s="147">
        <v>2011</v>
      </c>
      <c r="AT456" t="s">
        <v>984</v>
      </c>
      <c r="AU456">
        <v>1E-3</v>
      </c>
      <c r="AV456" t="s">
        <v>976</v>
      </c>
      <c r="AW456" t="s">
        <v>971</v>
      </c>
      <c r="AX456">
        <v>0.27300000000000002</v>
      </c>
      <c r="AY456" t="s">
        <v>976</v>
      </c>
      <c r="AZ456" t="s">
        <v>962</v>
      </c>
      <c r="BE456" t="s">
        <v>984</v>
      </c>
      <c r="BF456">
        <v>1E-3</v>
      </c>
      <c r="BG456" t="s">
        <v>976</v>
      </c>
      <c r="BH456" t="s">
        <v>971</v>
      </c>
      <c r="BI456">
        <v>0.29499999999999998</v>
      </c>
      <c r="BJ456" t="s">
        <v>976</v>
      </c>
      <c r="BK456" t="s">
        <v>963</v>
      </c>
    </row>
    <row r="457" spans="1:63">
      <c r="A457" s="372">
        <v>5</v>
      </c>
      <c r="B457" s="360"/>
      <c r="C457" s="360"/>
      <c r="D457" s="360"/>
      <c r="E457" s="360"/>
      <c r="U457" t="s">
        <v>234</v>
      </c>
      <c r="V457" t="s">
        <v>230</v>
      </c>
      <c r="W457" t="s">
        <v>235</v>
      </c>
      <c r="X457">
        <v>1</v>
      </c>
      <c r="Y457">
        <v>1114</v>
      </c>
      <c r="Z457" t="s">
        <v>1038</v>
      </c>
      <c r="AA457" t="s">
        <v>1039</v>
      </c>
      <c r="AB457">
        <v>1</v>
      </c>
      <c r="AC457" t="s">
        <v>960</v>
      </c>
      <c r="AD457">
        <v>1</v>
      </c>
      <c r="AE457">
        <v>20110930</v>
      </c>
      <c r="AF457" s="358">
        <v>40816</v>
      </c>
      <c r="AG457" s="147">
        <v>40816</v>
      </c>
      <c r="AH457" s="147">
        <v>2011</v>
      </c>
      <c r="AV457" t="s">
        <v>976</v>
      </c>
      <c r="AW457" t="s">
        <v>971</v>
      </c>
      <c r="AX457">
        <v>0.27300000000000002</v>
      </c>
      <c r="AY457" t="s">
        <v>976</v>
      </c>
      <c r="AZ457" t="s">
        <v>962</v>
      </c>
      <c r="BG457" t="s">
        <v>976</v>
      </c>
      <c r="BH457" t="s">
        <v>971</v>
      </c>
      <c r="BI457">
        <v>0.29499999999999998</v>
      </c>
      <c r="BJ457" t="s">
        <v>976</v>
      </c>
      <c r="BK457" t="s">
        <v>963</v>
      </c>
    </row>
    <row r="458" spans="1:63">
      <c r="A458" s="106" t="s">
        <v>993</v>
      </c>
      <c r="B458" s="360"/>
      <c r="C458" s="360">
        <v>1.8172727272727269</v>
      </c>
      <c r="D458" s="360">
        <v>1.4890909090909086</v>
      </c>
      <c r="E458" s="360">
        <v>25.468181818181822</v>
      </c>
      <c r="U458" t="s">
        <v>234</v>
      </c>
      <c r="V458" t="s">
        <v>230</v>
      </c>
      <c r="W458" t="s">
        <v>235</v>
      </c>
      <c r="X458">
        <v>1</v>
      </c>
      <c r="Y458">
        <v>1114</v>
      </c>
      <c r="Z458" t="s">
        <v>1038</v>
      </c>
      <c r="AA458" t="s">
        <v>1039</v>
      </c>
      <c r="AB458">
        <v>1</v>
      </c>
      <c r="AC458" t="s">
        <v>960</v>
      </c>
      <c r="AD458">
        <v>1</v>
      </c>
      <c r="AE458">
        <v>20111031</v>
      </c>
      <c r="AF458" s="358">
        <v>40847</v>
      </c>
      <c r="AG458" s="147">
        <v>40847</v>
      </c>
      <c r="AH458" s="147">
        <v>2011</v>
      </c>
      <c r="AV458" t="s">
        <v>976</v>
      </c>
      <c r="AW458" t="s">
        <v>971</v>
      </c>
      <c r="AX458">
        <v>0.27300000000000002</v>
      </c>
      <c r="AY458" t="s">
        <v>976</v>
      </c>
      <c r="AZ458" t="s">
        <v>962</v>
      </c>
      <c r="BG458" t="s">
        <v>976</v>
      </c>
      <c r="BH458" t="s">
        <v>971</v>
      </c>
      <c r="BI458">
        <v>0.29499999999999998</v>
      </c>
      <c r="BJ458" t="s">
        <v>976</v>
      </c>
      <c r="BK458" t="s">
        <v>963</v>
      </c>
    </row>
    <row r="459" spans="1:63">
      <c r="A459" s="361">
        <v>2010</v>
      </c>
      <c r="B459" s="360"/>
      <c r="C459" s="360">
        <v>1.7892857142857146</v>
      </c>
      <c r="D459" s="360"/>
      <c r="E459" s="360"/>
      <c r="U459" t="s">
        <v>234</v>
      </c>
      <c r="V459" t="s">
        <v>230</v>
      </c>
      <c r="W459" t="s">
        <v>235</v>
      </c>
      <c r="X459">
        <v>1</v>
      </c>
      <c r="Y459">
        <v>1114</v>
      </c>
      <c r="Z459" t="s">
        <v>1038</v>
      </c>
      <c r="AA459" t="s">
        <v>1039</v>
      </c>
      <c r="AB459">
        <v>1</v>
      </c>
      <c r="AC459" t="s">
        <v>960</v>
      </c>
      <c r="AD459">
        <v>1</v>
      </c>
      <c r="AE459">
        <v>20111130</v>
      </c>
      <c r="AF459" s="358">
        <v>40877</v>
      </c>
      <c r="AG459" s="147">
        <v>40877</v>
      </c>
      <c r="AH459" s="147">
        <v>2011</v>
      </c>
      <c r="AV459" t="s">
        <v>976</v>
      </c>
      <c r="AW459" t="s">
        <v>971</v>
      </c>
      <c r="AX459">
        <v>0.27300000000000002</v>
      </c>
      <c r="AY459" t="s">
        <v>976</v>
      </c>
      <c r="AZ459" t="s">
        <v>962</v>
      </c>
      <c r="BG459" t="s">
        <v>976</v>
      </c>
      <c r="BH459" t="s">
        <v>971</v>
      </c>
      <c r="BI459">
        <v>0.29499999999999998</v>
      </c>
      <c r="BJ459" t="s">
        <v>976</v>
      </c>
      <c r="BK459" t="s">
        <v>963</v>
      </c>
    </row>
    <row r="460" spans="1:63">
      <c r="A460" s="362" t="s">
        <v>233</v>
      </c>
      <c r="B460" s="360"/>
      <c r="C460" s="360">
        <v>2.2500000000000004</v>
      </c>
      <c r="D460" s="360"/>
      <c r="E460" s="360"/>
      <c r="U460" t="s">
        <v>234</v>
      </c>
      <c r="V460" t="s">
        <v>230</v>
      </c>
      <c r="W460" t="s">
        <v>235</v>
      </c>
      <c r="X460">
        <v>1</v>
      </c>
      <c r="Y460">
        <v>1114</v>
      </c>
      <c r="Z460" t="s">
        <v>1038</v>
      </c>
      <c r="AA460" t="s">
        <v>1039</v>
      </c>
      <c r="AB460">
        <v>1</v>
      </c>
      <c r="AC460" t="s">
        <v>960</v>
      </c>
      <c r="AD460">
        <v>1</v>
      </c>
      <c r="AE460">
        <v>20111231</v>
      </c>
      <c r="AF460" s="358">
        <v>40908</v>
      </c>
      <c r="AG460" s="147">
        <v>40908</v>
      </c>
      <c r="AH460" s="147">
        <v>2011</v>
      </c>
      <c r="AV460" t="s">
        <v>976</v>
      </c>
      <c r="AW460" t="s">
        <v>971</v>
      </c>
      <c r="AX460">
        <v>0.27300000000000002</v>
      </c>
      <c r="AY460" t="s">
        <v>976</v>
      </c>
      <c r="AZ460" t="s">
        <v>962</v>
      </c>
      <c r="BG460" t="s">
        <v>976</v>
      </c>
      <c r="BH460" t="s">
        <v>971</v>
      </c>
      <c r="BI460">
        <v>0.29499999999999998</v>
      </c>
      <c r="BJ460" t="s">
        <v>976</v>
      </c>
      <c r="BK460" t="s">
        <v>963</v>
      </c>
    </row>
    <row r="461" spans="1:63">
      <c r="A461" s="372">
        <v>2</v>
      </c>
      <c r="B461" s="360"/>
      <c r="C461" s="360">
        <v>2.2500000000000004</v>
      </c>
      <c r="D461" s="360"/>
      <c r="E461" s="360"/>
      <c r="U461" t="s">
        <v>234</v>
      </c>
      <c r="V461" t="s">
        <v>230</v>
      </c>
      <c r="W461" t="s">
        <v>235</v>
      </c>
      <c r="X461">
        <v>1</v>
      </c>
      <c r="Y461">
        <v>1114</v>
      </c>
      <c r="Z461" t="s">
        <v>1038</v>
      </c>
      <c r="AA461" t="s">
        <v>1039</v>
      </c>
      <c r="AB461">
        <v>1</v>
      </c>
      <c r="AC461" t="s">
        <v>960</v>
      </c>
      <c r="AD461">
        <v>1</v>
      </c>
      <c r="AE461">
        <v>20120131</v>
      </c>
      <c r="AF461" s="358">
        <v>40939</v>
      </c>
      <c r="AG461" s="147">
        <v>40939</v>
      </c>
      <c r="AH461" s="147">
        <v>2012</v>
      </c>
      <c r="AV461" t="s">
        <v>976</v>
      </c>
      <c r="AW461" t="s">
        <v>971</v>
      </c>
      <c r="AX461">
        <v>0.27300000000000002</v>
      </c>
      <c r="AY461" t="s">
        <v>976</v>
      </c>
      <c r="AZ461" t="s">
        <v>962</v>
      </c>
      <c r="BG461" t="s">
        <v>976</v>
      </c>
      <c r="BH461" t="s">
        <v>971</v>
      </c>
      <c r="BI461">
        <v>0.29499999999999998</v>
      </c>
      <c r="BJ461" t="s">
        <v>976</v>
      </c>
      <c r="BK461" t="s">
        <v>963</v>
      </c>
    </row>
    <row r="462" spans="1:63">
      <c r="A462" s="362" t="s">
        <v>235</v>
      </c>
      <c r="B462" s="360"/>
      <c r="C462" s="360">
        <v>1.4437499999999999</v>
      </c>
      <c r="D462" s="360"/>
      <c r="E462" s="360"/>
      <c r="U462" t="s">
        <v>234</v>
      </c>
      <c r="V462" t="s">
        <v>230</v>
      </c>
      <c r="W462" t="s">
        <v>235</v>
      </c>
      <c r="X462">
        <v>1</v>
      </c>
      <c r="Y462">
        <v>1114</v>
      </c>
      <c r="Z462" t="s">
        <v>1038</v>
      </c>
      <c r="AA462" t="s">
        <v>1039</v>
      </c>
      <c r="AB462">
        <v>1</v>
      </c>
      <c r="AC462" t="s">
        <v>960</v>
      </c>
      <c r="AD462">
        <v>1</v>
      </c>
      <c r="AE462">
        <v>20120229</v>
      </c>
      <c r="AF462" s="358">
        <v>40968</v>
      </c>
      <c r="AG462" s="147">
        <v>40968</v>
      </c>
      <c r="AH462" s="147">
        <v>2012</v>
      </c>
      <c r="AV462" t="s">
        <v>976</v>
      </c>
      <c r="AW462" t="s">
        <v>971</v>
      </c>
      <c r="AX462">
        <v>0.27300000000000002</v>
      </c>
      <c r="AY462" t="s">
        <v>976</v>
      </c>
      <c r="AZ462" t="s">
        <v>962</v>
      </c>
      <c r="BG462" t="s">
        <v>976</v>
      </c>
      <c r="BH462" t="s">
        <v>971</v>
      </c>
      <c r="BI462">
        <v>0.29499999999999998</v>
      </c>
      <c r="BJ462" t="s">
        <v>976</v>
      </c>
      <c r="BK462" t="s">
        <v>963</v>
      </c>
    </row>
    <row r="463" spans="1:63">
      <c r="A463" s="372">
        <v>1</v>
      </c>
      <c r="B463" s="360"/>
      <c r="C463" s="360">
        <v>2.1749999999999998</v>
      </c>
      <c r="D463" s="360"/>
      <c r="E463" s="360"/>
      <c r="U463" t="s">
        <v>234</v>
      </c>
      <c r="V463" t="s">
        <v>230</v>
      </c>
      <c r="W463" t="s">
        <v>235</v>
      </c>
      <c r="X463">
        <v>1</v>
      </c>
      <c r="Y463">
        <v>1114</v>
      </c>
      <c r="Z463" t="s">
        <v>1038</v>
      </c>
      <c r="AA463" t="s">
        <v>1039</v>
      </c>
      <c r="AB463">
        <v>1</v>
      </c>
      <c r="AC463" t="s">
        <v>960</v>
      </c>
      <c r="AD463">
        <v>1</v>
      </c>
      <c r="AE463">
        <v>20120331</v>
      </c>
      <c r="AF463" s="358">
        <v>40999</v>
      </c>
      <c r="AG463" s="147">
        <v>40999</v>
      </c>
      <c r="AH463" s="147">
        <v>2012</v>
      </c>
      <c r="AT463" t="s">
        <v>984</v>
      </c>
      <c r="AU463">
        <v>1E-3</v>
      </c>
      <c r="AV463" t="s">
        <v>976</v>
      </c>
      <c r="AW463" t="s">
        <v>971</v>
      </c>
      <c r="AX463">
        <v>0.27300000000000002</v>
      </c>
      <c r="AY463" t="s">
        <v>976</v>
      </c>
      <c r="AZ463" t="s">
        <v>962</v>
      </c>
      <c r="BE463" t="s">
        <v>984</v>
      </c>
      <c r="BF463">
        <v>1E-3</v>
      </c>
      <c r="BG463" t="s">
        <v>976</v>
      </c>
      <c r="BH463" t="s">
        <v>971</v>
      </c>
      <c r="BI463">
        <v>0.29499999999999998</v>
      </c>
      <c r="BJ463" t="s">
        <v>976</v>
      </c>
      <c r="BK463" t="s">
        <v>963</v>
      </c>
    </row>
    <row r="464" spans="1:63">
      <c r="A464" s="372">
        <v>7</v>
      </c>
      <c r="B464" s="360"/>
      <c r="C464" s="360">
        <v>1.2000000000000002</v>
      </c>
      <c r="D464" s="360"/>
      <c r="E464" s="360"/>
      <c r="U464" t="s">
        <v>234</v>
      </c>
      <c r="V464" t="s">
        <v>230</v>
      </c>
      <c r="W464" t="s">
        <v>235</v>
      </c>
      <c r="X464">
        <v>1</v>
      </c>
      <c r="Y464">
        <v>1114</v>
      </c>
      <c r="Z464" t="s">
        <v>1038</v>
      </c>
      <c r="AA464" t="s">
        <v>1039</v>
      </c>
      <c r="AB464">
        <v>1</v>
      </c>
      <c r="AC464" t="s">
        <v>960</v>
      </c>
      <c r="AD464">
        <v>1</v>
      </c>
      <c r="AE464">
        <v>20120430</v>
      </c>
      <c r="AF464" s="358">
        <v>41029</v>
      </c>
      <c r="AG464" s="147">
        <v>41029</v>
      </c>
      <c r="AH464" s="147">
        <v>2012</v>
      </c>
      <c r="AT464" t="s">
        <v>984</v>
      </c>
      <c r="AU464">
        <v>1E-3</v>
      </c>
      <c r="AV464" t="s">
        <v>976</v>
      </c>
      <c r="AW464" t="s">
        <v>971</v>
      </c>
      <c r="AX464">
        <v>0.27300000000000002</v>
      </c>
      <c r="AY464" t="s">
        <v>976</v>
      </c>
      <c r="AZ464" t="s">
        <v>962</v>
      </c>
      <c r="BE464" t="s">
        <v>984</v>
      </c>
      <c r="BF464">
        <v>1E-3</v>
      </c>
      <c r="BG464" t="s">
        <v>976</v>
      </c>
      <c r="BH464" t="s">
        <v>971</v>
      </c>
      <c r="BI464">
        <v>0.29499999999999998</v>
      </c>
      <c r="BJ464" t="s">
        <v>976</v>
      </c>
      <c r="BK464" t="s">
        <v>963</v>
      </c>
    </row>
    <row r="465" spans="1:63">
      <c r="A465" s="361">
        <v>2011</v>
      </c>
      <c r="B465" s="360"/>
      <c r="C465" s="360">
        <v>2.1410714285714287</v>
      </c>
      <c r="D465" s="360"/>
      <c r="E465" s="360"/>
      <c r="U465" t="s">
        <v>234</v>
      </c>
      <c r="V465" t="s">
        <v>230</v>
      </c>
      <c r="W465" t="s">
        <v>235</v>
      </c>
      <c r="X465">
        <v>1</v>
      </c>
      <c r="Y465">
        <v>1119</v>
      </c>
      <c r="Z465" t="s">
        <v>227</v>
      </c>
      <c r="AA465" t="s">
        <v>1040</v>
      </c>
      <c r="AB465">
        <v>1</v>
      </c>
      <c r="AC465" t="s">
        <v>960</v>
      </c>
      <c r="AD465">
        <v>1</v>
      </c>
      <c r="AE465">
        <v>20090731</v>
      </c>
      <c r="AF465" s="358">
        <v>40025</v>
      </c>
      <c r="AG465" s="147">
        <v>40025</v>
      </c>
      <c r="AH465" s="147">
        <v>2009</v>
      </c>
      <c r="AV465" t="s">
        <v>976</v>
      </c>
      <c r="AW465" t="s">
        <v>971</v>
      </c>
      <c r="AX465">
        <v>3.2000000000000001E-2</v>
      </c>
      <c r="AY465" t="s">
        <v>976</v>
      </c>
      <c r="AZ465" t="s">
        <v>962</v>
      </c>
      <c r="BG465" t="s">
        <v>976</v>
      </c>
      <c r="BH465" t="s">
        <v>971</v>
      </c>
      <c r="BI465">
        <v>4.1000000000000002E-2</v>
      </c>
      <c r="BJ465" t="s">
        <v>976</v>
      </c>
      <c r="BK465" t="s">
        <v>963</v>
      </c>
    </row>
    <row r="466" spans="1:63">
      <c r="A466" s="362" t="s">
        <v>233</v>
      </c>
      <c r="B466" s="360"/>
      <c r="C466" s="360">
        <v>2.7833333333333332</v>
      </c>
      <c r="D466" s="360"/>
      <c r="E466" s="360"/>
      <c r="U466" t="s">
        <v>234</v>
      </c>
      <c r="V466" t="s">
        <v>230</v>
      </c>
      <c r="W466" t="s">
        <v>235</v>
      </c>
      <c r="X466">
        <v>1</v>
      </c>
      <c r="Y466">
        <v>1119</v>
      </c>
      <c r="Z466" t="s">
        <v>227</v>
      </c>
      <c r="AA466" t="s">
        <v>1040</v>
      </c>
      <c r="AB466">
        <v>1</v>
      </c>
      <c r="AC466" t="s">
        <v>960</v>
      </c>
      <c r="AD466">
        <v>1</v>
      </c>
      <c r="AE466">
        <v>20090831</v>
      </c>
      <c r="AF466" s="358">
        <v>40056</v>
      </c>
      <c r="AG466" s="147">
        <v>40056</v>
      </c>
      <c r="AH466" s="147">
        <v>2009</v>
      </c>
      <c r="AV466" t="s">
        <v>976</v>
      </c>
      <c r="AW466" t="s">
        <v>971</v>
      </c>
      <c r="AX466">
        <v>3.2000000000000001E-2</v>
      </c>
      <c r="AY466" t="s">
        <v>976</v>
      </c>
      <c r="AZ466" t="s">
        <v>962</v>
      </c>
      <c r="BG466" t="s">
        <v>976</v>
      </c>
      <c r="BH466" t="s">
        <v>971</v>
      </c>
      <c r="BI466">
        <v>4.1000000000000002E-2</v>
      </c>
      <c r="BJ466" t="s">
        <v>976</v>
      </c>
      <c r="BK466" t="s">
        <v>963</v>
      </c>
    </row>
    <row r="467" spans="1:63">
      <c r="A467" s="372">
        <v>2</v>
      </c>
      <c r="B467" s="360"/>
      <c r="C467" s="360">
        <v>2.7833333333333332</v>
      </c>
      <c r="D467" s="360"/>
      <c r="E467" s="360"/>
      <c r="U467" t="s">
        <v>234</v>
      </c>
      <c r="V467" t="s">
        <v>230</v>
      </c>
      <c r="W467" t="s">
        <v>235</v>
      </c>
      <c r="X467">
        <v>1</v>
      </c>
      <c r="Y467">
        <v>1119</v>
      </c>
      <c r="Z467" t="s">
        <v>227</v>
      </c>
      <c r="AA467" t="s">
        <v>1040</v>
      </c>
      <c r="AB467">
        <v>1</v>
      </c>
      <c r="AC467" t="s">
        <v>960</v>
      </c>
      <c r="AD467">
        <v>1</v>
      </c>
      <c r="AE467">
        <v>20090930</v>
      </c>
      <c r="AF467" s="358">
        <v>40086</v>
      </c>
      <c r="AG467" s="147">
        <v>40086</v>
      </c>
      <c r="AH467" s="147">
        <v>2009</v>
      </c>
      <c r="AV467" t="s">
        <v>976</v>
      </c>
      <c r="AW467" t="s">
        <v>971</v>
      </c>
      <c r="AX467">
        <v>3.2000000000000001E-2</v>
      </c>
      <c r="AY467" t="s">
        <v>976</v>
      </c>
      <c r="AZ467" t="s">
        <v>962</v>
      </c>
      <c r="BG467" t="s">
        <v>976</v>
      </c>
      <c r="BH467" t="s">
        <v>971</v>
      </c>
      <c r="BI467">
        <v>4.1000000000000002E-2</v>
      </c>
      <c r="BJ467" t="s">
        <v>976</v>
      </c>
      <c r="BK467" t="s">
        <v>963</v>
      </c>
    </row>
    <row r="468" spans="1:63">
      <c r="A468" s="362" t="s">
        <v>235</v>
      </c>
      <c r="B468" s="360"/>
      <c r="C468" s="360">
        <v>1.6593749999999998</v>
      </c>
      <c r="D468" s="360"/>
      <c r="E468" s="360"/>
      <c r="U468" t="s">
        <v>234</v>
      </c>
      <c r="V468" t="s">
        <v>230</v>
      </c>
      <c r="W468" t="s">
        <v>235</v>
      </c>
      <c r="X468">
        <v>1</v>
      </c>
      <c r="Y468">
        <v>1119</v>
      </c>
      <c r="Z468" t="s">
        <v>227</v>
      </c>
      <c r="AA468" t="s">
        <v>1040</v>
      </c>
      <c r="AB468">
        <v>1</v>
      </c>
      <c r="AC468" t="s">
        <v>960</v>
      </c>
      <c r="AD468">
        <v>1</v>
      </c>
      <c r="AE468">
        <v>20091031</v>
      </c>
      <c r="AF468" s="358">
        <v>40117</v>
      </c>
      <c r="AG468" s="147">
        <v>40117</v>
      </c>
      <c r="AH468" s="147">
        <v>2009</v>
      </c>
      <c r="AV468" t="s">
        <v>976</v>
      </c>
      <c r="AW468" t="s">
        <v>971</v>
      </c>
      <c r="AX468">
        <v>3.2000000000000001E-2</v>
      </c>
      <c r="AY468" t="s">
        <v>976</v>
      </c>
      <c r="AZ468" t="s">
        <v>962</v>
      </c>
      <c r="BG468" t="s">
        <v>976</v>
      </c>
      <c r="BH468" t="s">
        <v>971</v>
      </c>
      <c r="BI468">
        <v>4.1000000000000002E-2</v>
      </c>
      <c r="BJ468" t="s">
        <v>976</v>
      </c>
      <c r="BK468" t="s">
        <v>963</v>
      </c>
    </row>
    <row r="469" spans="1:63">
      <c r="A469" s="372">
        <v>1</v>
      </c>
      <c r="B469" s="360"/>
      <c r="C469" s="360">
        <v>2.2875000000000001</v>
      </c>
      <c r="D469" s="360"/>
      <c r="E469" s="360"/>
      <c r="U469" t="s">
        <v>234</v>
      </c>
      <c r="V469" t="s">
        <v>230</v>
      </c>
      <c r="W469" t="s">
        <v>235</v>
      </c>
      <c r="X469">
        <v>1</v>
      </c>
      <c r="Y469">
        <v>1119</v>
      </c>
      <c r="Z469" t="s">
        <v>227</v>
      </c>
      <c r="AA469" t="s">
        <v>1040</v>
      </c>
      <c r="AB469">
        <v>1</v>
      </c>
      <c r="AC469" t="s">
        <v>960</v>
      </c>
      <c r="AD469">
        <v>1</v>
      </c>
      <c r="AE469">
        <v>20091130</v>
      </c>
      <c r="AF469" s="358">
        <v>40147</v>
      </c>
      <c r="AG469" s="147">
        <v>40147</v>
      </c>
      <c r="AH469" s="147">
        <v>2009</v>
      </c>
      <c r="AV469" t="s">
        <v>976</v>
      </c>
      <c r="AW469" t="s">
        <v>971</v>
      </c>
      <c r="AX469">
        <v>3.2000000000000001E-2</v>
      </c>
      <c r="AY469" t="s">
        <v>976</v>
      </c>
      <c r="AZ469" t="s">
        <v>962</v>
      </c>
      <c r="BG469" t="s">
        <v>976</v>
      </c>
      <c r="BH469" t="s">
        <v>971</v>
      </c>
      <c r="BI469">
        <v>4.1000000000000002E-2</v>
      </c>
      <c r="BJ469" t="s">
        <v>976</v>
      </c>
      <c r="BK469" t="s">
        <v>963</v>
      </c>
    </row>
    <row r="470" spans="1:63">
      <c r="A470" s="372">
        <v>7</v>
      </c>
      <c r="B470" s="360"/>
      <c r="C470" s="360">
        <v>1.45</v>
      </c>
      <c r="D470" s="360"/>
      <c r="E470" s="360"/>
      <c r="U470" t="s">
        <v>234</v>
      </c>
      <c r="V470" t="s">
        <v>230</v>
      </c>
      <c r="W470" t="s">
        <v>235</v>
      </c>
      <c r="X470">
        <v>1</v>
      </c>
      <c r="Y470">
        <v>1119</v>
      </c>
      <c r="Z470" t="s">
        <v>227</v>
      </c>
      <c r="AA470" t="s">
        <v>1040</v>
      </c>
      <c r="AB470">
        <v>1</v>
      </c>
      <c r="AC470" t="s">
        <v>960</v>
      </c>
      <c r="AD470">
        <v>1</v>
      </c>
      <c r="AE470">
        <v>20091231</v>
      </c>
      <c r="AF470" s="358">
        <v>40178</v>
      </c>
      <c r="AG470" s="147">
        <v>40178</v>
      </c>
      <c r="AH470" s="147">
        <v>2009</v>
      </c>
      <c r="AV470" t="s">
        <v>976</v>
      </c>
      <c r="AW470" t="s">
        <v>971</v>
      </c>
      <c r="AX470">
        <v>3.2000000000000001E-2</v>
      </c>
      <c r="AY470" t="s">
        <v>976</v>
      </c>
      <c r="AZ470" t="s">
        <v>962</v>
      </c>
      <c r="BG470" t="s">
        <v>976</v>
      </c>
      <c r="BH470" t="s">
        <v>971</v>
      </c>
      <c r="BI470">
        <v>4.1000000000000002E-2</v>
      </c>
      <c r="BJ470" t="s">
        <v>976</v>
      </c>
      <c r="BK470" t="s">
        <v>963</v>
      </c>
    </row>
    <row r="471" spans="1:63">
      <c r="A471" s="361">
        <v>2012</v>
      </c>
      <c r="B471" s="360"/>
      <c r="C471" s="360">
        <v>1.422857142857143</v>
      </c>
      <c r="D471" s="360">
        <v>1.4890909090909086</v>
      </c>
      <c r="E471" s="360">
        <v>25.468181818181822</v>
      </c>
      <c r="U471" t="s">
        <v>234</v>
      </c>
      <c r="V471" t="s">
        <v>230</v>
      </c>
      <c r="W471" t="s">
        <v>235</v>
      </c>
      <c r="X471">
        <v>1</v>
      </c>
      <c r="Y471">
        <v>1119</v>
      </c>
      <c r="Z471" t="s">
        <v>227</v>
      </c>
      <c r="AA471" t="s">
        <v>1040</v>
      </c>
      <c r="AB471">
        <v>1</v>
      </c>
      <c r="AC471" t="s">
        <v>960</v>
      </c>
      <c r="AD471">
        <v>1</v>
      </c>
      <c r="AE471">
        <v>20100131</v>
      </c>
      <c r="AF471" s="358">
        <v>40209</v>
      </c>
      <c r="AG471" s="147">
        <v>40209</v>
      </c>
      <c r="AH471" s="147">
        <v>2010</v>
      </c>
      <c r="AV471" t="s">
        <v>976</v>
      </c>
      <c r="AW471" t="s">
        <v>971</v>
      </c>
      <c r="AX471">
        <v>3.2000000000000001E-2</v>
      </c>
      <c r="AY471" t="s">
        <v>976</v>
      </c>
      <c r="AZ471" t="s">
        <v>962</v>
      </c>
      <c r="BG471" t="s">
        <v>976</v>
      </c>
      <c r="BH471" t="s">
        <v>971</v>
      </c>
      <c r="BI471">
        <v>4.1000000000000002E-2</v>
      </c>
      <c r="BJ471" t="s">
        <v>976</v>
      </c>
      <c r="BK471" t="s">
        <v>963</v>
      </c>
    </row>
    <row r="472" spans="1:63">
      <c r="A472" s="362" t="s">
        <v>233</v>
      </c>
      <c r="B472" s="360"/>
      <c r="C472" s="360">
        <v>2.1688888888888886</v>
      </c>
      <c r="D472" s="360">
        <v>2.4239999999999999</v>
      </c>
      <c r="E472" s="360">
        <v>30.189999999999998</v>
      </c>
      <c r="U472" t="s">
        <v>234</v>
      </c>
      <c r="V472" t="s">
        <v>230</v>
      </c>
      <c r="W472" t="s">
        <v>235</v>
      </c>
      <c r="X472">
        <v>1</v>
      </c>
      <c r="Y472">
        <v>1119</v>
      </c>
      <c r="Z472" t="s">
        <v>227</v>
      </c>
      <c r="AA472" t="s">
        <v>1040</v>
      </c>
      <c r="AB472">
        <v>1</v>
      </c>
      <c r="AC472" t="s">
        <v>960</v>
      </c>
      <c r="AD472">
        <v>1</v>
      </c>
      <c r="AE472">
        <v>20100228</v>
      </c>
      <c r="AF472" s="358">
        <v>40237</v>
      </c>
      <c r="AG472" s="147">
        <v>40237</v>
      </c>
      <c r="AH472" s="147">
        <v>2010</v>
      </c>
      <c r="AV472" t="s">
        <v>976</v>
      </c>
      <c r="AW472" t="s">
        <v>971</v>
      </c>
      <c r="AX472">
        <v>3.2000000000000001E-2</v>
      </c>
      <c r="AY472" t="s">
        <v>976</v>
      </c>
      <c r="AZ472" t="s">
        <v>962</v>
      </c>
      <c r="BG472" t="s">
        <v>976</v>
      </c>
      <c r="BH472" t="s">
        <v>971</v>
      </c>
      <c r="BI472">
        <v>4.1000000000000002E-2</v>
      </c>
      <c r="BJ472" t="s">
        <v>976</v>
      </c>
      <c r="BK472" t="s">
        <v>963</v>
      </c>
    </row>
    <row r="473" spans="1:63">
      <c r="A473" s="372">
        <v>2</v>
      </c>
      <c r="B473" s="360"/>
      <c r="C473" s="360">
        <v>2.1688888888888886</v>
      </c>
      <c r="D473" s="360">
        <v>2.4239999999999999</v>
      </c>
      <c r="E473" s="360">
        <v>30.189999999999998</v>
      </c>
      <c r="U473" t="s">
        <v>234</v>
      </c>
      <c r="V473" t="s">
        <v>230</v>
      </c>
      <c r="W473" t="s">
        <v>235</v>
      </c>
      <c r="X473">
        <v>1</v>
      </c>
      <c r="Y473">
        <v>1119</v>
      </c>
      <c r="Z473" t="s">
        <v>227</v>
      </c>
      <c r="AA473" t="s">
        <v>1040</v>
      </c>
      <c r="AB473">
        <v>1</v>
      </c>
      <c r="AC473" t="s">
        <v>960</v>
      </c>
      <c r="AD473">
        <v>1</v>
      </c>
      <c r="AE473">
        <v>20100331</v>
      </c>
      <c r="AF473" s="358">
        <v>40268</v>
      </c>
      <c r="AG473" s="147">
        <v>40268</v>
      </c>
      <c r="AH473" s="147">
        <v>2010</v>
      </c>
      <c r="AV473" t="s">
        <v>976</v>
      </c>
      <c r="AW473" t="s">
        <v>971</v>
      </c>
      <c r="AX473">
        <v>3.2000000000000001E-2</v>
      </c>
      <c r="AY473" t="s">
        <v>976</v>
      </c>
      <c r="AZ473" t="s">
        <v>962</v>
      </c>
      <c r="BG473" t="s">
        <v>976</v>
      </c>
      <c r="BH473" t="s">
        <v>971</v>
      </c>
      <c r="BI473">
        <v>4.1000000000000002E-2</v>
      </c>
      <c r="BJ473" t="s">
        <v>976</v>
      </c>
      <c r="BK473" t="s">
        <v>963</v>
      </c>
    </row>
    <row r="474" spans="1:63">
      <c r="A474" s="362" t="s">
        <v>235</v>
      </c>
      <c r="B474" s="360"/>
      <c r="C474" s="360">
        <v>0.86333333333333317</v>
      </c>
      <c r="D474" s="360">
        <v>0.71000000000000008</v>
      </c>
      <c r="E474" s="360">
        <v>21.533333333333331</v>
      </c>
      <c r="U474" t="s">
        <v>234</v>
      </c>
      <c r="V474" t="s">
        <v>230</v>
      </c>
      <c r="W474" t="s">
        <v>235</v>
      </c>
      <c r="X474">
        <v>1</v>
      </c>
      <c r="Y474">
        <v>1119</v>
      </c>
      <c r="Z474" t="s">
        <v>227</v>
      </c>
      <c r="AA474" t="s">
        <v>1040</v>
      </c>
      <c r="AB474">
        <v>1</v>
      </c>
      <c r="AC474" t="s">
        <v>960</v>
      </c>
      <c r="AD474">
        <v>1</v>
      </c>
      <c r="AE474">
        <v>20100430</v>
      </c>
      <c r="AF474" s="358">
        <v>40298</v>
      </c>
      <c r="AG474" s="147">
        <v>40298</v>
      </c>
      <c r="AH474" s="147">
        <v>2010</v>
      </c>
      <c r="AV474" t="s">
        <v>976</v>
      </c>
      <c r="AW474" t="s">
        <v>971</v>
      </c>
      <c r="AX474">
        <v>3.2000000000000001E-2</v>
      </c>
      <c r="AY474" t="s">
        <v>976</v>
      </c>
      <c r="AZ474" t="s">
        <v>962</v>
      </c>
      <c r="BG474" t="s">
        <v>976</v>
      </c>
      <c r="BH474" t="s">
        <v>971</v>
      </c>
      <c r="BI474">
        <v>4.1000000000000002E-2</v>
      </c>
      <c r="BJ474" t="s">
        <v>976</v>
      </c>
      <c r="BK474" t="s">
        <v>963</v>
      </c>
    </row>
    <row r="475" spans="1:63">
      <c r="A475" s="372">
        <v>1</v>
      </c>
      <c r="B475" s="360"/>
      <c r="C475" s="360">
        <v>1.4933333333333334</v>
      </c>
      <c r="D475" s="360">
        <v>0.78</v>
      </c>
      <c r="E475" s="360">
        <v>2.5</v>
      </c>
      <c r="U475" t="s">
        <v>234</v>
      </c>
      <c r="V475" t="s">
        <v>230</v>
      </c>
      <c r="W475" t="s">
        <v>235</v>
      </c>
      <c r="X475">
        <v>1</v>
      </c>
      <c r="Y475">
        <v>1119</v>
      </c>
      <c r="Z475" t="s">
        <v>227</v>
      </c>
      <c r="AA475" t="s">
        <v>1040</v>
      </c>
      <c r="AB475">
        <v>1</v>
      </c>
      <c r="AC475" t="s">
        <v>960</v>
      </c>
      <c r="AD475">
        <v>1</v>
      </c>
      <c r="AE475">
        <v>20100531</v>
      </c>
      <c r="AF475" s="358">
        <v>40329</v>
      </c>
      <c r="AG475" s="147">
        <v>40329</v>
      </c>
      <c r="AH475" s="147">
        <v>2010</v>
      </c>
      <c r="AV475" t="s">
        <v>976</v>
      </c>
      <c r="AW475" t="s">
        <v>971</v>
      </c>
      <c r="AX475">
        <v>3.2000000000000001E-2</v>
      </c>
      <c r="AY475" t="s">
        <v>976</v>
      </c>
      <c r="AZ475" t="s">
        <v>962</v>
      </c>
      <c r="BG475" t="s">
        <v>976</v>
      </c>
      <c r="BH475" t="s">
        <v>971</v>
      </c>
      <c r="BI475">
        <v>4.1000000000000002E-2</v>
      </c>
      <c r="BJ475" t="s">
        <v>976</v>
      </c>
      <c r="BK475" t="s">
        <v>963</v>
      </c>
    </row>
    <row r="476" spans="1:63">
      <c r="A476" s="372">
        <v>7</v>
      </c>
      <c r="B476" s="360"/>
      <c r="C476" s="360">
        <v>0.65333333333333343</v>
      </c>
      <c r="D476" s="360">
        <v>0.69600000000000006</v>
      </c>
      <c r="E476" s="360">
        <v>25.339999999999996</v>
      </c>
      <c r="U476" t="s">
        <v>234</v>
      </c>
      <c r="V476" t="s">
        <v>230</v>
      </c>
      <c r="W476" t="s">
        <v>235</v>
      </c>
      <c r="X476">
        <v>1</v>
      </c>
      <c r="Y476">
        <v>1119</v>
      </c>
      <c r="Z476" t="s">
        <v>227</v>
      </c>
      <c r="AA476" t="s">
        <v>1040</v>
      </c>
      <c r="AB476">
        <v>1</v>
      </c>
      <c r="AC476" t="s">
        <v>960</v>
      </c>
      <c r="AD476">
        <v>1</v>
      </c>
      <c r="AE476">
        <v>20100630</v>
      </c>
      <c r="AF476" s="358">
        <v>40359</v>
      </c>
      <c r="AG476" s="147">
        <v>40359</v>
      </c>
      <c r="AH476" s="147">
        <v>2010</v>
      </c>
      <c r="AV476" t="s">
        <v>976</v>
      </c>
      <c r="AW476" t="s">
        <v>971</v>
      </c>
      <c r="AX476">
        <v>3.2000000000000001E-2</v>
      </c>
      <c r="AY476" t="s">
        <v>976</v>
      </c>
      <c r="AZ476" t="s">
        <v>962</v>
      </c>
      <c r="BG476" t="s">
        <v>976</v>
      </c>
      <c r="BH476" t="s">
        <v>971</v>
      </c>
      <c r="BI476">
        <v>4.1000000000000002E-2</v>
      </c>
      <c r="BJ476" t="s">
        <v>976</v>
      </c>
      <c r="BK476" t="s">
        <v>963</v>
      </c>
    </row>
    <row r="477" spans="1:63">
      <c r="A477" s="106" t="s">
        <v>991</v>
      </c>
      <c r="B477" s="360"/>
      <c r="C477" s="360"/>
      <c r="D477" s="360"/>
      <c r="E477" s="360"/>
      <c r="U477" t="s">
        <v>234</v>
      </c>
      <c r="V477" t="s">
        <v>230</v>
      </c>
      <c r="W477" t="s">
        <v>235</v>
      </c>
      <c r="X477">
        <v>1</v>
      </c>
      <c r="Y477">
        <v>1119</v>
      </c>
      <c r="Z477" t="s">
        <v>227</v>
      </c>
      <c r="AA477" t="s">
        <v>1040</v>
      </c>
      <c r="AB477">
        <v>1</v>
      </c>
      <c r="AC477" t="s">
        <v>960</v>
      </c>
      <c r="AD477">
        <v>1</v>
      </c>
      <c r="AE477">
        <v>20100731</v>
      </c>
      <c r="AF477" s="358">
        <v>40390</v>
      </c>
      <c r="AG477" s="147">
        <v>40390</v>
      </c>
      <c r="AH477" s="147">
        <v>2010</v>
      </c>
      <c r="AV477" t="s">
        <v>976</v>
      </c>
      <c r="AW477" t="s">
        <v>971</v>
      </c>
      <c r="AX477">
        <v>3.2000000000000001E-2</v>
      </c>
      <c r="AY477" t="s">
        <v>976</v>
      </c>
      <c r="AZ477" t="s">
        <v>962</v>
      </c>
      <c r="BG477" t="s">
        <v>976</v>
      </c>
      <c r="BH477" t="s">
        <v>971</v>
      </c>
      <c r="BI477">
        <v>4.1000000000000002E-2</v>
      </c>
      <c r="BJ477" t="s">
        <v>976</v>
      </c>
      <c r="BK477" t="s">
        <v>963</v>
      </c>
    </row>
    <row r="478" spans="1:63">
      <c r="A478" s="361">
        <v>2012</v>
      </c>
      <c r="B478" s="360"/>
      <c r="C478" s="360"/>
      <c r="D478" s="360"/>
      <c r="E478" s="360"/>
      <c r="U478" t="s">
        <v>234</v>
      </c>
      <c r="V478" t="s">
        <v>230</v>
      </c>
      <c r="W478" t="s">
        <v>235</v>
      </c>
      <c r="X478">
        <v>1</v>
      </c>
      <c r="Y478">
        <v>1119</v>
      </c>
      <c r="Z478" t="s">
        <v>227</v>
      </c>
      <c r="AA478" t="s">
        <v>1040</v>
      </c>
      <c r="AB478">
        <v>1</v>
      </c>
      <c r="AC478" t="s">
        <v>960</v>
      </c>
      <c r="AD478">
        <v>1</v>
      </c>
      <c r="AE478">
        <v>20100831</v>
      </c>
      <c r="AF478" s="358">
        <v>40421</v>
      </c>
      <c r="AG478" s="147">
        <v>40421</v>
      </c>
      <c r="AH478" s="147">
        <v>2010</v>
      </c>
      <c r="AU478">
        <v>4.0000000000000001E-3</v>
      </c>
      <c r="AV478" t="s">
        <v>976</v>
      </c>
      <c r="AW478" t="s">
        <v>971</v>
      </c>
      <c r="AX478">
        <v>3.2000000000000001E-2</v>
      </c>
      <c r="AY478" t="s">
        <v>976</v>
      </c>
      <c r="AZ478" t="s">
        <v>962</v>
      </c>
      <c r="BF478">
        <v>4.0000000000000001E-3</v>
      </c>
      <c r="BG478" t="s">
        <v>976</v>
      </c>
      <c r="BH478" t="s">
        <v>971</v>
      </c>
      <c r="BI478">
        <v>4.1000000000000002E-2</v>
      </c>
      <c r="BJ478" t="s">
        <v>976</v>
      </c>
      <c r="BK478" t="s">
        <v>963</v>
      </c>
    </row>
    <row r="479" spans="1:63">
      <c r="A479" s="362" t="s">
        <v>235</v>
      </c>
      <c r="B479" s="360"/>
      <c r="C479" s="360"/>
      <c r="D479" s="360"/>
      <c r="E479" s="360"/>
      <c r="U479" t="s">
        <v>234</v>
      </c>
      <c r="V479" t="s">
        <v>230</v>
      </c>
      <c r="W479" t="s">
        <v>235</v>
      </c>
      <c r="X479">
        <v>1</v>
      </c>
      <c r="Y479">
        <v>1119</v>
      </c>
      <c r="Z479" t="s">
        <v>227</v>
      </c>
      <c r="AA479" t="s">
        <v>1040</v>
      </c>
      <c r="AB479">
        <v>1</v>
      </c>
      <c r="AC479" t="s">
        <v>960</v>
      </c>
      <c r="AD479">
        <v>1</v>
      </c>
      <c r="AE479">
        <v>20100930</v>
      </c>
      <c r="AF479" s="358">
        <v>40451</v>
      </c>
      <c r="AG479" s="147">
        <v>40451</v>
      </c>
      <c r="AH479" s="147">
        <v>2010</v>
      </c>
      <c r="AU479">
        <v>0.01</v>
      </c>
      <c r="AV479" t="s">
        <v>976</v>
      </c>
      <c r="AW479" t="s">
        <v>971</v>
      </c>
      <c r="AX479">
        <v>3.2000000000000001E-2</v>
      </c>
      <c r="AY479" t="s">
        <v>976</v>
      </c>
      <c r="AZ479" t="s">
        <v>962</v>
      </c>
      <c r="BF479">
        <v>0.01</v>
      </c>
      <c r="BG479" t="s">
        <v>976</v>
      </c>
      <c r="BH479" t="s">
        <v>971</v>
      </c>
      <c r="BI479">
        <v>4.1000000000000002E-2</v>
      </c>
      <c r="BJ479" t="s">
        <v>976</v>
      </c>
      <c r="BK479" t="s">
        <v>963</v>
      </c>
    </row>
    <row r="480" spans="1:63">
      <c r="A480" s="372">
        <v>1</v>
      </c>
      <c r="B480" s="360"/>
      <c r="C480" s="360"/>
      <c r="D480" s="360"/>
      <c r="E480" s="360"/>
      <c r="U480" t="s">
        <v>234</v>
      </c>
      <c r="V480" t="s">
        <v>230</v>
      </c>
      <c r="W480" t="s">
        <v>235</v>
      </c>
      <c r="X480">
        <v>1</v>
      </c>
      <c r="Y480">
        <v>1119</v>
      </c>
      <c r="Z480" t="s">
        <v>227</v>
      </c>
      <c r="AA480" t="s">
        <v>1040</v>
      </c>
      <c r="AB480">
        <v>1</v>
      </c>
      <c r="AC480" t="s">
        <v>960</v>
      </c>
      <c r="AD480">
        <v>1</v>
      </c>
      <c r="AE480">
        <v>20101031</v>
      </c>
      <c r="AF480" s="358">
        <v>40482</v>
      </c>
      <c r="AG480" s="147">
        <v>40482</v>
      </c>
      <c r="AH480" s="147">
        <v>2010</v>
      </c>
      <c r="AV480" t="s">
        <v>976</v>
      </c>
      <c r="AW480" t="s">
        <v>971</v>
      </c>
      <c r="AX480">
        <v>3.2000000000000001E-2</v>
      </c>
      <c r="AY480" t="s">
        <v>976</v>
      </c>
      <c r="AZ480" t="s">
        <v>962</v>
      </c>
      <c r="BG480" t="s">
        <v>976</v>
      </c>
      <c r="BH480" t="s">
        <v>971</v>
      </c>
      <c r="BI480">
        <v>4.1000000000000002E-2</v>
      </c>
      <c r="BJ480" t="s">
        <v>976</v>
      </c>
      <c r="BK480" t="s">
        <v>963</v>
      </c>
    </row>
    <row r="481" spans="1:63">
      <c r="A481" s="372">
        <v>5</v>
      </c>
      <c r="B481" s="360"/>
      <c r="C481" s="360"/>
      <c r="D481" s="360"/>
      <c r="E481" s="360"/>
      <c r="U481" t="s">
        <v>234</v>
      </c>
      <c r="V481" t="s">
        <v>230</v>
      </c>
      <c r="W481" t="s">
        <v>235</v>
      </c>
      <c r="X481">
        <v>1</v>
      </c>
      <c r="Y481">
        <v>1119</v>
      </c>
      <c r="Z481" t="s">
        <v>227</v>
      </c>
      <c r="AA481" t="s">
        <v>1040</v>
      </c>
      <c r="AB481">
        <v>1</v>
      </c>
      <c r="AC481" t="s">
        <v>960</v>
      </c>
      <c r="AD481">
        <v>1</v>
      </c>
      <c r="AE481">
        <v>20101130</v>
      </c>
      <c r="AF481" s="358">
        <v>40512</v>
      </c>
      <c r="AG481" s="147">
        <v>40512</v>
      </c>
      <c r="AH481" s="147">
        <v>2010</v>
      </c>
      <c r="AU481">
        <v>2.5999999999999999E-2</v>
      </c>
      <c r="AV481" t="s">
        <v>976</v>
      </c>
      <c r="AW481" t="s">
        <v>971</v>
      </c>
      <c r="AX481">
        <v>3.2000000000000001E-2</v>
      </c>
      <c r="AY481" t="s">
        <v>976</v>
      </c>
      <c r="AZ481" t="s">
        <v>962</v>
      </c>
      <c r="BF481">
        <v>2.5999999999999999E-2</v>
      </c>
      <c r="BG481" t="s">
        <v>976</v>
      </c>
      <c r="BH481" t="s">
        <v>971</v>
      </c>
      <c r="BI481">
        <v>4.1000000000000002E-2</v>
      </c>
      <c r="BJ481" t="s">
        <v>976</v>
      </c>
      <c r="BK481" t="s">
        <v>963</v>
      </c>
    </row>
    <row r="482" spans="1:63">
      <c r="A482" s="372">
        <v>7</v>
      </c>
      <c r="B482" s="360"/>
      <c r="C482" s="360"/>
      <c r="D482" s="360"/>
      <c r="E482" s="360"/>
      <c r="U482" t="s">
        <v>234</v>
      </c>
      <c r="V482" t="s">
        <v>230</v>
      </c>
      <c r="W482" t="s">
        <v>235</v>
      </c>
      <c r="X482">
        <v>1</v>
      </c>
      <c r="Y482">
        <v>1119</v>
      </c>
      <c r="Z482" t="s">
        <v>227</v>
      </c>
      <c r="AA482" t="s">
        <v>1040</v>
      </c>
      <c r="AB482">
        <v>1</v>
      </c>
      <c r="AC482" t="s">
        <v>960</v>
      </c>
      <c r="AD482">
        <v>1</v>
      </c>
      <c r="AE482">
        <v>20101231</v>
      </c>
      <c r="AF482" s="358">
        <v>40543</v>
      </c>
      <c r="AG482" s="147">
        <v>40543</v>
      </c>
      <c r="AH482" s="147">
        <v>2010</v>
      </c>
      <c r="AU482">
        <v>4.0000000000000001E-3</v>
      </c>
      <c r="AV482" t="s">
        <v>976</v>
      </c>
      <c r="AW482" t="s">
        <v>971</v>
      </c>
      <c r="AX482">
        <v>3.2000000000000001E-2</v>
      </c>
      <c r="AY482" t="s">
        <v>976</v>
      </c>
      <c r="AZ482" t="s">
        <v>962</v>
      </c>
      <c r="BF482">
        <v>4.0000000000000001E-3</v>
      </c>
      <c r="BG482" t="s">
        <v>976</v>
      </c>
      <c r="BH482" t="s">
        <v>971</v>
      </c>
      <c r="BI482">
        <v>4.1000000000000002E-2</v>
      </c>
      <c r="BJ482" t="s">
        <v>976</v>
      </c>
      <c r="BK482" t="s">
        <v>963</v>
      </c>
    </row>
    <row r="483" spans="1:63">
      <c r="A483" s="372">
        <v>8</v>
      </c>
      <c r="B483" s="360"/>
      <c r="C483" s="360"/>
      <c r="D483" s="360"/>
      <c r="E483" s="360"/>
      <c r="U483" t="s">
        <v>234</v>
      </c>
      <c r="V483" t="s">
        <v>230</v>
      </c>
      <c r="W483" t="s">
        <v>235</v>
      </c>
      <c r="X483">
        <v>1</v>
      </c>
      <c r="Y483">
        <v>1119</v>
      </c>
      <c r="Z483" t="s">
        <v>227</v>
      </c>
      <c r="AA483" t="s">
        <v>1040</v>
      </c>
      <c r="AB483">
        <v>1</v>
      </c>
      <c r="AC483" t="s">
        <v>960</v>
      </c>
      <c r="AD483">
        <v>1</v>
      </c>
      <c r="AE483">
        <v>20110131</v>
      </c>
      <c r="AF483" s="358">
        <v>40574</v>
      </c>
      <c r="AG483" s="147">
        <v>40574</v>
      </c>
      <c r="AH483" s="147">
        <v>2011</v>
      </c>
      <c r="AV483" t="s">
        <v>976</v>
      </c>
      <c r="AW483" t="s">
        <v>971</v>
      </c>
      <c r="AX483">
        <v>3.2000000000000001E-2</v>
      </c>
      <c r="AY483" t="s">
        <v>976</v>
      </c>
      <c r="AZ483" t="s">
        <v>962</v>
      </c>
      <c r="BG483" t="s">
        <v>976</v>
      </c>
      <c r="BH483" t="s">
        <v>971</v>
      </c>
      <c r="BI483">
        <v>4.1000000000000002E-2</v>
      </c>
      <c r="BJ483" t="s">
        <v>976</v>
      </c>
      <c r="BK483" t="s">
        <v>963</v>
      </c>
    </row>
    <row r="484" spans="1:63">
      <c r="A484" s="372">
        <v>10</v>
      </c>
      <c r="B484" s="360"/>
      <c r="C484" s="360"/>
      <c r="D484" s="360"/>
      <c r="E484" s="360"/>
      <c r="U484" t="s">
        <v>234</v>
      </c>
      <c r="V484" t="s">
        <v>230</v>
      </c>
      <c r="W484" t="s">
        <v>235</v>
      </c>
      <c r="X484">
        <v>1</v>
      </c>
      <c r="Y484">
        <v>1119</v>
      </c>
      <c r="Z484" t="s">
        <v>227</v>
      </c>
      <c r="AA484" t="s">
        <v>1040</v>
      </c>
      <c r="AB484">
        <v>1</v>
      </c>
      <c r="AC484" t="s">
        <v>960</v>
      </c>
      <c r="AD484">
        <v>1</v>
      </c>
      <c r="AE484">
        <v>20110228</v>
      </c>
      <c r="AF484" s="358">
        <v>40602</v>
      </c>
      <c r="AG484" s="147">
        <v>40602</v>
      </c>
      <c r="AH484" s="147">
        <v>2011</v>
      </c>
      <c r="AV484" t="s">
        <v>976</v>
      </c>
      <c r="AW484" t="s">
        <v>971</v>
      </c>
      <c r="AX484">
        <v>3.2000000000000001E-2</v>
      </c>
      <c r="AY484" t="s">
        <v>976</v>
      </c>
      <c r="AZ484" t="s">
        <v>962</v>
      </c>
      <c r="BG484" t="s">
        <v>976</v>
      </c>
      <c r="BH484" t="s">
        <v>971</v>
      </c>
      <c r="BI484">
        <v>4.1000000000000002E-2</v>
      </c>
      <c r="BJ484" t="s">
        <v>976</v>
      </c>
      <c r="BK484" t="s">
        <v>963</v>
      </c>
    </row>
    <row r="485" spans="1:63">
      <c r="A485" s="106" t="s">
        <v>1048</v>
      </c>
      <c r="B485" s="360"/>
      <c r="C485" s="360"/>
      <c r="D485" s="360"/>
      <c r="E485" s="360"/>
      <c r="U485" t="s">
        <v>234</v>
      </c>
      <c r="V485" t="s">
        <v>230</v>
      </c>
      <c r="W485" t="s">
        <v>235</v>
      </c>
      <c r="X485">
        <v>1</v>
      </c>
      <c r="Y485">
        <v>1119</v>
      </c>
      <c r="Z485" t="s">
        <v>227</v>
      </c>
      <c r="AA485" t="s">
        <v>1040</v>
      </c>
      <c r="AB485">
        <v>1</v>
      </c>
      <c r="AC485" t="s">
        <v>960</v>
      </c>
      <c r="AD485">
        <v>1</v>
      </c>
      <c r="AE485">
        <v>20110331</v>
      </c>
      <c r="AF485" s="358">
        <v>40633</v>
      </c>
      <c r="AG485" s="147">
        <v>40633</v>
      </c>
      <c r="AH485" s="147">
        <v>2011</v>
      </c>
      <c r="AV485" t="s">
        <v>976</v>
      </c>
      <c r="AW485" t="s">
        <v>971</v>
      </c>
      <c r="AX485">
        <v>3.2000000000000001E-2</v>
      </c>
      <c r="AY485" t="s">
        <v>976</v>
      </c>
      <c r="AZ485" t="s">
        <v>962</v>
      </c>
      <c r="BG485" t="s">
        <v>976</v>
      </c>
      <c r="BH485" t="s">
        <v>971</v>
      </c>
      <c r="BI485">
        <v>4.1000000000000002E-2</v>
      </c>
      <c r="BJ485" t="s">
        <v>976</v>
      </c>
      <c r="BK485" t="s">
        <v>963</v>
      </c>
    </row>
    <row r="486" spans="1:63">
      <c r="A486" s="361">
        <v>2010</v>
      </c>
      <c r="B486" s="360"/>
      <c r="C486" s="360"/>
      <c r="D486" s="360"/>
      <c r="E486" s="360"/>
      <c r="U486" t="s">
        <v>234</v>
      </c>
      <c r="V486" t="s">
        <v>230</v>
      </c>
      <c r="W486" t="s">
        <v>235</v>
      </c>
      <c r="X486">
        <v>1</v>
      </c>
      <c r="Y486">
        <v>1119</v>
      </c>
      <c r="Z486" t="s">
        <v>227</v>
      </c>
      <c r="AA486" t="s">
        <v>1040</v>
      </c>
      <c r="AB486">
        <v>1</v>
      </c>
      <c r="AC486" t="s">
        <v>960</v>
      </c>
      <c r="AD486">
        <v>1</v>
      </c>
      <c r="AE486">
        <v>20110430</v>
      </c>
      <c r="AF486" s="358">
        <v>40663</v>
      </c>
      <c r="AG486" s="147">
        <v>40663</v>
      </c>
      <c r="AH486" s="147">
        <v>2011</v>
      </c>
      <c r="AV486" t="s">
        <v>976</v>
      </c>
      <c r="AW486" t="s">
        <v>971</v>
      </c>
      <c r="AX486">
        <v>3.2000000000000001E-2</v>
      </c>
      <c r="AY486" t="s">
        <v>976</v>
      </c>
      <c r="AZ486" t="s">
        <v>962</v>
      </c>
      <c r="BG486" t="s">
        <v>976</v>
      </c>
      <c r="BH486" t="s">
        <v>971</v>
      </c>
      <c r="BI486">
        <v>4.1000000000000002E-2</v>
      </c>
      <c r="BJ486" t="s">
        <v>976</v>
      </c>
      <c r="BK486" t="s">
        <v>963</v>
      </c>
    </row>
    <row r="487" spans="1:63">
      <c r="A487" s="362" t="s">
        <v>233</v>
      </c>
      <c r="B487" s="360"/>
      <c r="C487" s="360"/>
      <c r="D487" s="360"/>
      <c r="E487" s="360"/>
      <c r="U487" t="s">
        <v>234</v>
      </c>
      <c r="V487" t="s">
        <v>230</v>
      </c>
      <c r="W487" t="s">
        <v>235</v>
      </c>
      <c r="X487">
        <v>1</v>
      </c>
      <c r="Y487">
        <v>1119</v>
      </c>
      <c r="Z487" t="s">
        <v>227</v>
      </c>
      <c r="AA487" t="s">
        <v>1040</v>
      </c>
      <c r="AB487">
        <v>1</v>
      </c>
      <c r="AC487" t="s">
        <v>960</v>
      </c>
      <c r="AD487">
        <v>1</v>
      </c>
      <c r="AE487">
        <v>20110531</v>
      </c>
      <c r="AF487" s="358">
        <v>40694</v>
      </c>
      <c r="AG487" s="147">
        <v>40694</v>
      </c>
      <c r="AH487" s="147">
        <v>2011</v>
      </c>
      <c r="AU487">
        <v>2E-3</v>
      </c>
      <c r="AV487" t="s">
        <v>976</v>
      </c>
      <c r="AW487" t="s">
        <v>971</v>
      </c>
      <c r="AX487">
        <v>3.2000000000000001E-2</v>
      </c>
      <c r="AY487" t="s">
        <v>976</v>
      </c>
      <c r="AZ487" t="s">
        <v>962</v>
      </c>
      <c r="BF487">
        <v>2E-3</v>
      </c>
      <c r="BG487" t="s">
        <v>976</v>
      </c>
      <c r="BH487" t="s">
        <v>971</v>
      </c>
      <c r="BI487">
        <v>4.1000000000000002E-2</v>
      </c>
      <c r="BJ487" t="s">
        <v>976</v>
      </c>
      <c r="BK487" t="s">
        <v>963</v>
      </c>
    </row>
    <row r="488" spans="1:63">
      <c r="A488" s="372">
        <v>2</v>
      </c>
      <c r="B488" s="360"/>
      <c r="C488" s="360"/>
      <c r="D488" s="360"/>
      <c r="E488" s="360"/>
      <c r="U488" t="s">
        <v>234</v>
      </c>
      <c r="V488" t="s">
        <v>230</v>
      </c>
      <c r="W488" t="s">
        <v>235</v>
      </c>
      <c r="X488">
        <v>1</v>
      </c>
      <c r="Y488">
        <v>1119</v>
      </c>
      <c r="Z488" t="s">
        <v>227</v>
      </c>
      <c r="AA488" t="s">
        <v>1040</v>
      </c>
      <c r="AB488">
        <v>1</v>
      </c>
      <c r="AC488" t="s">
        <v>960</v>
      </c>
      <c r="AD488">
        <v>1</v>
      </c>
      <c r="AE488">
        <v>20110630</v>
      </c>
      <c r="AF488" s="358">
        <v>40724</v>
      </c>
      <c r="AG488" s="147">
        <v>40724</v>
      </c>
      <c r="AH488" s="147">
        <v>2011</v>
      </c>
      <c r="AU488">
        <v>2.4E-2</v>
      </c>
      <c r="AV488" t="s">
        <v>976</v>
      </c>
      <c r="AW488" t="s">
        <v>971</v>
      </c>
      <c r="AX488">
        <v>3.2000000000000001E-2</v>
      </c>
      <c r="AY488" t="s">
        <v>976</v>
      </c>
      <c r="AZ488" t="s">
        <v>962</v>
      </c>
      <c r="BF488">
        <v>2.4E-2</v>
      </c>
      <c r="BG488" t="s">
        <v>976</v>
      </c>
      <c r="BH488" t="s">
        <v>971</v>
      </c>
      <c r="BI488">
        <v>4.1000000000000002E-2</v>
      </c>
      <c r="BJ488" t="s">
        <v>976</v>
      </c>
      <c r="BK488" t="s">
        <v>963</v>
      </c>
    </row>
    <row r="489" spans="1:63">
      <c r="A489" s="362" t="s">
        <v>235</v>
      </c>
      <c r="B489" s="360"/>
      <c r="C489" s="360"/>
      <c r="D489" s="360"/>
      <c r="E489" s="360"/>
      <c r="U489" t="s">
        <v>234</v>
      </c>
      <c r="V489" t="s">
        <v>230</v>
      </c>
      <c r="W489" t="s">
        <v>235</v>
      </c>
      <c r="X489">
        <v>1</v>
      </c>
      <c r="Y489">
        <v>1119</v>
      </c>
      <c r="Z489" t="s">
        <v>227</v>
      </c>
      <c r="AA489" t="s">
        <v>1040</v>
      </c>
      <c r="AB489">
        <v>1</v>
      </c>
      <c r="AC489" t="s">
        <v>960</v>
      </c>
      <c r="AD489">
        <v>1</v>
      </c>
      <c r="AE489">
        <v>20110731</v>
      </c>
      <c r="AF489" s="358">
        <v>40755</v>
      </c>
      <c r="AG489" s="147">
        <v>40755</v>
      </c>
      <c r="AH489" s="147">
        <v>2011</v>
      </c>
      <c r="AU489">
        <v>1.7999999999999999E-2</v>
      </c>
      <c r="AV489" t="s">
        <v>976</v>
      </c>
      <c r="AW489" t="s">
        <v>971</v>
      </c>
      <c r="AX489">
        <v>3.2000000000000001E-2</v>
      </c>
      <c r="AY489" t="s">
        <v>976</v>
      </c>
      <c r="AZ489" t="s">
        <v>962</v>
      </c>
      <c r="BF489">
        <v>1.7999999999999999E-2</v>
      </c>
      <c r="BG489" t="s">
        <v>976</v>
      </c>
      <c r="BH489" t="s">
        <v>971</v>
      </c>
      <c r="BI489">
        <v>4.1000000000000002E-2</v>
      </c>
      <c r="BJ489" t="s">
        <v>976</v>
      </c>
      <c r="BK489" t="s">
        <v>963</v>
      </c>
    </row>
    <row r="490" spans="1:63">
      <c r="A490" s="372">
        <v>1</v>
      </c>
      <c r="B490" s="360"/>
      <c r="C490" s="360"/>
      <c r="D490" s="360"/>
      <c r="E490" s="360"/>
      <c r="U490" t="s">
        <v>234</v>
      </c>
      <c r="V490" t="s">
        <v>230</v>
      </c>
      <c r="W490" t="s">
        <v>235</v>
      </c>
      <c r="X490">
        <v>1</v>
      </c>
      <c r="Y490">
        <v>1119</v>
      </c>
      <c r="Z490" t="s">
        <v>227</v>
      </c>
      <c r="AA490" t="s">
        <v>1040</v>
      </c>
      <c r="AB490">
        <v>1</v>
      </c>
      <c r="AC490" t="s">
        <v>960</v>
      </c>
      <c r="AD490">
        <v>1</v>
      </c>
      <c r="AE490">
        <v>20110831</v>
      </c>
      <c r="AF490" s="358">
        <v>40786</v>
      </c>
      <c r="AG490" s="147">
        <v>40786</v>
      </c>
      <c r="AH490" s="147">
        <v>2011</v>
      </c>
      <c r="AU490">
        <v>1.6E-2</v>
      </c>
      <c r="AV490" t="s">
        <v>976</v>
      </c>
      <c r="AW490" t="s">
        <v>971</v>
      </c>
      <c r="AX490">
        <v>3.2000000000000001E-2</v>
      </c>
      <c r="AY490" t="s">
        <v>976</v>
      </c>
      <c r="AZ490" t="s">
        <v>962</v>
      </c>
      <c r="BF490">
        <v>1.6E-2</v>
      </c>
      <c r="BG490" t="s">
        <v>976</v>
      </c>
      <c r="BH490" t="s">
        <v>971</v>
      </c>
      <c r="BI490">
        <v>4.1000000000000002E-2</v>
      </c>
      <c r="BJ490" t="s">
        <v>976</v>
      </c>
      <c r="BK490" t="s">
        <v>963</v>
      </c>
    </row>
    <row r="491" spans="1:63">
      <c r="A491" s="372">
        <v>7</v>
      </c>
      <c r="B491" s="360"/>
      <c r="C491" s="360"/>
      <c r="D491" s="360"/>
      <c r="E491" s="360"/>
      <c r="U491" t="s">
        <v>234</v>
      </c>
      <c r="V491" t="s">
        <v>230</v>
      </c>
      <c r="W491" t="s">
        <v>235</v>
      </c>
      <c r="X491">
        <v>1</v>
      </c>
      <c r="Y491">
        <v>1119</v>
      </c>
      <c r="Z491" t="s">
        <v>227</v>
      </c>
      <c r="AA491" t="s">
        <v>1040</v>
      </c>
      <c r="AB491">
        <v>1</v>
      </c>
      <c r="AC491" t="s">
        <v>960</v>
      </c>
      <c r="AD491">
        <v>1</v>
      </c>
      <c r="AE491">
        <v>20110930</v>
      </c>
      <c r="AF491" s="358">
        <v>40816</v>
      </c>
      <c r="AG491" s="147">
        <v>40816</v>
      </c>
      <c r="AH491" s="147">
        <v>2011</v>
      </c>
      <c r="AV491" t="s">
        <v>976</v>
      </c>
      <c r="AW491" t="s">
        <v>971</v>
      </c>
      <c r="AX491">
        <v>3.2000000000000001E-2</v>
      </c>
      <c r="AY491" t="s">
        <v>976</v>
      </c>
      <c r="AZ491" t="s">
        <v>962</v>
      </c>
      <c r="BG491" t="s">
        <v>976</v>
      </c>
      <c r="BH491" t="s">
        <v>971</v>
      </c>
      <c r="BI491">
        <v>4.1000000000000002E-2</v>
      </c>
      <c r="BJ491" t="s">
        <v>976</v>
      </c>
      <c r="BK491" t="s">
        <v>963</v>
      </c>
    </row>
    <row r="492" spans="1:63">
      <c r="A492" s="372">
        <v>8</v>
      </c>
      <c r="B492" s="360"/>
      <c r="C492" s="360"/>
      <c r="D492" s="360"/>
      <c r="E492" s="360"/>
      <c r="U492" t="s">
        <v>234</v>
      </c>
      <c r="V492" t="s">
        <v>230</v>
      </c>
      <c r="W492" t="s">
        <v>235</v>
      </c>
      <c r="X492">
        <v>1</v>
      </c>
      <c r="Y492">
        <v>1119</v>
      </c>
      <c r="Z492" t="s">
        <v>227</v>
      </c>
      <c r="AA492" t="s">
        <v>1040</v>
      </c>
      <c r="AB492">
        <v>1</v>
      </c>
      <c r="AC492" t="s">
        <v>960</v>
      </c>
      <c r="AD492">
        <v>1</v>
      </c>
      <c r="AE492">
        <v>20111031</v>
      </c>
      <c r="AF492" s="358">
        <v>40847</v>
      </c>
      <c r="AG492" s="147">
        <v>40847</v>
      </c>
      <c r="AH492" s="147">
        <v>2011</v>
      </c>
      <c r="AV492" t="s">
        <v>976</v>
      </c>
      <c r="AW492" t="s">
        <v>971</v>
      </c>
      <c r="AX492">
        <v>3.2000000000000001E-2</v>
      </c>
      <c r="AY492" t="s">
        <v>976</v>
      </c>
      <c r="AZ492" t="s">
        <v>962</v>
      </c>
      <c r="BG492" t="s">
        <v>976</v>
      </c>
      <c r="BH492" t="s">
        <v>971</v>
      </c>
      <c r="BI492">
        <v>4.1000000000000002E-2</v>
      </c>
      <c r="BJ492" t="s">
        <v>976</v>
      </c>
      <c r="BK492" t="s">
        <v>963</v>
      </c>
    </row>
    <row r="493" spans="1:63">
      <c r="A493" s="372">
        <v>10</v>
      </c>
      <c r="B493" s="360"/>
      <c r="C493" s="360"/>
      <c r="D493" s="360"/>
      <c r="E493" s="360"/>
      <c r="U493" t="s">
        <v>234</v>
      </c>
      <c r="V493" t="s">
        <v>230</v>
      </c>
      <c r="W493" t="s">
        <v>235</v>
      </c>
      <c r="X493">
        <v>1</v>
      </c>
      <c r="Y493">
        <v>1119</v>
      </c>
      <c r="Z493" t="s">
        <v>227</v>
      </c>
      <c r="AA493" t="s">
        <v>1040</v>
      </c>
      <c r="AB493">
        <v>1</v>
      </c>
      <c r="AC493" t="s">
        <v>960</v>
      </c>
      <c r="AD493">
        <v>1</v>
      </c>
      <c r="AE493">
        <v>20111130</v>
      </c>
      <c r="AF493" s="358">
        <v>40877</v>
      </c>
      <c r="AG493" s="147">
        <v>40877</v>
      </c>
      <c r="AH493" s="147">
        <v>2011</v>
      </c>
      <c r="AV493" t="s">
        <v>976</v>
      </c>
      <c r="AW493" t="s">
        <v>971</v>
      </c>
      <c r="AX493">
        <v>3.2000000000000001E-2</v>
      </c>
      <c r="AY493" t="s">
        <v>976</v>
      </c>
      <c r="AZ493" t="s">
        <v>962</v>
      </c>
      <c r="BG493" t="s">
        <v>976</v>
      </c>
      <c r="BH493" t="s">
        <v>971</v>
      </c>
      <c r="BI493">
        <v>4.1000000000000002E-2</v>
      </c>
      <c r="BJ493" t="s">
        <v>976</v>
      </c>
      <c r="BK493" t="s">
        <v>963</v>
      </c>
    </row>
    <row r="494" spans="1:63">
      <c r="A494" s="361">
        <v>2011</v>
      </c>
      <c r="B494" s="360"/>
      <c r="C494" s="360"/>
      <c r="D494" s="360"/>
      <c r="E494" s="360"/>
      <c r="U494" t="s">
        <v>234</v>
      </c>
      <c r="V494" t="s">
        <v>230</v>
      </c>
      <c r="W494" t="s">
        <v>235</v>
      </c>
      <c r="X494">
        <v>1</v>
      </c>
      <c r="Y494">
        <v>1119</v>
      </c>
      <c r="Z494" t="s">
        <v>227</v>
      </c>
      <c r="AA494" t="s">
        <v>1040</v>
      </c>
      <c r="AB494">
        <v>1</v>
      </c>
      <c r="AC494" t="s">
        <v>960</v>
      </c>
      <c r="AD494">
        <v>1</v>
      </c>
      <c r="AE494">
        <v>20111231</v>
      </c>
      <c r="AF494" s="358">
        <v>40908</v>
      </c>
      <c r="AG494" s="147">
        <v>40908</v>
      </c>
      <c r="AH494" s="147">
        <v>2011</v>
      </c>
      <c r="AV494" t="s">
        <v>976</v>
      </c>
      <c r="AW494" t="s">
        <v>971</v>
      </c>
      <c r="AX494">
        <v>3.2000000000000001E-2</v>
      </c>
      <c r="AY494" t="s">
        <v>976</v>
      </c>
      <c r="AZ494" t="s">
        <v>962</v>
      </c>
      <c r="BG494" t="s">
        <v>976</v>
      </c>
      <c r="BH494" t="s">
        <v>971</v>
      </c>
      <c r="BI494">
        <v>4.1000000000000002E-2</v>
      </c>
      <c r="BJ494" t="s">
        <v>976</v>
      </c>
      <c r="BK494" t="s">
        <v>963</v>
      </c>
    </row>
    <row r="495" spans="1:63">
      <c r="A495" s="362" t="s">
        <v>233</v>
      </c>
      <c r="B495" s="360"/>
      <c r="C495" s="360"/>
      <c r="D495" s="360"/>
      <c r="E495" s="360"/>
      <c r="U495" t="s">
        <v>234</v>
      </c>
      <c r="V495" t="s">
        <v>230</v>
      </c>
      <c r="W495" t="s">
        <v>235</v>
      </c>
      <c r="X495">
        <v>1</v>
      </c>
      <c r="Y495">
        <v>1119</v>
      </c>
      <c r="Z495" t="s">
        <v>227</v>
      </c>
      <c r="AA495" t="s">
        <v>1040</v>
      </c>
      <c r="AB495">
        <v>1</v>
      </c>
      <c r="AC495" t="s">
        <v>960</v>
      </c>
      <c r="AD495">
        <v>1</v>
      </c>
      <c r="AE495">
        <v>20120131</v>
      </c>
      <c r="AF495" s="358">
        <v>40939</v>
      </c>
      <c r="AG495" s="147">
        <v>40939</v>
      </c>
      <c r="AH495" s="147">
        <v>2012</v>
      </c>
      <c r="AV495" t="s">
        <v>976</v>
      </c>
      <c r="AW495" t="s">
        <v>971</v>
      </c>
      <c r="AX495">
        <v>3.2000000000000001E-2</v>
      </c>
      <c r="AY495" t="s">
        <v>976</v>
      </c>
      <c r="AZ495" t="s">
        <v>962</v>
      </c>
      <c r="BG495" t="s">
        <v>976</v>
      </c>
      <c r="BH495" t="s">
        <v>971</v>
      </c>
      <c r="BI495">
        <v>4.1000000000000002E-2</v>
      </c>
      <c r="BJ495" t="s">
        <v>976</v>
      </c>
      <c r="BK495" t="s">
        <v>963</v>
      </c>
    </row>
    <row r="496" spans="1:63">
      <c r="A496" s="372">
        <v>2</v>
      </c>
      <c r="B496" s="360"/>
      <c r="C496" s="360"/>
      <c r="D496" s="360"/>
      <c r="E496" s="360"/>
      <c r="U496" t="s">
        <v>234</v>
      </c>
      <c r="V496" t="s">
        <v>230</v>
      </c>
      <c r="W496" t="s">
        <v>235</v>
      </c>
      <c r="X496">
        <v>1</v>
      </c>
      <c r="Y496">
        <v>1119</v>
      </c>
      <c r="Z496" t="s">
        <v>227</v>
      </c>
      <c r="AA496" t="s">
        <v>1040</v>
      </c>
      <c r="AB496">
        <v>1</v>
      </c>
      <c r="AC496" t="s">
        <v>960</v>
      </c>
      <c r="AD496">
        <v>1</v>
      </c>
      <c r="AE496">
        <v>20120229</v>
      </c>
      <c r="AF496" s="358">
        <v>40968</v>
      </c>
      <c r="AG496" s="147">
        <v>40968</v>
      </c>
      <c r="AH496" s="147">
        <v>2012</v>
      </c>
      <c r="AV496" t="s">
        <v>976</v>
      </c>
      <c r="AW496" t="s">
        <v>971</v>
      </c>
      <c r="AX496">
        <v>3.2000000000000001E-2</v>
      </c>
      <c r="AY496" t="s">
        <v>976</v>
      </c>
      <c r="AZ496" t="s">
        <v>962</v>
      </c>
      <c r="BG496" t="s">
        <v>976</v>
      </c>
      <c r="BH496" t="s">
        <v>971</v>
      </c>
      <c r="BI496">
        <v>4.1000000000000002E-2</v>
      </c>
      <c r="BJ496" t="s">
        <v>976</v>
      </c>
      <c r="BK496" t="s">
        <v>963</v>
      </c>
    </row>
    <row r="497" spans="1:63">
      <c r="A497" s="362" t="s">
        <v>235</v>
      </c>
      <c r="B497" s="360"/>
      <c r="C497" s="360"/>
      <c r="D497" s="360"/>
      <c r="E497" s="360"/>
      <c r="U497" t="s">
        <v>234</v>
      </c>
      <c r="V497" t="s">
        <v>230</v>
      </c>
      <c r="W497" t="s">
        <v>235</v>
      </c>
      <c r="X497">
        <v>1</v>
      </c>
      <c r="Y497">
        <v>1119</v>
      </c>
      <c r="Z497" t="s">
        <v>227</v>
      </c>
      <c r="AA497" t="s">
        <v>1040</v>
      </c>
      <c r="AB497">
        <v>1</v>
      </c>
      <c r="AC497" t="s">
        <v>960</v>
      </c>
      <c r="AD497">
        <v>1</v>
      </c>
      <c r="AE497">
        <v>20120331</v>
      </c>
      <c r="AF497" s="358">
        <v>40999</v>
      </c>
      <c r="AG497" s="147">
        <v>40999</v>
      </c>
      <c r="AH497" s="147">
        <v>2012</v>
      </c>
      <c r="AU497">
        <v>1E-3</v>
      </c>
      <c r="AV497" t="s">
        <v>976</v>
      </c>
      <c r="AW497" t="s">
        <v>971</v>
      </c>
      <c r="AX497">
        <v>3.2000000000000001E-2</v>
      </c>
      <c r="AY497" t="s">
        <v>976</v>
      </c>
      <c r="AZ497" t="s">
        <v>962</v>
      </c>
      <c r="BF497">
        <v>1E-3</v>
      </c>
      <c r="BG497" t="s">
        <v>976</v>
      </c>
      <c r="BH497" t="s">
        <v>971</v>
      </c>
      <c r="BI497">
        <v>4.1000000000000002E-2</v>
      </c>
      <c r="BJ497" t="s">
        <v>976</v>
      </c>
      <c r="BK497" t="s">
        <v>963</v>
      </c>
    </row>
    <row r="498" spans="1:63">
      <c r="A498" s="372">
        <v>1</v>
      </c>
      <c r="B498" s="360"/>
      <c r="C498" s="360"/>
      <c r="D498" s="360"/>
      <c r="E498" s="360"/>
      <c r="U498" t="s">
        <v>234</v>
      </c>
      <c r="V498" t="s">
        <v>230</v>
      </c>
      <c r="W498" t="s">
        <v>235</v>
      </c>
      <c r="X498">
        <v>1</v>
      </c>
      <c r="Y498">
        <v>1119</v>
      </c>
      <c r="Z498" t="s">
        <v>227</v>
      </c>
      <c r="AA498" t="s">
        <v>1040</v>
      </c>
      <c r="AB498">
        <v>1</v>
      </c>
      <c r="AC498" t="s">
        <v>960</v>
      </c>
      <c r="AD498">
        <v>1</v>
      </c>
      <c r="AE498">
        <v>20120430</v>
      </c>
      <c r="AF498" s="358">
        <v>41029</v>
      </c>
      <c r="AG498" s="147">
        <v>41029</v>
      </c>
      <c r="AH498" s="147">
        <v>2012</v>
      </c>
      <c r="AU498">
        <v>3.0000000000000001E-3</v>
      </c>
      <c r="AV498" t="s">
        <v>976</v>
      </c>
      <c r="AW498" t="s">
        <v>971</v>
      </c>
      <c r="AX498">
        <v>3.2000000000000001E-2</v>
      </c>
      <c r="AY498" t="s">
        <v>976</v>
      </c>
      <c r="AZ498" t="s">
        <v>962</v>
      </c>
      <c r="BF498">
        <v>3.0000000000000001E-3</v>
      </c>
      <c r="BG498" t="s">
        <v>976</v>
      </c>
      <c r="BH498" t="s">
        <v>971</v>
      </c>
      <c r="BI498">
        <v>4.1000000000000002E-2</v>
      </c>
      <c r="BJ498" t="s">
        <v>976</v>
      </c>
      <c r="BK498" t="s">
        <v>963</v>
      </c>
    </row>
    <row r="499" spans="1:63">
      <c r="A499" s="372">
        <v>7</v>
      </c>
      <c r="B499" s="360"/>
      <c r="C499" s="360"/>
      <c r="D499" s="360"/>
      <c r="E499" s="360"/>
      <c r="U499" t="s">
        <v>234</v>
      </c>
      <c r="V499" t="s">
        <v>230</v>
      </c>
      <c r="W499" t="s">
        <v>235</v>
      </c>
      <c r="X499">
        <v>1</v>
      </c>
      <c r="Y499">
        <v>1147</v>
      </c>
      <c r="Z499" t="s">
        <v>1041</v>
      </c>
      <c r="AA499" t="s">
        <v>1042</v>
      </c>
      <c r="AB499">
        <v>1</v>
      </c>
      <c r="AC499" t="s">
        <v>960</v>
      </c>
      <c r="AD499">
        <v>1</v>
      </c>
      <c r="AE499">
        <v>20120531</v>
      </c>
      <c r="AF499" s="358">
        <v>41060</v>
      </c>
      <c r="AG499" s="147">
        <v>41060</v>
      </c>
      <c r="AH499" s="147">
        <v>2012</v>
      </c>
      <c r="AV499" t="s">
        <v>976</v>
      </c>
      <c r="AW499" t="s">
        <v>971</v>
      </c>
      <c r="AX499">
        <v>0.01</v>
      </c>
      <c r="AY499" t="s">
        <v>976</v>
      </c>
      <c r="AZ499" t="s">
        <v>962</v>
      </c>
      <c r="BG499" t="s">
        <v>976</v>
      </c>
      <c r="BH499" t="s">
        <v>971</v>
      </c>
      <c r="BI499">
        <v>1.2999999999999999E-2</v>
      </c>
      <c r="BJ499" t="s">
        <v>976</v>
      </c>
      <c r="BK499" t="s">
        <v>963</v>
      </c>
    </row>
    <row r="500" spans="1:63">
      <c r="A500" s="372">
        <v>8</v>
      </c>
      <c r="B500" s="360"/>
      <c r="C500" s="360"/>
      <c r="D500" s="360"/>
      <c r="E500" s="360"/>
      <c r="U500" t="s">
        <v>234</v>
      </c>
      <c r="V500" t="s">
        <v>230</v>
      </c>
      <c r="W500" t="s">
        <v>235</v>
      </c>
      <c r="X500">
        <v>1</v>
      </c>
      <c r="Y500">
        <v>1147</v>
      </c>
      <c r="Z500" t="s">
        <v>1041</v>
      </c>
      <c r="AA500" t="s">
        <v>1042</v>
      </c>
      <c r="AB500">
        <v>1</v>
      </c>
      <c r="AC500" t="s">
        <v>960</v>
      </c>
      <c r="AD500">
        <v>1</v>
      </c>
      <c r="AE500">
        <v>20120630</v>
      </c>
      <c r="AF500" s="358">
        <v>41090</v>
      </c>
      <c r="AG500" s="147">
        <v>41090</v>
      </c>
      <c r="AH500" s="147">
        <v>2012</v>
      </c>
      <c r="AU500">
        <v>2E-3</v>
      </c>
      <c r="AV500" t="s">
        <v>976</v>
      </c>
      <c r="AW500" t="s">
        <v>971</v>
      </c>
      <c r="AX500">
        <v>0.01</v>
      </c>
      <c r="AY500" t="s">
        <v>976</v>
      </c>
      <c r="AZ500" t="s">
        <v>962</v>
      </c>
      <c r="BG500" t="s">
        <v>976</v>
      </c>
      <c r="BH500" t="s">
        <v>971</v>
      </c>
      <c r="BI500">
        <v>1.2999999999999999E-2</v>
      </c>
      <c r="BJ500" t="s">
        <v>976</v>
      </c>
      <c r="BK500" t="s">
        <v>963</v>
      </c>
    </row>
    <row r="501" spans="1:63">
      <c r="A501" s="372">
        <v>10</v>
      </c>
      <c r="B501" s="360"/>
      <c r="C501" s="360"/>
      <c r="D501" s="360"/>
      <c r="E501" s="360"/>
      <c r="U501" t="s">
        <v>234</v>
      </c>
      <c r="V501" t="s">
        <v>230</v>
      </c>
      <c r="W501" t="s">
        <v>235</v>
      </c>
      <c r="X501">
        <v>1</v>
      </c>
      <c r="Y501">
        <v>1147</v>
      </c>
      <c r="Z501" t="s">
        <v>1041</v>
      </c>
      <c r="AA501" t="s">
        <v>1042</v>
      </c>
      <c r="AB501">
        <v>1</v>
      </c>
      <c r="AC501" t="s">
        <v>960</v>
      </c>
      <c r="AD501">
        <v>1</v>
      </c>
      <c r="AE501">
        <v>20120731</v>
      </c>
      <c r="AF501" s="358">
        <v>41121</v>
      </c>
      <c r="AG501" s="147">
        <v>41121</v>
      </c>
      <c r="AH501" s="147">
        <v>2012</v>
      </c>
      <c r="AV501" t="s">
        <v>976</v>
      </c>
      <c r="AW501" t="s">
        <v>971</v>
      </c>
      <c r="AX501">
        <v>0.01</v>
      </c>
      <c r="AY501" t="s">
        <v>976</v>
      </c>
      <c r="AZ501" t="s">
        <v>962</v>
      </c>
      <c r="BG501" t="s">
        <v>976</v>
      </c>
      <c r="BH501" t="s">
        <v>971</v>
      </c>
      <c r="BI501">
        <v>1.2999999999999999E-2</v>
      </c>
      <c r="BJ501" t="s">
        <v>976</v>
      </c>
      <c r="BK501" t="s">
        <v>963</v>
      </c>
    </row>
    <row r="502" spans="1:63">
      <c r="A502" s="361">
        <v>2012</v>
      </c>
      <c r="B502" s="360"/>
      <c r="C502" s="360"/>
      <c r="D502" s="360"/>
      <c r="E502" s="360"/>
      <c r="U502" t="s">
        <v>234</v>
      </c>
      <c r="V502" t="s">
        <v>230</v>
      </c>
      <c r="W502" t="s">
        <v>235</v>
      </c>
      <c r="X502">
        <v>1</v>
      </c>
      <c r="Y502">
        <v>1147</v>
      </c>
      <c r="Z502" t="s">
        <v>1041</v>
      </c>
      <c r="AA502" t="s">
        <v>1042</v>
      </c>
      <c r="AB502">
        <v>1</v>
      </c>
      <c r="AC502" t="s">
        <v>960</v>
      </c>
      <c r="AD502">
        <v>1</v>
      </c>
      <c r="AE502">
        <v>20120831</v>
      </c>
      <c r="AF502" s="358">
        <v>41152</v>
      </c>
      <c r="AG502" s="147">
        <v>41152</v>
      </c>
      <c r="AH502" s="147">
        <v>2012</v>
      </c>
      <c r="AV502" t="s">
        <v>976</v>
      </c>
      <c r="AW502" t="s">
        <v>971</v>
      </c>
      <c r="AX502">
        <v>0.01</v>
      </c>
      <c r="AY502" t="s">
        <v>976</v>
      </c>
      <c r="AZ502" t="s">
        <v>962</v>
      </c>
      <c r="BG502" t="s">
        <v>976</v>
      </c>
      <c r="BH502" t="s">
        <v>971</v>
      </c>
      <c r="BI502">
        <v>1.2999999999999999E-2</v>
      </c>
      <c r="BJ502" t="s">
        <v>976</v>
      </c>
      <c r="BK502" t="s">
        <v>963</v>
      </c>
    </row>
    <row r="503" spans="1:63">
      <c r="A503" s="362" t="s">
        <v>233</v>
      </c>
      <c r="B503" s="360"/>
      <c r="C503" s="360"/>
      <c r="D503" s="360"/>
      <c r="E503" s="360"/>
      <c r="U503" t="s">
        <v>234</v>
      </c>
      <c r="V503" t="s">
        <v>230</v>
      </c>
      <c r="W503" t="s">
        <v>235</v>
      </c>
      <c r="X503">
        <v>1</v>
      </c>
      <c r="Y503">
        <v>1147</v>
      </c>
      <c r="Z503" t="s">
        <v>1041</v>
      </c>
      <c r="AA503" t="s">
        <v>1042</v>
      </c>
      <c r="AB503">
        <v>1</v>
      </c>
      <c r="AC503" t="s">
        <v>960</v>
      </c>
      <c r="AD503">
        <v>1</v>
      </c>
      <c r="AE503">
        <v>20120930</v>
      </c>
      <c r="AF503" s="358">
        <v>41182</v>
      </c>
      <c r="AG503" s="147">
        <v>41182</v>
      </c>
      <c r="AH503" s="147">
        <v>2012</v>
      </c>
      <c r="AV503" t="s">
        <v>976</v>
      </c>
      <c r="AW503" t="s">
        <v>971</v>
      </c>
      <c r="AX503">
        <v>0.01</v>
      </c>
      <c r="AY503" t="s">
        <v>976</v>
      </c>
      <c r="AZ503" t="s">
        <v>962</v>
      </c>
      <c r="BG503" t="s">
        <v>976</v>
      </c>
      <c r="BH503" t="s">
        <v>971</v>
      </c>
      <c r="BI503">
        <v>1.2999999999999999E-2</v>
      </c>
      <c r="BJ503" t="s">
        <v>976</v>
      </c>
      <c r="BK503" t="s">
        <v>963</v>
      </c>
    </row>
    <row r="504" spans="1:63">
      <c r="A504" s="372">
        <v>2</v>
      </c>
      <c r="B504" s="360"/>
      <c r="C504" s="360"/>
      <c r="D504" s="360"/>
      <c r="E504" s="360"/>
      <c r="U504" t="s">
        <v>234</v>
      </c>
      <c r="V504" t="s">
        <v>230</v>
      </c>
      <c r="W504" t="s">
        <v>235</v>
      </c>
      <c r="X504">
        <v>1</v>
      </c>
      <c r="Y504">
        <v>70295</v>
      </c>
      <c r="Z504" t="s">
        <v>1043</v>
      </c>
      <c r="AA504" t="s">
        <v>1044</v>
      </c>
      <c r="AB504">
        <v>1</v>
      </c>
      <c r="AC504" t="s">
        <v>960</v>
      </c>
      <c r="AD504">
        <v>1</v>
      </c>
      <c r="AE504">
        <v>20100831</v>
      </c>
      <c r="AF504" s="358">
        <v>40421</v>
      </c>
      <c r="AG504" s="147">
        <v>40421</v>
      </c>
      <c r="AH504" s="147">
        <v>2010</v>
      </c>
      <c r="AU504">
        <v>1110</v>
      </c>
      <c r="AV504" t="s">
        <v>976</v>
      </c>
      <c r="AY504" t="s">
        <v>976</v>
      </c>
      <c r="AZ504" t="s">
        <v>962</v>
      </c>
    </row>
    <row r="505" spans="1:63">
      <c r="A505" s="362" t="s">
        <v>235</v>
      </c>
      <c r="B505" s="360"/>
      <c r="C505" s="360"/>
      <c r="D505" s="360"/>
      <c r="E505" s="360"/>
      <c r="U505" t="s">
        <v>234</v>
      </c>
      <c r="V505" t="s">
        <v>230</v>
      </c>
      <c r="W505" t="s">
        <v>235</v>
      </c>
      <c r="X505">
        <v>1</v>
      </c>
      <c r="Y505">
        <v>70295</v>
      </c>
      <c r="Z505" t="s">
        <v>1043</v>
      </c>
      <c r="AA505" t="s">
        <v>1044</v>
      </c>
      <c r="AB505">
        <v>1</v>
      </c>
      <c r="AC505" t="s">
        <v>960</v>
      </c>
      <c r="AD505">
        <v>1</v>
      </c>
      <c r="AE505">
        <v>20100930</v>
      </c>
      <c r="AF505" s="358">
        <v>40451</v>
      </c>
      <c r="AG505" s="147">
        <v>40451</v>
      </c>
      <c r="AH505" s="147">
        <v>2010</v>
      </c>
      <c r="AU505">
        <v>900</v>
      </c>
      <c r="AV505" t="s">
        <v>976</v>
      </c>
      <c r="AY505" t="s">
        <v>976</v>
      </c>
      <c r="AZ505" t="s">
        <v>962</v>
      </c>
    </row>
    <row r="506" spans="1:63">
      <c r="A506" s="372">
        <v>1</v>
      </c>
      <c r="B506" s="360"/>
      <c r="C506" s="360"/>
      <c r="D506" s="360"/>
      <c r="E506" s="360"/>
      <c r="U506" t="s">
        <v>234</v>
      </c>
      <c r="V506" t="s">
        <v>230</v>
      </c>
      <c r="W506" t="s">
        <v>235</v>
      </c>
      <c r="X506">
        <v>1</v>
      </c>
      <c r="Y506">
        <v>70295</v>
      </c>
      <c r="Z506" t="s">
        <v>1043</v>
      </c>
      <c r="AA506" t="s">
        <v>1044</v>
      </c>
      <c r="AB506">
        <v>1</v>
      </c>
      <c r="AC506" t="s">
        <v>960</v>
      </c>
      <c r="AD506">
        <v>1</v>
      </c>
      <c r="AE506">
        <v>20101130</v>
      </c>
      <c r="AF506" s="358">
        <v>40512</v>
      </c>
      <c r="AG506" s="147">
        <v>40512</v>
      </c>
      <c r="AH506" s="147">
        <v>2010</v>
      </c>
      <c r="AU506">
        <v>1190</v>
      </c>
      <c r="AV506" t="s">
        <v>976</v>
      </c>
      <c r="AY506" t="s">
        <v>976</v>
      </c>
      <c r="AZ506" t="s">
        <v>962</v>
      </c>
    </row>
    <row r="507" spans="1:63">
      <c r="A507" s="372">
        <v>7</v>
      </c>
      <c r="B507" s="360"/>
      <c r="C507" s="360"/>
      <c r="D507" s="360"/>
      <c r="E507" s="360"/>
      <c r="U507" t="s">
        <v>234</v>
      </c>
      <c r="V507" t="s">
        <v>230</v>
      </c>
      <c r="W507" t="s">
        <v>235</v>
      </c>
      <c r="X507">
        <v>1</v>
      </c>
      <c r="Y507">
        <v>70295</v>
      </c>
      <c r="Z507" t="s">
        <v>1043</v>
      </c>
      <c r="AA507" t="s">
        <v>1044</v>
      </c>
      <c r="AB507">
        <v>1</v>
      </c>
      <c r="AC507" t="s">
        <v>960</v>
      </c>
      <c r="AD507">
        <v>1</v>
      </c>
      <c r="AE507">
        <v>20101231</v>
      </c>
      <c r="AF507" s="358">
        <v>40543</v>
      </c>
      <c r="AG507" s="147">
        <v>40543</v>
      </c>
      <c r="AH507" s="147">
        <v>2010</v>
      </c>
      <c r="AU507">
        <v>1470</v>
      </c>
      <c r="AV507" t="s">
        <v>976</v>
      </c>
      <c r="AY507" t="s">
        <v>976</v>
      </c>
      <c r="AZ507" t="s">
        <v>962</v>
      </c>
    </row>
    <row r="508" spans="1:63">
      <c r="A508" s="372">
        <v>8</v>
      </c>
      <c r="B508" s="360"/>
      <c r="C508" s="360"/>
      <c r="D508" s="360"/>
      <c r="E508" s="360"/>
      <c r="U508" t="s">
        <v>234</v>
      </c>
      <c r="V508" t="s">
        <v>230</v>
      </c>
      <c r="W508" t="s">
        <v>235</v>
      </c>
      <c r="X508">
        <v>1</v>
      </c>
      <c r="Y508">
        <v>70295</v>
      </c>
      <c r="Z508" t="s">
        <v>1043</v>
      </c>
      <c r="AA508" t="s">
        <v>1044</v>
      </c>
      <c r="AB508">
        <v>1</v>
      </c>
      <c r="AC508" t="s">
        <v>960</v>
      </c>
      <c r="AD508">
        <v>1</v>
      </c>
      <c r="AE508">
        <v>20110531</v>
      </c>
      <c r="AF508" s="358">
        <v>40694</v>
      </c>
      <c r="AG508" s="147">
        <v>40694</v>
      </c>
      <c r="AH508" s="147">
        <v>2011</v>
      </c>
      <c r="AU508">
        <v>1260</v>
      </c>
      <c r="AV508" t="s">
        <v>976</v>
      </c>
      <c r="AY508" t="s">
        <v>976</v>
      </c>
      <c r="AZ508" t="s">
        <v>962</v>
      </c>
    </row>
    <row r="509" spans="1:63">
      <c r="A509" s="372">
        <v>10</v>
      </c>
      <c r="B509" s="360"/>
      <c r="C509" s="360"/>
      <c r="D509" s="360"/>
      <c r="E509" s="360"/>
      <c r="U509" t="s">
        <v>234</v>
      </c>
      <c r="V509" t="s">
        <v>230</v>
      </c>
      <c r="W509" t="s">
        <v>235</v>
      </c>
      <c r="X509">
        <v>1</v>
      </c>
      <c r="Y509">
        <v>70295</v>
      </c>
      <c r="Z509" t="s">
        <v>1043</v>
      </c>
      <c r="AA509" t="s">
        <v>1044</v>
      </c>
      <c r="AB509">
        <v>1</v>
      </c>
      <c r="AC509" t="s">
        <v>960</v>
      </c>
      <c r="AD509">
        <v>1</v>
      </c>
      <c r="AE509">
        <v>20110630</v>
      </c>
      <c r="AF509" s="358">
        <v>40724</v>
      </c>
      <c r="AG509" s="147">
        <v>40724</v>
      </c>
      <c r="AH509" s="147">
        <v>2011</v>
      </c>
      <c r="AU509">
        <v>1050</v>
      </c>
      <c r="AV509" t="s">
        <v>976</v>
      </c>
      <c r="AY509" t="s">
        <v>976</v>
      </c>
      <c r="AZ509" t="s">
        <v>962</v>
      </c>
    </row>
    <row r="510" spans="1:63">
      <c r="A510" s="106" t="s">
        <v>989</v>
      </c>
      <c r="B510" s="360"/>
      <c r="C510" s="360"/>
      <c r="D510" s="360">
        <v>1.1212121212121211</v>
      </c>
      <c r="E510" s="360"/>
      <c r="U510" t="s">
        <v>234</v>
      </c>
      <c r="V510" t="s">
        <v>230</v>
      </c>
      <c r="W510" t="s">
        <v>235</v>
      </c>
      <c r="X510">
        <v>1</v>
      </c>
      <c r="Y510">
        <v>70295</v>
      </c>
      <c r="Z510" t="s">
        <v>1043</v>
      </c>
      <c r="AA510" t="s">
        <v>1044</v>
      </c>
      <c r="AB510">
        <v>1</v>
      </c>
      <c r="AC510" t="s">
        <v>960</v>
      </c>
      <c r="AD510">
        <v>1</v>
      </c>
      <c r="AE510">
        <v>20110731</v>
      </c>
      <c r="AF510" s="358">
        <v>40755</v>
      </c>
      <c r="AG510" s="147">
        <v>40755</v>
      </c>
      <c r="AH510" s="147">
        <v>2011</v>
      </c>
      <c r="AU510">
        <v>1120</v>
      </c>
      <c r="AV510" t="s">
        <v>976</v>
      </c>
      <c r="AY510" t="s">
        <v>976</v>
      </c>
      <c r="AZ510" t="s">
        <v>962</v>
      </c>
    </row>
    <row r="511" spans="1:63">
      <c r="A511" s="361">
        <v>2010</v>
      </c>
      <c r="B511" s="360"/>
      <c r="C511" s="360"/>
      <c r="D511" s="360">
        <v>1.2142857142857142</v>
      </c>
      <c r="E511" s="360"/>
      <c r="U511" t="s">
        <v>234</v>
      </c>
      <c r="V511" t="s">
        <v>230</v>
      </c>
      <c r="W511" t="s">
        <v>235</v>
      </c>
      <c r="X511">
        <v>1</v>
      </c>
      <c r="Y511">
        <v>70295</v>
      </c>
      <c r="Z511" t="s">
        <v>1043</v>
      </c>
      <c r="AA511" t="s">
        <v>1044</v>
      </c>
      <c r="AB511">
        <v>1</v>
      </c>
      <c r="AC511" t="s">
        <v>960</v>
      </c>
      <c r="AD511">
        <v>1</v>
      </c>
      <c r="AE511">
        <v>20110831</v>
      </c>
      <c r="AF511" s="358">
        <v>40786</v>
      </c>
      <c r="AG511" s="147">
        <v>40786</v>
      </c>
      <c r="AH511" s="147">
        <v>2011</v>
      </c>
      <c r="AU511">
        <v>1230</v>
      </c>
      <c r="AV511" t="s">
        <v>976</v>
      </c>
      <c r="AY511" t="s">
        <v>976</v>
      </c>
      <c r="AZ511" t="s">
        <v>962</v>
      </c>
    </row>
    <row r="512" spans="1:63">
      <c r="A512" s="362" t="s">
        <v>233</v>
      </c>
      <c r="B512" s="360"/>
      <c r="C512" s="360"/>
      <c r="D512" s="360">
        <v>1.1666666666666667</v>
      </c>
      <c r="E512" s="360"/>
      <c r="U512" t="s">
        <v>234</v>
      </c>
      <c r="V512" t="s">
        <v>230</v>
      </c>
      <c r="W512" t="s">
        <v>235</v>
      </c>
      <c r="X512">
        <v>1</v>
      </c>
      <c r="Y512">
        <v>70295</v>
      </c>
      <c r="Z512" t="s">
        <v>1043</v>
      </c>
      <c r="AA512" t="s">
        <v>1044</v>
      </c>
      <c r="AB512">
        <v>1</v>
      </c>
      <c r="AC512" t="s">
        <v>960</v>
      </c>
      <c r="AD512">
        <v>1</v>
      </c>
      <c r="AE512">
        <v>20120331</v>
      </c>
      <c r="AF512" s="358">
        <v>40999</v>
      </c>
      <c r="AG512" s="147">
        <v>40999</v>
      </c>
      <c r="AH512" s="147">
        <v>2012</v>
      </c>
      <c r="AU512">
        <v>1030</v>
      </c>
      <c r="AV512" t="s">
        <v>976</v>
      </c>
      <c r="AY512" t="s">
        <v>976</v>
      </c>
      <c r="AZ512" t="s">
        <v>962</v>
      </c>
    </row>
    <row r="513" spans="1:85">
      <c r="A513" s="372">
        <v>2</v>
      </c>
      <c r="B513" s="360"/>
      <c r="C513" s="360"/>
      <c r="D513" s="360">
        <v>1.1666666666666667</v>
      </c>
      <c r="E513" s="360"/>
      <c r="U513" t="s">
        <v>234</v>
      </c>
      <c r="V513" t="s">
        <v>230</v>
      </c>
      <c r="W513" t="s">
        <v>235</v>
      </c>
      <c r="X513">
        <v>1</v>
      </c>
      <c r="Y513">
        <v>70295</v>
      </c>
      <c r="Z513" t="s">
        <v>1043</v>
      </c>
      <c r="AA513" t="s">
        <v>1044</v>
      </c>
      <c r="AB513">
        <v>1</v>
      </c>
      <c r="AC513" t="s">
        <v>960</v>
      </c>
      <c r="AD513">
        <v>1</v>
      </c>
      <c r="AE513">
        <v>20120430</v>
      </c>
      <c r="AF513" s="358">
        <v>41029</v>
      </c>
      <c r="AG513" s="147">
        <v>41029</v>
      </c>
      <c r="AH513" s="147">
        <v>2012</v>
      </c>
      <c r="AU513">
        <v>940</v>
      </c>
      <c r="AV513" t="s">
        <v>976</v>
      </c>
      <c r="AY513" t="s">
        <v>976</v>
      </c>
      <c r="AZ513" t="s">
        <v>962</v>
      </c>
    </row>
    <row r="514" spans="1:85">
      <c r="A514" s="362" t="s">
        <v>235</v>
      </c>
      <c r="B514" s="360"/>
      <c r="C514" s="360"/>
      <c r="D514" s="360">
        <v>1.25</v>
      </c>
      <c r="E514" s="360"/>
      <c r="U514" t="s">
        <v>234</v>
      </c>
      <c r="V514" t="s">
        <v>230</v>
      </c>
      <c r="W514" t="s">
        <v>235</v>
      </c>
      <c r="X514">
        <v>1</v>
      </c>
      <c r="Y514">
        <v>70296</v>
      </c>
      <c r="Z514" t="s">
        <v>1045</v>
      </c>
      <c r="AA514" t="s">
        <v>1046</v>
      </c>
      <c r="AB514">
        <v>1</v>
      </c>
      <c r="AC514" t="s">
        <v>960</v>
      </c>
      <c r="AD514">
        <v>1</v>
      </c>
      <c r="AE514">
        <v>20120630</v>
      </c>
      <c r="AF514" s="358">
        <v>41090</v>
      </c>
      <c r="AG514" s="147">
        <v>41090</v>
      </c>
      <c r="AH514" s="147">
        <v>2012</v>
      </c>
      <c r="AU514">
        <v>920</v>
      </c>
      <c r="AV514" t="s">
        <v>976</v>
      </c>
      <c r="AY514" t="s">
        <v>976</v>
      </c>
      <c r="AZ514" t="s">
        <v>962</v>
      </c>
      <c r="BF514">
        <v>920</v>
      </c>
      <c r="BG514" t="s">
        <v>976</v>
      </c>
      <c r="BJ514" t="s">
        <v>976</v>
      </c>
      <c r="BK514" t="s">
        <v>963</v>
      </c>
    </row>
    <row r="515" spans="1:85">
      <c r="A515" s="372">
        <v>1</v>
      </c>
      <c r="B515" s="360"/>
      <c r="C515" s="360"/>
      <c r="D515" s="360">
        <v>1.5</v>
      </c>
      <c r="E515" s="360"/>
      <c r="U515" t="s">
        <v>234</v>
      </c>
      <c r="V515" t="s">
        <v>230</v>
      </c>
      <c r="W515" t="s">
        <v>235</v>
      </c>
      <c r="X515">
        <v>1</v>
      </c>
      <c r="Y515">
        <v>84066</v>
      </c>
      <c r="Z515" t="s">
        <v>1047</v>
      </c>
      <c r="AA515" t="s">
        <v>1048</v>
      </c>
      <c r="AB515">
        <v>1</v>
      </c>
      <c r="AC515" t="s">
        <v>960</v>
      </c>
      <c r="AD515">
        <v>1</v>
      </c>
      <c r="AE515">
        <v>20100930</v>
      </c>
      <c r="AF515" s="358">
        <v>40451</v>
      </c>
      <c r="AG515" s="147">
        <v>40451</v>
      </c>
      <c r="AH515" s="147">
        <v>2010</v>
      </c>
      <c r="CB515">
        <v>0</v>
      </c>
      <c r="CC515" t="s">
        <v>1049</v>
      </c>
      <c r="CF515" t="s">
        <v>1049</v>
      </c>
      <c r="CG515" t="s">
        <v>963</v>
      </c>
    </row>
    <row r="516" spans="1:85">
      <c r="A516" s="372">
        <v>5</v>
      </c>
      <c r="B516" s="360"/>
      <c r="C516" s="360"/>
      <c r="D516" s="360"/>
      <c r="E516" s="360"/>
      <c r="U516" t="s">
        <v>234</v>
      </c>
      <c r="V516" t="s">
        <v>230</v>
      </c>
      <c r="W516" t="s">
        <v>235</v>
      </c>
      <c r="X516">
        <v>1</v>
      </c>
      <c r="Y516">
        <v>84066</v>
      </c>
      <c r="Z516" t="s">
        <v>1047</v>
      </c>
      <c r="AA516" t="s">
        <v>1048</v>
      </c>
      <c r="AB516">
        <v>1</v>
      </c>
      <c r="AC516" t="s">
        <v>960</v>
      </c>
      <c r="AD516">
        <v>1</v>
      </c>
      <c r="AE516">
        <v>20101130</v>
      </c>
      <c r="AF516" s="358">
        <v>40512</v>
      </c>
      <c r="AG516" s="147">
        <v>40512</v>
      </c>
      <c r="AH516" s="147">
        <v>2010</v>
      </c>
      <c r="CB516">
        <v>0</v>
      </c>
      <c r="CC516" t="s">
        <v>1049</v>
      </c>
      <c r="CF516" t="s">
        <v>1049</v>
      </c>
      <c r="CG516" t="s">
        <v>963</v>
      </c>
    </row>
    <row r="517" spans="1:85">
      <c r="A517" s="372">
        <v>7</v>
      </c>
      <c r="B517" s="360"/>
      <c r="C517" s="360"/>
      <c r="D517" s="360">
        <v>1.1666666666666667</v>
      </c>
      <c r="E517" s="360"/>
      <c r="U517" t="s">
        <v>234</v>
      </c>
      <c r="V517" t="s">
        <v>230</v>
      </c>
      <c r="W517" t="s">
        <v>235</v>
      </c>
      <c r="X517">
        <v>1</v>
      </c>
      <c r="Y517">
        <v>84066</v>
      </c>
      <c r="Z517" t="s">
        <v>1047</v>
      </c>
      <c r="AA517" t="s">
        <v>1048</v>
      </c>
      <c r="AB517">
        <v>1</v>
      </c>
      <c r="AC517" t="s">
        <v>960</v>
      </c>
      <c r="AD517">
        <v>1</v>
      </c>
      <c r="AE517">
        <v>20101231</v>
      </c>
      <c r="AF517" s="358">
        <v>40543</v>
      </c>
      <c r="AG517" s="147">
        <v>40543</v>
      </c>
      <c r="AH517" s="147">
        <v>2010</v>
      </c>
      <c r="CB517">
        <v>0</v>
      </c>
      <c r="CC517" t="s">
        <v>1049</v>
      </c>
      <c r="CF517" t="s">
        <v>1049</v>
      </c>
      <c r="CG517" t="s">
        <v>963</v>
      </c>
    </row>
    <row r="518" spans="1:85">
      <c r="A518" s="372">
        <v>8</v>
      </c>
      <c r="B518" s="360"/>
      <c r="C518" s="360"/>
      <c r="D518" s="360"/>
      <c r="E518" s="360"/>
      <c r="U518" t="s">
        <v>234</v>
      </c>
      <c r="V518" t="s">
        <v>230</v>
      </c>
      <c r="W518" t="s">
        <v>235</v>
      </c>
      <c r="X518">
        <v>1</v>
      </c>
      <c r="Y518">
        <v>84066</v>
      </c>
      <c r="Z518" t="s">
        <v>1047</v>
      </c>
      <c r="AA518" t="s">
        <v>1048</v>
      </c>
      <c r="AB518">
        <v>1</v>
      </c>
      <c r="AC518" t="s">
        <v>960</v>
      </c>
      <c r="AD518">
        <v>1</v>
      </c>
      <c r="AE518">
        <v>20110531</v>
      </c>
      <c r="AF518" s="358">
        <v>40694</v>
      </c>
      <c r="AG518" s="147">
        <v>40694</v>
      </c>
      <c r="AH518" s="147">
        <v>2011</v>
      </c>
      <c r="CB518">
        <v>0</v>
      </c>
      <c r="CC518" t="s">
        <v>1049</v>
      </c>
      <c r="CF518" t="s">
        <v>1049</v>
      </c>
      <c r="CG518" t="s">
        <v>963</v>
      </c>
    </row>
    <row r="519" spans="1:85">
      <c r="A519" s="372">
        <v>10</v>
      </c>
      <c r="B519" s="360"/>
      <c r="C519" s="360"/>
      <c r="D519" s="360"/>
      <c r="E519" s="360"/>
      <c r="U519" t="s">
        <v>234</v>
      </c>
      <c r="V519" t="s">
        <v>230</v>
      </c>
      <c r="W519" t="s">
        <v>235</v>
      </c>
      <c r="X519">
        <v>1</v>
      </c>
      <c r="Y519">
        <v>84066</v>
      </c>
      <c r="Z519" t="s">
        <v>1047</v>
      </c>
      <c r="AA519" t="s">
        <v>1048</v>
      </c>
      <c r="AB519">
        <v>1</v>
      </c>
      <c r="AC519" t="s">
        <v>960</v>
      </c>
      <c r="AD519">
        <v>1</v>
      </c>
      <c r="AE519">
        <v>20110630</v>
      </c>
      <c r="AF519" s="358">
        <v>40724</v>
      </c>
      <c r="AG519" s="147">
        <v>40724</v>
      </c>
      <c r="AH519" s="147">
        <v>2011</v>
      </c>
      <c r="CB519">
        <v>0</v>
      </c>
      <c r="CC519" t="s">
        <v>1049</v>
      </c>
      <c r="CF519" t="s">
        <v>1049</v>
      </c>
      <c r="CG519" t="s">
        <v>963</v>
      </c>
    </row>
    <row r="520" spans="1:85">
      <c r="A520" s="361">
        <v>2011</v>
      </c>
      <c r="B520" s="360"/>
      <c r="C520" s="360"/>
      <c r="D520" s="360">
        <v>1.0714285714285714</v>
      </c>
      <c r="E520" s="360"/>
      <c r="U520" t="s">
        <v>234</v>
      </c>
      <c r="V520" t="s">
        <v>230</v>
      </c>
      <c r="W520" t="s">
        <v>235</v>
      </c>
      <c r="X520">
        <v>1</v>
      </c>
      <c r="Y520">
        <v>84066</v>
      </c>
      <c r="Z520" t="s">
        <v>1047</v>
      </c>
      <c r="AA520" t="s">
        <v>1048</v>
      </c>
      <c r="AB520">
        <v>1</v>
      </c>
      <c r="AC520" t="s">
        <v>960</v>
      </c>
      <c r="AD520">
        <v>1</v>
      </c>
      <c r="AE520">
        <v>20110731</v>
      </c>
      <c r="AF520" s="358">
        <v>40755</v>
      </c>
      <c r="AG520" s="147">
        <v>40755</v>
      </c>
      <c r="AH520" s="147">
        <v>2011</v>
      </c>
      <c r="CB520">
        <v>0</v>
      </c>
      <c r="CC520" t="s">
        <v>1049</v>
      </c>
      <c r="CF520" t="s">
        <v>1049</v>
      </c>
      <c r="CG520" t="s">
        <v>963</v>
      </c>
    </row>
    <row r="521" spans="1:85">
      <c r="A521" s="362" t="s">
        <v>233</v>
      </c>
      <c r="B521" s="360"/>
      <c r="C521" s="360"/>
      <c r="D521" s="360">
        <v>1.0833333333333333</v>
      </c>
      <c r="E521" s="360"/>
      <c r="U521" t="s">
        <v>234</v>
      </c>
      <c r="V521" t="s">
        <v>230</v>
      </c>
      <c r="W521" t="s">
        <v>235</v>
      </c>
      <c r="X521">
        <v>1</v>
      </c>
      <c r="Y521">
        <v>84066</v>
      </c>
      <c r="Z521" t="s">
        <v>1047</v>
      </c>
      <c r="AA521" t="s">
        <v>1048</v>
      </c>
      <c r="AB521">
        <v>1</v>
      </c>
      <c r="AC521" t="s">
        <v>960</v>
      </c>
      <c r="AD521">
        <v>1</v>
      </c>
      <c r="AE521">
        <v>20110831</v>
      </c>
      <c r="AF521" s="358">
        <v>40786</v>
      </c>
      <c r="AG521" s="147">
        <v>40786</v>
      </c>
      <c r="AH521" s="147">
        <v>2011</v>
      </c>
      <c r="CB521">
        <v>0</v>
      </c>
      <c r="CC521" t="s">
        <v>1049</v>
      </c>
      <c r="CF521" t="s">
        <v>1049</v>
      </c>
      <c r="CG521" t="s">
        <v>963</v>
      </c>
    </row>
    <row r="522" spans="1:85">
      <c r="A522" s="372">
        <v>2</v>
      </c>
      <c r="B522" s="360"/>
      <c r="C522" s="360"/>
      <c r="D522" s="360">
        <v>1.0833333333333333</v>
      </c>
      <c r="E522" s="360"/>
      <c r="U522" t="s">
        <v>234</v>
      </c>
      <c r="V522" t="s">
        <v>230</v>
      </c>
      <c r="W522" t="s">
        <v>235</v>
      </c>
      <c r="X522">
        <v>1</v>
      </c>
      <c r="Y522">
        <v>84066</v>
      </c>
      <c r="Z522" t="s">
        <v>1047</v>
      </c>
      <c r="AA522" t="s">
        <v>1048</v>
      </c>
      <c r="AB522">
        <v>1</v>
      </c>
      <c r="AC522" t="s">
        <v>960</v>
      </c>
      <c r="AD522">
        <v>1</v>
      </c>
      <c r="AE522">
        <v>20120331</v>
      </c>
      <c r="AF522" s="358">
        <v>40999</v>
      </c>
      <c r="AG522" s="147">
        <v>40999</v>
      </c>
      <c r="AH522" s="147">
        <v>2012</v>
      </c>
      <c r="CB522">
        <v>0</v>
      </c>
      <c r="CC522" t="s">
        <v>1049</v>
      </c>
      <c r="CF522" t="s">
        <v>1049</v>
      </c>
      <c r="CG522" t="s">
        <v>963</v>
      </c>
    </row>
    <row r="523" spans="1:85">
      <c r="A523" s="362" t="s">
        <v>235</v>
      </c>
      <c r="B523" s="360"/>
      <c r="C523" s="360"/>
      <c r="D523" s="360">
        <v>1.0625</v>
      </c>
      <c r="E523" s="360"/>
      <c r="U523" t="s">
        <v>234</v>
      </c>
      <c r="V523" t="s">
        <v>230</v>
      </c>
      <c r="W523" t="s">
        <v>235</v>
      </c>
      <c r="X523">
        <v>1</v>
      </c>
      <c r="Y523">
        <v>84066</v>
      </c>
      <c r="Z523" t="s">
        <v>1047</v>
      </c>
      <c r="AA523" t="s">
        <v>1048</v>
      </c>
      <c r="AB523">
        <v>1</v>
      </c>
      <c r="AC523" t="s">
        <v>960</v>
      </c>
      <c r="AD523">
        <v>1</v>
      </c>
      <c r="AE523">
        <v>20120430</v>
      </c>
      <c r="AF523" s="358">
        <v>41029</v>
      </c>
      <c r="AG523" s="147">
        <v>41029</v>
      </c>
      <c r="AH523" s="147">
        <v>2012</v>
      </c>
      <c r="CB523">
        <v>0</v>
      </c>
      <c r="CC523" t="s">
        <v>1049</v>
      </c>
      <c r="CF523" t="s">
        <v>1049</v>
      </c>
      <c r="CG523" t="s">
        <v>963</v>
      </c>
    </row>
    <row r="524" spans="1:85">
      <c r="A524" s="372">
        <v>1</v>
      </c>
      <c r="B524" s="360"/>
      <c r="C524" s="360"/>
      <c r="D524" s="360">
        <v>1</v>
      </c>
      <c r="E524" s="360"/>
      <c r="U524" t="s">
        <v>234</v>
      </c>
      <c r="V524" t="s">
        <v>230</v>
      </c>
      <c r="W524" t="s">
        <v>235</v>
      </c>
      <c r="X524">
        <v>5</v>
      </c>
      <c r="Y524">
        <v>95</v>
      </c>
      <c r="Z524" t="s">
        <v>968</v>
      </c>
      <c r="AA524" t="s">
        <v>969</v>
      </c>
      <c r="AB524">
        <v>1</v>
      </c>
      <c r="AC524" t="s">
        <v>960</v>
      </c>
      <c r="AD524">
        <v>1</v>
      </c>
      <c r="AE524">
        <v>20090731</v>
      </c>
      <c r="AF524" s="358">
        <v>40025</v>
      </c>
      <c r="AG524" s="147">
        <v>40025</v>
      </c>
      <c r="AH524" s="147">
        <v>2009</v>
      </c>
      <c r="AV524" t="s">
        <v>970</v>
      </c>
      <c r="AW524" t="s">
        <v>971</v>
      </c>
      <c r="AX524">
        <v>3000</v>
      </c>
      <c r="AY524" t="s">
        <v>970</v>
      </c>
      <c r="AZ524" t="s">
        <v>962</v>
      </c>
      <c r="BG524" t="s">
        <v>970</v>
      </c>
      <c r="BH524" t="s">
        <v>971</v>
      </c>
      <c r="BI524">
        <v>3488</v>
      </c>
      <c r="BJ524" t="s">
        <v>970</v>
      </c>
      <c r="BK524" t="s">
        <v>963</v>
      </c>
    </row>
    <row r="525" spans="1:85">
      <c r="A525" s="372">
        <v>5</v>
      </c>
      <c r="B525" s="360"/>
      <c r="C525" s="360"/>
      <c r="D525" s="360"/>
      <c r="E525" s="360"/>
      <c r="U525" t="s">
        <v>234</v>
      </c>
      <c r="V525" t="s">
        <v>230</v>
      </c>
      <c r="W525" t="s">
        <v>235</v>
      </c>
      <c r="X525">
        <v>5</v>
      </c>
      <c r="Y525">
        <v>95</v>
      </c>
      <c r="Z525" t="s">
        <v>968</v>
      </c>
      <c r="AA525" t="s">
        <v>969</v>
      </c>
      <c r="AB525">
        <v>1</v>
      </c>
      <c r="AC525" t="s">
        <v>960</v>
      </c>
      <c r="AD525">
        <v>1</v>
      </c>
      <c r="AE525">
        <v>20090831</v>
      </c>
      <c r="AF525" s="358">
        <v>40056</v>
      </c>
      <c r="AG525" s="147">
        <v>40056</v>
      </c>
      <c r="AH525" s="147">
        <v>2009</v>
      </c>
      <c r="AV525" t="s">
        <v>970</v>
      </c>
      <c r="AW525" t="s">
        <v>971</v>
      </c>
      <c r="AX525">
        <v>3000</v>
      </c>
      <c r="AY525" t="s">
        <v>970</v>
      </c>
      <c r="AZ525" t="s">
        <v>962</v>
      </c>
      <c r="BG525" t="s">
        <v>970</v>
      </c>
      <c r="BH525" t="s">
        <v>971</v>
      </c>
      <c r="BI525">
        <v>3488</v>
      </c>
      <c r="BJ525" t="s">
        <v>970</v>
      </c>
      <c r="BK525" t="s">
        <v>963</v>
      </c>
    </row>
    <row r="526" spans="1:85">
      <c r="A526" s="372">
        <v>7</v>
      </c>
      <c r="B526" s="360"/>
      <c r="C526" s="360"/>
      <c r="D526" s="360">
        <v>1.0833333333333333</v>
      </c>
      <c r="E526" s="360"/>
      <c r="U526" t="s">
        <v>234</v>
      </c>
      <c r="V526" t="s">
        <v>230</v>
      </c>
      <c r="W526" t="s">
        <v>235</v>
      </c>
      <c r="X526">
        <v>5</v>
      </c>
      <c r="Y526">
        <v>95</v>
      </c>
      <c r="Z526" t="s">
        <v>968</v>
      </c>
      <c r="AA526" t="s">
        <v>969</v>
      </c>
      <c r="AB526">
        <v>1</v>
      </c>
      <c r="AC526" t="s">
        <v>960</v>
      </c>
      <c r="AD526">
        <v>1</v>
      </c>
      <c r="AE526">
        <v>20090930</v>
      </c>
      <c r="AF526" s="358">
        <v>40086</v>
      </c>
      <c r="AG526" s="147">
        <v>40086</v>
      </c>
      <c r="AH526" s="147">
        <v>2009</v>
      </c>
      <c r="AV526" t="s">
        <v>970</v>
      </c>
      <c r="AW526" t="s">
        <v>971</v>
      </c>
      <c r="AX526">
        <v>3000</v>
      </c>
      <c r="AY526" t="s">
        <v>970</v>
      </c>
      <c r="AZ526" t="s">
        <v>962</v>
      </c>
      <c r="BG526" t="s">
        <v>970</v>
      </c>
      <c r="BH526" t="s">
        <v>971</v>
      </c>
      <c r="BI526">
        <v>3488</v>
      </c>
      <c r="BJ526" t="s">
        <v>970</v>
      </c>
      <c r="BK526" t="s">
        <v>963</v>
      </c>
    </row>
    <row r="527" spans="1:85">
      <c r="A527" s="372">
        <v>8</v>
      </c>
      <c r="B527" s="360"/>
      <c r="C527" s="360"/>
      <c r="D527" s="360"/>
      <c r="E527" s="360"/>
      <c r="U527" t="s">
        <v>234</v>
      </c>
      <c r="V527" t="s">
        <v>230</v>
      </c>
      <c r="W527" t="s">
        <v>235</v>
      </c>
      <c r="X527">
        <v>5</v>
      </c>
      <c r="Y527">
        <v>95</v>
      </c>
      <c r="Z527" t="s">
        <v>968</v>
      </c>
      <c r="AA527" t="s">
        <v>969</v>
      </c>
      <c r="AB527">
        <v>1</v>
      </c>
      <c r="AC527" t="s">
        <v>960</v>
      </c>
      <c r="AD527">
        <v>1</v>
      </c>
      <c r="AE527">
        <v>20091031</v>
      </c>
      <c r="AF527" s="358">
        <v>40117</v>
      </c>
      <c r="AG527" s="147">
        <v>40117</v>
      </c>
      <c r="AH527" s="147">
        <v>2009</v>
      </c>
      <c r="AV527" t="s">
        <v>970</v>
      </c>
      <c r="AW527" t="s">
        <v>971</v>
      </c>
      <c r="AX527">
        <v>3000</v>
      </c>
      <c r="AY527" t="s">
        <v>970</v>
      </c>
      <c r="AZ527" t="s">
        <v>962</v>
      </c>
      <c r="BG527" t="s">
        <v>970</v>
      </c>
      <c r="BH527" t="s">
        <v>971</v>
      </c>
      <c r="BI527">
        <v>3488</v>
      </c>
      <c r="BJ527" t="s">
        <v>970</v>
      </c>
      <c r="BK527" t="s">
        <v>963</v>
      </c>
    </row>
    <row r="528" spans="1:85">
      <c r="A528" s="372">
        <v>10</v>
      </c>
      <c r="B528" s="360"/>
      <c r="C528" s="360"/>
      <c r="D528" s="360"/>
      <c r="E528" s="360"/>
      <c r="U528" t="s">
        <v>234</v>
      </c>
      <c r="V528" t="s">
        <v>230</v>
      </c>
      <c r="W528" t="s">
        <v>235</v>
      </c>
      <c r="X528">
        <v>5</v>
      </c>
      <c r="Y528">
        <v>95</v>
      </c>
      <c r="Z528" t="s">
        <v>968</v>
      </c>
      <c r="AA528" t="s">
        <v>969</v>
      </c>
      <c r="AB528">
        <v>1</v>
      </c>
      <c r="AC528" t="s">
        <v>960</v>
      </c>
      <c r="AD528">
        <v>1</v>
      </c>
      <c r="AE528">
        <v>20091130</v>
      </c>
      <c r="AF528" s="358">
        <v>40147</v>
      </c>
      <c r="AG528" s="147">
        <v>40147</v>
      </c>
      <c r="AH528" s="147">
        <v>2009</v>
      </c>
      <c r="AV528" t="s">
        <v>970</v>
      </c>
      <c r="AW528" t="s">
        <v>971</v>
      </c>
      <c r="AX528">
        <v>3000</v>
      </c>
      <c r="AY528" t="s">
        <v>970</v>
      </c>
      <c r="AZ528" t="s">
        <v>962</v>
      </c>
      <c r="BG528" t="s">
        <v>970</v>
      </c>
      <c r="BH528" t="s">
        <v>971</v>
      </c>
      <c r="BI528">
        <v>3488</v>
      </c>
      <c r="BJ528" t="s">
        <v>970</v>
      </c>
      <c r="BK528" t="s">
        <v>963</v>
      </c>
    </row>
    <row r="529" spans="1:63">
      <c r="A529" s="361">
        <v>2012</v>
      </c>
      <c r="B529" s="360"/>
      <c r="C529" s="360"/>
      <c r="D529" s="360">
        <v>1</v>
      </c>
      <c r="E529" s="360"/>
      <c r="U529" t="s">
        <v>234</v>
      </c>
      <c r="V529" t="s">
        <v>230</v>
      </c>
      <c r="W529" t="s">
        <v>235</v>
      </c>
      <c r="X529">
        <v>5</v>
      </c>
      <c r="Y529">
        <v>95</v>
      </c>
      <c r="Z529" t="s">
        <v>968</v>
      </c>
      <c r="AA529" t="s">
        <v>969</v>
      </c>
      <c r="AB529">
        <v>1</v>
      </c>
      <c r="AC529" t="s">
        <v>960</v>
      </c>
      <c r="AD529">
        <v>1</v>
      </c>
      <c r="AE529">
        <v>20091231</v>
      </c>
      <c r="AF529" s="358">
        <v>40178</v>
      </c>
      <c r="AG529" s="147">
        <v>40178</v>
      </c>
      <c r="AH529" s="147">
        <v>2009</v>
      </c>
      <c r="AV529" t="s">
        <v>970</v>
      </c>
      <c r="AW529" t="s">
        <v>971</v>
      </c>
      <c r="AX529">
        <v>3000</v>
      </c>
      <c r="AY529" t="s">
        <v>970</v>
      </c>
      <c r="AZ529" t="s">
        <v>962</v>
      </c>
      <c r="BG529" t="s">
        <v>970</v>
      </c>
      <c r="BH529" t="s">
        <v>971</v>
      </c>
      <c r="BI529">
        <v>3488</v>
      </c>
      <c r="BJ529" t="s">
        <v>970</v>
      </c>
      <c r="BK529" t="s">
        <v>963</v>
      </c>
    </row>
    <row r="530" spans="1:63">
      <c r="A530" s="362" t="s">
        <v>233</v>
      </c>
      <c r="B530" s="360"/>
      <c r="C530" s="360"/>
      <c r="D530" s="360">
        <v>1</v>
      </c>
      <c r="E530" s="360"/>
      <c r="U530" t="s">
        <v>234</v>
      </c>
      <c r="V530" t="s">
        <v>230</v>
      </c>
      <c r="W530" t="s">
        <v>235</v>
      </c>
      <c r="X530">
        <v>5</v>
      </c>
      <c r="Y530">
        <v>95</v>
      </c>
      <c r="Z530" t="s">
        <v>968</v>
      </c>
      <c r="AA530" t="s">
        <v>969</v>
      </c>
      <c r="AB530">
        <v>1</v>
      </c>
      <c r="AC530" t="s">
        <v>960</v>
      </c>
      <c r="AD530">
        <v>1</v>
      </c>
      <c r="AE530">
        <v>20100131</v>
      </c>
      <c r="AF530" s="358">
        <v>40209</v>
      </c>
      <c r="AG530" s="147">
        <v>40209</v>
      </c>
      <c r="AH530" s="147">
        <v>2010</v>
      </c>
      <c r="AV530" t="s">
        <v>970</v>
      </c>
      <c r="AW530" t="s">
        <v>971</v>
      </c>
      <c r="AX530">
        <v>3000</v>
      </c>
      <c r="AY530" t="s">
        <v>970</v>
      </c>
      <c r="AZ530" t="s">
        <v>962</v>
      </c>
      <c r="BG530" t="s">
        <v>970</v>
      </c>
      <c r="BH530" t="s">
        <v>971</v>
      </c>
      <c r="BI530">
        <v>3488</v>
      </c>
      <c r="BJ530" t="s">
        <v>970</v>
      </c>
      <c r="BK530" t="s">
        <v>963</v>
      </c>
    </row>
    <row r="531" spans="1:63">
      <c r="A531" s="372">
        <v>2</v>
      </c>
      <c r="B531" s="360"/>
      <c r="C531" s="360"/>
      <c r="D531" s="360">
        <v>1</v>
      </c>
      <c r="E531" s="360"/>
      <c r="U531" t="s">
        <v>234</v>
      </c>
      <c r="V531" t="s">
        <v>230</v>
      </c>
      <c r="W531" t="s">
        <v>235</v>
      </c>
      <c r="X531">
        <v>5</v>
      </c>
      <c r="Y531">
        <v>95</v>
      </c>
      <c r="Z531" t="s">
        <v>968</v>
      </c>
      <c r="AA531" t="s">
        <v>969</v>
      </c>
      <c r="AB531">
        <v>1</v>
      </c>
      <c r="AC531" t="s">
        <v>960</v>
      </c>
      <c r="AD531">
        <v>1</v>
      </c>
      <c r="AE531">
        <v>20100228</v>
      </c>
      <c r="AF531" s="358">
        <v>40237</v>
      </c>
      <c r="AG531" s="147">
        <v>40237</v>
      </c>
      <c r="AH531" s="147">
        <v>2010</v>
      </c>
      <c r="AV531" t="s">
        <v>970</v>
      </c>
      <c r="AW531" t="s">
        <v>971</v>
      </c>
      <c r="AX531">
        <v>3000</v>
      </c>
      <c r="AY531" t="s">
        <v>970</v>
      </c>
      <c r="AZ531" t="s">
        <v>962</v>
      </c>
      <c r="BG531" t="s">
        <v>970</v>
      </c>
      <c r="BH531" t="s">
        <v>971</v>
      </c>
      <c r="BI531">
        <v>3488</v>
      </c>
      <c r="BJ531" t="s">
        <v>970</v>
      </c>
      <c r="BK531" t="s">
        <v>963</v>
      </c>
    </row>
    <row r="532" spans="1:63">
      <c r="A532" s="362" t="s">
        <v>235</v>
      </c>
      <c r="B532" s="360"/>
      <c r="C532" s="360"/>
      <c r="D532" s="360">
        <v>1</v>
      </c>
      <c r="E532" s="360"/>
      <c r="U532" t="s">
        <v>234</v>
      </c>
      <c r="V532" t="s">
        <v>230</v>
      </c>
      <c r="W532" t="s">
        <v>235</v>
      </c>
      <c r="X532">
        <v>5</v>
      </c>
      <c r="Y532">
        <v>95</v>
      </c>
      <c r="Z532" t="s">
        <v>968</v>
      </c>
      <c r="AA532" t="s">
        <v>969</v>
      </c>
      <c r="AB532">
        <v>1</v>
      </c>
      <c r="AC532" t="s">
        <v>960</v>
      </c>
      <c r="AD532">
        <v>1</v>
      </c>
      <c r="AE532">
        <v>20100331</v>
      </c>
      <c r="AF532" s="358">
        <v>40268</v>
      </c>
      <c r="AG532" s="147">
        <v>40268</v>
      </c>
      <c r="AH532" s="147">
        <v>2010</v>
      </c>
      <c r="AV532" t="s">
        <v>970</v>
      </c>
      <c r="AW532" t="s">
        <v>971</v>
      </c>
      <c r="AX532">
        <v>3000</v>
      </c>
      <c r="AY532" t="s">
        <v>970</v>
      </c>
      <c r="AZ532" t="s">
        <v>962</v>
      </c>
      <c r="BG532" t="s">
        <v>970</v>
      </c>
      <c r="BH532" t="s">
        <v>971</v>
      </c>
      <c r="BI532">
        <v>3488</v>
      </c>
      <c r="BJ532" t="s">
        <v>970</v>
      </c>
      <c r="BK532" t="s">
        <v>963</v>
      </c>
    </row>
    <row r="533" spans="1:63">
      <c r="A533" s="372">
        <v>1</v>
      </c>
      <c r="B533" s="360"/>
      <c r="C533" s="360"/>
      <c r="D533" s="360">
        <v>1</v>
      </c>
      <c r="E533" s="360"/>
      <c r="U533" t="s">
        <v>234</v>
      </c>
      <c r="V533" t="s">
        <v>230</v>
      </c>
      <c r="W533" t="s">
        <v>235</v>
      </c>
      <c r="X533">
        <v>5</v>
      </c>
      <c r="Y533">
        <v>95</v>
      </c>
      <c r="Z533" t="s">
        <v>968</v>
      </c>
      <c r="AA533" t="s">
        <v>969</v>
      </c>
      <c r="AB533">
        <v>1</v>
      </c>
      <c r="AC533" t="s">
        <v>960</v>
      </c>
      <c r="AD533">
        <v>1</v>
      </c>
      <c r="AE533">
        <v>20100430</v>
      </c>
      <c r="AF533" s="358">
        <v>40298</v>
      </c>
      <c r="AG533" s="147">
        <v>40298</v>
      </c>
      <c r="AH533" s="147">
        <v>2010</v>
      </c>
      <c r="AV533" t="s">
        <v>970</v>
      </c>
      <c r="AW533" t="s">
        <v>971</v>
      </c>
      <c r="AX533">
        <v>3000</v>
      </c>
      <c r="AY533" t="s">
        <v>970</v>
      </c>
      <c r="AZ533" t="s">
        <v>962</v>
      </c>
      <c r="BG533" t="s">
        <v>970</v>
      </c>
      <c r="BH533" t="s">
        <v>971</v>
      </c>
      <c r="BI533">
        <v>3488</v>
      </c>
      <c r="BJ533" t="s">
        <v>970</v>
      </c>
      <c r="BK533" t="s">
        <v>963</v>
      </c>
    </row>
    <row r="534" spans="1:63">
      <c r="A534" s="372">
        <v>5</v>
      </c>
      <c r="B534" s="360"/>
      <c r="C534" s="360"/>
      <c r="D534" s="360"/>
      <c r="E534" s="360"/>
      <c r="U534" t="s">
        <v>234</v>
      </c>
      <c r="V534" t="s">
        <v>230</v>
      </c>
      <c r="W534" t="s">
        <v>235</v>
      </c>
      <c r="X534">
        <v>5</v>
      </c>
      <c r="Y534">
        <v>95</v>
      </c>
      <c r="Z534" t="s">
        <v>968</v>
      </c>
      <c r="AA534" t="s">
        <v>969</v>
      </c>
      <c r="AB534">
        <v>1</v>
      </c>
      <c r="AC534" t="s">
        <v>960</v>
      </c>
      <c r="AD534">
        <v>1</v>
      </c>
      <c r="AE534">
        <v>20100531</v>
      </c>
      <c r="AF534" s="358">
        <v>40329</v>
      </c>
      <c r="AG534" s="147">
        <v>40329</v>
      </c>
      <c r="AH534" s="147">
        <v>2010</v>
      </c>
      <c r="AV534" t="s">
        <v>970</v>
      </c>
      <c r="AW534" t="s">
        <v>971</v>
      </c>
      <c r="AX534">
        <v>3000</v>
      </c>
      <c r="AY534" t="s">
        <v>970</v>
      </c>
      <c r="AZ534" t="s">
        <v>962</v>
      </c>
      <c r="BG534" t="s">
        <v>970</v>
      </c>
      <c r="BH534" t="s">
        <v>971</v>
      </c>
      <c r="BI534">
        <v>3488</v>
      </c>
      <c r="BJ534" t="s">
        <v>970</v>
      </c>
      <c r="BK534" t="s">
        <v>963</v>
      </c>
    </row>
    <row r="535" spans="1:63">
      <c r="A535" s="372">
        <v>7</v>
      </c>
      <c r="B535" s="360"/>
      <c r="C535" s="360"/>
      <c r="D535" s="360">
        <v>1</v>
      </c>
      <c r="E535" s="360"/>
      <c r="U535" t="s">
        <v>234</v>
      </c>
      <c r="V535" t="s">
        <v>230</v>
      </c>
      <c r="W535" t="s">
        <v>235</v>
      </c>
      <c r="X535">
        <v>5</v>
      </c>
      <c r="Y535">
        <v>95</v>
      </c>
      <c r="Z535" t="s">
        <v>968</v>
      </c>
      <c r="AA535" t="s">
        <v>969</v>
      </c>
      <c r="AB535">
        <v>1</v>
      </c>
      <c r="AC535" t="s">
        <v>960</v>
      </c>
      <c r="AD535">
        <v>1</v>
      </c>
      <c r="AE535">
        <v>20100630</v>
      </c>
      <c r="AF535" s="358">
        <v>40359</v>
      </c>
      <c r="AG535" s="147">
        <v>40359</v>
      </c>
      <c r="AH535" s="147">
        <v>2010</v>
      </c>
      <c r="AV535" t="s">
        <v>970</v>
      </c>
      <c r="AW535" t="s">
        <v>971</v>
      </c>
      <c r="AX535">
        <v>3000</v>
      </c>
      <c r="AY535" t="s">
        <v>970</v>
      </c>
      <c r="AZ535" t="s">
        <v>962</v>
      </c>
      <c r="BG535" t="s">
        <v>970</v>
      </c>
      <c r="BH535" t="s">
        <v>971</v>
      </c>
      <c r="BI535">
        <v>3488</v>
      </c>
      <c r="BJ535" t="s">
        <v>970</v>
      </c>
      <c r="BK535" t="s">
        <v>963</v>
      </c>
    </row>
    <row r="536" spans="1:63">
      <c r="A536" s="372">
        <v>8</v>
      </c>
      <c r="B536" s="360"/>
      <c r="C536" s="360"/>
      <c r="D536" s="360"/>
      <c r="E536" s="360"/>
      <c r="U536" t="s">
        <v>234</v>
      </c>
      <c r="V536" t="s">
        <v>230</v>
      </c>
      <c r="W536" t="s">
        <v>235</v>
      </c>
      <c r="X536">
        <v>5</v>
      </c>
      <c r="Y536">
        <v>95</v>
      </c>
      <c r="Z536" t="s">
        <v>968</v>
      </c>
      <c r="AA536" t="s">
        <v>969</v>
      </c>
      <c r="AB536">
        <v>1</v>
      </c>
      <c r="AC536" t="s">
        <v>960</v>
      </c>
      <c r="AD536">
        <v>1</v>
      </c>
      <c r="AE536">
        <v>20100731</v>
      </c>
      <c r="AF536" s="358">
        <v>40390</v>
      </c>
      <c r="AG536" s="147">
        <v>40390</v>
      </c>
      <c r="AH536" s="147">
        <v>2010</v>
      </c>
      <c r="AV536" t="s">
        <v>970</v>
      </c>
      <c r="AW536" t="s">
        <v>971</v>
      </c>
      <c r="AX536">
        <v>3000</v>
      </c>
      <c r="AY536" t="s">
        <v>970</v>
      </c>
      <c r="AZ536" t="s">
        <v>962</v>
      </c>
      <c r="BG536" t="s">
        <v>970</v>
      </c>
      <c r="BH536" t="s">
        <v>971</v>
      </c>
      <c r="BI536">
        <v>3488</v>
      </c>
      <c r="BJ536" t="s">
        <v>970</v>
      </c>
      <c r="BK536" t="s">
        <v>963</v>
      </c>
    </row>
    <row r="537" spans="1:63">
      <c r="A537" s="372">
        <v>10</v>
      </c>
      <c r="B537" s="360"/>
      <c r="C537" s="360"/>
      <c r="D537" s="360"/>
      <c r="E537" s="360"/>
      <c r="U537" t="s">
        <v>234</v>
      </c>
      <c r="V537" t="s">
        <v>230</v>
      </c>
      <c r="W537" t="s">
        <v>235</v>
      </c>
      <c r="X537">
        <v>5</v>
      </c>
      <c r="Y537">
        <v>95</v>
      </c>
      <c r="Z537" t="s">
        <v>968</v>
      </c>
      <c r="AA537" t="s">
        <v>969</v>
      </c>
      <c r="AB537">
        <v>1</v>
      </c>
      <c r="AC537" t="s">
        <v>960</v>
      </c>
      <c r="AD537">
        <v>1</v>
      </c>
      <c r="AE537">
        <v>20100831</v>
      </c>
      <c r="AF537" s="358">
        <v>40421</v>
      </c>
      <c r="AG537" s="147">
        <v>40421</v>
      </c>
      <c r="AH537" s="147">
        <v>2010</v>
      </c>
      <c r="AV537" t="s">
        <v>970</v>
      </c>
      <c r="AW537" t="s">
        <v>971</v>
      </c>
      <c r="AX537">
        <v>3000</v>
      </c>
      <c r="AY537" t="s">
        <v>970</v>
      </c>
      <c r="AZ537" t="s">
        <v>962</v>
      </c>
      <c r="BG537" t="s">
        <v>970</v>
      </c>
      <c r="BH537" t="s">
        <v>971</v>
      </c>
      <c r="BI537">
        <v>3488</v>
      </c>
      <c r="BJ537" t="s">
        <v>970</v>
      </c>
      <c r="BK537" t="s">
        <v>963</v>
      </c>
    </row>
    <row r="538" spans="1:63">
      <c r="A538" s="106" t="s">
        <v>1087</v>
      </c>
      <c r="B538" s="360"/>
      <c r="C538" s="360"/>
      <c r="D538" s="360">
        <v>1.4</v>
      </c>
      <c r="E538" s="360"/>
      <c r="U538" t="s">
        <v>234</v>
      </c>
      <c r="V538" t="s">
        <v>230</v>
      </c>
      <c r="W538" t="s">
        <v>235</v>
      </c>
      <c r="X538">
        <v>5</v>
      </c>
      <c r="Y538">
        <v>95</v>
      </c>
      <c r="Z538" t="s">
        <v>968</v>
      </c>
      <c r="AA538" t="s">
        <v>969</v>
      </c>
      <c r="AB538">
        <v>1</v>
      </c>
      <c r="AC538" t="s">
        <v>960</v>
      </c>
      <c r="AD538">
        <v>1</v>
      </c>
      <c r="AE538">
        <v>20100930</v>
      </c>
      <c r="AF538" s="358">
        <v>40451</v>
      </c>
      <c r="AG538" s="147">
        <v>40451</v>
      </c>
      <c r="AH538" s="147">
        <v>2010</v>
      </c>
      <c r="AV538" t="s">
        <v>970</v>
      </c>
      <c r="AW538" t="s">
        <v>971</v>
      </c>
      <c r="AX538">
        <v>3000</v>
      </c>
      <c r="AY538" t="s">
        <v>970</v>
      </c>
      <c r="AZ538" t="s">
        <v>962</v>
      </c>
      <c r="BG538" t="s">
        <v>970</v>
      </c>
      <c r="BH538" t="s">
        <v>971</v>
      </c>
      <c r="BI538">
        <v>3488</v>
      </c>
      <c r="BJ538" t="s">
        <v>970</v>
      </c>
      <c r="BK538" t="s">
        <v>963</v>
      </c>
    </row>
    <row r="539" spans="1:63">
      <c r="A539" s="361">
        <v>2010</v>
      </c>
      <c r="B539" s="360"/>
      <c r="C539" s="360"/>
      <c r="D539" s="360">
        <v>1</v>
      </c>
      <c r="E539" s="360"/>
      <c r="U539" t="s">
        <v>234</v>
      </c>
      <c r="V539" t="s">
        <v>230</v>
      </c>
      <c r="W539" t="s">
        <v>235</v>
      </c>
      <c r="X539">
        <v>5</v>
      </c>
      <c r="Y539">
        <v>95</v>
      </c>
      <c r="Z539" t="s">
        <v>968</v>
      </c>
      <c r="AA539" t="s">
        <v>969</v>
      </c>
      <c r="AB539">
        <v>1</v>
      </c>
      <c r="AC539" t="s">
        <v>960</v>
      </c>
      <c r="AD539">
        <v>1</v>
      </c>
      <c r="AE539">
        <v>20101031</v>
      </c>
      <c r="AF539" s="358">
        <v>40482</v>
      </c>
      <c r="AG539" s="147">
        <v>40482</v>
      </c>
      <c r="AH539" s="147">
        <v>2010</v>
      </c>
      <c r="AV539" t="s">
        <v>970</v>
      </c>
      <c r="AW539" t="s">
        <v>971</v>
      </c>
      <c r="AX539">
        <v>3000</v>
      </c>
      <c r="AY539" t="s">
        <v>970</v>
      </c>
      <c r="AZ539" t="s">
        <v>962</v>
      </c>
      <c r="BG539" t="s">
        <v>970</v>
      </c>
      <c r="BH539" t="s">
        <v>971</v>
      </c>
      <c r="BI539">
        <v>3488</v>
      </c>
      <c r="BJ539" t="s">
        <v>970</v>
      </c>
      <c r="BK539" t="s">
        <v>963</v>
      </c>
    </row>
    <row r="540" spans="1:63">
      <c r="A540" s="362" t="s">
        <v>233</v>
      </c>
      <c r="B540" s="360"/>
      <c r="C540" s="360"/>
      <c r="D540" s="360">
        <v>1</v>
      </c>
      <c r="E540" s="360"/>
      <c r="U540" t="s">
        <v>234</v>
      </c>
      <c r="V540" t="s">
        <v>230</v>
      </c>
      <c r="W540" t="s">
        <v>235</v>
      </c>
      <c r="X540">
        <v>5</v>
      </c>
      <c r="Y540">
        <v>95</v>
      </c>
      <c r="Z540" t="s">
        <v>968</v>
      </c>
      <c r="AA540" t="s">
        <v>969</v>
      </c>
      <c r="AB540">
        <v>1</v>
      </c>
      <c r="AC540" t="s">
        <v>960</v>
      </c>
      <c r="AD540">
        <v>1</v>
      </c>
      <c r="AE540">
        <v>20101130</v>
      </c>
      <c r="AF540" s="358">
        <v>40512</v>
      </c>
      <c r="AG540" s="147">
        <v>40512</v>
      </c>
      <c r="AH540" s="147">
        <v>2010</v>
      </c>
      <c r="AV540" t="s">
        <v>970</v>
      </c>
      <c r="AW540" t="s">
        <v>971</v>
      </c>
      <c r="AX540">
        <v>3000</v>
      </c>
      <c r="AY540" t="s">
        <v>970</v>
      </c>
      <c r="AZ540" t="s">
        <v>962</v>
      </c>
      <c r="BG540" t="s">
        <v>970</v>
      </c>
      <c r="BH540" t="s">
        <v>971</v>
      </c>
      <c r="BI540">
        <v>3488</v>
      </c>
      <c r="BJ540" t="s">
        <v>970</v>
      </c>
      <c r="BK540" t="s">
        <v>963</v>
      </c>
    </row>
    <row r="541" spans="1:63">
      <c r="A541" s="372">
        <v>2</v>
      </c>
      <c r="B541" s="360"/>
      <c r="C541" s="360"/>
      <c r="D541" s="360">
        <v>1</v>
      </c>
      <c r="E541" s="360"/>
      <c r="U541" t="s">
        <v>234</v>
      </c>
      <c r="V541" t="s">
        <v>230</v>
      </c>
      <c r="W541" t="s">
        <v>235</v>
      </c>
      <c r="X541">
        <v>5</v>
      </c>
      <c r="Y541">
        <v>95</v>
      </c>
      <c r="Z541" t="s">
        <v>968</v>
      </c>
      <c r="AA541" t="s">
        <v>969</v>
      </c>
      <c r="AB541">
        <v>1</v>
      </c>
      <c r="AC541" t="s">
        <v>960</v>
      </c>
      <c r="AD541">
        <v>1</v>
      </c>
      <c r="AE541">
        <v>20101231</v>
      </c>
      <c r="AF541" s="358">
        <v>40543</v>
      </c>
      <c r="AG541" s="147">
        <v>40543</v>
      </c>
      <c r="AH541" s="147">
        <v>2010</v>
      </c>
      <c r="AV541" t="s">
        <v>970</v>
      </c>
      <c r="AW541" t="s">
        <v>971</v>
      </c>
      <c r="AX541">
        <v>3000</v>
      </c>
      <c r="AY541" t="s">
        <v>970</v>
      </c>
      <c r="AZ541" t="s">
        <v>962</v>
      </c>
      <c r="BG541" t="s">
        <v>970</v>
      </c>
      <c r="BH541" t="s">
        <v>971</v>
      </c>
      <c r="BI541">
        <v>3488</v>
      </c>
      <c r="BJ541" t="s">
        <v>970</v>
      </c>
      <c r="BK541" t="s">
        <v>963</v>
      </c>
    </row>
    <row r="542" spans="1:63">
      <c r="A542" s="362" t="s">
        <v>235</v>
      </c>
      <c r="B542" s="360"/>
      <c r="C542" s="360"/>
      <c r="D542" s="360">
        <v>1</v>
      </c>
      <c r="E542" s="360"/>
      <c r="U542" t="s">
        <v>234</v>
      </c>
      <c r="V542" t="s">
        <v>230</v>
      </c>
      <c r="W542" t="s">
        <v>235</v>
      </c>
      <c r="X542">
        <v>5</v>
      </c>
      <c r="Y542">
        <v>95</v>
      </c>
      <c r="Z542" t="s">
        <v>968</v>
      </c>
      <c r="AA542" t="s">
        <v>969</v>
      </c>
      <c r="AB542">
        <v>1</v>
      </c>
      <c r="AC542" t="s">
        <v>960</v>
      </c>
      <c r="AD542">
        <v>1</v>
      </c>
      <c r="AE542">
        <v>20110131</v>
      </c>
      <c r="AF542" s="358">
        <v>40574</v>
      </c>
      <c r="AG542" s="147">
        <v>40574</v>
      </c>
      <c r="AH542" s="147">
        <v>2011</v>
      </c>
      <c r="AV542" t="s">
        <v>970</v>
      </c>
      <c r="AW542" t="s">
        <v>971</v>
      </c>
      <c r="AX542">
        <v>3000</v>
      </c>
      <c r="AY542" t="s">
        <v>970</v>
      </c>
      <c r="AZ542" t="s">
        <v>962</v>
      </c>
      <c r="BG542" t="s">
        <v>970</v>
      </c>
      <c r="BH542" t="s">
        <v>971</v>
      </c>
      <c r="BI542">
        <v>3488</v>
      </c>
      <c r="BJ542" t="s">
        <v>970</v>
      </c>
      <c r="BK542" t="s">
        <v>963</v>
      </c>
    </row>
    <row r="543" spans="1:63">
      <c r="A543" s="372">
        <v>7</v>
      </c>
      <c r="B543" s="360"/>
      <c r="C543" s="360"/>
      <c r="D543" s="360">
        <v>1</v>
      </c>
      <c r="E543" s="360"/>
      <c r="U543" t="s">
        <v>234</v>
      </c>
      <c r="V543" t="s">
        <v>230</v>
      </c>
      <c r="W543" t="s">
        <v>235</v>
      </c>
      <c r="X543">
        <v>5</v>
      </c>
      <c r="Y543">
        <v>95</v>
      </c>
      <c r="Z543" t="s">
        <v>968</v>
      </c>
      <c r="AA543" t="s">
        <v>969</v>
      </c>
      <c r="AB543">
        <v>1</v>
      </c>
      <c r="AC543" t="s">
        <v>960</v>
      </c>
      <c r="AD543">
        <v>1</v>
      </c>
      <c r="AE543">
        <v>20110228</v>
      </c>
      <c r="AF543" s="358">
        <v>40602</v>
      </c>
      <c r="AG543" s="147">
        <v>40602</v>
      </c>
      <c r="AH543" s="147">
        <v>2011</v>
      </c>
      <c r="AV543" t="s">
        <v>970</v>
      </c>
      <c r="AW543" t="s">
        <v>971</v>
      </c>
      <c r="AX543">
        <v>3000</v>
      </c>
      <c r="AY543" t="s">
        <v>970</v>
      </c>
      <c r="AZ543" t="s">
        <v>962</v>
      </c>
      <c r="BG543" t="s">
        <v>970</v>
      </c>
      <c r="BH543" t="s">
        <v>971</v>
      </c>
      <c r="BI543">
        <v>3488</v>
      </c>
      <c r="BJ543" t="s">
        <v>970</v>
      </c>
      <c r="BK543" t="s">
        <v>963</v>
      </c>
    </row>
    <row r="544" spans="1:63">
      <c r="A544" s="361">
        <v>2011</v>
      </c>
      <c r="B544" s="360"/>
      <c r="C544" s="360"/>
      <c r="D544" s="360">
        <v>1.75</v>
      </c>
      <c r="E544" s="360"/>
      <c r="U544" t="s">
        <v>234</v>
      </c>
      <c r="V544" t="s">
        <v>230</v>
      </c>
      <c r="W544" t="s">
        <v>235</v>
      </c>
      <c r="X544">
        <v>5</v>
      </c>
      <c r="Y544">
        <v>95</v>
      </c>
      <c r="Z544" t="s">
        <v>968</v>
      </c>
      <c r="AA544" t="s">
        <v>969</v>
      </c>
      <c r="AB544">
        <v>1</v>
      </c>
      <c r="AC544" t="s">
        <v>960</v>
      </c>
      <c r="AD544">
        <v>1</v>
      </c>
      <c r="AE544">
        <v>20110331</v>
      </c>
      <c r="AF544" s="358">
        <v>40633</v>
      </c>
      <c r="AG544" s="147">
        <v>40633</v>
      </c>
      <c r="AH544" s="147">
        <v>2011</v>
      </c>
      <c r="AV544" t="s">
        <v>970</v>
      </c>
      <c r="AW544" t="s">
        <v>971</v>
      </c>
      <c r="AX544">
        <v>3000</v>
      </c>
      <c r="AY544" t="s">
        <v>970</v>
      </c>
      <c r="AZ544" t="s">
        <v>962</v>
      </c>
      <c r="BG544" t="s">
        <v>970</v>
      </c>
      <c r="BH544" t="s">
        <v>971</v>
      </c>
      <c r="BI544">
        <v>3488</v>
      </c>
      <c r="BJ544" t="s">
        <v>970</v>
      </c>
      <c r="BK544" t="s">
        <v>963</v>
      </c>
    </row>
    <row r="545" spans="1:63">
      <c r="A545" s="362" t="s">
        <v>233</v>
      </c>
      <c r="B545" s="360"/>
      <c r="C545" s="360"/>
      <c r="D545" s="360">
        <v>1</v>
      </c>
      <c r="E545" s="360"/>
      <c r="U545" t="s">
        <v>234</v>
      </c>
      <c r="V545" t="s">
        <v>230</v>
      </c>
      <c r="W545" t="s">
        <v>235</v>
      </c>
      <c r="X545">
        <v>5</v>
      </c>
      <c r="Y545">
        <v>95</v>
      </c>
      <c r="Z545" t="s">
        <v>968</v>
      </c>
      <c r="AA545" t="s">
        <v>969</v>
      </c>
      <c r="AB545">
        <v>1</v>
      </c>
      <c r="AC545" t="s">
        <v>960</v>
      </c>
      <c r="AD545">
        <v>1</v>
      </c>
      <c r="AE545">
        <v>20110430</v>
      </c>
      <c r="AF545" s="358">
        <v>40663</v>
      </c>
      <c r="AG545" s="147">
        <v>40663</v>
      </c>
      <c r="AH545" s="147">
        <v>2011</v>
      </c>
      <c r="AV545" t="s">
        <v>970</v>
      </c>
      <c r="AW545" t="s">
        <v>971</v>
      </c>
      <c r="AX545">
        <v>3000</v>
      </c>
      <c r="AY545" t="s">
        <v>970</v>
      </c>
      <c r="AZ545" t="s">
        <v>962</v>
      </c>
      <c r="BG545" t="s">
        <v>970</v>
      </c>
      <c r="BH545" t="s">
        <v>971</v>
      </c>
      <c r="BI545">
        <v>3488</v>
      </c>
      <c r="BJ545" t="s">
        <v>970</v>
      </c>
      <c r="BK545" t="s">
        <v>963</v>
      </c>
    </row>
    <row r="546" spans="1:63">
      <c r="A546" s="372">
        <v>2</v>
      </c>
      <c r="B546" s="360"/>
      <c r="C546" s="360"/>
      <c r="D546" s="360">
        <v>1</v>
      </c>
      <c r="E546" s="360"/>
      <c r="U546" t="s">
        <v>234</v>
      </c>
      <c r="V546" t="s">
        <v>230</v>
      </c>
      <c r="W546" t="s">
        <v>235</v>
      </c>
      <c r="X546">
        <v>5</v>
      </c>
      <c r="Y546">
        <v>95</v>
      </c>
      <c r="Z546" t="s">
        <v>968</v>
      </c>
      <c r="AA546" t="s">
        <v>969</v>
      </c>
      <c r="AB546">
        <v>1</v>
      </c>
      <c r="AC546" t="s">
        <v>960</v>
      </c>
      <c r="AD546">
        <v>1</v>
      </c>
      <c r="AE546">
        <v>20110531</v>
      </c>
      <c r="AF546" s="358">
        <v>40694</v>
      </c>
      <c r="AG546" s="147">
        <v>40694</v>
      </c>
      <c r="AH546" s="147">
        <v>2011</v>
      </c>
      <c r="AV546" t="s">
        <v>970</v>
      </c>
      <c r="AW546" t="s">
        <v>971</v>
      </c>
      <c r="AX546">
        <v>3000</v>
      </c>
      <c r="AY546" t="s">
        <v>970</v>
      </c>
      <c r="AZ546" t="s">
        <v>962</v>
      </c>
      <c r="BG546" t="s">
        <v>970</v>
      </c>
      <c r="BH546" t="s">
        <v>971</v>
      </c>
      <c r="BI546">
        <v>3488</v>
      </c>
      <c r="BJ546" t="s">
        <v>970</v>
      </c>
      <c r="BK546" t="s">
        <v>963</v>
      </c>
    </row>
    <row r="547" spans="1:63">
      <c r="A547" s="362" t="s">
        <v>235</v>
      </c>
      <c r="B547" s="360"/>
      <c r="C547" s="360"/>
      <c r="D547" s="360">
        <v>2.5</v>
      </c>
      <c r="E547" s="360"/>
      <c r="U547" t="s">
        <v>234</v>
      </c>
      <c r="V547" t="s">
        <v>230</v>
      </c>
      <c r="W547" t="s">
        <v>235</v>
      </c>
      <c r="X547">
        <v>5</v>
      </c>
      <c r="Y547">
        <v>95</v>
      </c>
      <c r="Z547" t="s">
        <v>968</v>
      </c>
      <c r="AA547" t="s">
        <v>969</v>
      </c>
      <c r="AB547">
        <v>1</v>
      </c>
      <c r="AC547" t="s">
        <v>960</v>
      </c>
      <c r="AD547">
        <v>1</v>
      </c>
      <c r="AE547">
        <v>20110630</v>
      </c>
      <c r="AF547" s="358">
        <v>40724</v>
      </c>
      <c r="AG547" s="147">
        <v>40724</v>
      </c>
      <c r="AH547" s="147">
        <v>2011</v>
      </c>
      <c r="AV547" t="s">
        <v>970</v>
      </c>
      <c r="AW547" t="s">
        <v>971</v>
      </c>
      <c r="AX547">
        <v>3000</v>
      </c>
      <c r="AY547" t="s">
        <v>970</v>
      </c>
      <c r="AZ547" t="s">
        <v>962</v>
      </c>
      <c r="BG547" t="s">
        <v>970</v>
      </c>
      <c r="BH547" t="s">
        <v>971</v>
      </c>
      <c r="BI547">
        <v>3488</v>
      </c>
      <c r="BJ547" t="s">
        <v>970</v>
      </c>
      <c r="BK547" t="s">
        <v>963</v>
      </c>
    </row>
    <row r="548" spans="1:63">
      <c r="A548" s="372">
        <v>7</v>
      </c>
      <c r="B548" s="360"/>
      <c r="C548" s="360"/>
      <c r="D548" s="360">
        <v>2.5</v>
      </c>
      <c r="E548" s="360"/>
      <c r="U548" t="s">
        <v>234</v>
      </c>
      <c r="V548" t="s">
        <v>230</v>
      </c>
      <c r="W548" t="s">
        <v>235</v>
      </c>
      <c r="X548">
        <v>5</v>
      </c>
      <c r="Y548">
        <v>95</v>
      </c>
      <c r="Z548" t="s">
        <v>968</v>
      </c>
      <c r="AA548" t="s">
        <v>969</v>
      </c>
      <c r="AB548">
        <v>1</v>
      </c>
      <c r="AC548" t="s">
        <v>960</v>
      </c>
      <c r="AD548">
        <v>1</v>
      </c>
      <c r="AE548">
        <v>20110731</v>
      </c>
      <c r="AF548" s="358">
        <v>40755</v>
      </c>
      <c r="AG548" s="147">
        <v>40755</v>
      </c>
      <c r="AH548" s="147">
        <v>2011</v>
      </c>
      <c r="AV548" t="s">
        <v>970</v>
      </c>
      <c r="AW548" t="s">
        <v>971</v>
      </c>
      <c r="AX548">
        <v>3000</v>
      </c>
      <c r="AY548" t="s">
        <v>970</v>
      </c>
      <c r="AZ548" t="s">
        <v>962</v>
      </c>
      <c r="BG548" t="s">
        <v>970</v>
      </c>
      <c r="BH548" t="s">
        <v>971</v>
      </c>
      <c r="BI548">
        <v>3488</v>
      </c>
      <c r="BJ548" t="s">
        <v>970</v>
      </c>
      <c r="BK548" t="s">
        <v>963</v>
      </c>
    </row>
    <row r="549" spans="1:63">
      <c r="A549" s="361">
        <v>2012</v>
      </c>
      <c r="B549" s="360"/>
      <c r="C549" s="360"/>
      <c r="D549" s="360">
        <v>1.5</v>
      </c>
      <c r="E549" s="360"/>
      <c r="U549" t="s">
        <v>234</v>
      </c>
      <c r="V549" t="s">
        <v>230</v>
      </c>
      <c r="W549" t="s">
        <v>235</v>
      </c>
      <c r="X549">
        <v>5</v>
      </c>
      <c r="Y549">
        <v>95</v>
      </c>
      <c r="Z549" t="s">
        <v>968</v>
      </c>
      <c r="AA549" t="s">
        <v>969</v>
      </c>
      <c r="AB549">
        <v>1</v>
      </c>
      <c r="AC549" t="s">
        <v>960</v>
      </c>
      <c r="AD549">
        <v>1</v>
      </c>
      <c r="AE549">
        <v>20110831</v>
      </c>
      <c r="AF549" s="358">
        <v>40786</v>
      </c>
      <c r="AG549" s="147">
        <v>40786</v>
      </c>
      <c r="AH549" s="147">
        <v>2011</v>
      </c>
      <c r="AV549" t="s">
        <v>970</v>
      </c>
      <c r="AW549" t="s">
        <v>971</v>
      </c>
      <c r="AX549">
        <v>3000</v>
      </c>
      <c r="AY549" t="s">
        <v>970</v>
      </c>
      <c r="AZ549" t="s">
        <v>962</v>
      </c>
      <c r="BG549" t="s">
        <v>970</v>
      </c>
      <c r="BH549" t="s">
        <v>971</v>
      </c>
      <c r="BI549">
        <v>3488</v>
      </c>
      <c r="BJ549" t="s">
        <v>970</v>
      </c>
      <c r="BK549" t="s">
        <v>963</v>
      </c>
    </row>
    <row r="550" spans="1:63">
      <c r="A550" s="362" t="s">
        <v>233</v>
      </c>
      <c r="B550" s="360"/>
      <c r="C550" s="360"/>
      <c r="D550" s="360">
        <v>1</v>
      </c>
      <c r="E550" s="360"/>
      <c r="U550" t="s">
        <v>234</v>
      </c>
      <c r="V550" t="s">
        <v>230</v>
      </c>
      <c r="W550" t="s">
        <v>235</v>
      </c>
      <c r="X550">
        <v>5</v>
      </c>
      <c r="Y550">
        <v>95</v>
      </c>
      <c r="Z550" t="s">
        <v>968</v>
      </c>
      <c r="AA550" t="s">
        <v>969</v>
      </c>
      <c r="AB550">
        <v>1</v>
      </c>
      <c r="AC550" t="s">
        <v>960</v>
      </c>
      <c r="AD550">
        <v>1</v>
      </c>
      <c r="AE550">
        <v>20110930</v>
      </c>
      <c r="AF550" s="358">
        <v>40816</v>
      </c>
      <c r="AG550" s="147">
        <v>40816</v>
      </c>
      <c r="AH550" s="147">
        <v>2011</v>
      </c>
      <c r="AV550" t="s">
        <v>970</v>
      </c>
      <c r="AW550" t="s">
        <v>971</v>
      </c>
      <c r="AX550">
        <v>3000</v>
      </c>
      <c r="AY550" t="s">
        <v>970</v>
      </c>
      <c r="AZ550" t="s">
        <v>962</v>
      </c>
      <c r="BG550" t="s">
        <v>970</v>
      </c>
      <c r="BH550" t="s">
        <v>971</v>
      </c>
      <c r="BI550">
        <v>3488</v>
      </c>
      <c r="BJ550" t="s">
        <v>970</v>
      </c>
      <c r="BK550" t="s">
        <v>963</v>
      </c>
    </row>
    <row r="551" spans="1:63">
      <c r="A551" s="372">
        <v>2</v>
      </c>
      <c r="B551" s="360"/>
      <c r="C551" s="360"/>
      <c r="D551" s="360">
        <v>1</v>
      </c>
      <c r="E551" s="360"/>
      <c r="U551" t="s">
        <v>234</v>
      </c>
      <c r="V551" t="s">
        <v>230</v>
      </c>
      <c r="W551" t="s">
        <v>235</v>
      </c>
      <c r="X551">
        <v>5</v>
      </c>
      <c r="Y551">
        <v>95</v>
      </c>
      <c r="Z551" t="s">
        <v>968</v>
      </c>
      <c r="AA551" t="s">
        <v>969</v>
      </c>
      <c r="AB551">
        <v>1</v>
      </c>
      <c r="AC551" t="s">
        <v>960</v>
      </c>
      <c r="AD551">
        <v>1</v>
      </c>
      <c r="AE551">
        <v>20111031</v>
      </c>
      <c r="AF551" s="358">
        <v>40847</v>
      </c>
      <c r="AG551" s="147">
        <v>40847</v>
      </c>
      <c r="AH551" s="147">
        <v>2011</v>
      </c>
      <c r="AV551" t="s">
        <v>970</v>
      </c>
      <c r="AW551" t="s">
        <v>971</v>
      </c>
      <c r="AX551">
        <v>3000</v>
      </c>
      <c r="AY551" t="s">
        <v>970</v>
      </c>
      <c r="AZ551" t="s">
        <v>962</v>
      </c>
      <c r="BG551" t="s">
        <v>970</v>
      </c>
      <c r="BH551" t="s">
        <v>971</v>
      </c>
      <c r="BI551">
        <v>3488</v>
      </c>
      <c r="BJ551" t="s">
        <v>970</v>
      </c>
      <c r="BK551" t="s">
        <v>963</v>
      </c>
    </row>
    <row r="552" spans="1:63">
      <c r="A552" s="362" t="s">
        <v>235</v>
      </c>
      <c r="B552" s="360"/>
      <c r="C552" s="360"/>
      <c r="D552" s="360">
        <v>2</v>
      </c>
      <c r="E552" s="360"/>
      <c r="U552" t="s">
        <v>234</v>
      </c>
      <c r="V552" t="s">
        <v>230</v>
      </c>
      <c r="W552" t="s">
        <v>235</v>
      </c>
      <c r="X552">
        <v>5</v>
      </c>
      <c r="Y552">
        <v>95</v>
      </c>
      <c r="Z552" t="s">
        <v>968</v>
      </c>
      <c r="AA552" t="s">
        <v>969</v>
      </c>
      <c r="AB552">
        <v>1</v>
      </c>
      <c r="AC552" t="s">
        <v>960</v>
      </c>
      <c r="AD552">
        <v>1</v>
      </c>
      <c r="AE552">
        <v>20111130</v>
      </c>
      <c r="AF552" s="358">
        <v>40877</v>
      </c>
      <c r="AG552" s="147">
        <v>40877</v>
      </c>
      <c r="AH552" s="147">
        <v>2011</v>
      </c>
      <c r="AV552" t="s">
        <v>970</v>
      </c>
      <c r="AW552" t="s">
        <v>971</v>
      </c>
      <c r="AX552">
        <v>3000</v>
      </c>
      <c r="AY552" t="s">
        <v>970</v>
      </c>
      <c r="AZ552" t="s">
        <v>962</v>
      </c>
      <c r="BG552" t="s">
        <v>970</v>
      </c>
      <c r="BH552" t="s">
        <v>971</v>
      </c>
      <c r="BI552">
        <v>3488</v>
      </c>
      <c r="BJ552" t="s">
        <v>970</v>
      </c>
      <c r="BK552" t="s">
        <v>963</v>
      </c>
    </row>
    <row r="553" spans="1:63">
      <c r="A553" s="372">
        <v>7</v>
      </c>
      <c r="B553" s="360"/>
      <c r="C553" s="360"/>
      <c r="D553" s="360">
        <v>2</v>
      </c>
      <c r="E553" s="360"/>
      <c r="U553" t="s">
        <v>234</v>
      </c>
      <c r="V553" t="s">
        <v>230</v>
      </c>
      <c r="W553" t="s">
        <v>235</v>
      </c>
      <c r="X553">
        <v>5</v>
      </c>
      <c r="Y553">
        <v>95</v>
      </c>
      <c r="Z553" t="s">
        <v>968</v>
      </c>
      <c r="AA553" t="s">
        <v>969</v>
      </c>
      <c r="AB553">
        <v>1</v>
      </c>
      <c r="AC553" t="s">
        <v>960</v>
      </c>
      <c r="AD553">
        <v>1</v>
      </c>
      <c r="AE553">
        <v>20111231</v>
      </c>
      <c r="AF553" s="358">
        <v>40908</v>
      </c>
      <c r="AG553" s="147">
        <v>40908</v>
      </c>
      <c r="AH553" s="147">
        <v>2011</v>
      </c>
      <c r="AV553" t="s">
        <v>970</v>
      </c>
      <c r="AW553" t="s">
        <v>971</v>
      </c>
      <c r="AX553">
        <v>3000</v>
      </c>
      <c r="AY553" t="s">
        <v>970</v>
      </c>
      <c r="AZ553" t="s">
        <v>962</v>
      </c>
      <c r="BG553" t="s">
        <v>970</v>
      </c>
      <c r="BH553" t="s">
        <v>971</v>
      </c>
      <c r="BI553">
        <v>3488</v>
      </c>
      <c r="BJ553" t="s">
        <v>970</v>
      </c>
      <c r="BK553" t="s">
        <v>963</v>
      </c>
    </row>
    <row r="554" spans="1:63">
      <c r="A554" s="106" t="s">
        <v>1003</v>
      </c>
      <c r="B554" s="360"/>
      <c r="C554" s="360">
        <v>1.7558441558441568E-2</v>
      </c>
      <c r="D554" s="360">
        <v>2.3333333333333334E-2</v>
      </c>
      <c r="E554" s="360">
        <v>0.6216666666666667</v>
      </c>
      <c r="U554" t="s">
        <v>234</v>
      </c>
      <c r="V554" t="s">
        <v>230</v>
      </c>
      <c r="W554" t="s">
        <v>235</v>
      </c>
      <c r="X554">
        <v>5</v>
      </c>
      <c r="Y554">
        <v>95</v>
      </c>
      <c r="Z554" t="s">
        <v>968</v>
      </c>
      <c r="AA554" t="s">
        <v>969</v>
      </c>
      <c r="AB554">
        <v>1</v>
      </c>
      <c r="AC554" t="s">
        <v>960</v>
      </c>
      <c r="AD554">
        <v>1</v>
      </c>
      <c r="AE554">
        <v>20120131</v>
      </c>
      <c r="AF554" s="358">
        <v>40939</v>
      </c>
      <c r="AG554" s="147">
        <v>40939</v>
      </c>
      <c r="AH554" s="147">
        <v>2012</v>
      </c>
      <c r="AV554" t="s">
        <v>970</v>
      </c>
      <c r="AW554" t="s">
        <v>971</v>
      </c>
      <c r="AX554">
        <v>3000</v>
      </c>
      <c r="AY554" t="s">
        <v>970</v>
      </c>
      <c r="AZ554" t="s">
        <v>962</v>
      </c>
      <c r="BG554" t="s">
        <v>970</v>
      </c>
      <c r="BH554" t="s">
        <v>971</v>
      </c>
      <c r="BI554">
        <v>3488</v>
      </c>
      <c r="BJ554" t="s">
        <v>970</v>
      </c>
      <c r="BK554" t="s">
        <v>963</v>
      </c>
    </row>
    <row r="555" spans="1:63">
      <c r="A555" s="361">
        <v>2010</v>
      </c>
      <c r="B555" s="360"/>
      <c r="C555" s="360">
        <v>1.9285714285714295E-2</v>
      </c>
      <c r="D555" s="360"/>
      <c r="E555" s="360"/>
      <c r="U555" t="s">
        <v>234</v>
      </c>
      <c r="V555" t="s">
        <v>230</v>
      </c>
      <c r="W555" t="s">
        <v>235</v>
      </c>
      <c r="X555">
        <v>5</v>
      </c>
      <c r="Y555">
        <v>95</v>
      </c>
      <c r="Z555" t="s">
        <v>968</v>
      </c>
      <c r="AA555" t="s">
        <v>969</v>
      </c>
      <c r="AB555">
        <v>1</v>
      </c>
      <c r="AC555" t="s">
        <v>960</v>
      </c>
      <c r="AD555">
        <v>1</v>
      </c>
      <c r="AE555">
        <v>20120229</v>
      </c>
      <c r="AF555" s="358">
        <v>40968</v>
      </c>
      <c r="AG555" s="147">
        <v>40968</v>
      </c>
      <c r="AH555" s="147">
        <v>2012</v>
      </c>
      <c r="AV555" t="s">
        <v>970</v>
      </c>
      <c r="AW555" t="s">
        <v>971</v>
      </c>
      <c r="AX555">
        <v>3000</v>
      </c>
      <c r="AY555" t="s">
        <v>970</v>
      </c>
      <c r="AZ555" t="s">
        <v>962</v>
      </c>
      <c r="BG555" t="s">
        <v>970</v>
      </c>
      <c r="BH555" t="s">
        <v>971</v>
      </c>
      <c r="BI555">
        <v>3488</v>
      </c>
      <c r="BJ555" t="s">
        <v>970</v>
      </c>
      <c r="BK555" t="s">
        <v>963</v>
      </c>
    </row>
    <row r="556" spans="1:63">
      <c r="A556" s="362" t="s">
        <v>233</v>
      </c>
      <c r="B556" s="360"/>
      <c r="C556" s="360">
        <v>1.1666666666666667E-2</v>
      </c>
      <c r="D556" s="360"/>
      <c r="E556" s="360"/>
      <c r="U556" t="s">
        <v>234</v>
      </c>
      <c r="V556" t="s">
        <v>230</v>
      </c>
      <c r="W556" t="s">
        <v>235</v>
      </c>
      <c r="X556">
        <v>5</v>
      </c>
      <c r="Y556">
        <v>95</v>
      </c>
      <c r="Z556" t="s">
        <v>968</v>
      </c>
      <c r="AA556" t="s">
        <v>969</v>
      </c>
      <c r="AB556">
        <v>1</v>
      </c>
      <c r="AC556" t="s">
        <v>960</v>
      </c>
      <c r="AD556">
        <v>1</v>
      </c>
      <c r="AE556">
        <v>20120331</v>
      </c>
      <c r="AF556" s="358">
        <v>40999</v>
      </c>
      <c r="AG556" s="147">
        <v>40999</v>
      </c>
      <c r="AH556" s="147">
        <v>2012</v>
      </c>
      <c r="AV556" t="s">
        <v>970</v>
      </c>
      <c r="AW556" t="s">
        <v>971</v>
      </c>
      <c r="AX556">
        <v>3000</v>
      </c>
      <c r="AY556" t="s">
        <v>970</v>
      </c>
      <c r="AZ556" t="s">
        <v>962</v>
      </c>
      <c r="BG556" t="s">
        <v>970</v>
      </c>
      <c r="BH556" t="s">
        <v>971</v>
      </c>
      <c r="BI556">
        <v>3488</v>
      </c>
      <c r="BJ556" t="s">
        <v>970</v>
      </c>
      <c r="BK556" t="s">
        <v>963</v>
      </c>
    </row>
    <row r="557" spans="1:63">
      <c r="A557" s="372">
        <v>2</v>
      </c>
      <c r="B557" s="360"/>
      <c r="C557" s="360">
        <v>1.1666666666666667E-2</v>
      </c>
      <c r="D557" s="360"/>
      <c r="E557" s="360"/>
      <c r="U557" t="s">
        <v>234</v>
      </c>
      <c r="V557" t="s">
        <v>230</v>
      </c>
      <c r="W557" t="s">
        <v>235</v>
      </c>
      <c r="X557">
        <v>5</v>
      </c>
      <c r="Y557">
        <v>95</v>
      </c>
      <c r="Z557" t="s">
        <v>968</v>
      </c>
      <c r="AA557" t="s">
        <v>969</v>
      </c>
      <c r="AB557">
        <v>1</v>
      </c>
      <c r="AC557" t="s">
        <v>960</v>
      </c>
      <c r="AD557">
        <v>1</v>
      </c>
      <c r="AE557">
        <v>20120430</v>
      </c>
      <c r="AF557" s="358">
        <v>41029</v>
      </c>
      <c r="AG557" s="147">
        <v>41029</v>
      </c>
      <c r="AH557" s="147">
        <v>2012</v>
      </c>
      <c r="AV557" t="s">
        <v>970</v>
      </c>
      <c r="AW557" t="s">
        <v>971</v>
      </c>
      <c r="AX557">
        <v>3000</v>
      </c>
      <c r="AY557" t="s">
        <v>970</v>
      </c>
      <c r="AZ557" t="s">
        <v>962</v>
      </c>
      <c r="BG557" t="s">
        <v>970</v>
      </c>
      <c r="BH557" t="s">
        <v>971</v>
      </c>
      <c r="BI557">
        <v>3488</v>
      </c>
      <c r="BJ557" t="s">
        <v>970</v>
      </c>
      <c r="BK557" t="s">
        <v>963</v>
      </c>
    </row>
    <row r="558" spans="1:63">
      <c r="A558" s="362" t="s">
        <v>235</v>
      </c>
      <c r="B558" s="360"/>
      <c r="C558" s="360">
        <v>2.5000000000000001E-2</v>
      </c>
      <c r="D558" s="360"/>
      <c r="E558" s="360"/>
      <c r="U558" t="s">
        <v>234</v>
      </c>
      <c r="V558" t="s">
        <v>230</v>
      </c>
      <c r="W558" t="s">
        <v>235</v>
      </c>
      <c r="X558">
        <v>5</v>
      </c>
      <c r="Y558">
        <v>95</v>
      </c>
      <c r="Z558" t="s">
        <v>968</v>
      </c>
      <c r="AA558" t="s">
        <v>972</v>
      </c>
      <c r="AB558">
        <v>1</v>
      </c>
      <c r="AC558" t="s">
        <v>960</v>
      </c>
      <c r="AD558">
        <v>1</v>
      </c>
      <c r="AE558">
        <v>20120531</v>
      </c>
      <c r="AF558" s="358">
        <v>41060</v>
      </c>
      <c r="AG558" s="147">
        <v>41060</v>
      </c>
      <c r="AH558" s="147">
        <v>2012</v>
      </c>
      <c r="AV558" t="s">
        <v>973</v>
      </c>
      <c r="AW558" t="s">
        <v>971</v>
      </c>
      <c r="AX558">
        <v>1000</v>
      </c>
      <c r="AY558" t="s">
        <v>973</v>
      </c>
      <c r="AZ558" t="s">
        <v>962</v>
      </c>
      <c r="BG558" t="s">
        <v>973</v>
      </c>
      <c r="BH558" t="s">
        <v>971</v>
      </c>
      <c r="BI558">
        <v>1500</v>
      </c>
      <c r="BJ558" t="s">
        <v>973</v>
      </c>
      <c r="BK558" t="s">
        <v>963</v>
      </c>
    </row>
    <row r="559" spans="1:63">
      <c r="A559" s="372">
        <v>1</v>
      </c>
      <c r="B559" s="360"/>
      <c r="C559" s="360">
        <v>3.2500000000000001E-2</v>
      </c>
      <c r="D559" s="360"/>
      <c r="E559" s="360"/>
      <c r="U559" t="s">
        <v>234</v>
      </c>
      <c r="V559" t="s">
        <v>230</v>
      </c>
      <c r="W559" t="s">
        <v>235</v>
      </c>
      <c r="X559">
        <v>5</v>
      </c>
      <c r="Y559">
        <v>95</v>
      </c>
      <c r="Z559" t="s">
        <v>968</v>
      </c>
      <c r="AA559" t="s">
        <v>972</v>
      </c>
      <c r="AB559">
        <v>1</v>
      </c>
      <c r="AC559" t="s">
        <v>960</v>
      </c>
      <c r="AD559">
        <v>1</v>
      </c>
      <c r="AE559">
        <v>20120630</v>
      </c>
      <c r="AF559" s="358">
        <v>41090</v>
      </c>
      <c r="AG559" s="147">
        <v>41090</v>
      </c>
      <c r="AH559" s="147">
        <v>2012</v>
      </c>
      <c r="AV559" t="s">
        <v>973</v>
      </c>
      <c r="AW559" t="s">
        <v>971</v>
      </c>
      <c r="AX559">
        <v>1000</v>
      </c>
      <c r="AY559" t="s">
        <v>973</v>
      </c>
      <c r="AZ559" t="s">
        <v>962</v>
      </c>
      <c r="BG559" t="s">
        <v>973</v>
      </c>
      <c r="BH559" t="s">
        <v>971</v>
      </c>
      <c r="BI559">
        <v>1500</v>
      </c>
      <c r="BJ559" t="s">
        <v>973</v>
      </c>
      <c r="BK559" t="s">
        <v>963</v>
      </c>
    </row>
    <row r="560" spans="1:63">
      <c r="A560" s="372">
        <v>7</v>
      </c>
      <c r="B560" s="360"/>
      <c r="C560" s="360">
        <v>2.2499999999999996E-2</v>
      </c>
      <c r="D560" s="360"/>
      <c r="E560" s="360"/>
      <c r="U560" t="s">
        <v>234</v>
      </c>
      <c r="V560" t="s">
        <v>230</v>
      </c>
      <c r="W560" t="s">
        <v>235</v>
      </c>
      <c r="X560">
        <v>5</v>
      </c>
      <c r="Y560">
        <v>95</v>
      </c>
      <c r="Z560" t="s">
        <v>968</v>
      </c>
      <c r="AA560" t="s">
        <v>972</v>
      </c>
      <c r="AB560">
        <v>1</v>
      </c>
      <c r="AC560" t="s">
        <v>960</v>
      </c>
      <c r="AD560">
        <v>1</v>
      </c>
      <c r="AE560">
        <v>20120731</v>
      </c>
      <c r="AF560" s="358">
        <v>41121</v>
      </c>
      <c r="AG560" s="147">
        <v>41121</v>
      </c>
      <c r="AH560" s="147">
        <v>2012</v>
      </c>
      <c r="AV560" t="s">
        <v>973</v>
      </c>
      <c r="AW560" t="s">
        <v>971</v>
      </c>
      <c r="AX560">
        <v>1000</v>
      </c>
      <c r="AY560" t="s">
        <v>973</v>
      </c>
      <c r="AZ560" t="s">
        <v>962</v>
      </c>
      <c r="BG560" t="s">
        <v>973</v>
      </c>
      <c r="BH560" t="s">
        <v>971</v>
      </c>
      <c r="BI560">
        <v>1500</v>
      </c>
      <c r="BJ560" t="s">
        <v>973</v>
      </c>
      <c r="BK560" t="s">
        <v>963</v>
      </c>
    </row>
    <row r="561" spans="1:63">
      <c r="A561" s="361">
        <v>2011</v>
      </c>
      <c r="B561" s="360"/>
      <c r="C561" s="360">
        <v>1.785714285714286E-2</v>
      </c>
      <c r="D561" s="360"/>
      <c r="E561" s="360"/>
      <c r="U561" t="s">
        <v>234</v>
      </c>
      <c r="V561" t="s">
        <v>230</v>
      </c>
      <c r="W561" t="s">
        <v>235</v>
      </c>
      <c r="X561">
        <v>5</v>
      </c>
      <c r="Y561">
        <v>95</v>
      </c>
      <c r="Z561" t="s">
        <v>968</v>
      </c>
      <c r="AA561" t="s">
        <v>972</v>
      </c>
      <c r="AB561">
        <v>1</v>
      </c>
      <c r="AC561" t="s">
        <v>960</v>
      </c>
      <c r="AD561">
        <v>1</v>
      </c>
      <c r="AE561">
        <v>20120831</v>
      </c>
      <c r="AF561" s="358">
        <v>41152</v>
      </c>
      <c r="AG561" s="147">
        <v>41152</v>
      </c>
      <c r="AH561" s="147">
        <v>2012</v>
      </c>
      <c r="AV561" t="s">
        <v>973</v>
      </c>
      <c r="AW561" t="s">
        <v>971</v>
      </c>
      <c r="AX561">
        <v>1000</v>
      </c>
      <c r="AY561" t="s">
        <v>973</v>
      </c>
      <c r="AZ561" t="s">
        <v>962</v>
      </c>
      <c r="BG561" t="s">
        <v>973</v>
      </c>
      <c r="BH561" t="s">
        <v>971</v>
      </c>
      <c r="BI561">
        <v>1500</v>
      </c>
      <c r="BJ561" t="s">
        <v>973</v>
      </c>
      <c r="BK561" t="s">
        <v>963</v>
      </c>
    </row>
    <row r="562" spans="1:63">
      <c r="A562" s="362" t="s">
        <v>233</v>
      </c>
      <c r="B562" s="360"/>
      <c r="C562" s="360">
        <v>1.1666666666666667E-2</v>
      </c>
      <c r="D562" s="360"/>
      <c r="E562" s="360"/>
      <c r="U562" t="s">
        <v>234</v>
      </c>
      <c r="V562" t="s">
        <v>230</v>
      </c>
      <c r="W562" t="s">
        <v>235</v>
      </c>
      <c r="X562">
        <v>5</v>
      </c>
      <c r="Y562">
        <v>95</v>
      </c>
      <c r="Z562" t="s">
        <v>968</v>
      </c>
      <c r="AA562" t="s">
        <v>972</v>
      </c>
      <c r="AB562">
        <v>1</v>
      </c>
      <c r="AC562" t="s">
        <v>960</v>
      </c>
      <c r="AD562">
        <v>1</v>
      </c>
      <c r="AE562">
        <v>20120930</v>
      </c>
      <c r="AF562" s="358">
        <v>41182</v>
      </c>
      <c r="AG562" s="147">
        <v>41182</v>
      </c>
      <c r="AH562" s="147">
        <v>2012</v>
      </c>
      <c r="AV562" t="s">
        <v>973</v>
      </c>
      <c r="AW562" t="s">
        <v>971</v>
      </c>
      <c r="AX562">
        <v>1000</v>
      </c>
      <c r="AY562" t="s">
        <v>973</v>
      </c>
      <c r="AZ562" t="s">
        <v>962</v>
      </c>
      <c r="BG562" t="s">
        <v>973</v>
      </c>
      <c r="BH562" t="s">
        <v>971</v>
      </c>
      <c r="BI562">
        <v>1500</v>
      </c>
      <c r="BJ562" t="s">
        <v>973</v>
      </c>
      <c r="BK562" t="s">
        <v>963</v>
      </c>
    </row>
    <row r="563" spans="1:63">
      <c r="A563" s="372">
        <v>2</v>
      </c>
      <c r="B563" s="360"/>
      <c r="C563" s="360">
        <v>1.1666666666666667E-2</v>
      </c>
      <c r="D563" s="360"/>
      <c r="E563" s="360"/>
      <c r="U563" t="s">
        <v>234</v>
      </c>
      <c r="V563" t="s">
        <v>230</v>
      </c>
      <c r="W563" t="s">
        <v>235</v>
      </c>
      <c r="X563">
        <v>5</v>
      </c>
      <c r="Y563">
        <v>400</v>
      </c>
      <c r="Z563" t="s">
        <v>977</v>
      </c>
      <c r="AA563" t="s">
        <v>978</v>
      </c>
      <c r="AB563">
        <v>1</v>
      </c>
      <c r="AC563" t="s">
        <v>960</v>
      </c>
      <c r="AD563">
        <v>1</v>
      </c>
      <c r="AE563">
        <v>20090731</v>
      </c>
      <c r="AF563" s="358">
        <v>40025</v>
      </c>
      <c r="AG563" s="147">
        <v>40025</v>
      </c>
      <c r="AH563" s="147">
        <v>2009</v>
      </c>
      <c r="AK563" t="s">
        <v>979</v>
      </c>
      <c r="AL563" t="s">
        <v>980</v>
      </c>
      <c r="AM563">
        <v>6.5</v>
      </c>
      <c r="AN563" t="s">
        <v>979</v>
      </c>
      <c r="AO563" t="s">
        <v>981</v>
      </c>
      <c r="BG563" t="s">
        <v>979</v>
      </c>
      <c r="BH563" t="s">
        <v>971</v>
      </c>
      <c r="BI563">
        <v>9</v>
      </c>
      <c r="BJ563" t="s">
        <v>979</v>
      </c>
      <c r="BK563" t="s">
        <v>963</v>
      </c>
    </row>
    <row r="564" spans="1:63">
      <c r="A564" s="362" t="s">
        <v>235</v>
      </c>
      <c r="B564" s="360"/>
      <c r="C564" s="360">
        <v>2.2500000000000006E-2</v>
      </c>
      <c r="D564" s="360"/>
      <c r="E564" s="360"/>
      <c r="U564" t="s">
        <v>234</v>
      </c>
      <c r="V564" t="s">
        <v>230</v>
      </c>
      <c r="W564" t="s">
        <v>235</v>
      </c>
      <c r="X564">
        <v>5</v>
      </c>
      <c r="Y564">
        <v>400</v>
      </c>
      <c r="Z564" t="s">
        <v>977</v>
      </c>
      <c r="AA564" t="s">
        <v>978</v>
      </c>
      <c r="AB564">
        <v>1</v>
      </c>
      <c r="AC564" t="s">
        <v>960</v>
      </c>
      <c r="AD564">
        <v>1</v>
      </c>
      <c r="AE564">
        <v>20090831</v>
      </c>
      <c r="AF564" s="358">
        <v>40056</v>
      </c>
      <c r="AG564" s="147">
        <v>40056</v>
      </c>
      <c r="AH564" s="147">
        <v>2009</v>
      </c>
      <c r="AK564" t="s">
        <v>979</v>
      </c>
      <c r="AL564" t="s">
        <v>980</v>
      </c>
      <c r="AM564">
        <v>6.5</v>
      </c>
      <c r="AN564" t="s">
        <v>979</v>
      </c>
      <c r="AO564" t="s">
        <v>981</v>
      </c>
      <c r="BG564" t="s">
        <v>979</v>
      </c>
      <c r="BH564" t="s">
        <v>971</v>
      </c>
      <c r="BI564">
        <v>9</v>
      </c>
      <c r="BJ564" t="s">
        <v>979</v>
      </c>
      <c r="BK564" t="s">
        <v>963</v>
      </c>
    </row>
    <row r="565" spans="1:63">
      <c r="A565" s="372">
        <v>1</v>
      </c>
      <c r="B565" s="360"/>
      <c r="C565" s="360">
        <v>0.02</v>
      </c>
      <c r="D565" s="360"/>
      <c r="E565" s="360"/>
      <c r="U565" t="s">
        <v>234</v>
      </c>
      <c r="V565" t="s">
        <v>230</v>
      </c>
      <c r="W565" t="s">
        <v>235</v>
      </c>
      <c r="X565">
        <v>5</v>
      </c>
      <c r="Y565">
        <v>400</v>
      </c>
      <c r="Z565" t="s">
        <v>977</v>
      </c>
      <c r="AA565" t="s">
        <v>978</v>
      </c>
      <c r="AB565">
        <v>1</v>
      </c>
      <c r="AC565" t="s">
        <v>960</v>
      </c>
      <c r="AD565">
        <v>1</v>
      </c>
      <c r="AE565">
        <v>20090930</v>
      </c>
      <c r="AF565" s="358">
        <v>40086</v>
      </c>
      <c r="AG565" s="147">
        <v>40086</v>
      </c>
      <c r="AH565" s="147">
        <v>2009</v>
      </c>
      <c r="AK565" t="s">
        <v>979</v>
      </c>
      <c r="AL565" t="s">
        <v>980</v>
      </c>
      <c r="AM565">
        <v>6.5</v>
      </c>
      <c r="AN565" t="s">
        <v>979</v>
      </c>
      <c r="AO565" t="s">
        <v>981</v>
      </c>
      <c r="BG565" t="s">
        <v>979</v>
      </c>
      <c r="BH565" t="s">
        <v>971</v>
      </c>
      <c r="BI565">
        <v>9</v>
      </c>
      <c r="BJ565" t="s">
        <v>979</v>
      </c>
      <c r="BK565" t="s">
        <v>963</v>
      </c>
    </row>
    <row r="566" spans="1:63">
      <c r="A566" s="372">
        <v>7</v>
      </c>
      <c r="B566" s="360"/>
      <c r="C566" s="360">
        <v>2.3333333333333331E-2</v>
      </c>
      <c r="D566" s="360"/>
      <c r="E566" s="360"/>
      <c r="U566" t="s">
        <v>234</v>
      </c>
      <c r="V566" t="s">
        <v>230</v>
      </c>
      <c r="W566" t="s">
        <v>235</v>
      </c>
      <c r="X566">
        <v>5</v>
      </c>
      <c r="Y566">
        <v>400</v>
      </c>
      <c r="Z566" t="s">
        <v>977</v>
      </c>
      <c r="AA566" t="s">
        <v>978</v>
      </c>
      <c r="AB566">
        <v>1</v>
      </c>
      <c r="AC566" t="s">
        <v>960</v>
      </c>
      <c r="AD566">
        <v>1</v>
      </c>
      <c r="AE566">
        <v>20091031</v>
      </c>
      <c r="AF566" s="358">
        <v>40117</v>
      </c>
      <c r="AG566" s="147">
        <v>40117</v>
      </c>
      <c r="AH566" s="147">
        <v>2009</v>
      </c>
      <c r="AK566" t="s">
        <v>979</v>
      </c>
      <c r="AL566" t="s">
        <v>980</v>
      </c>
      <c r="AM566">
        <v>6.5</v>
      </c>
      <c r="AN566" t="s">
        <v>979</v>
      </c>
      <c r="AO566" t="s">
        <v>981</v>
      </c>
      <c r="BG566" t="s">
        <v>979</v>
      </c>
      <c r="BH566" t="s">
        <v>971</v>
      </c>
      <c r="BI566">
        <v>9</v>
      </c>
      <c r="BJ566" t="s">
        <v>979</v>
      </c>
      <c r="BK566" t="s">
        <v>963</v>
      </c>
    </row>
    <row r="567" spans="1:63">
      <c r="A567" s="361">
        <v>2012</v>
      </c>
      <c r="B567" s="360"/>
      <c r="C567" s="360">
        <v>1.485714285714286E-2</v>
      </c>
      <c r="D567" s="360">
        <v>2.3333333333333334E-2</v>
      </c>
      <c r="E567" s="360">
        <v>0.6216666666666667</v>
      </c>
      <c r="U567" t="s">
        <v>234</v>
      </c>
      <c r="V567" t="s">
        <v>230</v>
      </c>
      <c r="W567" t="s">
        <v>235</v>
      </c>
      <c r="X567">
        <v>5</v>
      </c>
      <c r="Y567">
        <v>400</v>
      </c>
      <c r="Z567" t="s">
        <v>977</v>
      </c>
      <c r="AA567" t="s">
        <v>978</v>
      </c>
      <c r="AB567">
        <v>1</v>
      </c>
      <c r="AC567" t="s">
        <v>960</v>
      </c>
      <c r="AD567">
        <v>1</v>
      </c>
      <c r="AE567">
        <v>20091130</v>
      </c>
      <c r="AF567" s="358">
        <v>40147</v>
      </c>
      <c r="AG567" s="147">
        <v>40147</v>
      </c>
      <c r="AH567" s="147">
        <v>2009</v>
      </c>
      <c r="AK567" t="s">
        <v>979</v>
      </c>
      <c r="AL567" t="s">
        <v>980</v>
      </c>
      <c r="AM567">
        <v>6.5</v>
      </c>
      <c r="AN567" t="s">
        <v>979</v>
      </c>
      <c r="AO567" t="s">
        <v>981</v>
      </c>
      <c r="BG567" t="s">
        <v>979</v>
      </c>
      <c r="BH567" t="s">
        <v>971</v>
      </c>
      <c r="BI567">
        <v>9</v>
      </c>
      <c r="BJ567" t="s">
        <v>979</v>
      </c>
      <c r="BK567" t="s">
        <v>963</v>
      </c>
    </row>
    <row r="568" spans="1:63">
      <c r="A568" s="362" t="s">
        <v>233</v>
      </c>
      <c r="B568" s="360"/>
      <c r="C568" s="360">
        <v>1.0222222222222223E-2</v>
      </c>
      <c r="D568" s="360"/>
      <c r="E568" s="360"/>
      <c r="U568" t="s">
        <v>234</v>
      </c>
      <c r="V568" t="s">
        <v>230</v>
      </c>
      <c r="W568" t="s">
        <v>235</v>
      </c>
      <c r="X568">
        <v>5</v>
      </c>
      <c r="Y568">
        <v>400</v>
      </c>
      <c r="Z568" t="s">
        <v>977</v>
      </c>
      <c r="AA568" t="s">
        <v>978</v>
      </c>
      <c r="AB568">
        <v>1</v>
      </c>
      <c r="AC568" t="s">
        <v>960</v>
      </c>
      <c r="AD568">
        <v>1</v>
      </c>
      <c r="AE568">
        <v>20091231</v>
      </c>
      <c r="AF568" s="358">
        <v>40178</v>
      </c>
      <c r="AG568" s="147">
        <v>40178</v>
      </c>
      <c r="AH568" s="147">
        <v>2009</v>
      </c>
      <c r="AK568" t="s">
        <v>979</v>
      </c>
      <c r="AL568" t="s">
        <v>980</v>
      </c>
      <c r="AM568">
        <v>6.5</v>
      </c>
      <c r="AN568" t="s">
        <v>979</v>
      </c>
      <c r="AO568" t="s">
        <v>981</v>
      </c>
      <c r="BG568" t="s">
        <v>979</v>
      </c>
      <c r="BH568" t="s">
        <v>971</v>
      </c>
      <c r="BI568">
        <v>9</v>
      </c>
      <c r="BJ568" t="s">
        <v>979</v>
      </c>
      <c r="BK568" t="s">
        <v>963</v>
      </c>
    </row>
    <row r="569" spans="1:63">
      <c r="A569" s="372">
        <v>2</v>
      </c>
      <c r="B569" s="360"/>
      <c r="C569" s="360">
        <v>1.0222222222222223E-2</v>
      </c>
      <c r="D569" s="360"/>
      <c r="E569" s="360"/>
      <c r="U569" t="s">
        <v>234</v>
      </c>
      <c r="V569" t="s">
        <v>230</v>
      </c>
      <c r="W569" t="s">
        <v>235</v>
      </c>
      <c r="X569">
        <v>5</v>
      </c>
      <c r="Y569">
        <v>400</v>
      </c>
      <c r="Z569" t="s">
        <v>977</v>
      </c>
      <c r="AA569" t="s">
        <v>978</v>
      </c>
      <c r="AB569">
        <v>1</v>
      </c>
      <c r="AC569" t="s">
        <v>960</v>
      </c>
      <c r="AD569">
        <v>1</v>
      </c>
      <c r="AE569">
        <v>20100131</v>
      </c>
      <c r="AF569" s="358">
        <v>40209</v>
      </c>
      <c r="AG569" s="147">
        <v>40209</v>
      </c>
      <c r="AH569" s="147">
        <v>2010</v>
      </c>
      <c r="AK569" t="s">
        <v>979</v>
      </c>
      <c r="AL569" t="s">
        <v>980</v>
      </c>
      <c r="AM569">
        <v>6.5</v>
      </c>
      <c r="AN569" t="s">
        <v>979</v>
      </c>
      <c r="AO569" t="s">
        <v>981</v>
      </c>
      <c r="BG569" t="s">
        <v>979</v>
      </c>
      <c r="BH569" t="s">
        <v>971</v>
      </c>
      <c r="BI569">
        <v>9</v>
      </c>
      <c r="BJ569" t="s">
        <v>979</v>
      </c>
      <c r="BK569" t="s">
        <v>963</v>
      </c>
    </row>
    <row r="570" spans="1:63">
      <c r="A570" s="362" t="s">
        <v>235</v>
      </c>
      <c r="B570" s="360"/>
      <c r="C570" s="360">
        <v>1.8333333333333337E-2</v>
      </c>
      <c r="D570" s="360">
        <v>2.3333333333333334E-2</v>
      </c>
      <c r="E570" s="360">
        <v>0.6216666666666667</v>
      </c>
      <c r="U570" t="s">
        <v>234</v>
      </c>
      <c r="V570" t="s">
        <v>230</v>
      </c>
      <c r="W570" t="s">
        <v>235</v>
      </c>
      <c r="X570">
        <v>5</v>
      </c>
      <c r="Y570">
        <v>400</v>
      </c>
      <c r="Z570" t="s">
        <v>977</v>
      </c>
      <c r="AA570" t="s">
        <v>978</v>
      </c>
      <c r="AB570">
        <v>1</v>
      </c>
      <c r="AC570" t="s">
        <v>960</v>
      </c>
      <c r="AD570">
        <v>1</v>
      </c>
      <c r="AE570">
        <v>20100228</v>
      </c>
      <c r="AF570" s="358">
        <v>40237</v>
      </c>
      <c r="AG570" s="147">
        <v>40237</v>
      </c>
      <c r="AH570" s="147">
        <v>2010</v>
      </c>
      <c r="AK570" t="s">
        <v>979</v>
      </c>
      <c r="AL570" t="s">
        <v>980</v>
      </c>
      <c r="AM570">
        <v>6.5</v>
      </c>
      <c r="AN570" t="s">
        <v>979</v>
      </c>
      <c r="AO570" t="s">
        <v>981</v>
      </c>
      <c r="BG570" t="s">
        <v>979</v>
      </c>
      <c r="BH570" t="s">
        <v>971</v>
      </c>
      <c r="BI570">
        <v>9</v>
      </c>
      <c r="BJ570" t="s">
        <v>979</v>
      </c>
      <c r="BK570" t="s">
        <v>963</v>
      </c>
    </row>
    <row r="571" spans="1:63">
      <c r="A571" s="372">
        <v>1</v>
      </c>
      <c r="B571" s="360"/>
      <c r="C571" s="360">
        <v>1.6666666666666666E-2</v>
      </c>
      <c r="D571" s="360">
        <v>0.01</v>
      </c>
      <c r="E571" s="360">
        <v>0.03</v>
      </c>
      <c r="U571" t="s">
        <v>234</v>
      </c>
      <c r="V571" t="s">
        <v>230</v>
      </c>
      <c r="W571" t="s">
        <v>235</v>
      </c>
      <c r="X571">
        <v>5</v>
      </c>
      <c r="Y571">
        <v>400</v>
      </c>
      <c r="Z571" t="s">
        <v>977</v>
      </c>
      <c r="AA571" t="s">
        <v>978</v>
      </c>
      <c r="AB571">
        <v>1</v>
      </c>
      <c r="AC571" t="s">
        <v>960</v>
      </c>
      <c r="AD571">
        <v>1</v>
      </c>
      <c r="AE571">
        <v>20100331</v>
      </c>
      <c r="AF571" s="358">
        <v>40268</v>
      </c>
      <c r="AG571" s="147">
        <v>40268</v>
      </c>
      <c r="AH571" s="147">
        <v>2010</v>
      </c>
      <c r="AK571" t="s">
        <v>979</v>
      </c>
      <c r="AL571" t="s">
        <v>980</v>
      </c>
      <c r="AM571">
        <v>6.5</v>
      </c>
      <c r="AN571" t="s">
        <v>979</v>
      </c>
      <c r="AO571" t="s">
        <v>981</v>
      </c>
      <c r="BG571" t="s">
        <v>979</v>
      </c>
      <c r="BH571" t="s">
        <v>971</v>
      </c>
      <c r="BI571">
        <v>9</v>
      </c>
      <c r="BJ571" t="s">
        <v>979</v>
      </c>
      <c r="BK571" t="s">
        <v>963</v>
      </c>
    </row>
    <row r="572" spans="1:63">
      <c r="A572" s="372">
        <v>7</v>
      </c>
      <c r="B572" s="360"/>
      <c r="C572" s="360">
        <v>1.8888888888888889E-2</v>
      </c>
      <c r="D572" s="360">
        <v>2.6000000000000002E-2</v>
      </c>
      <c r="E572" s="360">
        <v>0.74</v>
      </c>
      <c r="U572" t="s">
        <v>234</v>
      </c>
      <c r="V572" t="s">
        <v>230</v>
      </c>
      <c r="W572" t="s">
        <v>235</v>
      </c>
      <c r="X572">
        <v>5</v>
      </c>
      <c r="Y572">
        <v>400</v>
      </c>
      <c r="Z572" t="s">
        <v>977</v>
      </c>
      <c r="AA572" t="s">
        <v>978</v>
      </c>
      <c r="AB572">
        <v>1</v>
      </c>
      <c r="AC572" t="s">
        <v>960</v>
      </c>
      <c r="AD572">
        <v>1</v>
      </c>
      <c r="AE572">
        <v>20100430</v>
      </c>
      <c r="AF572" s="358">
        <v>40298</v>
      </c>
      <c r="AG572" s="147">
        <v>40298</v>
      </c>
      <c r="AH572" s="147">
        <v>2010</v>
      </c>
      <c r="AK572" t="s">
        <v>979</v>
      </c>
      <c r="AL572" t="s">
        <v>980</v>
      </c>
      <c r="AM572">
        <v>6.5</v>
      </c>
      <c r="AN572" t="s">
        <v>979</v>
      </c>
      <c r="AO572" t="s">
        <v>981</v>
      </c>
      <c r="BG572" t="s">
        <v>979</v>
      </c>
      <c r="BH572" t="s">
        <v>971</v>
      </c>
      <c r="BI572">
        <v>9</v>
      </c>
      <c r="BJ572" t="s">
        <v>979</v>
      </c>
      <c r="BK572" t="s">
        <v>963</v>
      </c>
    </row>
    <row r="573" spans="1:63">
      <c r="A573" s="106" t="s">
        <v>1042</v>
      </c>
      <c r="B573" s="360"/>
      <c r="C573" s="360">
        <v>1.5000000000000002E-3</v>
      </c>
      <c r="D573" s="360"/>
      <c r="E573" s="360"/>
      <c r="U573" t="s">
        <v>234</v>
      </c>
      <c r="V573" t="s">
        <v>230</v>
      </c>
      <c r="W573" t="s">
        <v>235</v>
      </c>
      <c r="X573">
        <v>5</v>
      </c>
      <c r="Y573">
        <v>400</v>
      </c>
      <c r="Z573" t="s">
        <v>977</v>
      </c>
      <c r="AA573" t="s">
        <v>978</v>
      </c>
      <c r="AB573">
        <v>1</v>
      </c>
      <c r="AC573" t="s">
        <v>960</v>
      </c>
      <c r="AD573">
        <v>1</v>
      </c>
      <c r="AE573">
        <v>20100531</v>
      </c>
      <c r="AF573" s="358">
        <v>40329</v>
      </c>
      <c r="AG573" s="147">
        <v>40329</v>
      </c>
      <c r="AH573" s="147">
        <v>2010</v>
      </c>
      <c r="AK573" t="s">
        <v>979</v>
      </c>
      <c r="AL573" t="s">
        <v>980</v>
      </c>
      <c r="AM573">
        <v>6.5</v>
      </c>
      <c r="AN573" t="s">
        <v>979</v>
      </c>
      <c r="AO573" t="s">
        <v>981</v>
      </c>
      <c r="BG573" t="s">
        <v>979</v>
      </c>
      <c r="BH573" t="s">
        <v>971</v>
      </c>
      <c r="BI573">
        <v>9</v>
      </c>
      <c r="BJ573" t="s">
        <v>979</v>
      </c>
      <c r="BK573" t="s">
        <v>963</v>
      </c>
    </row>
    <row r="574" spans="1:63">
      <c r="A574" s="361">
        <v>2012</v>
      </c>
      <c r="B574" s="360"/>
      <c r="C574" s="360">
        <v>1.5000000000000002E-3</v>
      </c>
      <c r="D574" s="360"/>
      <c r="E574" s="360"/>
      <c r="U574" t="s">
        <v>234</v>
      </c>
      <c r="V574" t="s">
        <v>230</v>
      </c>
      <c r="W574" t="s">
        <v>235</v>
      </c>
      <c r="X574">
        <v>5</v>
      </c>
      <c r="Y574">
        <v>400</v>
      </c>
      <c r="Z574" t="s">
        <v>977</v>
      </c>
      <c r="AA574" t="s">
        <v>978</v>
      </c>
      <c r="AB574">
        <v>1</v>
      </c>
      <c r="AC574" t="s">
        <v>960</v>
      </c>
      <c r="AD574">
        <v>1</v>
      </c>
      <c r="AE574">
        <v>20100630</v>
      </c>
      <c r="AF574" s="358">
        <v>40359</v>
      </c>
      <c r="AG574" s="147">
        <v>40359</v>
      </c>
      <c r="AH574" s="147">
        <v>2010</v>
      </c>
      <c r="AK574" t="s">
        <v>979</v>
      </c>
      <c r="AL574" t="s">
        <v>980</v>
      </c>
      <c r="AM574">
        <v>6.5</v>
      </c>
      <c r="AN574" t="s">
        <v>979</v>
      </c>
      <c r="AO574" t="s">
        <v>981</v>
      </c>
      <c r="BG574" t="s">
        <v>979</v>
      </c>
      <c r="BH574" t="s">
        <v>971</v>
      </c>
      <c r="BI574">
        <v>9</v>
      </c>
      <c r="BJ574" t="s">
        <v>979</v>
      </c>
      <c r="BK574" t="s">
        <v>963</v>
      </c>
    </row>
    <row r="575" spans="1:63">
      <c r="A575" s="362" t="s">
        <v>235</v>
      </c>
      <c r="B575" s="360"/>
      <c r="C575" s="360">
        <v>1.5000000000000002E-3</v>
      </c>
      <c r="D575" s="360"/>
      <c r="E575" s="360"/>
      <c r="U575" t="s">
        <v>234</v>
      </c>
      <c r="V575" t="s">
        <v>230</v>
      </c>
      <c r="W575" t="s">
        <v>235</v>
      </c>
      <c r="X575">
        <v>5</v>
      </c>
      <c r="Y575">
        <v>400</v>
      </c>
      <c r="Z575" t="s">
        <v>977</v>
      </c>
      <c r="AA575" t="s">
        <v>978</v>
      </c>
      <c r="AB575">
        <v>1</v>
      </c>
      <c r="AC575" t="s">
        <v>960</v>
      </c>
      <c r="AD575">
        <v>1</v>
      </c>
      <c r="AE575">
        <v>20100731</v>
      </c>
      <c r="AF575" s="358">
        <v>40390</v>
      </c>
      <c r="AG575" s="147">
        <v>40390</v>
      </c>
      <c r="AH575" s="147">
        <v>2010</v>
      </c>
      <c r="AK575" t="s">
        <v>979</v>
      </c>
      <c r="AL575" t="s">
        <v>980</v>
      </c>
      <c r="AM575">
        <v>6.5</v>
      </c>
      <c r="AN575" t="s">
        <v>979</v>
      </c>
      <c r="AO575" t="s">
        <v>981</v>
      </c>
      <c r="BG575" t="s">
        <v>979</v>
      </c>
      <c r="BH575" t="s">
        <v>971</v>
      </c>
      <c r="BI575">
        <v>9</v>
      </c>
      <c r="BJ575" t="s">
        <v>979</v>
      </c>
      <c r="BK575" t="s">
        <v>963</v>
      </c>
    </row>
    <row r="576" spans="1:63">
      <c r="A576" s="372">
        <v>1</v>
      </c>
      <c r="B576" s="360"/>
      <c r="C576" s="360">
        <v>2E-3</v>
      </c>
      <c r="D576" s="360"/>
      <c r="E576" s="360"/>
      <c r="U576" t="s">
        <v>234</v>
      </c>
      <c r="V576" t="s">
        <v>230</v>
      </c>
      <c r="W576" t="s">
        <v>235</v>
      </c>
      <c r="X576">
        <v>5</v>
      </c>
      <c r="Y576">
        <v>400</v>
      </c>
      <c r="Z576" t="s">
        <v>977</v>
      </c>
      <c r="AA576" t="s">
        <v>978</v>
      </c>
      <c r="AB576">
        <v>1</v>
      </c>
      <c r="AC576" t="s">
        <v>960</v>
      </c>
      <c r="AD576">
        <v>1</v>
      </c>
      <c r="AE576">
        <v>20100831</v>
      </c>
      <c r="AF576" s="358">
        <v>40421</v>
      </c>
      <c r="AG576" s="147">
        <v>40421</v>
      </c>
      <c r="AH576" s="147">
        <v>2010</v>
      </c>
      <c r="AK576" t="s">
        <v>979</v>
      </c>
      <c r="AL576" t="s">
        <v>980</v>
      </c>
      <c r="AM576">
        <v>6.5</v>
      </c>
      <c r="AN576" t="s">
        <v>979</v>
      </c>
      <c r="AO576" t="s">
        <v>981</v>
      </c>
      <c r="BG576" t="s">
        <v>979</v>
      </c>
      <c r="BH576" t="s">
        <v>971</v>
      </c>
      <c r="BI576">
        <v>9</v>
      </c>
      <c r="BJ576" t="s">
        <v>979</v>
      </c>
      <c r="BK576" t="s">
        <v>963</v>
      </c>
    </row>
    <row r="577" spans="1:63">
      <c r="A577" s="372">
        <v>5</v>
      </c>
      <c r="B577" s="360"/>
      <c r="C577" s="360"/>
      <c r="D577" s="360"/>
      <c r="E577" s="360"/>
      <c r="U577" t="s">
        <v>234</v>
      </c>
      <c r="V577" t="s">
        <v>230</v>
      </c>
      <c r="W577" t="s">
        <v>235</v>
      </c>
      <c r="X577">
        <v>5</v>
      </c>
      <c r="Y577">
        <v>400</v>
      </c>
      <c r="Z577" t="s">
        <v>977</v>
      </c>
      <c r="AA577" t="s">
        <v>978</v>
      </c>
      <c r="AB577">
        <v>1</v>
      </c>
      <c r="AC577" t="s">
        <v>960</v>
      </c>
      <c r="AD577">
        <v>1</v>
      </c>
      <c r="AE577">
        <v>20100930</v>
      </c>
      <c r="AF577" s="358">
        <v>40451</v>
      </c>
      <c r="AG577" s="147">
        <v>40451</v>
      </c>
      <c r="AH577" s="147">
        <v>2010</v>
      </c>
      <c r="AK577" t="s">
        <v>979</v>
      </c>
      <c r="AL577" t="s">
        <v>980</v>
      </c>
      <c r="AM577">
        <v>6.5</v>
      </c>
      <c r="AN577" t="s">
        <v>979</v>
      </c>
      <c r="AO577" t="s">
        <v>981</v>
      </c>
      <c r="BG577" t="s">
        <v>979</v>
      </c>
      <c r="BH577" t="s">
        <v>971</v>
      </c>
      <c r="BI577">
        <v>9</v>
      </c>
      <c r="BJ577" t="s">
        <v>979</v>
      </c>
      <c r="BK577" t="s">
        <v>963</v>
      </c>
    </row>
    <row r="578" spans="1:63">
      <c r="A578" s="372">
        <v>7</v>
      </c>
      <c r="B578" s="360"/>
      <c r="C578" s="360">
        <v>1.4E-3</v>
      </c>
      <c r="D578" s="360"/>
      <c r="E578" s="360"/>
      <c r="U578" t="s">
        <v>234</v>
      </c>
      <c r="V578" t="s">
        <v>230</v>
      </c>
      <c r="W578" t="s">
        <v>235</v>
      </c>
      <c r="X578">
        <v>5</v>
      </c>
      <c r="Y578">
        <v>400</v>
      </c>
      <c r="Z578" t="s">
        <v>977</v>
      </c>
      <c r="AA578" t="s">
        <v>978</v>
      </c>
      <c r="AB578">
        <v>1</v>
      </c>
      <c r="AC578" t="s">
        <v>960</v>
      </c>
      <c r="AD578">
        <v>1</v>
      </c>
      <c r="AE578">
        <v>20101031</v>
      </c>
      <c r="AF578" s="358">
        <v>40482</v>
      </c>
      <c r="AG578" s="147">
        <v>40482</v>
      </c>
      <c r="AH578" s="147">
        <v>2010</v>
      </c>
      <c r="AK578" t="s">
        <v>979</v>
      </c>
      <c r="AL578" t="s">
        <v>980</v>
      </c>
      <c r="AM578">
        <v>6.5</v>
      </c>
      <c r="AN578" t="s">
        <v>979</v>
      </c>
      <c r="AO578" t="s">
        <v>981</v>
      </c>
      <c r="BG578" t="s">
        <v>979</v>
      </c>
      <c r="BH578" t="s">
        <v>971</v>
      </c>
      <c r="BI578">
        <v>9</v>
      </c>
      <c r="BJ578" t="s">
        <v>979</v>
      </c>
      <c r="BK578" t="s">
        <v>963</v>
      </c>
    </row>
    <row r="579" spans="1:63">
      <c r="A579" s="106" t="s">
        <v>1021</v>
      </c>
      <c r="B579" s="360"/>
      <c r="C579" s="360">
        <v>2.0789473684210539E-3</v>
      </c>
      <c r="D579" s="360">
        <v>2.0789473684210539E-3</v>
      </c>
      <c r="E579" s="360"/>
      <c r="U579" t="s">
        <v>234</v>
      </c>
      <c r="V579" t="s">
        <v>230</v>
      </c>
      <c r="W579" t="s">
        <v>235</v>
      </c>
      <c r="X579">
        <v>5</v>
      </c>
      <c r="Y579">
        <v>400</v>
      </c>
      <c r="Z579" t="s">
        <v>977</v>
      </c>
      <c r="AA579" t="s">
        <v>978</v>
      </c>
      <c r="AB579">
        <v>1</v>
      </c>
      <c r="AC579" t="s">
        <v>960</v>
      </c>
      <c r="AD579">
        <v>1</v>
      </c>
      <c r="AE579">
        <v>20101130</v>
      </c>
      <c r="AF579" s="358">
        <v>40512</v>
      </c>
      <c r="AG579" s="147">
        <v>40512</v>
      </c>
      <c r="AH579" s="147">
        <v>2010</v>
      </c>
      <c r="AK579" t="s">
        <v>979</v>
      </c>
      <c r="AL579" t="s">
        <v>980</v>
      </c>
      <c r="AM579">
        <v>6.5</v>
      </c>
      <c r="AN579" t="s">
        <v>979</v>
      </c>
      <c r="AO579" t="s">
        <v>981</v>
      </c>
      <c r="BG579" t="s">
        <v>979</v>
      </c>
      <c r="BH579" t="s">
        <v>971</v>
      </c>
      <c r="BI579">
        <v>9</v>
      </c>
      <c r="BJ579" t="s">
        <v>979</v>
      </c>
      <c r="BK579" t="s">
        <v>963</v>
      </c>
    </row>
    <row r="580" spans="1:63">
      <c r="A580" s="361">
        <v>2010</v>
      </c>
      <c r="B580" s="360"/>
      <c r="C580" s="360">
        <v>2.0000000000000005E-3</v>
      </c>
      <c r="D580" s="360">
        <v>2.0000000000000005E-3</v>
      </c>
      <c r="E580" s="360"/>
      <c r="U580" t="s">
        <v>234</v>
      </c>
      <c r="V580" t="s">
        <v>230</v>
      </c>
      <c r="W580" t="s">
        <v>235</v>
      </c>
      <c r="X580">
        <v>5</v>
      </c>
      <c r="Y580">
        <v>400</v>
      </c>
      <c r="Z580" t="s">
        <v>977</v>
      </c>
      <c r="AA580" t="s">
        <v>978</v>
      </c>
      <c r="AB580">
        <v>1</v>
      </c>
      <c r="AC580" t="s">
        <v>960</v>
      </c>
      <c r="AD580">
        <v>1</v>
      </c>
      <c r="AE580">
        <v>20101231</v>
      </c>
      <c r="AF580" s="358">
        <v>40543</v>
      </c>
      <c r="AG580" s="147">
        <v>40543</v>
      </c>
      <c r="AH580" s="147">
        <v>2010</v>
      </c>
      <c r="AK580" t="s">
        <v>979</v>
      </c>
      <c r="AL580" t="s">
        <v>980</v>
      </c>
      <c r="AM580">
        <v>6.5</v>
      </c>
      <c r="AN580" t="s">
        <v>979</v>
      </c>
      <c r="AO580" t="s">
        <v>981</v>
      </c>
      <c r="BG580" t="s">
        <v>979</v>
      </c>
      <c r="BH580" t="s">
        <v>971</v>
      </c>
      <c r="BI580">
        <v>9</v>
      </c>
      <c r="BJ580" t="s">
        <v>979</v>
      </c>
      <c r="BK580" t="s">
        <v>963</v>
      </c>
    </row>
    <row r="581" spans="1:63">
      <c r="A581" s="362" t="s">
        <v>235</v>
      </c>
      <c r="B581" s="360"/>
      <c r="C581" s="360">
        <v>2.0000000000000005E-3</v>
      </c>
      <c r="D581" s="360">
        <v>2.0000000000000005E-3</v>
      </c>
      <c r="E581" s="360"/>
      <c r="U581" t="s">
        <v>234</v>
      </c>
      <c r="V581" t="s">
        <v>230</v>
      </c>
      <c r="W581" t="s">
        <v>235</v>
      </c>
      <c r="X581">
        <v>5</v>
      </c>
      <c r="Y581">
        <v>400</v>
      </c>
      <c r="Z581" t="s">
        <v>977</v>
      </c>
      <c r="AA581" t="s">
        <v>978</v>
      </c>
      <c r="AB581">
        <v>1</v>
      </c>
      <c r="AC581" t="s">
        <v>960</v>
      </c>
      <c r="AD581">
        <v>1</v>
      </c>
      <c r="AE581">
        <v>20110131</v>
      </c>
      <c r="AF581" s="358">
        <v>40574</v>
      </c>
      <c r="AG581" s="147">
        <v>40574</v>
      </c>
      <c r="AH581" s="147">
        <v>2011</v>
      </c>
      <c r="AK581" t="s">
        <v>979</v>
      </c>
      <c r="AL581" t="s">
        <v>980</v>
      </c>
      <c r="AM581">
        <v>6.5</v>
      </c>
      <c r="AN581" t="s">
        <v>979</v>
      </c>
      <c r="AO581" t="s">
        <v>981</v>
      </c>
      <c r="BG581" t="s">
        <v>979</v>
      </c>
      <c r="BH581" t="s">
        <v>971</v>
      </c>
      <c r="BI581">
        <v>9</v>
      </c>
      <c r="BJ581" t="s">
        <v>979</v>
      </c>
      <c r="BK581" t="s">
        <v>963</v>
      </c>
    </row>
    <row r="582" spans="1:63">
      <c r="A582" s="372">
        <v>1</v>
      </c>
      <c r="B582" s="360"/>
      <c r="C582" s="360">
        <v>2.5000000000000001E-3</v>
      </c>
      <c r="D582" s="360">
        <v>2.5000000000000001E-3</v>
      </c>
      <c r="E582" s="360"/>
      <c r="U582" t="s">
        <v>234</v>
      </c>
      <c r="V582" t="s">
        <v>230</v>
      </c>
      <c r="W582" t="s">
        <v>235</v>
      </c>
      <c r="X582">
        <v>5</v>
      </c>
      <c r="Y582">
        <v>400</v>
      </c>
      <c r="Z582" t="s">
        <v>977</v>
      </c>
      <c r="AA582" t="s">
        <v>978</v>
      </c>
      <c r="AB582">
        <v>1</v>
      </c>
      <c r="AC582" t="s">
        <v>960</v>
      </c>
      <c r="AD582">
        <v>1</v>
      </c>
      <c r="AE582">
        <v>20110228</v>
      </c>
      <c r="AF582" s="358">
        <v>40602</v>
      </c>
      <c r="AG582" s="147">
        <v>40602</v>
      </c>
      <c r="AH582" s="147">
        <v>2011</v>
      </c>
      <c r="AK582" t="s">
        <v>979</v>
      </c>
      <c r="AL582" t="s">
        <v>980</v>
      </c>
      <c r="AM582">
        <v>6.5</v>
      </c>
      <c r="AN582" t="s">
        <v>979</v>
      </c>
      <c r="AO582" t="s">
        <v>981</v>
      </c>
      <c r="BG582" t="s">
        <v>979</v>
      </c>
      <c r="BH582" t="s">
        <v>971</v>
      </c>
      <c r="BI582">
        <v>9</v>
      </c>
      <c r="BJ582" t="s">
        <v>979</v>
      </c>
      <c r="BK582" t="s">
        <v>963</v>
      </c>
    </row>
    <row r="583" spans="1:63">
      <c r="A583" s="372">
        <v>5</v>
      </c>
      <c r="B583" s="360"/>
      <c r="C583" s="360"/>
      <c r="D583" s="360"/>
      <c r="E583" s="360"/>
      <c r="U583" t="s">
        <v>234</v>
      </c>
      <c r="V583" t="s">
        <v>230</v>
      </c>
      <c r="W583" t="s">
        <v>235</v>
      </c>
      <c r="X583">
        <v>5</v>
      </c>
      <c r="Y583">
        <v>400</v>
      </c>
      <c r="Z583" t="s">
        <v>977</v>
      </c>
      <c r="AA583" t="s">
        <v>978</v>
      </c>
      <c r="AB583">
        <v>1</v>
      </c>
      <c r="AC583" t="s">
        <v>960</v>
      </c>
      <c r="AD583">
        <v>1</v>
      </c>
      <c r="AE583">
        <v>20110331</v>
      </c>
      <c r="AF583" s="358">
        <v>40633</v>
      </c>
      <c r="AG583" s="147">
        <v>40633</v>
      </c>
      <c r="AH583" s="147">
        <v>2011</v>
      </c>
      <c r="AK583" t="s">
        <v>979</v>
      </c>
      <c r="AL583" t="s">
        <v>980</v>
      </c>
      <c r="AM583">
        <v>6.5</v>
      </c>
      <c r="AN583" t="s">
        <v>979</v>
      </c>
      <c r="AO583" t="s">
        <v>981</v>
      </c>
      <c r="BG583" t="s">
        <v>979</v>
      </c>
      <c r="BH583" t="s">
        <v>971</v>
      </c>
      <c r="BI583">
        <v>9</v>
      </c>
      <c r="BJ583" t="s">
        <v>979</v>
      </c>
      <c r="BK583" t="s">
        <v>963</v>
      </c>
    </row>
    <row r="584" spans="1:63">
      <c r="A584" s="372">
        <v>7</v>
      </c>
      <c r="B584" s="360"/>
      <c r="C584" s="360">
        <v>1.8333333333333335E-3</v>
      </c>
      <c r="D584" s="360">
        <v>1.8333333333333335E-3</v>
      </c>
      <c r="E584" s="360"/>
      <c r="U584" t="s">
        <v>234</v>
      </c>
      <c r="V584" t="s">
        <v>230</v>
      </c>
      <c r="W584" t="s">
        <v>235</v>
      </c>
      <c r="X584">
        <v>5</v>
      </c>
      <c r="Y584">
        <v>400</v>
      </c>
      <c r="Z584" t="s">
        <v>977</v>
      </c>
      <c r="AA584" t="s">
        <v>978</v>
      </c>
      <c r="AB584">
        <v>1</v>
      </c>
      <c r="AC584" t="s">
        <v>960</v>
      </c>
      <c r="AD584">
        <v>1</v>
      </c>
      <c r="AE584">
        <v>20110430</v>
      </c>
      <c r="AF584" s="358">
        <v>40663</v>
      </c>
      <c r="AG584" s="147">
        <v>40663</v>
      </c>
      <c r="AH584" s="147">
        <v>2011</v>
      </c>
      <c r="AK584" t="s">
        <v>979</v>
      </c>
      <c r="AL584" t="s">
        <v>980</v>
      </c>
      <c r="AM584">
        <v>6.5</v>
      </c>
      <c r="AN584" t="s">
        <v>979</v>
      </c>
      <c r="AO584" t="s">
        <v>981</v>
      </c>
      <c r="BG584" t="s">
        <v>979</v>
      </c>
      <c r="BH584" t="s">
        <v>971</v>
      </c>
      <c r="BI584">
        <v>9</v>
      </c>
      <c r="BJ584" t="s">
        <v>979</v>
      </c>
      <c r="BK584" t="s">
        <v>963</v>
      </c>
    </row>
    <row r="585" spans="1:63">
      <c r="A585" s="361">
        <v>2011</v>
      </c>
      <c r="B585" s="360"/>
      <c r="C585" s="360">
        <v>2.2500000000000007E-3</v>
      </c>
      <c r="D585" s="360">
        <v>2.2500000000000007E-3</v>
      </c>
      <c r="E585" s="360"/>
      <c r="U585" t="s">
        <v>234</v>
      </c>
      <c r="V585" t="s">
        <v>230</v>
      </c>
      <c r="W585" t="s">
        <v>235</v>
      </c>
      <c r="X585">
        <v>5</v>
      </c>
      <c r="Y585">
        <v>400</v>
      </c>
      <c r="Z585" t="s">
        <v>977</v>
      </c>
      <c r="AA585" t="s">
        <v>978</v>
      </c>
      <c r="AB585">
        <v>1</v>
      </c>
      <c r="AC585" t="s">
        <v>960</v>
      </c>
      <c r="AD585">
        <v>1</v>
      </c>
      <c r="AE585">
        <v>20110531</v>
      </c>
      <c r="AF585" s="358">
        <v>40694</v>
      </c>
      <c r="AG585" s="147">
        <v>40694</v>
      </c>
      <c r="AH585" s="147">
        <v>2011</v>
      </c>
      <c r="AK585" t="s">
        <v>979</v>
      </c>
      <c r="AL585" t="s">
        <v>980</v>
      </c>
      <c r="AM585">
        <v>6.5</v>
      </c>
      <c r="AN585" t="s">
        <v>979</v>
      </c>
      <c r="AO585" t="s">
        <v>981</v>
      </c>
      <c r="BG585" t="s">
        <v>979</v>
      </c>
      <c r="BH585" t="s">
        <v>971</v>
      </c>
      <c r="BI585">
        <v>9</v>
      </c>
      <c r="BJ585" t="s">
        <v>979</v>
      </c>
      <c r="BK585" t="s">
        <v>963</v>
      </c>
    </row>
    <row r="586" spans="1:63">
      <c r="A586" s="362" t="s">
        <v>235</v>
      </c>
      <c r="B586" s="360"/>
      <c r="C586" s="360">
        <v>2.2500000000000007E-3</v>
      </c>
      <c r="D586" s="360">
        <v>2.2500000000000007E-3</v>
      </c>
      <c r="E586" s="360"/>
      <c r="U586" t="s">
        <v>234</v>
      </c>
      <c r="V586" t="s">
        <v>230</v>
      </c>
      <c r="W586" t="s">
        <v>235</v>
      </c>
      <c r="X586">
        <v>5</v>
      </c>
      <c r="Y586">
        <v>400</v>
      </c>
      <c r="Z586" t="s">
        <v>977</v>
      </c>
      <c r="AA586" t="s">
        <v>978</v>
      </c>
      <c r="AB586">
        <v>1</v>
      </c>
      <c r="AC586" t="s">
        <v>960</v>
      </c>
      <c r="AD586">
        <v>1</v>
      </c>
      <c r="AE586">
        <v>20110630</v>
      </c>
      <c r="AF586" s="358">
        <v>40724</v>
      </c>
      <c r="AG586" s="147">
        <v>40724</v>
      </c>
      <c r="AH586" s="147">
        <v>2011</v>
      </c>
      <c r="AK586" t="s">
        <v>979</v>
      </c>
      <c r="AL586" t="s">
        <v>980</v>
      </c>
      <c r="AM586">
        <v>6.5</v>
      </c>
      <c r="AN586" t="s">
        <v>979</v>
      </c>
      <c r="AO586" t="s">
        <v>981</v>
      </c>
      <c r="BG586" t="s">
        <v>979</v>
      </c>
      <c r="BH586" t="s">
        <v>971</v>
      </c>
      <c r="BI586">
        <v>9</v>
      </c>
      <c r="BJ586" t="s">
        <v>979</v>
      </c>
      <c r="BK586" t="s">
        <v>963</v>
      </c>
    </row>
    <row r="587" spans="1:63">
      <c r="A587" s="372">
        <v>1</v>
      </c>
      <c r="B587" s="360"/>
      <c r="C587" s="360">
        <v>3.2500000000000003E-3</v>
      </c>
      <c r="D587" s="360">
        <v>3.2500000000000003E-3</v>
      </c>
      <c r="E587" s="360"/>
      <c r="U587" t="s">
        <v>234</v>
      </c>
      <c r="V587" t="s">
        <v>230</v>
      </c>
      <c r="W587" t="s">
        <v>235</v>
      </c>
      <c r="X587">
        <v>5</v>
      </c>
      <c r="Y587">
        <v>400</v>
      </c>
      <c r="Z587" t="s">
        <v>977</v>
      </c>
      <c r="AA587" t="s">
        <v>978</v>
      </c>
      <c r="AB587">
        <v>1</v>
      </c>
      <c r="AC587" t="s">
        <v>960</v>
      </c>
      <c r="AD587">
        <v>1</v>
      </c>
      <c r="AE587">
        <v>20110731</v>
      </c>
      <c r="AF587" s="358">
        <v>40755</v>
      </c>
      <c r="AG587" s="147">
        <v>40755</v>
      </c>
      <c r="AH587" s="147">
        <v>2011</v>
      </c>
      <c r="AK587" t="s">
        <v>979</v>
      </c>
      <c r="AL587" t="s">
        <v>980</v>
      </c>
      <c r="AM587">
        <v>6.5</v>
      </c>
      <c r="AN587" t="s">
        <v>979</v>
      </c>
      <c r="AO587" t="s">
        <v>981</v>
      </c>
      <c r="BG587" t="s">
        <v>979</v>
      </c>
      <c r="BH587" t="s">
        <v>971</v>
      </c>
      <c r="BI587">
        <v>9</v>
      </c>
      <c r="BJ587" t="s">
        <v>979</v>
      </c>
      <c r="BK587" t="s">
        <v>963</v>
      </c>
    </row>
    <row r="588" spans="1:63">
      <c r="A588" s="372">
        <v>5</v>
      </c>
      <c r="B588" s="360"/>
      <c r="C588" s="360"/>
      <c r="D588" s="360"/>
      <c r="E588" s="360"/>
      <c r="U588" t="s">
        <v>234</v>
      </c>
      <c r="V588" t="s">
        <v>230</v>
      </c>
      <c r="W588" t="s">
        <v>235</v>
      </c>
      <c r="X588">
        <v>5</v>
      </c>
      <c r="Y588">
        <v>400</v>
      </c>
      <c r="Z588" t="s">
        <v>977</v>
      </c>
      <c r="AA588" t="s">
        <v>978</v>
      </c>
      <c r="AB588">
        <v>1</v>
      </c>
      <c r="AC588" t="s">
        <v>960</v>
      </c>
      <c r="AD588">
        <v>1</v>
      </c>
      <c r="AE588">
        <v>20110831</v>
      </c>
      <c r="AF588" s="358">
        <v>40786</v>
      </c>
      <c r="AG588" s="147">
        <v>40786</v>
      </c>
      <c r="AH588" s="147">
        <v>2011</v>
      </c>
      <c r="AK588" t="s">
        <v>979</v>
      </c>
      <c r="AL588" t="s">
        <v>980</v>
      </c>
      <c r="AM588">
        <v>6.5</v>
      </c>
      <c r="AN588" t="s">
        <v>979</v>
      </c>
      <c r="AO588" t="s">
        <v>981</v>
      </c>
      <c r="BG588" t="s">
        <v>979</v>
      </c>
      <c r="BH588" t="s">
        <v>971</v>
      </c>
      <c r="BI588">
        <v>9</v>
      </c>
      <c r="BJ588" t="s">
        <v>979</v>
      </c>
      <c r="BK588" t="s">
        <v>963</v>
      </c>
    </row>
    <row r="589" spans="1:63">
      <c r="A589" s="372">
        <v>7</v>
      </c>
      <c r="B589" s="360"/>
      <c r="C589" s="360">
        <v>1.9166666666666666E-3</v>
      </c>
      <c r="D589" s="360">
        <v>1.9166666666666666E-3</v>
      </c>
      <c r="E589" s="360"/>
      <c r="U589" t="s">
        <v>234</v>
      </c>
      <c r="V589" t="s">
        <v>230</v>
      </c>
      <c r="W589" t="s">
        <v>235</v>
      </c>
      <c r="X589">
        <v>5</v>
      </c>
      <c r="Y589">
        <v>400</v>
      </c>
      <c r="Z589" t="s">
        <v>977</v>
      </c>
      <c r="AA589" t="s">
        <v>978</v>
      </c>
      <c r="AB589">
        <v>1</v>
      </c>
      <c r="AC589" t="s">
        <v>960</v>
      </c>
      <c r="AD589">
        <v>1</v>
      </c>
      <c r="AE589">
        <v>20110930</v>
      </c>
      <c r="AF589" s="358">
        <v>40816</v>
      </c>
      <c r="AG589" s="147">
        <v>40816</v>
      </c>
      <c r="AH589" s="147">
        <v>2011</v>
      </c>
      <c r="AK589" t="s">
        <v>979</v>
      </c>
      <c r="AL589" t="s">
        <v>980</v>
      </c>
      <c r="AM589">
        <v>6.5</v>
      </c>
      <c r="AN589" t="s">
        <v>979</v>
      </c>
      <c r="AO589" t="s">
        <v>981</v>
      </c>
      <c r="BG589" t="s">
        <v>979</v>
      </c>
      <c r="BH589" t="s">
        <v>971</v>
      </c>
      <c r="BI589">
        <v>9</v>
      </c>
      <c r="BJ589" t="s">
        <v>979</v>
      </c>
      <c r="BK589" t="s">
        <v>963</v>
      </c>
    </row>
    <row r="590" spans="1:63">
      <c r="A590" s="361">
        <v>2012</v>
      </c>
      <c r="B590" s="360"/>
      <c r="C590" s="360">
        <v>1.8333333333333337E-3</v>
      </c>
      <c r="D590" s="360">
        <v>1.8333333333333337E-3</v>
      </c>
      <c r="E590" s="360"/>
      <c r="U590" t="s">
        <v>234</v>
      </c>
      <c r="V590" t="s">
        <v>230</v>
      </c>
      <c r="W590" t="s">
        <v>235</v>
      </c>
      <c r="X590">
        <v>5</v>
      </c>
      <c r="Y590">
        <v>400</v>
      </c>
      <c r="Z590" t="s">
        <v>977</v>
      </c>
      <c r="AA590" t="s">
        <v>978</v>
      </c>
      <c r="AB590">
        <v>1</v>
      </c>
      <c r="AC590" t="s">
        <v>960</v>
      </c>
      <c r="AD590">
        <v>1</v>
      </c>
      <c r="AE590">
        <v>20111031</v>
      </c>
      <c r="AF590" s="358">
        <v>40847</v>
      </c>
      <c r="AG590" s="147">
        <v>40847</v>
      </c>
      <c r="AH590" s="147">
        <v>2011</v>
      </c>
      <c r="AK590" t="s">
        <v>979</v>
      </c>
      <c r="AL590" t="s">
        <v>980</v>
      </c>
      <c r="AM590">
        <v>6.5</v>
      </c>
      <c r="AN590" t="s">
        <v>979</v>
      </c>
      <c r="AO590" t="s">
        <v>981</v>
      </c>
      <c r="BG590" t="s">
        <v>979</v>
      </c>
      <c r="BH590" t="s">
        <v>971</v>
      </c>
      <c r="BI590">
        <v>9</v>
      </c>
      <c r="BJ590" t="s">
        <v>979</v>
      </c>
      <c r="BK590" t="s">
        <v>963</v>
      </c>
    </row>
    <row r="591" spans="1:63">
      <c r="A591" s="362" t="s">
        <v>235</v>
      </c>
      <c r="B591" s="360"/>
      <c r="C591" s="360">
        <v>1.8333333333333337E-3</v>
      </c>
      <c r="D591" s="360">
        <v>1.8333333333333337E-3</v>
      </c>
      <c r="E591" s="360"/>
      <c r="U591" t="s">
        <v>234</v>
      </c>
      <c r="V591" t="s">
        <v>230</v>
      </c>
      <c r="W591" t="s">
        <v>235</v>
      </c>
      <c r="X591">
        <v>5</v>
      </c>
      <c r="Y591">
        <v>400</v>
      </c>
      <c r="Z591" t="s">
        <v>977</v>
      </c>
      <c r="AA591" t="s">
        <v>978</v>
      </c>
      <c r="AB591">
        <v>1</v>
      </c>
      <c r="AC591" t="s">
        <v>960</v>
      </c>
      <c r="AD591">
        <v>1</v>
      </c>
      <c r="AE591">
        <v>20111130</v>
      </c>
      <c r="AF591" s="358">
        <v>40877</v>
      </c>
      <c r="AG591" s="147">
        <v>40877</v>
      </c>
      <c r="AH591" s="147">
        <v>2011</v>
      </c>
      <c r="AK591" t="s">
        <v>979</v>
      </c>
      <c r="AL591" t="s">
        <v>980</v>
      </c>
      <c r="AM591">
        <v>6.5</v>
      </c>
      <c r="AN591" t="s">
        <v>979</v>
      </c>
      <c r="AO591" t="s">
        <v>981</v>
      </c>
      <c r="BG591" t="s">
        <v>979</v>
      </c>
      <c r="BH591" t="s">
        <v>971</v>
      </c>
      <c r="BI591">
        <v>9</v>
      </c>
      <c r="BJ591" t="s">
        <v>979</v>
      </c>
      <c r="BK591" t="s">
        <v>963</v>
      </c>
    </row>
    <row r="592" spans="1:63">
      <c r="A592" s="372">
        <v>1</v>
      </c>
      <c r="B592" s="360"/>
      <c r="C592" s="360">
        <v>3.5000000000000001E-3</v>
      </c>
      <c r="D592" s="360">
        <v>3.5000000000000001E-3</v>
      </c>
      <c r="E592" s="360"/>
      <c r="U592" t="s">
        <v>234</v>
      </c>
      <c r="V592" t="s">
        <v>230</v>
      </c>
      <c r="W592" t="s">
        <v>235</v>
      </c>
      <c r="X592">
        <v>5</v>
      </c>
      <c r="Y592">
        <v>400</v>
      </c>
      <c r="Z592" t="s">
        <v>977</v>
      </c>
      <c r="AA592" t="s">
        <v>978</v>
      </c>
      <c r="AB592">
        <v>1</v>
      </c>
      <c r="AC592" t="s">
        <v>960</v>
      </c>
      <c r="AD592">
        <v>1</v>
      </c>
      <c r="AE592">
        <v>20111231</v>
      </c>
      <c r="AF592" s="358">
        <v>40908</v>
      </c>
      <c r="AG592" s="147">
        <v>40908</v>
      </c>
      <c r="AH592" s="147">
        <v>2011</v>
      </c>
      <c r="AK592" t="s">
        <v>979</v>
      </c>
      <c r="AL592" t="s">
        <v>980</v>
      </c>
      <c r="AM592">
        <v>6.5</v>
      </c>
      <c r="AN592" t="s">
        <v>979</v>
      </c>
      <c r="AO592" t="s">
        <v>981</v>
      </c>
      <c r="BG592" t="s">
        <v>979</v>
      </c>
      <c r="BH592" t="s">
        <v>971</v>
      </c>
      <c r="BI592">
        <v>9</v>
      </c>
      <c r="BJ592" t="s">
        <v>979</v>
      </c>
      <c r="BK592" t="s">
        <v>963</v>
      </c>
    </row>
    <row r="593" spans="1:63">
      <c r="A593" s="372">
        <v>5</v>
      </c>
      <c r="B593" s="360"/>
      <c r="C593" s="360"/>
      <c r="D593" s="360"/>
      <c r="E593" s="360"/>
      <c r="U593" t="s">
        <v>234</v>
      </c>
      <c r="V593" t="s">
        <v>230</v>
      </c>
      <c r="W593" t="s">
        <v>235</v>
      </c>
      <c r="X593">
        <v>5</v>
      </c>
      <c r="Y593">
        <v>400</v>
      </c>
      <c r="Z593" t="s">
        <v>977</v>
      </c>
      <c r="AA593" t="s">
        <v>978</v>
      </c>
      <c r="AB593">
        <v>1</v>
      </c>
      <c r="AC593" t="s">
        <v>960</v>
      </c>
      <c r="AD593">
        <v>1</v>
      </c>
      <c r="AE593">
        <v>20120131</v>
      </c>
      <c r="AF593" s="358">
        <v>40939</v>
      </c>
      <c r="AG593" s="147">
        <v>40939</v>
      </c>
      <c r="AH593" s="147">
        <v>2012</v>
      </c>
      <c r="AK593" t="s">
        <v>979</v>
      </c>
      <c r="AL593" t="s">
        <v>980</v>
      </c>
      <c r="AM593">
        <v>6.5</v>
      </c>
      <c r="AN593" t="s">
        <v>979</v>
      </c>
      <c r="AO593" t="s">
        <v>981</v>
      </c>
      <c r="BG593" t="s">
        <v>979</v>
      </c>
      <c r="BH593" t="s">
        <v>971</v>
      </c>
      <c r="BI593">
        <v>9</v>
      </c>
      <c r="BJ593" t="s">
        <v>979</v>
      </c>
      <c r="BK593" t="s">
        <v>963</v>
      </c>
    </row>
    <row r="594" spans="1:63">
      <c r="A594" s="372">
        <v>7</v>
      </c>
      <c r="B594" s="360"/>
      <c r="C594" s="360">
        <v>1E-3</v>
      </c>
      <c r="D594" s="360">
        <v>1E-3</v>
      </c>
      <c r="E594" s="360"/>
      <c r="U594" t="s">
        <v>234</v>
      </c>
      <c r="V594" t="s">
        <v>230</v>
      </c>
      <c r="W594" t="s">
        <v>235</v>
      </c>
      <c r="X594">
        <v>5</v>
      </c>
      <c r="Y594">
        <v>400</v>
      </c>
      <c r="Z594" t="s">
        <v>977</v>
      </c>
      <c r="AA594" t="s">
        <v>978</v>
      </c>
      <c r="AB594">
        <v>1</v>
      </c>
      <c r="AC594" t="s">
        <v>960</v>
      </c>
      <c r="AD594">
        <v>1</v>
      </c>
      <c r="AE594">
        <v>20120229</v>
      </c>
      <c r="AF594" s="358">
        <v>40968</v>
      </c>
      <c r="AG594" s="147">
        <v>40968</v>
      </c>
      <c r="AH594" s="147">
        <v>2012</v>
      </c>
      <c r="AK594" t="s">
        <v>979</v>
      </c>
      <c r="AL594" t="s">
        <v>980</v>
      </c>
      <c r="AM594">
        <v>6.5</v>
      </c>
      <c r="AN594" t="s">
        <v>979</v>
      </c>
      <c r="AO594" t="s">
        <v>981</v>
      </c>
      <c r="BG594" t="s">
        <v>979</v>
      </c>
      <c r="BH594" t="s">
        <v>971</v>
      </c>
      <c r="BI594">
        <v>9</v>
      </c>
      <c r="BJ594" t="s">
        <v>979</v>
      </c>
      <c r="BK594" t="s">
        <v>963</v>
      </c>
    </row>
    <row r="595" spans="1:63">
      <c r="A595" s="106" t="s">
        <v>1062</v>
      </c>
      <c r="B595" s="360"/>
      <c r="C595" s="360"/>
      <c r="D595" s="360">
        <v>1.3</v>
      </c>
      <c r="E595" s="360"/>
      <c r="U595" t="s">
        <v>234</v>
      </c>
      <c r="V595" t="s">
        <v>230</v>
      </c>
      <c r="W595" t="s">
        <v>235</v>
      </c>
      <c r="X595">
        <v>5</v>
      </c>
      <c r="Y595">
        <v>400</v>
      </c>
      <c r="Z595" t="s">
        <v>977</v>
      </c>
      <c r="AA595" t="s">
        <v>978</v>
      </c>
      <c r="AB595">
        <v>1</v>
      </c>
      <c r="AC595" t="s">
        <v>960</v>
      </c>
      <c r="AD595">
        <v>1</v>
      </c>
      <c r="AE595">
        <v>20120331</v>
      </c>
      <c r="AF595" s="358">
        <v>40999</v>
      </c>
      <c r="AG595" s="147">
        <v>40999</v>
      </c>
      <c r="AH595" s="147">
        <v>2012</v>
      </c>
      <c r="AK595" t="s">
        <v>979</v>
      </c>
      <c r="AL595" t="s">
        <v>980</v>
      </c>
      <c r="AM595">
        <v>6.5</v>
      </c>
      <c r="AN595" t="s">
        <v>979</v>
      </c>
      <c r="AO595" t="s">
        <v>981</v>
      </c>
      <c r="BG595" t="s">
        <v>979</v>
      </c>
      <c r="BH595" t="s">
        <v>971</v>
      </c>
      <c r="BI595">
        <v>9</v>
      </c>
      <c r="BJ595" t="s">
        <v>979</v>
      </c>
      <c r="BK595" t="s">
        <v>963</v>
      </c>
    </row>
    <row r="596" spans="1:63">
      <c r="A596" s="361">
        <v>2010</v>
      </c>
      <c r="B596" s="360"/>
      <c r="C596" s="360"/>
      <c r="D596" s="360">
        <v>1.5</v>
      </c>
      <c r="E596" s="360"/>
      <c r="U596" t="s">
        <v>234</v>
      </c>
      <c r="V596" t="s">
        <v>230</v>
      </c>
      <c r="W596" t="s">
        <v>235</v>
      </c>
      <c r="X596">
        <v>5</v>
      </c>
      <c r="Y596">
        <v>400</v>
      </c>
      <c r="Z596" t="s">
        <v>977</v>
      </c>
      <c r="AA596" t="s">
        <v>978</v>
      </c>
      <c r="AB596">
        <v>1</v>
      </c>
      <c r="AC596" t="s">
        <v>960</v>
      </c>
      <c r="AD596">
        <v>1</v>
      </c>
      <c r="AE596">
        <v>20120430</v>
      </c>
      <c r="AF596" s="358">
        <v>41029</v>
      </c>
      <c r="AG596" s="147">
        <v>41029</v>
      </c>
      <c r="AH596" s="147">
        <v>2012</v>
      </c>
      <c r="AK596" t="s">
        <v>979</v>
      </c>
      <c r="AL596" t="s">
        <v>980</v>
      </c>
      <c r="AM596">
        <v>6.5</v>
      </c>
      <c r="AN596" t="s">
        <v>979</v>
      </c>
      <c r="AO596" t="s">
        <v>981</v>
      </c>
      <c r="BG596" t="s">
        <v>979</v>
      </c>
      <c r="BH596" t="s">
        <v>971</v>
      </c>
      <c r="BI596">
        <v>9</v>
      </c>
      <c r="BJ596" t="s">
        <v>979</v>
      </c>
      <c r="BK596" t="s">
        <v>963</v>
      </c>
    </row>
    <row r="597" spans="1:63">
      <c r="A597" s="362" t="s">
        <v>233</v>
      </c>
      <c r="B597" s="360"/>
      <c r="C597" s="360"/>
      <c r="D597" s="360">
        <v>1</v>
      </c>
      <c r="E597" s="360"/>
      <c r="U597" t="s">
        <v>234</v>
      </c>
      <c r="V597" t="s">
        <v>230</v>
      </c>
      <c r="W597" t="s">
        <v>235</v>
      </c>
      <c r="X597">
        <v>5</v>
      </c>
      <c r="Y597">
        <v>400</v>
      </c>
      <c r="Z597" t="s">
        <v>977</v>
      </c>
      <c r="AA597" t="s">
        <v>978</v>
      </c>
      <c r="AB597">
        <v>1</v>
      </c>
      <c r="AC597" t="s">
        <v>960</v>
      </c>
      <c r="AD597">
        <v>1</v>
      </c>
      <c r="AE597">
        <v>20120531</v>
      </c>
      <c r="AF597" s="358">
        <v>41060</v>
      </c>
      <c r="AG597" s="147">
        <v>41060</v>
      </c>
      <c r="AH597" s="147">
        <v>2012</v>
      </c>
      <c r="AV597" t="s">
        <v>979</v>
      </c>
      <c r="AW597" t="s">
        <v>980</v>
      </c>
      <c r="AX597">
        <v>6</v>
      </c>
      <c r="AY597" t="s">
        <v>979</v>
      </c>
      <c r="AZ597" t="s">
        <v>981</v>
      </c>
      <c r="BG597" t="s">
        <v>979</v>
      </c>
      <c r="BH597" t="s">
        <v>971</v>
      </c>
      <c r="BI597">
        <v>9</v>
      </c>
      <c r="BJ597" t="s">
        <v>979</v>
      </c>
      <c r="BK597" t="s">
        <v>963</v>
      </c>
    </row>
    <row r="598" spans="1:63">
      <c r="A598" s="372">
        <v>2</v>
      </c>
      <c r="B598" s="360"/>
      <c r="C598" s="360"/>
      <c r="D598" s="360">
        <v>1</v>
      </c>
      <c r="E598" s="360"/>
      <c r="U598" t="s">
        <v>234</v>
      </c>
      <c r="V598" t="s">
        <v>230</v>
      </c>
      <c r="W598" t="s">
        <v>235</v>
      </c>
      <c r="X598">
        <v>5</v>
      </c>
      <c r="Y598">
        <v>400</v>
      </c>
      <c r="Z598" t="s">
        <v>977</v>
      </c>
      <c r="AA598" t="s">
        <v>978</v>
      </c>
      <c r="AB598">
        <v>1</v>
      </c>
      <c r="AC598" t="s">
        <v>960</v>
      </c>
      <c r="AD598">
        <v>1</v>
      </c>
      <c r="AE598">
        <v>20120630</v>
      </c>
      <c r="AF598" s="358">
        <v>41090</v>
      </c>
      <c r="AG598" s="147">
        <v>41090</v>
      </c>
      <c r="AH598" s="147">
        <v>2012</v>
      </c>
      <c r="AV598" t="s">
        <v>979</v>
      </c>
      <c r="AW598" t="s">
        <v>980</v>
      </c>
      <c r="AX598">
        <v>6</v>
      </c>
      <c r="AY598" t="s">
        <v>979</v>
      </c>
      <c r="AZ598" t="s">
        <v>981</v>
      </c>
      <c r="BG598" t="s">
        <v>979</v>
      </c>
      <c r="BH598" t="s">
        <v>971</v>
      </c>
      <c r="BI598">
        <v>9</v>
      </c>
      <c r="BJ598" t="s">
        <v>979</v>
      </c>
      <c r="BK598" t="s">
        <v>963</v>
      </c>
    </row>
    <row r="599" spans="1:63">
      <c r="A599" s="362" t="s">
        <v>235</v>
      </c>
      <c r="B599" s="360"/>
      <c r="C599" s="360"/>
      <c r="D599" s="360">
        <v>2</v>
      </c>
      <c r="E599" s="360"/>
      <c r="U599" t="s">
        <v>234</v>
      </c>
      <c r="V599" t="s">
        <v>230</v>
      </c>
      <c r="W599" t="s">
        <v>235</v>
      </c>
      <c r="X599">
        <v>5</v>
      </c>
      <c r="Y599">
        <v>400</v>
      </c>
      <c r="Z599" t="s">
        <v>977</v>
      </c>
      <c r="AA599" t="s">
        <v>978</v>
      </c>
      <c r="AB599">
        <v>1</v>
      </c>
      <c r="AC599" t="s">
        <v>960</v>
      </c>
      <c r="AD599">
        <v>1</v>
      </c>
      <c r="AE599">
        <v>20120731</v>
      </c>
      <c r="AF599" s="358">
        <v>41121</v>
      </c>
      <c r="AG599" s="147">
        <v>41121</v>
      </c>
      <c r="AH599" s="147">
        <v>2012</v>
      </c>
      <c r="AV599" t="s">
        <v>979</v>
      </c>
      <c r="AW599" t="s">
        <v>980</v>
      </c>
      <c r="AX599">
        <v>6</v>
      </c>
      <c r="AY599" t="s">
        <v>979</v>
      </c>
      <c r="AZ599" t="s">
        <v>981</v>
      </c>
      <c r="BG599" t="s">
        <v>979</v>
      </c>
      <c r="BH599" t="s">
        <v>971</v>
      </c>
      <c r="BI599">
        <v>9</v>
      </c>
      <c r="BJ599" t="s">
        <v>979</v>
      </c>
      <c r="BK599" t="s">
        <v>963</v>
      </c>
    </row>
    <row r="600" spans="1:63">
      <c r="A600" s="372">
        <v>7</v>
      </c>
      <c r="B600" s="360"/>
      <c r="C600" s="360"/>
      <c r="D600" s="360">
        <v>2</v>
      </c>
      <c r="E600" s="360"/>
      <c r="U600" t="s">
        <v>234</v>
      </c>
      <c r="V600" t="s">
        <v>230</v>
      </c>
      <c r="W600" t="s">
        <v>235</v>
      </c>
      <c r="X600">
        <v>5</v>
      </c>
      <c r="Y600">
        <v>400</v>
      </c>
      <c r="Z600" t="s">
        <v>977</v>
      </c>
      <c r="AA600" t="s">
        <v>978</v>
      </c>
      <c r="AB600">
        <v>1</v>
      </c>
      <c r="AC600" t="s">
        <v>960</v>
      </c>
      <c r="AD600">
        <v>1</v>
      </c>
      <c r="AE600">
        <v>20120831</v>
      </c>
      <c r="AF600" s="358">
        <v>41152</v>
      </c>
      <c r="AG600" s="147">
        <v>41152</v>
      </c>
      <c r="AH600" s="147">
        <v>2012</v>
      </c>
      <c r="AV600" t="s">
        <v>979</v>
      </c>
      <c r="AW600" t="s">
        <v>980</v>
      </c>
      <c r="AX600">
        <v>6</v>
      </c>
      <c r="AY600" t="s">
        <v>979</v>
      </c>
      <c r="AZ600" t="s">
        <v>981</v>
      </c>
      <c r="BG600" t="s">
        <v>979</v>
      </c>
      <c r="BH600" t="s">
        <v>971</v>
      </c>
      <c r="BI600">
        <v>9</v>
      </c>
      <c r="BJ600" t="s">
        <v>979</v>
      </c>
      <c r="BK600" t="s">
        <v>963</v>
      </c>
    </row>
    <row r="601" spans="1:63">
      <c r="A601" s="361">
        <v>2011</v>
      </c>
      <c r="B601" s="360"/>
      <c r="C601" s="360"/>
      <c r="D601" s="360">
        <v>1.25</v>
      </c>
      <c r="E601" s="360"/>
      <c r="U601" t="s">
        <v>234</v>
      </c>
      <c r="V601" t="s">
        <v>230</v>
      </c>
      <c r="W601" t="s">
        <v>235</v>
      </c>
      <c r="X601">
        <v>5</v>
      </c>
      <c r="Y601">
        <v>400</v>
      </c>
      <c r="Z601" t="s">
        <v>977</v>
      </c>
      <c r="AA601" t="s">
        <v>978</v>
      </c>
      <c r="AB601">
        <v>1</v>
      </c>
      <c r="AC601" t="s">
        <v>960</v>
      </c>
      <c r="AD601">
        <v>1</v>
      </c>
      <c r="AE601">
        <v>20120930</v>
      </c>
      <c r="AF601" s="358">
        <v>41182</v>
      </c>
      <c r="AG601" s="147">
        <v>41182</v>
      </c>
      <c r="AH601" s="147">
        <v>2012</v>
      </c>
      <c r="AV601" t="s">
        <v>979</v>
      </c>
      <c r="AW601" t="s">
        <v>980</v>
      </c>
      <c r="AX601">
        <v>6</v>
      </c>
      <c r="AY601" t="s">
        <v>979</v>
      </c>
      <c r="AZ601" t="s">
        <v>981</v>
      </c>
      <c r="BG601" t="s">
        <v>979</v>
      </c>
      <c r="BH601" t="s">
        <v>971</v>
      </c>
      <c r="BI601">
        <v>9</v>
      </c>
      <c r="BJ601" t="s">
        <v>979</v>
      </c>
      <c r="BK601" t="s">
        <v>963</v>
      </c>
    </row>
    <row r="602" spans="1:63">
      <c r="A602" s="362" t="s">
        <v>233</v>
      </c>
      <c r="B602" s="360"/>
      <c r="C602" s="360"/>
      <c r="D602" s="360">
        <v>1.5</v>
      </c>
      <c r="E602" s="360"/>
      <c r="U602" t="s">
        <v>234</v>
      </c>
      <c r="V602" t="s">
        <v>230</v>
      </c>
      <c r="W602" t="s">
        <v>235</v>
      </c>
      <c r="X602">
        <v>5</v>
      </c>
      <c r="Y602">
        <v>530</v>
      </c>
      <c r="Z602" t="s">
        <v>982</v>
      </c>
      <c r="AA602" t="s">
        <v>983</v>
      </c>
      <c r="AB602">
        <v>1</v>
      </c>
      <c r="AC602" t="s">
        <v>960</v>
      </c>
      <c r="AD602">
        <v>1</v>
      </c>
      <c r="AE602">
        <v>20090731</v>
      </c>
      <c r="AF602" s="358">
        <v>40025</v>
      </c>
      <c r="AG602" s="147">
        <v>40025</v>
      </c>
      <c r="AH602" s="147">
        <v>2009</v>
      </c>
      <c r="AV602" t="s">
        <v>976</v>
      </c>
      <c r="AW602" t="s">
        <v>971</v>
      </c>
      <c r="AX602">
        <v>35</v>
      </c>
      <c r="AY602" t="s">
        <v>976</v>
      </c>
      <c r="AZ602" t="s">
        <v>962</v>
      </c>
      <c r="BG602" t="s">
        <v>976</v>
      </c>
      <c r="BH602" t="s">
        <v>971</v>
      </c>
      <c r="BI602">
        <v>70</v>
      </c>
      <c r="BJ602" t="s">
        <v>976</v>
      </c>
      <c r="BK602" t="s">
        <v>963</v>
      </c>
    </row>
    <row r="603" spans="1:63">
      <c r="A603" s="372">
        <v>2</v>
      </c>
      <c r="B603" s="360"/>
      <c r="C603" s="360"/>
      <c r="D603" s="360">
        <v>1.5</v>
      </c>
      <c r="E603" s="360"/>
      <c r="U603" t="s">
        <v>234</v>
      </c>
      <c r="V603" t="s">
        <v>230</v>
      </c>
      <c r="W603" t="s">
        <v>235</v>
      </c>
      <c r="X603">
        <v>5</v>
      </c>
      <c r="Y603">
        <v>530</v>
      </c>
      <c r="Z603" t="s">
        <v>982</v>
      </c>
      <c r="AA603" t="s">
        <v>983</v>
      </c>
      <c r="AB603">
        <v>1</v>
      </c>
      <c r="AC603" t="s">
        <v>960</v>
      </c>
      <c r="AD603">
        <v>1</v>
      </c>
      <c r="AE603">
        <v>20090831</v>
      </c>
      <c r="AF603" s="358">
        <v>40056</v>
      </c>
      <c r="AG603" s="147">
        <v>40056</v>
      </c>
      <c r="AH603" s="147">
        <v>2009</v>
      </c>
      <c r="AV603" t="s">
        <v>976</v>
      </c>
      <c r="AW603" t="s">
        <v>971</v>
      </c>
      <c r="AX603">
        <v>35</v>
      </c>
      <c r="AY603" t="s">
        <v>976</v>
      </c>
      <c r="AZ603" t="s">
        <v>962</v>
      </c>
      <c r="BG603" t="s">
        <v>976</v>
      </c>
      <c r="BH603" t="s">
        <v>971</v>
      </c>
      <c r="BI603">
        <v>70</v>
      </c>
      <c r="BJ603" t="s">
        <v>976</v>
      </c>
      <c r="BK603" t="s">
        <v>963</v>
      </c>
    </row>
    <row r="604" spans="1:63">
      <c r="A604" s="362" t="s">
        <v>235</v>
      </c>
      <c r="B604" s="360"/>
      <c r="C604" s="360"/>
      <c r="D604" s="360">
        <v>1</v>
      </c>
      <c r="E604" s="360"/>
      <c r="U604" t="s">
        <v>234</v>
      </c>
      <c r="V604" t="s">
        <v>230</v>
      </c>
      <c r="W604" t="s">
        <v>235</v>
      </c>
      <c r="X604">
        <v>5</v>
      </c>
      <c r="Y604">
        <v>530</v>
      </c>
      <c r="Z604" t="s">
        <v>982</v>
      </c>
      <c r="AA604" t="s">
        <v>983</v>
      </c>
      <c r="AB604">
        <v>1</v>
      </c>
      <c r="AC604" t="s">
        <v>960</v>
      </c>
      <c r="AD604">
        <v>1</v>
      </c>
      <c r="AE604">
        <v>20090930</v>
      </c>
      <c r="AF604" s="358">
        <v>40086</v>
      </c>
      <c r="AG604" s="147">
        <v>40086</v>
      </c>
      <c r="AH604" s="147">
        <v>2009</v>
      </c>
      <c r="AV604" t="s">
        <v>976</v>
      </c>
      <c r="AW604" t="s">
        <v>971</v>
      </c>
      <c r="AX604">
        <v>35</v>
      </c>
      <c r="AY604" t="s">
        <v>976</v>
      </c>
      <c r="AZ604" t="s">
        <v>962</v>
      </c>
      <c r="BG604" t="s">
        <v>976</v>
      </c>
      <c r="BH604" t="s">
        <v>971</v>
      </c>
      <c r="BI604">
        <v>70</v>
      </c>
      <c r="BJ604" t="s">
        <v>976</v>
      </c>
      <c r="BK604" t="s">
        <v>963</v>
      </c>
    </row>
    <row r="605" spans="1:63">
      <c r="A605" s="372">
        <v>7</v>
      </c>
      <c r="B605" s="360"/>
      <c r="C605" s="360"/>
      <c r="D605" s="360">
        <v>1</v>
      </c>
      <c r="E605" s="360"/>
      <c r="U605" t="s">
        <v>234</v>
      </c>
      <c r="V605" t="s">
        <v>230</v>
      </c>
      <c r="W605" t="s">
        <v>235</v>
      </c>
      <c r="X605">
        <v>5</v>
      </c>
      <c r="Y605">
        <v>530</v>
      </c>
      <c r="Z605" t="s">
        <v>982</v>
      </c>
      <c r="AA605" t="s">
        <v>983</v>
      </c>
      <c r="AB605">
        <v>1</v>
      </c>
      <c r="AC605" t="s">
        <v>960</v>
      </c>
      <c r="AD605">
        <v>1</v>
      </c>
      <c r="AE605">
        <v>20091031</v>
      </c>
      <c r="AF605" s="358">
        <v>40117</v>
      </c>
      <c r="AG605" s="147">
        <v>40117</v>
      </c>
      <c r="AH605" s="147">
        <v>2009</v>
      </c>
      <c r="AV605" t="s">
        <v>976</v>
      </c>
      <c r="AW605" t="s">
        <v>971</v>
      </c>
      <c r="AX605">
        <v>35</v>
      </c>
      <c r="AY605" t="s">
        <v>976</v>
      </c>
      <c r="AZ605" t="s">
        <v>962</v>
      </c>
      <c r="BG605" t="s">
        <v>976</v>
      </c>
      <c r="BH605" t="s">
        <v>971</v>
      </c>
      <c r="BI605">
        <v>70</v>
      </c>
      <c r="BJ605" t="s">
        <v>976</v>
      </c>
      <c r="BK605" t="s">
        <v>963</v>
      </c>
    </row>
    <row r="606" spans="1:63">
      <c r="A606" s="361">
        <v>2012</v>
      </c>
      <c r="B606" s="360"/>
      <c r="C606" s="360"/>
      <c r="D606" s="360">
        <v>1</v>
      </c>
      <c r="E606" s="360"/>
      <c r="U606" t="s">
        <v>234</v>
      </c>
      <c r="V606" t="s">
        <v>230</v>
      </c>
      <c r="W606" t="s">
        <v>235</v>
      </c>
      <c r="X606">
        <v>5</v>
      </c>
      <c r="Y606">
        <v>530</v>
      </c>
      <c r="Z606" t="s">
        <v>982</v>
      </c>
      <c r="AA606" t="s">
        <v>983</v>
      </c>
      <c r="AB606">
        <v>1</v>
      </c>
      <c r="AC606" t="s">
        <v>960</v>
      </c>
      <c r="AD606">
        <v>1</v>
      </c>
      <c r="AE606">
        <v>20091130</v>
      </c>
      <c r="AF606" s="358">
        <v>40147</v>
      </c>
      <c r="AG606" s="147">
        <v>40147</v>
      </c>
      <c r="AH606" s="147">
        <v>2009</v>
      </c>
      <c r="AV606" t="s">
        <v>976</v>
      </c>
      <c r="AW606" t="s">
        <v>971</v>
      </c>
      <c r="AX606">
        <v>35</v>
      </c>
      <c r="AY606" t="s">
        <v>976</v>
      </c>
      <c r="AZ606" t="s">
        <v>962</v>
      </c>
      <c r="BG606" t="s">
        <v>976</v>
      </c>
      <c r="BH606" t="s">
        <v>971</v>
      </c>
      <c r="BI606">
        <v>70</v>
      </c>
      <c r="BJ606" t="s">
        <v>976</v>
      </c>
      <c r="BK606" t="s">
        <v>963</v>
      </c>
    </row>
    <row r="607" spans="1:63">
      <c r="A607" s="362" t="s">
        <v>233</v>
      </c>
      <c r="B607" s="360"/>
      <c r="C607" s="360"/>
      <c r="D607" s="360">
        <v>1</v>
      </c>
      <c r="E607" s="360"/>
      <c r="U607" t="s">
        <v>234</v>
      </c>
      <c r="V607" t="s">
        <v>230</v>
      </c>
      <c r="W607" t="s">
        <v>235</v>
      </c>
      <c r="X607">
        <v>5</v>
      </c>
      <c r="Y607">
        <v>530</v>
      </c>
      <c r="Z607" t="s">
        <v>982</v>
      </c>
      <c r="AA607" t="s">
        <v>983</v>
      </c>
      <c r="AB607">
        <v>1</v>
      </c>
      <c r="AC607" t="s">
        <v>960</v>
      </c>
      <c r="AD607">
        <v>1</v>
      </c>
      <c r="AE607">
        <v>20091231</v>
      </c>
      <c r="AF607" s="358">
        <v>40178</v>
      </c>
      <c r="AG607" s="147">
        <v>40178</v>
      </c>
      <c r="AH607" s="147">
        <v>2009</v>
      </c>
      <c r="AV607" t="s">
        <v>976</v>
      </c>
      <c r="AW607" t="s">
        <v>971</v>
      </c>
      <c r="AX607">
        <v>35</v>
      </c>
      <c r="AY607" t="s">
        <v>976</v>
      </c>
      <c r="AZ607" t="s">
        <v>962</v>
      </c>
      <c r="BG607" t="s">
        <v>976</v>
      </c>
      <c r="BH607" t="s">
        <v>971</v>
      </c>
      <c r="BI607">
        <v>70</v>
      </c>
      <c r="BJ607" t="s">
        <v>976</v>
      </c>
      <c r="BK607" t="s">
        <v>963</v>
      </c>
    </row>
    <row r="608" spans="1:63">
      <c r="A608" s="372">
        <v>2</v>
      </c>
      <c r="B608" s="360"/>
      <c r="C608" s="360"/>
      <c r="D608" s="360">
        <v>1</v>
      </c>
      <c r="E608" s="360"/>
      <c r="U608" t="s">
        <v>234</v>
      </c>
      <c r="V608" t="s">
        <v>230</v>
      </c>
      <c r="W608" t="s">
        <v>235</v>
      </c>
      <c r="X608">
        <v>5</v>
      </c>
      <c r="Y608">
        <v>530</v>
      </c>
      <c r="Z608" t="s">
        <v>982</v>
      </c>
      <c r="AA608" t="s">
        <v>983</v>
      </c>
      <c r="AB608">
        <v>1</v>
      </c>
      <c r="AC608" t="s">
        <v>960</v>
      </c>
      <c r="AD608">
        <v>1</v>
      </c>
      <c r="AE608">
        <v>20100131</v>
      </c>
      <c r="AF608" s="358">
        <v>40209</v>
      </c>
      <c r="AG608" s="147">
        <v>40209</v>
      </c>
      <c r="AH608" s="147">
        <v>2010</v>
      </c>
      <c r="AV608" t="s">
        <v>976</v>
      </c>
      <c r="AW608" t="s">
        <v>971</v>
      </c>
      <c r="AX608">
        <v>35</v>
      </c>
      <c r="AY608" t="s">
        <v>976</v>
      </c>
      <c r="AZ608" t="s">
        <v>962</v>
      </c>
      <c r="BG608" t="s">
        <v>976</v>
      </c>
      <c r="BH608" t="s">
        <v>971</v>
      </c>
      <c r="BI608">
        <v>70</v>
      </c>
      <c r="BJ608" t="s">
        <v>976</v>
      </c>
      <c r="BK608" t="s">
        <v>963</v>
      </c>
    </row>
    <row r="609" spans="1:63">
      <c r="A609" s="362" t="s">
        <v>235</v>
      </c>
      <c r="B609" s="360"/>
      <c r="C609" s="360"/>
      <c r="D609" s="360">
        <v>1</v>
      </c>
      <c r="E609" s="360"/>
      <c r="U609" t="s">
        <v>234</v>
      </c>
      <c r="V609" t="s">
        <v>230</v>
      </c>
      <c r="W609" t="s">
        <v>235</v>
      </c>
      <c r="X609">
        <v>5</v>
      </c>
      <c r="Y609">
        <v>530</v>
      </c>
      <c r="Z609" t="s">
        <v>982</v>
      </c>
      <c r="AA609" t="s">
        <v>983</v>
      </c>
      <c r="AB609">
        <v>1</v>
      </c>
      <c r="AC609" t="s">
        <v>960</v>
      </c>
      <c r="AD609">
        <v>1</v>
      </c>
      <c r="AE609">
        <v>20100228</v>
      </c>
      <c r="AF609" s="358">
        <v>40237</v>
      </c>
      <c r="AG609" s="147">
        <v>40237</v>
      </c>
      <c r="AH609" s="147">
        <v>2010</v>
      </c>
      <c r="AV609" t="s">
        <v>976</v>
      </c>
      <c r="AW609" t="s">
        <v>971</v>
      </c>
      <c r="AX609">
        <v>35</v>
      </c>
      <c r="AY609" t="s">
        <v>976</v>
      </c>
      <c r="AZ609" t="s">
        <v>962</v>
      </c>
      <c r="BG609" t="s">
        <v>976</v>
      </c>
      <c r="BH609" t="s">
        <v>971</v>
      </c>
      <c r="BI609">
        <v>70</v>
      </c>
      <c r="BJ609" t="s">
        <v>976</v>
      </c>
      <c r="BK609" t="s">
        <v>963</v>
      </c>
    </row>
    <row r="610" spans="1:63">
      <c r="A610" s="372">
        <v>7</v>
      </c>
      <c r="B610" s="360"/>
      <c r="C610" s="360"/>
      <c r="D610" s="360">
        <v>1</v>
      </c>
      <c r="E610" s="360"/>
      <c r="U610" t="s">
        <v>234</v>
      </c>
      <c r="V610" t="s">
        <v>230</v>
      </c>
      <c r="W610" t="s">
        <v>235</v>
      </c>
      <c r="X610">
        <v>5</v>
      </c>
      <c r="Y610">
        <v>530</v>
      </c>
      <c r="Z610" t="s">
        <v>982</v>
      </c>
      <c r="AA610" t="s">
        <v>983</v>
      </c>
      <c r="AB610">
        <v>1</v>
      </c>
      <c r="AC610" t="s">
        <v>960</v>
      </c>
      <c r="AD610">
        <v>1</v>
      </c>
      <c r="AE610">
        <v>20100331</v>
      </c>
      <c r="AF610" s="358">
        <v>40268</v>
      </c>
      <c r="AG610" s="147">
        <v>40268</v>
      </c>
      <c r="AH610" s="147">
        <v>2010</v>
      </c>
      <c r="AV610" t="s">
        <v>976</v>
      </c>
      <c r="AW610" t="s">
        <v>971</v>
      </c>
      <c r="AX610">
        <v>35</v>
      </c>
      <c r="AY610" t="s">
        <v>976</v>
      </c>
      <c r="AZ610" t="s">
        <v>962</v>
      </c>
      <c r="BG610" t="s">
        <v>976</v>
      </c>
      <c r="BH610" t="s">
        <v>971</v>
      </c>
      <c r="BI610">
        <v>70</v>
      </c>
      <c r="BJ610" t="s">
        <v>976</v>
      </c>
      <c r="BK610" t="s">
        <v>963</v>
      </c>
    </row>
    <row r="611" spans="1:63">
      <c r="A611" s="106" t="s">
        <v>1012</v>
      </c>
      <c r="B611" s="360"/>
      <c r="C611" s="360">
        <v>5.1506493506493527</v>
      </c>
      <c r="D611" s="360">
        <v>5.2348484848484871</v>
      </c>
      <c r="E611" s="360"/>
      <c r="U611" t="s">
        <v>234</v>
      </c>
      <c r="V611" t="s">
        <v>230</v>
      </c>
      <c r="W611" t="s">
        <v>235</v>
      </c>
      <c r="X611">
        <v>5</v>
      </c>
      <c r="Y611">
        <v>530</v>
      </c>
      <c r="Z611" t="s">
        <v>982</v>
      </c>
      <c r="AA611" t="s">
        <v>983</v>
      </c>
      <c r="AB611">
        <v>1</v>
      </c>
      <c r="AC611" t="s">
        <v>960</v>
      </c>
      <c r="AD611">
        <v>1</v>
      </c>
      <c r="AE611">
        <v>20100430</v>
      </c>
      <c r="AF611" s="358">
        <v>40298</v>
      </c>
      <c r="AG611" s="147">
        <v>40298</v>
      </c>
      <c r="AH611" s="147">
        <v>2010</v>
      </c>
      <c r="AV611" t="s">
        <v>976</v>
      </c>
      <c r="AW611" t="s">
        <v>971</v>
      </c>
      <c r="AX611">
        <v>35</v>
      </c>
      <c r="AY611" t="s">
        <v>976</v>
      </c>
      <c r="AZ611" t="s">
        <v>962</v>
      </c>
      <c r="BG611" t="s">
        <v>976</v>
      </c>
      <c r="BH611" t="s">
        <v>971</v>
      </c>
      <c r="BI611">
        <v>70</v>
      </c>
      <c r="BJ611" t="s">
        <v>976</v>
      </c>
      <c r="BK611" t="s">
        <v>963</v>
      </c>
    </row>
    <row r="612" spans="1:63">
      <c r="A612" s="361">
        <v>2010</v>
      </c>
      <c r="B612" s="360"/>
      <c r="C612" s="360">
        <v>4.9535714285714283</v>
      </c>
      <c r="D612" s="360">
        <v>4.9535714285714283</v>
      </c>
      <c r="E612" s="360"/>
      <c r="U612" t="s">
        <v>234</v>
      </c>
      <c r="V612" t="s">
        <v>230</v>
      </c>
      <c r="W612" t="s">
        <v>235</v>
      </c>
      <c r="X612">
        <v>5</v>
      </c>
      <c r="Y612">
        <v>530</v>
      </c>
      <c r="Z612" t="s">
        <v>982</v>
      </c>
      <c r="AA612" t="s">
        <v>983</v>
      </c>
      <c r="AB612">
        <v>1</v>
      </c>
      <c r="AC612" t="s">
        <v>960</v>
      </c>
      <c r="AD612">
        <v>1</v>
      </c>
      <c r="AE612">
        <v>20100531</v>
      </c>
      <c r="AF612" s="358">
        <v>40329</v>
      </c>
      <c r="AG612" s="147">
        <v>40329</v>
      </c>
      <c r="AH612" s="147">
        <v>2010</v>
      </c>
      <c r="AV612" t="s">
        <v>976</v>
      </c>
      <c r="AW612" t="s">
        <v>971</v>
      </c>
      <c r="AX612">
        <v>35</v>
      </c>
      <c r="AY612" t="s">
        <v>976</v>
      </c>
      <c r="AZ612" t="s">
        <v>962</v>
      </c>
      <c r="BG612" t="s">
        <v>976</v>
      </c>
      <c r="BH612" t="s">
        <v>971</v>
      </c>
      <c r="BI612">
        <v>70</v>
      </c>
      <c r="BJ612" t="s">
        <v>976</v>
      </c>
      <c r="BK612" t="s">
        <v>963</v>
      </c>
    </row>
    <row r="613" spans="1:63">
      <c r="A613" s="362" t="s">
        <v>233</v>
      </c>
      <c r="B613" s="360"/>
      <c r="C613" s="360">
        <v>6.375</v>
      </c>
      <c r="D613" s="360">
        <v>6.375</v>
      </c>
      <c r="E613" s="360"/>
      <c r="U613" t="s">
        <v>234</v>
      </c>
      <c r="V613" t="s">
        <v>230</v>
      </c>
      <c r="W613" t="s">
        <v>235</v>
      </c>
      <c r="X613">
        <v>5</v>
      </c>
      <c r="Y613">
        <v>530</v>
      </c>
      <c r="Z613" t="s">
        <v>982</v>
      </c>
      <c r="AA613" t="s">
        <v>983</v>
      </c>
      <c r="AB613">
        <v>1</v>
      </c>
      <c r="AC613" t="s">
        <v>960</v>
      </c>
      <c r="AD613">
        <v>1</v>
      </c>
      <c r="AE613">
        <v>20100630</v>
      </c>
      <c r="AF613" s="358">
        <v>40359</v>
      </c>
      <c r="AG613" s="147">
        <v>40359</v>
      </c>
      <c r="AH613" s="147">
        <v>2010</v>
      </c>
      <c r="AV613" t="s">
        <v>976</v>
      </c>
      <c r="AW613" t="s">
        <v>971</v>
      </c>
      <c r="AX613">
        <v>35</v>
      </c>
      <c r="AY613" t="s">
        <v>976</v>
      </c>
      <c r="AZ613" t="s">
        <v>962</v>
      </c>
      <c r="BG613" t="s">
        <v>976</v>
      </c>
      <c r="BH613" t="s">
        <v>971</v>
      </c>
      <c r="BI613">
        <v>70</v>
      </c>
      <c r="BJ613" t="s">
        <v>976</v>
      </c>
      <c r="BK613" t="s">
        <v>963</v>
      </c>
    </row>
    <row r="614" spans="1:63">
      <c r="A614" s="372">
        <v>2</v>
      </c>
      <c r="B614" s="360"/>
      <c r="C614" s="360">
        <v>6.375</v>
      </c>
      <c r="D614" s="360">
        <v>6.375</v>
      </c>
      <c r="E614" s="360"/>
      <c r="U614" t="s">
        <v>234</v>
      </c>
      <c r="V614" t="s">
        <v>230</v>
      </c>
      <c r="W614" t="s">
        <v>235</v>
      </c>
      <c r="X614">
        <v>5</v>
      </c>
      <c r="Y614">
        <v>530</v>
      </c>
      <c r="Z614" t="s">
        <v>982</v>
      </c>
      <c r="AA614" t="s">
        <v>983</v>
      </c>
      <c r="AB614">
        <v>1</v>
      </c>
      <c r="AC614" t="s">
        <v>960</v>
      </c>
      <c r="AD614">
        <v>1</v>
      </c>
      <c r="AE614">
        <v>20100731</v>
      </c>
      <c r="AF614" s="358">
        <v>40390</v>
      </c>
      <c r="AG614" s="147">
        <v>40390</v>
      </c>
      <c r="AH614" s="147">
        <v>2010</v>
      </c>
      <c r="AV614" t="s">
        <v>976</v>
      </c>
      <c r="AW614" t="s">
        <v>971</v>
      </c>
      <c r="AX614">
        <v>35</v>
      </c>
      <c r="AY614" t="s">
        <v>976</v>
      </c>
      <c r="AZ614" t="s">
        <v>962</v>
      </c>
      <c r="BG614" t="s">
        <v>976</v>
      </c>
      <c r="BH614" t="s">
        <v>971</v>
      </c>
      <c r="BI614">
        <v>70</v>
      </c>
      <c r="BJ614" t="s">
        <v>976</v>
      </c>
      <c r="BK614" t="s">
        <v>963</v>
      </c>
    </row>
    <row r="615" spans="1:63">
      <c r="A615" s="362" t="s">
        <v>235</v>
      </c>
      <c r="B615" s="360"/>
      <c r="C615" s="360">
        <v>3.8875000000000006</v>
      </c>
      <c r="D615" s="360">
        <v>3.8875000000000006</v>
      </c>
      <c r="E615" s="360"/>
      <c r="U615" t="s">
        <v>234</v>
      </c>
      <c r="V615" t="s">
        <v>230</v>
      </c>
      <c r="W615" t="s">
        <v>235</v>
      </c>
      <c r="X615">
        <v>5</v>
      </c>
      <c r="Y615">
        <v>530</v>
      </c>
      <c r="Z615" t="s">
        <v>982</v>
      </c>
      <c r="AA615" t="s">
        <v>983</v>
      </c>
      <c r="AB615">
        <v>1</v>
      </c>
      <c r="AC615" t="s">
        <v>960</v>
      </c>
      <c r="AD615">
        <v>1</v>
      </c>
      <c r="AE615">
        <v>20100831</v>
      </c>
      <c r="AF615" s="358">
        <v>40421</v>
      </c>
      <c r="AG615" s="147">
        <v>40421</v>
      </c>
      <c r="AH615" s="147">
        <v>2010</v>
      </c>
      <c r="AV615" t="s">
        <v>976</v>
      </c>
      <c r="AW615" t="s">
        <v>971</v>
      </c>
      <c r="AX615">
        <v>35</v>
      </c>
      <c r="AY615" t="s">
        <v>976</v>
      </c>
      <c r="AZ615" t="s">
        <v>962</v>
      </c>
      <c r="BG615" t="s">
        <v>976</v>
      </c>
      <c r="BH615" t="s">
        <v>971</v>
      </c>
      <c r="BI615">
        <v>70</v>
      </c>
      <c r="BJ615" t="s">
        <v>976</v>
      </c>
      <c r="BK615" t="s">
        <v>963</v>
      </c>
    </row>
    <row r="616" spans="1:63">
      <c r="A616" s="372">
        <v>1</v>
      </c>
      <c r="B616" s="360"/>
      <c r="C616" s="360">
        <v>7.7</v>
      </c>
      <c r="D616" s="360">
        <v>7.7</v>
      </c>
      <c r="E616" s="360"/>
      <c r="U616" t="s">
        <v>234</v>
      </c>
      <c r="V616" t="s">
        <v>230</v>
      </c>
      <c r="W616" t="s">
        <v>235</v>
      </c>
      <c r="X616">
        <v>5</v>
      </c>
      <c r="Y616">
        <v>530</v>
      </c>
      <c r="Z616" t="s">
        <v>982</v>
      </c>
      <c r="AA616" t="s">
        <v>983</v>
      </c>
      <c r="AB616">
        <v>1</v>
      </c>
      <c r="AC616" t="s">
        <v>960</v>
      </c>
      <c r="AD616">
        <v>1</v>
      </c>
      <c r="AE616">
        <v>20100930</v>
      </c>
      <c r="AF616" s="358">
        <v>40451</v>
      </c>
      <c r="AG616" s="147">
        <v>40451</v>
      </c>
      <c r="AH616" s="147">
        <v>2010</v>
      </c>
      <c r="AV616" t="s">
        <v>976</v>
      </c>
      <c r="AW616" t="s">
        <v>971</v>
      </c>
      <c r="AX616">
        <v>35</v>
      </c>
      <c r="AY616" t="s">
        <v>976</v>
      </c>
      <c r="AZ616" t="s">
        <v>962</v>
      </c>
      <c r="BG616" t="s">
        <v>976</v>
      </c>
      <c r="BH616" t="s">
        <v>971</v>
      </c>
      <c r="BI616">
        <v>70</v>
      </c>
      <c r="BJ616" t="s">
        <v>976</v>
      </c>
      <c r="BK616" t="s">
        <v>963</v>
      </c>
    </row>
    <row r="617" spans="1:63">
      <c r="A617" s="372">
        <v>5</v>
      </c>
      <c r="B617" s="360"/>
      <c r="C617" s="360"/>
      <c r="D617" s="360"/>
      <c r="E617" s="360"/>
      <c r="U617" t="s">
        <v>234</v>
      </c>
      <c r="V617" t="s">
        <v>230</v>
      </c>
      <c r="W617" t="s">
        <v>235</v>
      </c>
      <c r="X617">
        <v>5</v>
      </c>
      <c r="Y617">
        <v>530</v>
      </c>
      <c r="Z617" t="s">
        <v>982</v>
      </c>
      <c r="AA617" t="s">
        <v>983</v>
      </c>
      <c r="AB617">
        <v>1</v>
      </c>
      <c r="AC617" t="s">
        <v>960</v>
      </c>
      <c r="AD617">
        <v>1</v>
      </c>
      <c r="AE617">
        <v>20101031</v>
      </c>
      <c r="AF617" s="358">
        <v>40482</v>
      </c>
      <c r="AG617" s="147">
        <v>40482</v>
      </c>
      <c r="AH617" s="147">
        <v>2010</v>
      </c>
      <c r="AV617" t="s">
        <v>976</v>
      </c>
      <c r="AW617" t="s">
        <v>971</v>
      </c>
      <c r="AX617">
        <v>35</v>
      </c>
      <c r="AY617" t="s">
        <v>976</v>
      </c>
      <c r="AZ617" t="s">
        <v>962</v>
      </c>
      <c r="BG617" t="s">
        <v>976</v>
      </c>
      <c r="BH617" t="s">
        <v>971</v>
      </c>
      <c r="BI617">
        <v>70</v>
      </c>
      <c r="BJ617" t="s">
        <v>976</v>
      </c>
      <c r="BK617" t="s">
        <v>963</v>
      </c>
    </row>
    <row r="618" spans="1:63">
      <c r="A618" s="372">
        <v>7</v>
      </c>
      <c r="B618" s="360"/>
      <c r="C618" s="360">
        <v>2.6166666666666667</v>
      </c>
      <c r="D618" s="360">
        <v>2.6166666666666667</v>
      </c>
      <c r="E618" s="360"/>
      <c r="U618" t="s">
        <v>234</v>
      </c>
      <c r="V618" t="s">
        <v>230</v>
      </c>
      <c r="W618" t="s">
        <v>235</v>
      </c>
      <c r="X618">
        <v>5</v>
      </c>
      <c r="Y618">
        <v>530</v>
      </c>
      <c r="Z618" t="s">
        <v>982</v>
      </c>
      <c r="AA618" t="s">
        <v>983</v>
      </c>
      <c r="AB618">
        <v>1</v>
      </c>
      <c r="AC618" t="s">
        <v>960</v>
      </c>
      <c r="AD618">
        <v>1</v>
      </c>
      <c r="AE618">
        <v>20101130</v>
      </c>
      <c r="AF618" s="358">
        <v>40512</v>
      </c>
      <c r="AG618" s="147">
        <v>40512</v>
      </c>
      <c r="AH618" s="147">
        <v>2010</v>
      </c>
      <c r="AV618" t="s">
        <v>976</v>
      </c>
      <c r="AW618" t="s">
        <v>971</v>
      </c>
      <c r="AX618">
        <v>35</v>
      </c>
      <c r="AY618" t="s">
        <v>976</v>
      </c>
      <c r="AZ618" t="s">
        <v>962</v>
      </c>
      <c r="BG618" t="s">
        <v>976</v>
      </c>
      <c r="BH618" t="s">
        <v>971</v>
      </c>
      <c r="BI618">
        <v>70</v>
      </c>
      <c r="BJ618" t="s">
        <v>976</v>
      </c>
      <c r="BK618" t="s">
        <v>963</v>
      </c>
    </row>
    <row r="619" spans="1:63">
      <c r="A619" s="361">
        <v>2011</v>
      </c>
      <c r="B619" s="360"/>
      <c r="C619" s="360">
        <v>5.7678571428571432</v>
      </c>
      <c r="D619" s="360">
        <v>5.7678571428571432</v>
      </c>
      <c r="E619" s="360"/>
      <c r="U619" t="s">
        <v>234</v>
      </c>
      <c r="V619" t="s">
        <v>230</v>
      </c>
      <c r="W619" t="s">
        <v>235</v>
      </c>
      <c r="X619">
        <v>5</v>
      </c>
      <c r="Y619">
        <v>530</v>
      </c>
      <c r="Z619" t="s">
        <v>982</v>
      </c>
      <c r="AA619" t="s">
        <v>983</v>
      </c>
      <c r="AB619">
        <v>1</v>
      </c>
      <c r="AC619" t="s">
        <v>960</v>
      </c>
      <c r="AD619">
        <v>1</v>
      </c>
      <c r="AE619">
        <v>20101231</v>
      </c>
      <c r="AF619" s="358">
        <v>40543</v>
      </c>
      <c r="AG619" s="147">
        <v>40543</v>
      </c>
      <c r="AH619" s="147">
        <v>2010</v>
      </c>
      <c r="AV619" t="s">
        <v>976</v>
      </c>
      <c r="AW619" t="s">
        <v>971</v>
      </c>
      <c r="AX619">
        <v>35</v>
      </c>
      <c r="AY619" t="s">
        <v>976</v>
      </c>
      <c r="AZ619" t="s">
        <v>962</v>
      </c>
      <c r="BG619" t="s">
        <v>976</v>
      </c>
      <c r="BH619" t="s">
        <v>971</v>
      </c>
      <c r="BI619">
        <v>70</v>
      </c>
      <c r="BJ619" t="s">
        <v>976</v>
      </c>
      <c r="BK619" t="s">
        <v>963</v>
      </c>
    </row>
    <row r="620" spans="1:63">
      <c r="A620" s="362" t="s">
        <v>233</v>
      </c>
      <c r="B620" s="360"/>
      <c r="C620" s="360">
        <v>7.3166666666666673</v>
      </c>
      <c r="D620" s="360">
        <v>7.3166666666666673</v>
      </c>
      <c r="E620" s="360"/>
      <c r="U620" t="s">
        <v>234</v>
      </c>
      <c r="V620" t="s">
        <v>230</v>
      </c>
      <c r="W620" t="s">
        <v>235</v>
      </c>
      <c r="X620">
        <v>5</v>
      </c>
      <c r="Y620">
        <v>530</v>
      </c>
      <c r="Z620" t="s">
        <v>982</v>
      </c>
      <c r="AA620" t="s">
        <v>983</v>
      </c>
      <c r="AB620">
        <v>1</v>
      </c>
      <c r="AC620" t="s">
        <v>960</v>
      </c>
      <c r="AD620">
        <v>1</v>
      </c>
      <c r="AE620">
        <v>20110131</v>
      </c>
      <c r="AF620" s="358">
        <v>40574</v>
      </c>
      <c r="AG620" s="147">
        <v>40574</v>
      </c>
      <c r="AH620" s="147">
        <v>2011</v>
      </c>
      <c r="AV620" t="s">
        <v>976</v>
      </c>
      <c r="AW620" t="s">
        <v>971</v>
      </c>
      <c r="AX620">
        <v>35</v>
      </c>
      <c r="AY620" t="s">
        <v>976</v>
      </c>
      <c r="AZ620" t="s">
        <v>962</v>
      </c>
      <c r="BG620" t="s">
        <v>976</v>
      </c>
      <c r="BH620" t="s">
        <v>971</v>
      </c>
      <c r="BI620">
        <v>70</v>
      </c>
      <c r="BJ620" t="s">
        <v>976</v>
      </c>
      <c r="BK620" t="s">
        <v>963</v>
      </c>
    </row>
    <row r="621" spans="1:63">
      <c r="A621" s="372">
        <v>2</v>
      </c>
      <c r="B621" s="360"/>
      <c r="C621" s="360">
        <v>7.3166666666666673</v>
      </c>
      <c r="D621" s="360">
        <v>7.3166666666666673</v>
      </c>
      <c r="E621" s="360"/>
      <c r="U621" t="s">
        <v>234</v>
      </c>
      <c r="V621" t="s">
        <v>230</v>
      </c>
      <c r="W621" t="s">
        <v>235</v>
      </c>
      <c r="X621">
        <v>5</v>
      </c>
      <c r="Y621">
        <v>530</v>
      </c>
      <c r="Z621" t="s">
        <v>982</v>
      </c>
      <c r="AA621" t="s">
        <v>983</v>
      </c>
      <c r="AB621">
        <v>1</v>
      </c>
      <c r="AC621" t="s">
        <v>960</v>
      </c>
      <c r="AD621">
        <v>1</v>
      </c>
      <c r="AE621">
        <v>20110228</v>
      </c>
      <c r="AF621" s="358">
        <v>40602</v>
      </c>
      <c r="AG621" s="147">
        <v>40602</v>
      </c>
      <c r="AH621" s="147">
        <v>2011</v>
      </c>
      <c r="AV621" t="s">
        <v>976</v>
      </c>
      <c r="AW621" t="s">
        <v>971</v>
      </c>
      <c r="AX621">
        <v>35</v>
      </c>
      <c r="AY621" t="s">
        <v>976</v>
      </c>
      <c r="AZ621" t="s">
        <v>962</v>
      </c>
      <c r="BG621" t="s">
        <v>976</v>
      </c>
      <c r="BH621" t="s">
        <v>971</v>
      </c>
      <c r="BI621">
        <v>70</v>
      </c>
      <c r="BJ621" t="s">
        <v>976</v>
      </c>
      <c r="BK621" t="s">
        <v>963</v>
      </c>
    </row>
    <row r="622" spans="1:63">
      <c r="A622" s="362" t="s">
        <v>235</v>
      </c>
      <c r="B622" s="360"/>
      <c r="C622" s="360">
        <v>4.6062499999999993</v>
      </c>
      <c r="D622" s="360">
        <v>4.6062499999999993</v>
      </c>
      <c r="E622" s="360"/>
      <c r="U622" t="s">
        <v>234</v>
      </c>
      <c r="V622" t="s">
        <v>230</v>
      </c>
      <c r="W622" t="s">
        <v>235</v>
      </c>
      <c r="X622">
        <v>5</v>
      </c>
      <c r="Y622">
        <v>530</v>
      </c>
      <c r="Z622" t="s">
        <v>982</v>
      </c>
      <c r="AA622" t="s">
        <v>983</v>
      </c>
      <c r="AB622">
        <v>1</v>
      </c>
      <c r="AC622" t="s">
        <v>960</v>
      </c>
      <c r="AD622">
        <v>1</v>
      </c>
      <c r="AE622">
        <v>20110331</v>
      </c>
      <c r="AF622" s="358">
        <v>40633</v>
      </c>
      <c r="AG622" s="147">
        <v>40633</v>
      </c>
      <c r="AH622" s="147">
        <v>2011</v>
      </c>
      <c r="AV622" t="s">
        <v>976</v>
      </c>
      <c r="AW622" t="s">
        <v>971</v>
      </c>
      <c r="AX622">
        <v>35</v>
      </c>
      <c r="AY622" t="s">
        <v>976</v>
      </c>
      <c r="AZ622" t="s">
        <v>962</v>
      </c>
      <c r="BG622" t="s">
        <v>976</v>
      </c>
      <c r="BH622" t="s">
        <v>971</v>
      </c>
      <c r="BI622">
        <v>70</v>
      </c>
      <c r="BJ622" t="s">
        <v>976</v>
      </c>
      <c r="BK622" t="s">
        <v>963</v>
      </c>
    </row>
    <row r="623" spans="1:63">
      <c r="A623" s="372">
        <v>1</v>
      </c>
      <c r="B623" s="360"/>
      <c r="C623" s="360">
        <v>9.4</v>
      </c>
      <c r="D623" s="360">
        <v>9.4</v>
      </c>
      <c r="E623" s="360"/>
      <c r="U623" t="s">
        <v>234</v>
      </c>
      <c r="V623" t="s">
        <v>230</v>
      </c>
      <c r="W623" t="s">
        <v>235</v>
      </c>
      <c r="X623">
        <v>5</v>
      </c>
      <c r="Y623">
        <v>530</v>
      </c>
      <c r="Z623" t="s">
        <v>982</v>
      </c>
      <c r="AA623" t="s">
        <v>983</v>
      </c>
      <c r="AB623">
        <v>1</v>
      </c>
      <c r="AC623" t="s">
        <v>960</v>
      </c>
      <c r="AD623">
        <v>1</v>
      </c>
      <c r="AE623">
        <v>20110430</v>
      </c>
      <c r="AF623" s="358">
        <v>40663</v>
      </c>
      <c r="AG623" s="147">
        <v>40663</v>
      </c>
      <c r="AH623" s="147">
        <v>2011</v>
      </c>
      <c r="AV623" t="s">
        <v>976</v>
      </c>
      <c r="AW623" t="s">
        <v>971</v>
      </c>
      <c r="AX623">
        <v>35</v>
      </c>
      <c r="AY623" t="s">
        <v>976</v>
      </c>
      <c r="AZ623" t="s">
        <v>962</v>
      </c>
      <c r="BG623" t="s">
        <v>976</v>
      </c>
      <c r="BH623" t="s">
        <v>971</v>
      </c>
      <c r="BI623">
        <v>70</v>
      </c>
      <c r="BJ623" t="s">
        <v>976</v>
      </c>
      <c r="BK623" t="s">
        <v>963</v>
      </c>
    </row>
    <row r="624" spans="1:63">
      <c r="A624" s="372">
        <v>5</v>
      </c>
      <c r="B624" s="360"/>
      <c r="C624" s="360"/>
      <c r="D624" s="360"/>
      <c r="E624" s="360"/>
      <c r="U624" t="s">
        <v>234</v>
      </c>
      <c r="V624" t="s">
        <v>230</v>
      </c>
      <c r="W624" t="s">
        <v>235</v>
      </c>
      <c r="X624">
        <v>5</v>
      </c>
      <c r="Y624">
        <v>530</v>
      </c>
      <c r="Z624" t="s">
        <v>982</v>
      </c>
      <c r="AA624" t="s">
        <v>983</v>
      </c>
      <c r="AB624">
        <v>1</v>
      </c>
      <c r="AC624" t="s">
        <v>960</v>
      </c>
      <c r="AD624">
        <v>1</v>
      </c>
      <c r="AE624">
        <v>20110531</v>
      </c>
      <c r="AF624" s="358">
        <v>40694</v>
      </c>
      <c r="AG624" s="147">
        <v>40694</v>
      </c>
      <c r="AH624" s="147">
        <v>2011</v>
      </c>
      <c r="AV624" t="s">
        <v>976</v>
      </c>
      <c r="AW624" t="s">
        <v>971</v>
      </c>
      <c r="AX624">
        <v>35</v>
      </c>
      <c r="AY624" t="s">
        <v>976</v>
      </c>
      <c r="AZ624" t="s">
        <v>962</v>
      </c>
      <c r="BG624" t="s">
        <v>976</v>
      </c>
      <c r="BH624" t="s">
        <v>971</v>
      </c>
      <c r="BI624">
        <v>70</v>
      </c>
      <c r="BJ624" t="s">
        <v>976</v>
      </c>
      <c r="BK624" t="s">
        <v>963</v>
      </c>
    </row>
    <row r="625" spans="1:63">
      <c r="A625" s="372">
        <v>7</v>
      </c>
      <c r="B625" s="360"/>
      <c r="C625" s="360">
        <v>3.0083333333333333</v>
      </c>
      <c r="D625" s="360">
        <v>3.0083333333333333</v>
      </c>
      <c r="E625" s="360"/>
      <c r="U625" t="s">
        <v>234</v>
      </c>
      <c r="V625" t="s">
        <v>230</v>
      </c>
      <c r="W625" t="s">
        <v>235</v>
      </c>
      <c r="X625">
        <v>5</v>
      </c>
      <c r="Y625">
        <v>530</v>
      </c>
      <c r="Z625" t="s">
        <v>982</v>
      </c>
      <c r="AA625" t="s">
        <v>983</v>
      </c>
      <c r="AB625">
        <v>1</v>
      </c>
      <c r="AC625" t="s">
        <v>960</v>
      </c>
      <c r="AD625">
        <v>1</v>
      </c>
      <c r="AE625">
        <v>20110630</v>
      </c>
      <c r="AF625" s="358">
        <v>40724</v>
      </c>
      <c r="AG625" s="147">
        <v>40724</v>
      </c>
      <c r="AH625" s="147">
        <v>2011</v>
      </c>
      <c r="AV625" t="s">
        <v>976</v>
      </c>
      <c r="AW625" t="s">
        <v>971</v>
      </c>
      <c r="AX625">
        <v>35</v>
      </c>
      <c r="AY625" t="s">
        <v>976</v>
      </c>
      <c r="AZ625" t="s">
        <v>962</v>
      </c>
      <c r="BG625" t="s">
        <v>976</v>
      </c>
      <c r="BH625" t="s">
        <v>971</v>
      </c>
      <c r="BI625">
        <v>70</v>
      </c>
      <c r="BJ625" t="s">
        <v>976</v>
      </c>
      <c r="BK625" t="s">
        <v>963</v>
      </c>
    </row>
    <row r="626" spans="1:63">
      <c r="A626" s="361">
        <v>2012</v>
      </c>
      <c r="B626" s="360"/>
      <c r="C626" s="360">
        <v>4.5904761904761902</v>
      </c>
      <c r="D626" s="360">
        <v>4.5300000000000011</v>
      </c>
      <c r="E626" s="360"/>
      <c r="U626" t="s">
        <v>234</v>
      </c>
      <c r="V626" t="s">
        <v>230</v>
      </c>
      <c r="W626" t="s">
        <v>235</v>
      </c>
      <c r="X626">
        <v>5</v>
      </c>
      <c r="Y626">
        <v>530</v>
      </c>
      <c r="Z626" t="s">
        <v>982</v>
      </c>
      <c r="AA626" t="s">
        <v>983</v>
      </c>
      <c r="AB626">
        <v>1</v>
      </c>
      <c r="AC626" t="s">
        <v>960</v>
      </c>
      <c r="AD626">
        <v>1</v>
      </c>
      <c r="AE626">
        <v>20110731</v>
      </c>
      <c r="AF626" s="358">
        <v>40755</v>
      </c>
      <c r="AG626" s="147">
        <v>40755</v>
      </c>
      <c r="AH626" s="147">
        <v>2011</v>
      </c>
      <c r="AV626" t="s">
        <v>976</v>
      </c>
      <c r="AW626" t="s">
        <v>971</v>
      </c>
      <c r="AX626">
        <v>35</v>
      </c>
      <c r="AY626" t="s">
        <v>976</v>
      </c>
      <c r="AZ626" t="s">
        <v>962</v>
      </c>
      <c r="BG626" t="s">
        <v>976</v>
      </c>
      <c r="BH626" t="s">
        <v>971</v>
      </c>
      <c r="BI626">
        <v>70</v>
      </c>
      <c r="BJ626" t="s">
        <v>976</v>
      </c>
      <c r="BK626" t="s">
        <v>963</v>
      </c>
    </row>
    <row r="627" spans="1:63">
      <c r="A627" s="362" t="s">
        <v>233</v>
      </c>
      <c r="B627" s="360"/>
      <c r="C627" s="360">
        <v>6.0666666666666664</v>
      </c>
      <c r="D627" s="360">
        <v>5.2750000000000004</v>
      </c>
      <c r="E627" s="360"/>
      <c r="U627" t="s">
        <v>234</v>
      </c>
      <c r="V627" t="s">
        <v>230</v>
      </c>
      <c r="W627" t="s">
        <v>235</v>
      </c>
      <c r="X627">
        <v>5</v>
      </c>
      <c r="Y627">
        <v>530</v>
      </c>
      <c r="Z627" t="s">
        <v>982</v>
      </c>
      <c r="AA627" t="s">
        <v>983</v>
      </c>
      <c r="AB627">
        <v>1</v>
      </c>
      <c r="AC627" t="s">
        <v>960</v>
      </c>
      <c r="AD627">
        <v>1</v>
      </c>
      <c r="AE627">
        <v>20110831</v>
      </c>
      <c r="AF627" s="358">
        <v>40786</v>
      </c>
      <c r="AG627" s="147">
        <v>40786</v>
      </c>
      <c r="AH627" s="147">
        <v>2011</v>
      </c>
      <c r="AV627" t="s">
        <v>976</v>
      </c>
      <c r="AW627" t="s">
        <v>971</v>
      </c>
      <c r="AX627">
        <v>35</v>
      </c>
      <c r="AY627" t="s">
        <v>976</v>
      </c>
      <c r="AZ627" t="s">
        <v>962</v>
      </c>
      <c r="BG627" t="s">
        <v>976</v>
      </c>
      <c r="BH627" t="s">
        <v>971</v>
      </c>
      <c r="BI627">
        <v>70</v>
      </c>
      <c r="BJ627" t="s">
        <v>976</v>
      </c>
      <c r="BK627" t="s">
        <v>963</v>
      </c>
    </row>
    <row r="628" spans="1:63">
      <c r="A628" s="372">
        <v>2</v>
      </c>
      <c r="B628" s="360"/>
      <c r="C628" s="360">
        <v>6.0666666666666664</v>
      </c>
      <c r="D628" s="360">
        <v>5.2750000000000004</v>
      </c>
      <c r="E628" s="360"/>
      <c r="U628" t="s">
        <v>234</v>
      </c>
      <c r="V628" t="s">
        <v>230</v>
      </c>
      <c r="W628" t="s">
        <v>235</v>
      </c>
      <c r="X628">
        <v>5</v>
      </c>
      <c r="Y628">
        <v>530</v>
      </c>
      <c r="Z628" t="s">
        <v>982</v>
      </c>
      <c r="AA628" t="s">
        <v>983</v>
      </c>
      <c r="AB628">
        <v>1</v>
      </c>
      <c r="AC628" t="s">
        <v>960</v>
      </c>
      <c r="AD628">
        <v>1</v>
      </c>
      <c r="AE628">
        <v>20110930</v>
      </c>
      <c r="AF628" s="358">
        <v>40816</v>
      </c>
      <c r="AG628" s="147">
        <v>40816</v>
      </c>
      <c r="AH628" s="147">
        <v>2011</v>
      </c>
      <c r="AV628" t="s">
        <v>976</v>
      </c>
      <c r="AW628" t="s">
        <v>971</v>
      </c>
      <c r="AX628">
        <v>35</v>
      </c>
      <c r="AY628" t="s">
        <v>976</v>
      </c>
      <c r="AZ628" t="s">
        <v>962</v>
      </c>
      <c r="BG628" t="s">
        <v>976</v>
      </c>
      <c r="BH628" t="s">
        <v>971</v>
      </c>
      <c r="BI628">
        <v>70</v>
      </c>
      <c r="BJ628" t="s">
        <v>976</v>
      </c>
      <c r="BK628" t="s">
        <v>963</v>
      </c>
    </row>
    <row r="629" spans="1:63">
      <c r="A629" s="362" t="s">
        <v>235</v>
      </c>
      <c r="B629" s="360"/>
      <c r="C629" s="360">
        <v>3.4833333333333338</v>
      </c>
      <c r="D629" s="360">
        <v>4.0333333333333341</v>
      </c>
      <c r="E629" s="360"/>
      <c r="U629" t="s">
        <v>234</v>
      </c>
      <c r="V629" t="s">
        <v>230</v>
      </c>
      <c r="W629" t="s">
        <v>235</v>
      </c>
      <c r="X629">
        <v>5</v>
      </c>
      <c r="Y629">
        <v>530</v>
      </c>
      <c r="Z629" t="s">
        <v>982</v>
      </c>
      <c r="AA629" t="s">
        <v>983</v>
      </c>
      <c r="AB629">
        <v>1</v>
      </c>
      <c r="AC629" t="s">
        <v>960</v>
      </c>
      <c r="AD629">
        <v>1</v>
      </c>
      <c r="AE629">
        <v>20111031</v>
      </c>
      <c r="AF629" s="358">
        <v>40847</v>
      </c>
      <c r="AG629" s="147">
        <v>40847</v>
      </c>
      <c r="AH629" s="147">
        <v>2011</v>
      </c>
      <c r="AV629" t="s">
        <v>976</v>
      </c>
      <c r="AW629" t="s">
        <v>971</v>
      </c>
      <c r="AX629">
        <v>35</v>
      </c>
      <c r="AY629" t="s">
        <v>976</v>
      </c>
      <c r="AZ629" t="s">
        <v>962</v>
      </c>
      <c r="BG629" t="s">
        <v>976</v>
      </c>
      <c r="BH629" t="s">
        <v>971</v>
      </c>
      <c r="BI629">
        <v>70</v>
      </c>
      <c r="BJ629" t="s">
        <v>976</v>
      </c>
      <c r="BK629" t="s">
        <v>963</v>
      </c>
    </row>
    <row r="630" spans="1:63">
      <c r="A630" s="372">
        <v>1</v>
      </c>
      <c r="B630" s="360"/>
      <c r="C630" s="360">
        <v>7.333333333333333</v>
      </c>
      <c r="D630" s="360">
        <v>7.35</v>
      </c>
      <c r="E630" s="360"/>
      <c r="U630" t="s">
        <v>234</v>
      </c>
      <c r="V630" t="s">
        <v>230</v>
      </c>
      <c r="W630" t="s">
        <v>235</v>
      </c>
      <c r="X630">
        <v>5</v>
      </c>
      <c r="Y630">
        <v>530</v>
      </c>
      <c r="Z630" t="s">
        <v>982</v>
      </c>
      <c r="AA630" t="s">
        <v>983</v>
      </c>
      <c r="AB630">
        <v>1</v>
      </c>
      <c r="AC630" t="s">
        <v>960</v>
      </c>
      <c r="AD630">
        <v>1</v>
      </c>
      <c r="AE630">
        <v>20111130</v>
      </c>
      <c r="AF630" s="358">
        <v>40877</v>
      </c>
      <c r="AG630" s="147">
        <v>40877</v>
      </c>
      <c r="AH630" s="147">
        <v>2011</v>
      </c>
      <c r="AV630" t="s">
        <v>976</v>
      </c>
      <c r="AW630" t="s">
        <v>971</v>
      </c>
      <c r="AX630">
        <v>35</v>
      </c>
      <c r="AY630" t="s">
        <v>976</v>
      </c>
      <c r="AZ630" t="s">
        <v>962</v>
      </c>
      <c r="BG630" t="s">
        <v>976</v>
      </c>
      <c r="BH630" t="s">
        <v>971</v>
      </c>
      <c r="BI630">
        <v>70</v>
      </c>
      <c r="BJ630" t="s">
        <v>976</v>
      </c>
      <c r="BK630" t="s">
        <v>963</v>
      </c>
    </row>
    <row r="631" spans="1:63">
      <c r="A631" s="372">
        <v>5</v>
      </c>
      <c r="B631" s="360"/>
      <c r="C631" s="360"/>
      <c r="D631" s="360"/>
      <c r="E631" s="360"/>
      <c r="U631" t="s">
        <v>234</v>
      </c>
      <c r="V631" t="s">
        <v>230</v>
      </c>
      <c r="W631" t="s">
        <v>235</v>
      </c>
      <c r="X631">
        <v>5</v>
      </c>
      <c r="Y631">
        <v>530</v>
      </c>
      <c r="Z631" t="s">
        <v>982</v>
      </c>
      <c r="AA631" t="s">
        <v>983</v>
      </c>
      <c r="AB631">
        <v>1</v>
      </c>
      <c r="AC631" t="s">
        <v>960</v>
      </c>
      <c r="AD631">
        <v>1</v>
      </c>
      <c r="AE631">
        <v>20111231</v>
      </c>
      <c r="AF631" s="358">
        <v>40908</v>
      </c>
      <c r="AG631" s="147">
        <v>40908</v>
      </c>
      <c r="AH631" s="147">
        <v>2011</v>
      </c>
      <c r="AV631" t="s">
        <v>976</v>
      </c>
      <c r="AW631" t="s">
        <v>971</v>
      </c>
      <c r="AX631">
        <v>35</v>
      </c>
      <c r="AY631" t="s">
        <v>976</v>
      </c>
      <c r="AZ631" t="s">
        <v>962</v>
      </c>
      <c r="BG631" t="s">
        <v>976</v>
      </c>
      <c r="BH631" t="s">
        <v>971</v>
      </c>
      <c r="BI631">
        <v>70</v>
      </c>
      <c r="BJ631" t="s">
        <v>976</v>
      </c>
      <c r="BK631" t="s">
        <v>963</v>
      </c>
    </row>
    <row r="632" spans="1:63">
      <c r="A632" s="372">
        <v>7</v>
      </c>
      <c r="B632" s="360"/>
      <c r="C632" s="360">
        <v>2.2000000000000002</v>
      </c>
      <c r="D632" s="360">
        <v>2.375</v>
      </c>
      <c r="E632" s="360"/>
      <c r="U632" t="s">
        <v>234</v>
      </c>
      <c r="V632" t="s">
        <v>230</v>
      </c>
      <c r="W632" t="s">
        <v>235</v>
      </c>
      <c r="X632">
        <v>5</v>
      </c>
      <c r="Y632">
        <v>530</v>
      </c>
      <c r="Z632" t="s">
        <v>982</v>
      </c>
      <c r="AA632" t="s">
        <v>983</v>
      </c>
      <c r="AB632">
        <v>1</v>
      </c>
      <c r="AC632" t="s">
        <v>960</v>
      </c>
      <c r="AD632">
        <v>1</v>
      </c>
      <c r="AE632">
        <v>20120131</v>
      </c>
      <c r="AF632" s="358">
        <v>40939</v>
      </c>
      <c r="AG632" s="147">
        <v>40939</v>
      </c>
      <c r="AH632" s="147">
        <v>2012</v>
      </c>
      <c r="AV632" t="s">
        <v>976</v>
      </c>
      <c r="AW632" t="s">
        <v>971</v>
      </c>
      <c r="AX632">
        <v>35</v>
      </c>
      <c r="AY632" t="s">
        <v>976</v>
      </c>
      <c r="AZ632" t="s">
        <v>962</v>
      </c>
      <c r="BG632" t="s">
        <v>976</v>
      </c>
      <c r="BH632" t="s">
        <v>971</v>
      </c>
      <c r="BI632">
        <v>70</v>
      </c>
      <c r="BJ632" t="s">
        <v>976</v>
      </c>
      <c r="BK632" t="s">
        <v>963</v>
      </c>
    </row>
    <row r="633" spans="1:63">
      <c r="A633" s="372">
        <v>8</v>
      </c>
      <c r="B633" s="360"/>
      <c r="C633" s="360"/>
      <c r="D633" s="360"/>
      <c r="E633" s="360"/>
      <c r="U633" t="s">
        <v>234</v>
      </c>
      <c r="V633" t="s">
        <v>230</v>
      </c>
      <c r="W633" t="s">
        <v>235</v>
      </c>
      <c r="X633">
        <v>5</v>
      </c>
      <c r="Y633">
        <v>530</v>
      </c>
      <c r="Z633" t="s">
        <v>982</v>
      </c>
      <c r="AA633" t="s">
        <v>983</v>
      </c>
      <c r="AB633">
        <v>1</v>
      </c>
      <c r="AC633" t="s">
        <v>960</v>
      </c>
      <c r="AD633">
        <v>1</v>
      </c>
      <c r="AE633">
        <v>20120229</v>
      </c>
      <c r="AF633" s="358">
        <v>40968</v>
      </c>
      <c r="AG633" s="147">
        <v>40968</v>
      </c>
      <c r="AH633" s="147">
        <v>2012</v>
      </c>
      <c r="AV633" t="s">
        <v>976</v>
      </c>
      <c r="AW633" t="s">
        <v>971</v>
      </c>
      <c r="AX633">
        <v>35</v>
      </c>
      <c r="AY633" t="s">
        <v>976</v>
      </c>
      <c r="AZ633" t="s">
        <v>962</v>
      </c>
      <c r="BG633" t="s">
        <v>976</v>
      </c>
      <c r="BH633" t="s">
        <v>971</v>
      </c>
      <c r="BI633">
        <v>70</v>
      </c>
      <c r="BJ633" t="s">
        <v>976</v>
      </c>
      <c r="BK633" t="s">
        <v>963</v>
      </c>
    </row>
    <row r="634" spans="1:63">
      <c r="A634" s="372">
        <v>10</v>
      </c>
      <c r="B634" s="360"/>
      <c r="C634" s="360"/>
      <c r="D634" s="360"/>
      <c r="E634" s="360"/>
      <c r="U634" t="s">
        <v>234</v>
      </c>
      <c r="V634" t="s">
        <v>230</v>
      </c>
      <c r="W634" t="s">
        <v>235</v>
      </c>
      <c r="X634">
        <v>5</v>
      </c>
      <c r="Y634">
        <v>530</v>
      </c>
      <c r="Z634" t="s">
        <v>982</v>
      </c>
      <c r="AA634" t="s">
        <v>983</v>
      </c>
      <c r="AB634">
        <v>1</v>
      </c>
      <c r="AC634" t="s">
        <v>960</v>
      </c>
      <c r="AD634">
        <v>1</v>
      </c>
      <c r="AE634">
        <v>20120331</v>
      </c>
      <c r="AF634" s="358">
        <v>40999</v>
      </c>
      <c r="AG634" s="147">
        <v>40999</v>
      </c>
      <c r="AH634" s="147">
        <v>2012</v>
      </c>
      <c r="AV634" t="s">
        <v>976</v>
      </c>
      <c r="AW634" t="s">
        <v>971</v>
      </c>
      <c r="AX634">
        <v>35</v>
      </c>
      <c r="AY634" t="s">
        <v>976</v>
      </c>
      <c r="AZ634" t="s">
        <v>962</v>
      </c>
      <c r="BG634" t="s">
        <v>976</v>
      </c>
      <c r="BH634" t="s">
        <v>971</v>
      </c>
      <c r="BI634">
        <v>70</v>
      </c>
      <c r="BJ634" t="s">
        <v>976</v>
      </c>
      <c r="BK634" t="s">
        <v>963</v>
      </c>
    </row>
    <row r="635" spans="1:63">
      <c r="A635" s="106" t="s">
        <v>1010</v>
      </c>
      <c r="B635" s="360"/>
      <c r="C635" s="360">
        <v>260.40909090909093</v>
      </c>
      <c r="D635" s="360"/>
      <c r="E635" s="360"/>
      <c r="U635" t="s">
        <v>234</v>
      </c>
      <c r="V635" t="s">
        <v>230</v>
      </c>
      <c r="W635" t="s">
        <v>235</v>
      </c>
      <c r="X635">
        <v>5</v>
      </c>
      <c r="Y635">
        <v>530</v>
      </c>
      <c r="Z635" t="s">
        <v>982</v>
      </c>
      <c r="AA635" t="s">
        <v>983</v>
      </c>
      <c r="AB635">
        <v>1</v>
      </c>
      <c r="AC635" t="s">
        <v>960</v>
      </c>
      <c r="AD635">
        <v>1</v>
      </c>
      <c r="AE635">
        <v>20120430</v>
      </c>
      <c r="AF635" s="358">
        <v>41029</v>
      </c>
      <c r="AG635" s="147">
        <v>41029</v>
      </c>
      <c r="AH635" s="147">
        <v>2012</v>
      </c>
      <c r="AV635" t="s">
        <v>976</v>
      </c>
      <c r="AW635" t="s">
        <v>971</v>
      </c>
      <c r="AX635">
        <v>35</v>
      </c>
      <c r="AY635" t="s">
        <v>976</v>
      </c>
      <c r="AZ635" t="s">
        <v>962</v>
      </c>
      <c r="BG635" t="s">
        <v>976</v>
      </c>
      <c r="BH635" t="s">
        <v>971</v>
      </c>
      <c r="BI635">
        <v>70</v>
      </c>
      <c r="BJ635" t="s">
        <v>976</v>
      </c>
      <c r="BK635" t="s">
        <v>963</v>
      </c>
    </row>
    <row r="636" spans="1:63">
      <c r="A636" s="361">
        <v>2010</v>
      </c>
      <c r="B636" s="360"/>
      <c r="C636" s="360">
        <v>250.71428571428572</v>
      </c>
      <c r="D636" s="360"/>
      <c r="E636" s="360"/>
      <c r="U636" t="s">
        <v>234</v>
      </c>
      <c r="V636" t="s">
        <v>230</v>
      </c>
      <c r="W636" t="s">
        <v>235</v>
      </c>
      <c r="X636">
        <v>5</v>
      </c>
      <c r="Y636">
        <v>530</v>
      </c>
      <c r="Z636" t="s">
        <v>982</v>
      </c>
      <c r="AA636" t="s">
        <v>983</v>
      </c>
      <c r="AB636">
        <v>1</v>
      </c>
      <c r="AC636" t="s">
        <v>960</v>
      </c>
      <c r="AD636">
        <v>1</v>
      </c>
      <c r="AE636">
        <v>20120531</v>
      </c>
      <c r="AF636" s="358">
        <v>41060</v>
      </c>
      <c r="AG636" s="147">
        <v>41060</v>
      </c>
      <c r="AH636" s="147">
        <v>2012</v>
      </c>
      <c r="AV636" t="s">
        <v>976</v>
      </c>
      <c r="AW636" t="s">
        <v>971</v>
      </c>
      <c r="AX636">
        <v>35</v>
      </c>
      <c r="AY636" t="s">
        <v>976</v>
      </c>
      <c r="AZ636" t="s">
        <v>962</v>
      </c>
      <c r="BG636" t="s">
        <v>976</v>
      </c>
      <c r="BH636" t="s">
        <v>971</v>
      </c>
      <c r="BI636">
        <v>70</v>
      </c>
      <c r="BJ636" t="s">
        <v>976</v>
      </c>
      <c r="BK636" t="s">
        <v>963</v>
      </c>
    </row>
    <row r="637" spans="1:63">
      <c r="A637" s="362" t="s">
        <v>233</v>
      </c>
      <c r="B637" s="360"/>
      <c r="C637" s="360">
        <v>323.66666666666669</v>
      </c>
      <c r="D637" s="360"/>
      <c r="E637" s="360"/>
      <c r="U637" t="s">
        <v>234</v>
      </c>
      <c r="V637" t="s">
        <v>230</v>
      </c>
      <c r="W637" t="s">
        <v>235</v>
      </c>
      <c r="X637">
        <v>5</v>
      </c>
      <c r="Y637">
        <v>530</v>
      </c>
      <c r="Z637" t="s">
        <v>982</v>
      </c>
      <c r="AA637" t="s">
        <v>983</v>
      </c>
      <c r="AB637">
        <v>1</v>
      </c>
      <c r="AC637" t="s">
        <v>960</v>
      </c>
      <c r="AD637">
        <v>1</v>
      </c>
      <c r="AE637">
        <v>20120630</v>
      </c>
      <c r="AF637" s="358">
        <v>41090</v>
      </c>
      <c r="AG637" s="147">
        <v>41090</v>
      </c>
      <c r="AH637" s="147">
        <v>2012</v>
      </c>
      <c r="AV637" t="s">
        <v>976</v>
      </c>
      <c r="AW637" t="s">
        <v>971</v>
      </c>
      <c r="AX637">
        <v>35</v>
      </c>
      <c r="AY637" t="s">
        <v>976</v>
      </c>
      <c r="AZ637" t="s">
        <v>962</v>
      </c>
      <c r="BG637" t="s">
        <v>976</v>
      </c>
      <c r="BH637" t="s">
        <v>971</v>
      </c>
      <c r="BI637">
        <v>70</v>
      </c>
      <c r="BJ637" t="s">
        <v>976</v>
      </c>
      <c r="BK637" t="s">
        <v>963</v>
      </c>
    </row>
    <row r="638" spans="1:63">
      <c r="A638" s="372">
        <v>2</v>
      </c>
      <c r="B638" s="360"/>
      <c r="C638" s="360">
        <v>323.66666666666669</v>
      </c>
      <c r="D638" s="360"/>
      <c r="E638" s="360"/>
      <c r="U638" t="s">
        <v>234</v>
      </c>
      <c r="V638" t="s">
        <v>230</v>
      </c>
      <c r="W638" t="s">
        <v>235</v>
      </c>
      <c r="X638">
        <v>5</v>
      </c>
      <c r="Y638">
        <v>530</v>
      </c>
      <c r="Z638" t="s">
        <v>982</v>
      </c>
      <c r="AA638" t="s">
        <v>983</v>
      </c>
      <c r="AB638">
        <v>1</v>
      </c>
      <c r="AC638" t="s">
        <v>960</v>
      </c>
      <c r="AD638">
        <v>1</v>
      </c>
      <c r="AE638">
        <v>20120731</v>
      </c>
      <c r="AF638" s="358">
        <v>41121</v>
      </c>
      <c r="AG638" s="147">
        <v>41121</v>
      </c>
      <c r="AH638" s="147">
        <v>2012</v>
      </c>
      <c r="AV638" t="s">
        <v>976</v>
      </c>
      <c r="AW638" t="s">
        <v>971</v>
      </c>
      <c r="AX638">
        <v>35</v>
      </c>
      <c r="AY638" t="s">
        <v>976</v>
      </c>
      <c r="AZ638" t="s">
        <v>962</v>
      </c>
      <c r="BG638" t="s">
        <v>976</v>
      </c>
      <c r="BH638" t="s">
        <v>971</v>
      </c>
      <c r="BI638">
        <v>70</v>
      </c>
      <c r="BJ638" t="s">
        <v>976</v>
      </c>
      <c r="BK638" t="s">
        <v>963</v>
      </c>
    </row>
    <row r="639" spans="1:63">
      <c r="A639" s="362" t="s">
        <v>235</v>
      </c>
      <c r="B639" s="360"/>
      <c r="C639" s="360">
        <v>196</v>
      </c>
      <c r="D639" s="360"/>
      <c r="E639" s="360"/>
      <c r="U639" t="s">
        <v>234</v>
      </c>
      <c r="V639" t="s">
        <v>230</v>
      </c>
      <c r="W639" t="s">
        <v>235</v>
      </c>
      <c r="X639">
        <v>5</v>
      </c>
      <c r="Y639">
        <v>530</v>
      </c>
      <c r="Z639" t="s">
        <v>982</v>
      </c>
      <c r="AA639" t="s">
        <v>983</v>
      </c>
      <c r="AB639">
        <v>1</v>
      </c>
      <c r="AC639" t="s">
        <v>960</v>
      </c>
      <c r="AD639">
        <v>1</v>
      </c>
      <c r="AE639">
        <v>20120831</v>
      </c>
      <c r="AF639" s="358">
        <v>41152</v>
      </c>
      <c r="AG639" s="147">
        <v>41152</v>
      </c>
      <c r="AH639" s="147">
        <v>2012</v>
      </c>
      <c r="AV639" t="s">
        <v>976</v>
      </c>
      <c r="AW639" t="s">
        <v>971</v>
      </c>
      <c r="AX639">
        <v>35</v>
      </c>
      <c r="AY639" t="s">
        <v>976</v>
      </c>
      <c r="AZ639" t="s">
        <v>962</v>
      </c>
      <c r="BG639" t="s">
        <v>976</v>
      </c>
      <c r="BH639" t="s">
        <v>971</v>
      </c>
      <c r="BI639">
        <v>70</v>
      </c>
      <c r="BJ639" t="s">
        <v>976</v>
      </c>
      <c r="BK639" t="s">
        <v>963</v>
      </c>
    </row>
    <row r="640" spans="1:63">
      <c r="A640" s="372">
        <v>1</v>
      </c>
      <c r="B640" s="360"/>
      <c r="C640" s="360">
        <v>268</v>
      </c>
      <c r="D640" s="360"/>
      <c r="E640" s="360"/>
      <c r="U640" t="s">
        <v>234</v>
      </c>
      <c r="V640" t="s">
        <v>230</v>
      </c>
      <c r="W640" t="s">
        <v>235</v>
      </c>
      <c r="X640">
        <v>5</v>
      </c>
      <c r="Y640">
        <v>530</v>
      </c>
      <c r="Z640" t="s">
        <v>982</v>
      </c>
      <c r="AA640" t="s">
        <v>983</v>
      </c>
      <c r="AB640">
        <v>1</v>
      </c>
      <c r="AC640" t="s">
        <v>960</v>
      </c>
      <c r="AD640">
        <v>1</v>
      </c>
      <c r="AE640">
        <v>20120930</v>
      </c>
      <c r="AF640" s="358">
        <v>41182</v>
      </c>
      <c r="AG640" s="147">
        <v>41182</v>
      </c>
      <c r="AH640" s="147">
        <v>2012</v>
      </c>
      <c r="AV640" t="s">
        <v>976</v>
      </c>
      <c r="AW640" t="s">
        <v>971</v>
      </c>
      <c r="AX640">
        <v>35</v>
      </c>
      <c r="AY640" t="s">
        <v>976</v>
      </c>
      <c r="AZ640" t="s">
        <v>962</v>
      </c>
      <c r="BG640" t="s">
        <v>976</v>
      </c>
      <c r="BH640" t="s">
        <v>971</v>
      </c>
      <c r="BI640">
        <v>70</v>
      </c>
      <c r="BJ640" t="s">
        <v>976</v>
      </c>
      <c r="BK640" t="s">
        <v>963</v>
      </c>
    </row>
    <row r="641" spans="1:63">
      <c r="A641" s="372">
        <v>7</v>
      </c>
      <c r="B641" s="360"/>
      <c r="C641" s="360">
        <v>172</v>
      </c>
      <c r="D641" s="360"/>
      <c r="E641" s="360"/>
      <c r="U641" t="s">
        <v>234</v>
      </c>
      <c r="V641" t="s">
        <v>230</v>
      </c>
      <c r="W641" t="s">
        <v>235</v>
      </c>
      <c r="X641">
        <v>5</v>
      </c>
      <c r="Y641">
        <v>545</v>
      </c>
      <c r="Z641" t="s">
        <v>985</v>
      </c>
      <c r="AA641" t="s">
        <v>986</v>
      </c>
      <c r="AB641">
        <v>1</v>
      </c>
      <c r="AC641" t="s">
        <v>960</v>
      </c>
      <c r="AD641">
        <v>1</v>
      </c>
      <c r="AE641">
        <v>20120531</v>
      </c>
      <c r="AF641" s="358">
        <v>41060</v>
      </c>
      <c r="AG641" s="147">
        <v>41060</v>
      </c>
      <c r="AH641" s="147">
        <v>2012</v>
      </c>
      <c r="BG641" t="s">
        <v>987</v>
      </c>
      <c r="BH641" t="s">
        <v>971</v>
      </c>
      <c r="BI641">
        <v>0.5</v>
      </c>
      <c r="BJ641" t="s">
        <v>987</v>
      </c>
      <c r="BK641" t="s">
        <v>963</v>
      </c>
    </row>
    <row r="642" spans="1:63">
      <c r="A642" s="361">
        <v>2011</v>
      </c>
      <c r="B642" s="360"/>
      <c r="C642" s="360">
        <v>285.60714285714283</v>
      </c>
      <c r="D642" s="360"/>
      <c r="E642" s="360"/>
      <c r="U642" t="s">
        <v>234</v>
      </c>
      <c r="V642" t="s">
        <v>230</v>
      </c>
      <c r="W642" t="s">
        <v>235</v>
      </c>
      <c r="X642">
        <v>5</v>
      </c>
      <c r="Y642">
        <v>545</v>
      </c>
      <c r="Z642" t="s">
        <v>985</v>
      </c>
      <c r="AA642" t="s">
        <v>986</v>
      </c>
      <c r="AB642">
        <v>1</v>
      </c>
      <c r="AC642" t="s">
        <v>960</v>
      </c>
      <c r="AD642">
        <v>1</v>
      </c>
      <c r="AE642">
        <v>20120630</v>
      </c>
      <c r="AF642" s="358">
        <v>41090</v>
      </c>
      <c r="AG642" s="147">
        <v>41090</v>
      </c>
      <c r="AH642" s="147">
        <v>2012</v>
      </c>
      <c r="BG642" t="s">
        <v>987</v>
      </c>
      <c r="BH642" t="s">
        <v>971</v>
      </c>
      <c r="BI642">
        <v>0.5</v>
      </c>
      <c r="BJ642" t="s">
        <v>987</v>
      </c>
      <c r="BK642" t="s">
        <v>963</v>
      </c>
    </row>
    <row r="643" spans="1:63">
      <c r="A643" s="362" t="s">
        <v>233</v>
      </c>
      <c r="B643" s="360"/>
      <c r="C643" s="360">
        <v>374.58333333333331</v>
      </c>
      <c r="D643" s="360"/>
      <c r="E643" s="360"/>
      <c r="U643" t="s">
        <v>234</v>
      </c>
      <c r="V643" t="s">
        <v>230</v>
      </c>
      <c r="W643" t="s">
        <v>235</v>
      </c>
      <c r="X643">
        <v>5</v>
      </c>
      <c r="Y643">
        <v>545</v>
      </c>
      <c r="Z643" t="s">
        <v>985</v>
      </c>
      <c r="AA643" t="s">
        <v>986</v>
      </c>
      <c r="AB643">
        <v>1</v>
      </c>
      <c r="AC643" t="s">
        <v>960</v>
      </c>
      <c r="AD643">
        <v>1</v>
      </c>
      <c r="AE643">
        <v>20120731</v>
      </c>
      <c r="AF643" s="358">
        <v>41121</v>
      </c>
      <c r="AG643" s="147">
        <v>41121</v>
      </c>
      <c r="AH643" s="147">
        <v>2012</v>
      </c>
      <c r="BG643" t="s">
        <v>987</v>
      </c>
      <c r="BH643" t="s">
        <v>971</v>
      </c>
      <c r="BI643">
        <v>0.5</v>
      </c>
      <c r="BJ643" t="s">
        <v>987</v>
      </c>
      <c r="BK643" t="s">
        <v>963</v>
      </c>
    </row>
    <row r="644" spans="1:63">
      <c r="A644" s="372">
        <v>2</v>
      </c>
      <c r="B644" s="360"/>
      <c r="C644" s="360">
        <v>374.58333333333331</v>
      </c>
      <c r="D644" s="360"/>
      <c r="E644" s="360"/>
      <c r="U644" t="s">
        <v>234</v>
      </c>
      <c r="V644" t="s">
        <v>230</v>
      </c>
      <c r="W644" t="s">
        <v>235</v>
      </c>
      <c r="X644">
        <v>5</v>
      </c>
      <c r="Y644">
        <v>545</v>
      </c>
      <c r="Z644" t="s">
        <v>985</v>
      </c>
      <c r="AA644" t="s">
        <v>986</v>
      </c>
      <c r="AB644">
        <v>1</v>
      </c>
      <c r="AC644" t="s">
        <v>960</v>
      </c>
      <c r="AD644">
        <v>1</v>
      </c>
      <c r="AE644">
        <v>20120831</v>
      </c>
      <c r="AF644" s="358">
        <v>41152</v>
      </c>
      <c r="AG644" s="147">
        <v>41152</v>
      </c>
      <c r="AH644" s="147">
        <v>2012</v>
      </c>
      <c r="BG644" t="s">
        <v>987</v>
      </c>
      <c r="BH644" t="s">
        <v>971</v>
      </c>
      <c r="BI644">
        <v>0.5</v>
      </c>
      <c r="BJ644" t="s">
        <v>987</v>
      </c>
      <c r="BK644" t="s">
        <v>963</v>
      </c>
    </row>
    <row r="645" spans="1:63">
      <c r="A645" s="362" t="s">
        <v>235</v>
      </c>
      <c r="B645" s="360"/>
      <c r="C645" s="360">
        <v>218.875</v>
      </c>
      <c r="D645" s="360"/>
      <c r="E645" s="360"/>
      <c r="U645" t="s">
        <v>234</v>
      </c>
      <c r="V645" t="s">
        <v>230</v>
      </c>
      <c r="W645" t="s">
        <v>235</v>
      </c>
      <c r="X645">
        <v>5</v>
      </c>
      <c r="Y645">
        <v>545</v>
      </c>
      <c r="Z645" t="s">
        <v>985</v>
      </c>
      <c r="AA645" t="s">
        <v>986</v>
      </c>
      <c r="AB645">
        <v>1</v>
      </c>
      <c r="AC645" t="s">
        <v>960</v>
      </c>
      <c r="AD645">
        <v>1</v>
      </c>
      <c r="AE645">
        <v>20120930</v>
      </c>
      <c r="AF645" s="358">
        <v>41182</v>
      </c>
      <c r="AG645" s="147">
        <v>41182</v>
      </c>
      <c r="AH645" s="147">
        <v>2012</v>
      </c>
      <c r="BG645" t="s">
        <v>987</v>
      </c>
      <c r="BH645" t="s">
        <v>971</v>
      </c>
      <c r="BI645">
        <v>0.5</v>
      </c>
      <c r="BJ645" t="s">
        <v>987</v>
      </c>
      <c r="BK645" t="s">
        <v>963</v>
      </c>
    </row>
    <row r="646" spans="1:63">
      <c r="A646" s="372">
        <v>1</v>
      </c>
      <c r="B646" s="360"/>
      <c r="C646" s="360">
        <v>307.5</v>
      </c>
      <c r="D646" s="360"/>
      <c r="E646" s="360"/>
      <c r="U646" t="s">
        <v>234</v>
      </c>
      <c r="V646" t="s">
        <v>230</v>
      </c>
      <c r="W646" t="s">
        <v>235</v>
      </c>
      <c r="X646">
        <v>5</v>
      </c>
      <c r="Y646">
        <v>552</v>
      </c>
      <c r="Z646" t="s">
        <v>988</v>
      </c>
      <c r="AA646" t="s">
        <v>989</v>
      </c>
      <c r="AB646">
        <v>1</v>
      </c>
      <c r="AC646" t="s">
        <v>960</v>
      </c>
      <c r="AD646">
        <v>1</v>
      </c>
      <c r="AE646">
        <v>20090731</v>
      </c>
      <c r="AF646" s="358">
        <v>40025</v>
      </c>
      <c r="AG646" s="147">
        <v>40025</v>
      </c>
      <c r="AH646" s="147">
        <v>2009</v>
      </c>
      <c r="BG646" t="s">
        <v>976</v>
      </c>
      <c r="BH646" t="s">
        <v>971</v>
      </c>
      <c r="BI646">
        <v>10</v>
      </c>
      <c r="BJ646" t="s">
        <v>976</v>
      </c>
      <c r="BK646" t="s">
        <v>963</v>
      </c>
    </row>
    <row r="647" spans="1:63">
      <c r="A647" s="372">
        <v>7</v>
      </c>
      <c r="B647" s="360"/>
      <c r="C647" s="360">
        <v>189.33333333333334</v>
      </c>
      <c r="D647" s="360"/>
      <c r="E647" s="360"/>
      <c r="U647" t="s">
        <v>234</v>
      </c>
      <c r="V647" t="s">
        <v>230</v>
      </c>
      <c r="W647" t="s">
        <v>235</v>
      </c>
      <c r="X647">
        <v>5</v>
      </c>
      <c r="Y647">
        <v>552</v>
      </c>
      <c r="Z647" t="s">
        <v>988</v>
      </c>
      <c r="AA647" t="s">
        <v>989</v>
      </c>
      <c r="AB647">
        <v>1</v>
      </c>
      <c r="AC647" t="s">
        <v>960</v>
      </c>
      <c r="AD647">
        <v>1</v>
      </c>
      <c r="AE647">
        <v>20090831</v>
      </c>
      <c r="AF647" s="358">
        <v>40056</v>
      </c>
      <c r="AG647" s="147">
        <v>40056</v>
      </c>
      <c r="AH647" s="147">
        <v>2009</v>
      </c>
      <c r="BG647" t="s">
        <v>976</v>
      </c>
      <c r="BH647" t="s">
        <v>971</v>
      </c>
      <c r="BI647">
        <v>10</v>
      </c>
      <c r="BJ647" t="s">
        <v>976</v>
      </c>
      <c r="BK647" t="s">
        <v>963</v>
      </c>
    </row>
    <row r="648" spans="1:63">
      <c r="A648" s="361">
        <v>2012</v>
      </c>
      <c r="B648" s="360"/>
      <c r="C648" s="360">
        <v>217</v>
      </c>
      <c r="D648" s="360"/>
      <c r="E648" s="360"/>
      <c r="U648" t="s">
        <v>234</v>
      </c>
      <c r="V648" t="s">
        <v>230</v>
      </c>
      <c r="W648" t="s">
        <v>235</v>
      </c>
      <c r="X648">
        <v>5</v>
      </c>
      <c r="Y648">
        <v>552</v>
      </c>
      <c r="Z648" t="s">
        <v>988</v>
      </c>
      <c r="AA648" t="s">
        <v>989</v>
      </c>
      <c r="AB648">
        <v>1</v>
      </c>
      <c r="AC648" t="s">
        <v>960</v>
      </c>
      <c r="AD648">
        <v>1</v>
      </c>
      <c r="AE648">
        <v>20090930</v>
      </c>
      <c r="AF648" s="358">
        <v>40086</v>
      </c>
      <c r="AG648" s="147">
        <v>40086</v>
      </c>
      <c r="AH648" s="147">
        <v>2009</v>
      </c>
      <c r="BG648" t="s">
        <v>976</v>
      </c>
      <c r="BH648" t="s">
        <v>971</v>
      </c>
      <c r="BI648">
        <v>10</v>
      </c>
      <c r="BJ648" t="s">
        <v>976</v>
      </c>
      <c r="BK648" t="s">
        <v>963</v>
      </c>
    </row>
    <row r="649" spans="1:63">
      <c r="A649" s="362" t="s">
        <v>233</v>
      </c>
      <c r="B649" s="360"/>
      <c r="C649" s="360">
        <v>261</v>
      </c>
      <c r="D649" s="360"/>
      <c r="E649" s="360"/>
      <c r="U649" t="s">
        <v>234</v>
      </c>
      <c r="V649" t="s">
        <v>230</v>
      </c>
      <c r="W649" t="s">
        <v>235</v>
      </c>
      <c r="X649">
        <v>5</v>
      </c>
      <c r="Y649">
        <v>552</v>
      </c>
      <c r="Z649" t="s">
        <v>988</v>
      </c>
      <c r="AA649" t="s">
        <v>989</v>
      </c>
      <c r="AB649">
        <v>1</v>
      </c>
      <c r="AC649" t="s">
        <v>960</v>
      </c>
      <c r="AD649">
        <v>1</v>
      </c>
      <c r="AE649">
        <v>20091031</v>
      </c>
      <c r="AF649" s="358">
        <v>40117</v>
      </c>
      <c r="AG649" s="147">
        <v>40117</v>
      </c>
      <c r="AH649" s="147">
        <v>2009</v>
      </c>
      <c r="BG649" t="s">
        <v>976</v>
      </c>
      <c r="BH649" t="s">
        <v>971</v>
      </c>
      <c r="BI649">
        <v>10</v>
      </c>
      <c r="BJ649" t="s">
        <v>976</v>
      </c>
      <c r="BK649" t="s">
        <v>963</v>
      </c>
    </row>
    <row r="650" spans="1:63">
      <c r="A650" s="372">
        <v>2</v>
      </c>
      <c r="B650" s="360"/>
      <c r="C650" s="360">
        <v>261</v>
      </c>
      <c r="D650" s="360"/>
      <c r="E650" s="360"/>
      <c r="U650" t="s">
        <v>234</v>
      </c>
      <c r="V650" t="s">
        <v>230</v>
      </c>
      <c r="W650" t="s">
        <v>235</v>
      </c>
      <c r="X650">
        <v>5</v>
      </c>
      <c r="Y650">
        <v>552</v>
      </c>
      <c r="Z650" t="s">
        <v>988</v>
      </c>
      <c r="AA650" t="s">
        <v>989</v>
      </c>
      <c r="AB650">
        <v>1</v>
      </c>
      <c r="AC650" t="s">
        <v>960</v>
      </c>
      <c r="AD650">
        <v>1</v>
      </c>
      <c r="AE650">
        <v>20091130</v>
      </c>
      <c r="AF650" s="358">
        <v>40147</v>
      </c>
      <c r="AG650" s="147">
        <v>40147</v>
      </c>
      <c r="AH650" s="147">
        <v>2009</v>
      </c>
      <c r="BG650" t="s">
        <v>976</v>
      </c>
      <c r="BH650" t="s">
        <v>971</v>
      </c>
      <c r="BI650">
        <v>10</v>
      </c>
      <c r="BJ650" t="s">
        <v>976</v>
      </c>
      <c r="BK650" t="s">
        <v>963</v>
      </c>
    </row>
    <row r="651" spans="1:63">
      <c r="A651" s="362" t="s">
        <v>235</v>
      </c>
      <c r="B651" s="360"/>
      <c r="C651" s="360">
        <v>187.66666666666666</v>
      </c>
      <c r="D651" s="360"/>
      <c r="E651" s="360"/>
      <c r="U651" t="s">
        <v>234</v>
      </c>
      <c r="V651" t="s">
        <v>230</v>
      </c>
      <c r="W651" t="s">
        <v>235</v>
      </c>
      <c r="X651">
        <v>5</v>
      </c>
      <c r="Y651">
        <v>552</v>
      </c>
      <c r="Z651" t="s">
        <v>988</v>
      </c>
      <c r="AA651" t="s">
        <v>989</v>
      </c>
      <c r="AB651">
        <v>1</v>
      </c>
      <c r="AC651" t="s">
        <v>960</v>
      </c>
      <c r="AD651">
        <v>1</v>
      </c>
      <c r="AE651">
        <v>20091231</v>
      </c>
      <c r="AF651" s="358">
        <v>40178</v>
      </c>
      <c r="AG651" s="147">
        <v>40178</v>
      </c>
      <c r="AH651" s="147">
        <v>2009</v>
      </c>
      <c r="BG651" t="s">
        <v>976</v>
      </c>
      <c r="BH651" t="s">
        <v>971</v>
      </c>
      <c r="BI651">
        <v>10</v>
      </c>
      <c r="BJ651" t="s">
        <v>976</v>
      </c>
      <c r="BK651" t="s">
        <v>963</v>
      </c>
    </row>
    <row r="652" spans="1:63">
      <c r="A652" s="372">
        <v>1</v>
      </c>
      <c r="B652" s="360"/>
      <c r="C652" s="360">
        <v>253</v>
      </c>
      <c r="D652" s="360"/>
      <c r="E652" s="360"/>
      <c r="U652" t="s">
        <v>234</v>
      </c>
      <c r="V652" t="s">
        <v>230</v>
      </c>
      <c r="W652" t="s">
        <v>235</v>
      </c>
      <c r="X652">
        <v>5</v>
      </c>
      <c r="Y652">
        <v>552</v>
      </c>
      <c r="Z652" t="s">
        <v>988</v>
      </c>
      <c r="AA652" t="s">
        <v>989</v>
      </c>
      <c r="AB652">
        <v>1</v>
      </c>
      <c r="AC652" t="s">
        <v>960</v>
      </c>
      <c r="AD652">
        <v>1</v>
      </c>
      <c r="AE652">
        <v>20100131</v>
      </c>
      <c r="AF652" s="358">
        <v>40209</v>
      </c>
      <c r="AG652" s="147">
        <v>40209</v>
      </c>
      <c r="AH652" s="147">
        <v>2010</v>
      </c>
      <c r="BG652" t="s">
        <v>976</v>
      </c>
      <c r="BH652" t="s">
        <v>971</v>
      </c>
      <c r="BI652">
        <v>10</v>
      </c>
      <c r="BJ652" t="s">
        <v>976</v>
      </c>
      <c r="BK652" t="s">
        <v>963</v>
      </c>
    </row>
    <row r="653" spans="1:63">
      <c r="A653" s="372">
        <v>7</v>
      </c>
      <c r="B653" s="360"/>
      <c r="C653" s="360">
        <v>155</v>
      </c>
      <c r="D653" s="360"/>
      <c r="E653" s="360"/>
      <c r="U653" t="s">
        <v>234</v>
      </c>
      <c r="V653" t="s">
        <v>230</v>
      </c>
      <c r="W653" t="s">
        <v>235</v>
      </c>
      <c r="X653">
        <v>5</v>
      </c>
      <c r="Y653">
        <v>552</v>
      </c>
      <c r="Z653" t="s">
        <v>988</v>
      </c>
      <c r="AA653" t="s">
        <v>989</v>
      </c>
      <c r="AB653">
        <v>1</v>
      </c>
      <c r="AC653" t="s">
        <v>960</v>
      </c>
      <c r="AD653">
        <v>1</v>
      </c>
      <c r="AE653">
        <v>20100228</v>
      </c>
      <c r="AF653" s="358">
        <v>40237</v>
      </c>
      <c r="AG653" s="147">
        <v>40237</v>
      </c>
      <c r="AH653" s="147">
        <v>2010</v>
      </c>
      <c r="BG653" t="s">
        <v>976</v>
      </c>
      <c r="BH653" t="s">
        <v>971</v>
      </c>
      <c r="BI653">
        <v>10</v>
      </c>
      <c r="BJ653" t="s">
        <v>976</v>
      </c>
      <c r="BK653" t="s">
        <v>963</v>
      </c>
    </row>
    <row r="654" spans="1:63">
      <c r="A654" s="106" t="s">
        <v>986</v>
      </c>
      <c r="B654" s="360"/>
      <c r="C654" s="360"/>
      <c r="D654" s="360"/>
      <c r="E654" s="360"/>
      <c r="U654" t="s">
        <v>234</v>
      </c>
      <c r="V654" t="s">
        <v>230</v>
      </c>
      <c r="W654" t="s">
        <v>235</v>
      </c>
      <c r="X654">
        <v>5</v>
      </c>
      <c r="Y654">
        <v>552</v>
      </c>
      <c r="Z654" t="s">
        <v>988</v>
      </c>
      <c r="AA654" t="s">
        <v>989</v>
      </c>
      <c r="AB654">
        <v>1</v>
      </c>
      <c r="AC654" t="s">
        <v>960</v>
      </c>
      <c r="AD654">
        <v>1</v>
      </c>
      <c r="AE654">
        <v>20100331</v>
      </c>
      <c r="AF654" s="358">
        <v>40268</v>
      </c>
      <c r="AG654" s="147">
        <v>40268</v>
      </c>
      <c r="AH654" s="147">
        <v>2010</v>
      </c>
      <c r="BG654" t="s">
        <v>976</v>
      </c>
      <c r="BH654" t="s">
        <v>971</v>
      </c>
      <c r="BI654">
        <v>10</v>
      </c>
      <c r="BJ654" t="s">
        <v>976</v>
      </c>
      <c r="BK654" t="s">
        <v>963</v>
      </c>
    </row>
    <row r="655" spans="1:63">
      <c r="A655" s="361">
        <v>2010</v>
      </c>
      <c r="B655" s="360"/>
      <c r="C655" s="360"/>
      <c r="D655" s="360"/>
      <c r="E655" s="360"/>
      <c r="U655" t="s">
        <v>234</v>
      </c>
      <c r="V655" t="s">
        <v>230</v>
      </c>
      <c r="W655" t="s">
        <v>235</v>
      </c>
      <c r="X655">
        <v>5</v>
      </c>
      <c r="Y655">
        <v>552</v>
      </c>
      <c r="Z655" t="s">
        <v>988</v>
      </c>
      <c r="AA655" t="s">
        <v>989</v>
      </c>
      <c r="AB655">
        <v>1</v>
      </c>
      <c r="AC655" t="s">
        <v>960</v>
      </c>
      <c r="AD655">
        <v>1</v>
      </c>
      <c r="AE655">
        <v>20100430</v>
      </c>
      <c r="AF655" s="358">
        <v>40298</v>
      </c>
      <c r="AG655" s="147">
        <v>40298</v>
      </c>
      <c r="AH655" s="147">
        <v>2010</v>
      </c>
      <c r="BG655" t="s">
        <v>976</v>
      </c>
      <c r="BH655" t="s">
        <v>971</v>
      </c>
      <c r="BI655">
        <v>10</v>
      </c>
      <c r="BJ655" t="s">
        <v>976</v>
      </c>
      <c r="BK655" t="s">
        <v>963</v>
      </c>
    </row>
    <row r="656" spans="1:63">
      <c r="A656" s="362" t="s">
        <v>235</v>
      </c>
      <c r="B656" s="360"/>
      <c r="C656" s="360"/>
      <c r="D656" s="360"/>
      <c r="E656" s="360"/>
      <c r="U656" t="s">
        <v>234</v>
      </c>
      <c r="V656" t="s">
        <v>230</v>
      </c>
      <c r="W656" t="s">
        <v>235</v>
      </c>
      <c r="X656">
        <v>5</v>
      </c>
      <c r="Y656">
        <v>552</v>
      </c>
      <c r="Z656" t="s">
        <v>988</v>
      </c>
      <c r="AA656" t="s">
        <v>989</v>
      </c>
      <c r="AB656">
        <v>1</v>
      </c>
      <c r="AC656" t="s">
        <v>960</v>
      </c>
      <c r="AD656">
        <v>1</v>
      </c>
      <c r="AE656">
        <v>20100531</v>
      </c>
      <c r="AF656" s="358">
        <v>40329</v>
      </c>
      <c r="AG656" s="147">
        <v>40329</v>
      </c>
      <c r="AH656" s="147">
        <v>2010</v>
      </c>
      <c r="BG656" t="s">
        <v>976</v>
      </c>
      <c r="BH656" t="s">
        <v>971</v>
      </c>
      <c r="BI656">
        <v>10</v>
      </c>
      <c r="BJ656" t="s">
        <v>976</v>
      </c>
      <c r="BK656" t="s">
        <v>963</v>
      </c>
    </row>
    <row r="657" spans="1:63">
      <c r="A657" s="372">
        <v>8</v>
      </c>
      <c r="B657" s="360"/>
      <c r="C657" s="360"/>
      <c r="D657" s="360"/>
      <c r="E657" s="360"/>
      <c r="U657" t="s">
        <v>234</v>
      </c>
      <c r="V657" t="s">
        <v>230</v>
      </c>
      <c r="W657" t="s">
        <v>235</v>
      </c>
      <c r="X657">
        <v>5</v>
      </c>
      <c r="Y657">
        <v>552</v>
      </c>
      <c r="Z657" t="s">
        <v>988</v>
      </c>
      <c r="AA657" t="s">
        <v>989</v>
      </c>
      <c r="AB657">
        <v>1</v>
      </c>
      <c r="AC657" t="s">
        <v>960</v>
      </c>
      <c r="AD657">
        <v>1</v>
      </c>
      <c r="AE657">
        <v>20100630</v>
      </c>
      <c r="AF657" s="358">
        <v>40359</v>
      </c>
      <c r="AG657" s="147">
        <v>40359</v>
      </c>
      <c r="AH657" s="147">
        <v>2010</v>
      </c>
      <c r="BG657" t="s">
        <v>976</v>
      </c>
      <c r="BH657" t="s">
        <v>971</v>
      </c>
      <c r="BI657">
        <v>10</v>
      </c>
      <c r="BJ657" t="s">
        <v>976</v>
      </c>
      <c r="BK657" t="s">
        <v>963</v>
      </c>
    </row>
    <row r="658" spans="1:63">
      <c r="A658" s="372">
        <v>10</v>
      </c>
      <c r="B658" s="360"/>
      <c r="C658" s="360"/>
      <c r="D658" s="360"/>
      <c r="E658" s="360"/>
      <c r="U658" t="s">
        <v>234</v>
      </c>
      <c r="V658" t="s">
        <v>230</v>
      </c>
      <c r="W658" t="s">
        <v>235</v>
      </c>
      <c r="X658">
        <v>5</v>
      </c>
      <c r="Y658">
        <v>552</v>
      </c>
      <c r="Z658" t="s">
        <v>988</v>
      </c>
      <c r="AA658" t="s">
        <v>989</v>
      </c>
      <c r="AB658">
        <v>1</v>
      </c>
      <c r="AC658" t="s">
        <v>960</v>
      </c>
      <c r="AD658">
        <v>1</v>
      </c>
      <c r="AE658">
        <v>20100731</v>
      </c>
      <c r="AF658" s="358">
        <v>40390</v>
      </c>
      <c r="AG658" s="147">
        <v>40390</v>
      </c>
      <c r="AH658" s="147">
        <v>2010</v>
      </c>
      <c r="BG658" t="s">
        <v>976</v>
      </c>
      <c r="BH658" t="s">
        <v>971</v>
      </c>
      <c r="BI658">
        <v>10</v>
      </c>
      <c r="BJ658" t="s">
        <v>976</v>
      </c>
      <c r="BK658" t="s">
        <v>963</v>
      </c>
    </row>
    <row r="659" spans="1:63">
      <c r="A659" s="361">
        <v>2011</v>
      </c>
      <c r="B659" s="360"/>
      <c r="C659" s="360"/>
      <c r="D659" s="360"/>
      <c r="E659" s="360"/>
      <c r="U659" t="s">
        <v>234</v>
      </c>
      <c r="V659" t="s">
        <v>230</v>
      </c>
      <c r="W659" t="s">
        <v>235</v>
      </c>
      <c r="X659">
        <v>5</v>
      </c>
      <c r="Y659">
        <v>552</v>
      </c>
      <c r="Z659" t="s">
        <v>988</v>
      </c>
      <c r="AA659" t="s">
        <v>989</v>
      </c>
      <c r="AB659">
        <v>1</v>
      </c>
      <c r="AC659" t="s">
        <v>960</v>
      </c>
      <c r="AD659">
        <v>1</v>
      </c>
      <c r="AE659">
        <v>20100831</v>
      </c>
      <c r="AF659" s="358">
        <v>40421</v>
      </c>
      <c r="AG659" s="147">
        <v>40421</v>
      </c>
      <c r="AH659" s="147">
        <v>2010</v>
      </c>
      <c r="BG659" t="s">
        <v>976</v>
      </c>
      <c r="BH659" t="s">
        <v>971</v>
      </c>
      <c r="BI659">
        <v>10</v>
      </c>
      <c r="BJ659" t="s">
        <v>976</v>
      </c>
      <c r="BK659" t="s">
        <v>963</v>
      </c>
    </row>
    <row r="660" spans="1:63">
      <c r="A660" s="362" t="s">
        <v>235</v>
      </c>
      <c r="B660" s="360"/>
      <c r="C660" s="360"/>
      <c r="D660" s="360"/>
      <c r="E660" s="360"/>
      <c r="U660" t="s">
        <v>234</v>
      </c>
      <c r="V660" t="s">
        <v>230</v>
      </c>
      <c r="W660" t="s">
        <v>235</v>
      </c>
      <c r="X660">
        <v>5</v>
      </c>
      <c r="Y660">
        <v>552</v>
      </c>
      <c r="Z660" t="s">
        <v>988</v>
      </c>
      <c r="AA660" t="s">
        <v>989</v>
      </c>
      <c r="AB660">
        <v>1</v>
      </c>
      <c r="AC660" t="s">
        <v>960</v>
      </c>
      <c r="AD660">
        <v>1</v>
      </c>
      <c r="AE660">
        <v>20100930</v>
      </c>
      <c r="AF660" s="358">
        <v>40451</v>
      </c>
      <c r="AG660" s="147">
        <v>40451</v>
      </c>
      <c r="AH660" s="147">
        <v>2010</v>
      </c>
      <c r="BG660" t="s">
        <v>976</v>
      </c>
      <c r="BH660" t="s">
        <v>971</v>
      </c>
      <c r="BI660">
        <v>10</v>
      </c>
      <c r="BJ660" t="s">
        <v>976</v>
      </c>
      <c r="BK660" t="s">
        <v>963</v>
      </c>
    </row>
    <row r="661" spans="1:63">
      <c r="A661" s="372">
        <v>8</v>
      </c>
      <c r="B661" s="360"/>
      <c r="C661" s="360"/>
      <c r="D661" s="360"/>
      <c r="E661" s="360"/>
      <c r="U661" t="s">
        <v>234</v>
      </c>
      <c r="V661" t="s">
        <v>230</v>
      </c>
      <c r="W661" t="s">
        <v>235</v>
      </c>
      <c r="X661">
        <v>5</v>
      </c>
      <c r="Y661">
        <v>552</v>
      </c>
      <c r="Z661" t="s">
        <v>988</v>
      </c>
      <c r="AA661" t="s">
        <v>989</v>
      </c>
      <c r="AB661">
        <v>1</v>
      </c>
      <c r="AC661" t="s">
        <v>960</v>
      </c>
      <c r="AD661">
        <v>1</v>
      </c>
      <c r="AE661">
        <v>20101031</v>
      </c>
      <c r="AF661" s="358">
        <v>40482</v>
      </c>
      <c r="AG661" s="147">
        <v>40482</v>
      </c>
      <c r="AH661" s="147">
        <v>2010</v>
      </c>
      <c r="BG661" t="s">
        <v>976</v>
      </c>
      <c r="BH661" t="s">
        <v>971</v>
      </c>
      <c r="BI661">
        <v>10</v>
      </c>
      <c r="BJ661" t="s">
        <v>976</v>
      </c>
      <c r="BK661" t="s">
        <v>963</v>
      </c>
    </row>
    <row r="662" spans="1:63">
      <c r="A662" s="372">
        <v>10</v>
      </c>
      <c r="B662" s="360"/>
      <c r="C662" s="360"/>
      <c r="D662" s="360"/>
      <c r="E662" s="360"/>
      <c r="U662" t="s">
        <v>234</v>
      </c>
      <c r="V662" t="s">
        <v>230</v>
      </c>
      <c r="W662" t="s">
        <v>235</v>
      </c>
      <c r="X662">
        <v>5</v>
      </c>
      <c r="Y662">
        <v>552</v>
      </c>
      <c r="Z662" t="s">
        <v>988</v>
      </c>
      <c r="AA662" t="s">
        <v>989</v>
      </c>
      <c r="AB662">
        <v>1</v>
      </c>
      <c r="AC662" t="s">
        <v>960</v>
      </c>
      <c r="AD662">
        <v>1</v>
      </c>
      <c r="AE662">
        <v>20101130</v>
      </c>
      <c r="AF662" s="358">
        <v>40512</v>
      </c>
      <c r="AG662" s="147">
        <v>40512</v>
      </c>
      <c r="AH662" s="147">
        <v>2010</v>
      </c>
      <c r="BG662" t="s">
        <v>976</v>
      </c>
      <c r="BH662" t="s">
        <v>971</v>
      </c>
      <c r="BI662">
        <v>10</v>
      </c>
      <c r="BJ662" t="s">
        <v>976</v>
      </c>
      <c r="BK662" t="s">
        <v>963</v>
      </c>
    </row>
    <row r="663" spans="1:63">
      <c r="A663" s="361">
        <v>2012</v>
      </c>
      <c r="B663" s="360"/>
      <c r="C663" s="360"/>
      <c r="D663" s="360"/>
      <c r="E663" s="360"/>
      <c r="U663" t="s">
        <v>234</v>
      </c>
      <c r="V663" t="s">
        <v>230</v>
      </c>
      <c r="W663" t="s">
        <v>235</v>
      </c>
      <c r="X663">
        <v>5</v>
      </c>
      <c r="Y663">
        <v>552</v>
      </c>
      <c r="Z663" t="s">
        <v>988</v>
      </c>
      <c r="AA663" t="s">
        <v>989</v>
      </c>
      <c r="AB663">
        <v>1</v>
      </c>
      <c r="AC663" t="s">
        <v>960</v>
      </c>
      <c r="AD663">
        <v>1</v>
      </c>
      <c r="AE663">
        <v>20101231</v>
      </c>
      <c r="AF663" s="358">
        <v>40543</v>
      </c>
      <c r="AG663" s="147">
        <v>40543</v>
      </c>
      <c r="AH663" s="147">
        <v>2010</v>
      </c>
      <c r="BG663" t="s">
        <v>976</v>
      </c>
      <c r="BH663" t="s">
        <v>971</v>
      </c>
      <c r="BI663">
        <v>10</v>
      </c>
      <c r="BJ663" t="s">
        <v>976</v>
      </c>
      <c r="BK663" t="s">
        <v>963</v>
      </c>
    </row>
    <row r="664" spans="1:63">
      <c r="A664" s="362" t="s">
        <v>233</v>
      </c>
      <c r="B664" s="360"/>
      <c r="C664" s="360"/>
      <c r="D664" s="360"/>
      <c r="E664" s="360"/>
      <c r="U664" t="s">
        <v>234</v>
      </c>
      <c r="V664" t="s">
        <v>230</v>
      </c>
      <c r="W664" t="s">
        <v>235</v>
      </c>
      <c r="X664">
        <v>5</v>
      </c>
      <c r="Y664">
        <v>552</v>
      </c>
      <c r="Z664" t="s">
        <v>988</v>
      </c>
      <c r="AA664" t="s">
        <v>989</v>
      </c>
      <c r="AB664">
        <v>1</v>
      </c>
      <c r="AC664" t="s">
        <v>960</v>
      </c>
      <c r="AD664">
        <v>1</v>
      </c>
      <c r="AE664">
        <v>20110131</v>
      </c>
      <c r="AF664" s="358">
        <v>40574</v>
      </c>
      <c r="AG664" s="147">
        <v>40574</v>
      </c>
      <c r="AH664" s="147">
        <v>2011</v>
      </c>
      <c r="BG664" t="s">
        <v>976</v>
      </c>
      <c r="BH664" t="s">
        <v>971</v>
      </c>
      <c r="BI664">
        <v>10</v>
      </c>
      <c r="BJ664" t="s">
        <v>976</v>
      </c>
      <c r="BK664" t="s">
        <v>963</v>
      </c>
    </row>
    <row r="665" spans="1:63">
      <c r="A665" s="372">
        <v>2</v>
      </c>
      <c r="B665" s="360"/>
      <c r="C665" s="360"/>
      <c r="D665" s="360"/>
      <c r="E665" s="360"/>
      <c r="U665" t="s">
        <v>234</v>
      </c>
      <c r="V665" t="s">
        <v>230</v>
      </c>
      <c r="W665" t="s">
        <v>235</v>
      </c>
      <c r="X665">
        <v>5</v>
      </c>
      <c r="Y665">
        <v>552</v>
      </c>
      <c r="Z665" t="s">
        <v>988</v>
      </c>
      <c r="AA665" t="s">
        <v>989</v>
      </c>
      <c r="AB665">
        <v>1</v>
      </c>
      <c r="AC665" t="s">
        <v>960</v>
      </c>
      <c r="AD665">
        <v>1</v>
      </c>
      <c r="AE665">
        <v>20110228</v>
      </c>
      <c r="AF665" s="358">
        <v>40602</v>
      </c>
      <c r="AG665" s="147">
        <v>40602</v>
      </c>
      <c r="AH665" s="147">
        <v>2011</v>
      </c>
      <c r="BG665" t="s">
        <v>976</v>
      </c>
      <c r="BH665" t="s">
        <v>971</v>
      </c>
      <c r="BI665">
        <v>10</v>
      </c>
      <c r="BJ665" t="s">
        <v>976</v>
      </c>
      <c r="BK665" t="s">
        <v>963</v>
      </c>
    </row>
    <row r="666" spans="1:63">
      <c r="A666" s="362" t="s">
        <v>235</v>
      </c>
      <c r="B666" s="360"/>
      <c r="C666" s="360"/>
      <c r="D666" s="360"/>
      <c r="E666" s="360"/>
      <c r="U666" t="s">
        <v>234</v>
      </c>
      <c r="V666" t="s">
        <v>230</v>
      </c>
      <c r="W666" t="s">
        <v>235</v>
      </c>
      <c r="X666">
        <v>5</v>
      </c>
      <c r="Y666">
        <v>552</v>
      </c>
      <c r="Z666" t="s">
        <v>988</v>
      </c>
      <c r="AA666" t="s">
        <v>989</v>
      </c>
      <c r="AB666">
        <v>1</v>
      </c>
      <c r="AC666" t="s">
        <v>960</v>
      </c>
      <c r="AD666">
        <v>1</v>
      </c>
      <c r="AE666">
        <v>20110331</v>
      </c>
      <c r="AF666" s="358">
        <v>40633</v>
      </c>
      <c r="AG666" s="147">
        <v>40633</v>
      </c>
      <c r="AH666" s="147">
        <v>2011</v>
      </c>
      <c r="BG666" t="s">
        <v>976</v>
      </c>
      <c r="BH666" t="s">
        <v>971</v>
      </c>
      <c r="BI666">
        <v>10</v>
      </c>
      <c r="BJ666" t="s">
        <v>976</v>
      </c>
      <c r="BK666" t="s">
        <v>963</v>
      </c>
    </row>
    <row r="667" spans="1:63">
      <c r="A667" s="372">
        <v>1</v>
      </c>
      <c r="B667" s="360"/>
      <c r="C667" s="360"/>
      <c r="D667" s="360"/>
      <c r="E667" s="360"/>
      <c r="U667" t="s">
        <v>234</v>
      </c>
      <c r="V667" t="s">
        <v>230</v>
      </c>
      <c r="W667" t="s">
        <v>235</v>
      </c>
      <c r="X667">
        <v>5</v>
      </c>
      <c r="Y667">
        <v>552</v>
      </c>
      <c r="Z667" t="s">
        <v>988</v>
      </c>
      <c r="AA667" t="s">
        <v>989</v>
      </c>
      <c r="AB667">
        <v>1</v>
      </c>
      <c r="AC667" t="s">
        <v>960</v>
      </c>
      <c r="AD667">
        <v>1</v>
      </c>
      <c r="AE667">
        <v>20110430</v>
      </c>
      <c r="AF667" s="358">
        <v>40663</v>
      </c>
      <c r="AG667" s="147">
        <v>40663</v>
      </c>
      <c r="AH667" s="147">
        <v>2011</v>
      </c>
      <c r="BG667" t="s">
        <v>976</v>
      </c>
      <c r="BH667" t="s">
        <v>971</v>
      </c>
      <c r="BI667">
        <v>10</v>
      </c>
      <c r="BJ667" t="s">
        <v>976</v>
      </c>
      <c r="BK667" t="s">
        <v>963</v>
      </c>
    </row>
    <row r="668" spans="1:63">
      <c r="A668" s="372">
        <v>5</v>
      </c>
      <c r="B668" s="360"/>
      <c r="C668" s="360"/>
      <c r="D668" s="360"/>
      <c r="E668" s="360"/>
      <c r="U668" t="s">
        <v>234</v>
      </c>
      <c r="V668" t="s">
        <v>230</v>
      </c>
      <c r="W668" t="s">
        <v>235</v>
      </c>
      <c r="X668">
        <v>5</v>
      </c>
      <c r="Y668">
        <v>552</v>
      </c>
      <c r="Z668" t="s">
        <v>988</v>
      </c>
      <c r="AA668" t="s">
        <v>989</v>
      </c>
      <c r="AB668">
        <v>1</v>
      </c>
      <c r="AC668" t="s">
        <v>960</v>
      </c>
      <c r="AD668">
        <v>1</v>
      </c>
      <c r="AE668">
        <v>20110531</v>
      </c>
      <c r="AF668" s="358">
        <v>40694</v>
      </c>
      <c r="AG668" s="147">
        <v>40694</v>
      </c>
      <c r="AH668" s="147">
        <v>2011</v>
      </c>
      <c r="BG668" t="s">
        <v>976</v>
      </c>
      <c r="BH668" t="s">
        <v>971</v>
      </c>
      <c r="BI668">
        <v>10</v>
      </c>
      <c r="BJ668" t="s">
        <v>976</v>
      </c>
      <c r="BK668" t="s">
        <v>963</v>
      </c>
    </row>
    <row r="669" spans="1:63">
      <c r="A669" s="372">
        <v>7</v>
      </c>
      <c r="B669" s="360"/>
      <c r="C669" s="360"/>
      <c r="D669" s="360"/>
      <c r="E669" s="360"/>
      <c r="U669" t="s">
        <v>234</v>
      </c>
      <c r="V669" t="s">
        <v>230</v>
      </c>
      <c r="W669" t="s">
        <v>235</v>
      </c>
      <c r="X669">
        <v>5</v>
      </c>
      <c r="Y669">
        <v>552</v>
      </c>
      <c r="Z669" t="s">
        <v>988</v>
      </c>
      <c r="AA669" t="s">
        <v>989</v>
      </c>
      <c r="AB669">
        <v>1</v>
      </c>
      <c r="AC669" t="s">
        <v>960</v>
      </c>
      <c r="AD669">
        <v>1</v>
      </c>
      <c r="AE669">
        <v>20110630</v>
      </c>
      <c r="AF669" s="358">
        <v>40724</v>
      </c>
      <c r="AG669" s="147">
        <v>40724</v>
      </c>
      <c r="AH669" s="147">
        <v>2011</v>
      </c>
      <c r="BG669" t="s">
        <v>976</v>
      </c>
      <c r="BH669" t="s">
        <v>971</v>
      </c>
      <c r="BI669">
        <v>10</v>
      </c>
      <c r="BJ669" t="s">
        <v>976</v>
      </c>
      <c r="BK669" t="s">
        <v>963</v>
      </c>
    </row>
    <row r="670" spans="1:63">
      <c r="A670" s="372">
        <v>8</v>
      </c>
      <c r="B670" s="360"/>
      <c r="C670" s="360"/>
      <c r="D670" s="360"/>
      <c r="E670" s="360"/>
      <c r="U670" t="s">
        <v>234</v>
      </c>
      <c r="V670" t="s">
        <v>230</v>
      </c>
      <c r="W670" t="s">
        <v>235</v>
      </c>
      <c r="X670">
        <v>5</v>
      </c>
      <c r="Y670">
        <v>552</v>
      </c>
      <c r="Z670" t="s">
        <v>988</v>
      </c>
      <c r="AA670" t="s">
        <v>989</v>
      </c>
      <c r="AB670">
        <v>1</v>
      </c>
      <c r="AC670" t="s">
        <v>960</v>
      </c>
      <c r="AD670">
        <v>1</v>
      </c>
      <c r="AE670">
        <v>20110731</v>
      </c>
      <c r="AF670" s="358">
        <v>40755</v>
      </c>
      <c r="AG670" s="147">
        <v>40755</v>
      </c>
      <c r="AH670" s="147">
        <v>2011</v>
      </c>
      <c r="BG670" t="s">
        <v>976</v>
      </c>
      <c r="BH670" t="s">
        <v>971</v>
      </c>
      <c r="BI670">
        <v>10</v>
      </c>
      <c r="BJ670" t="s">
        <v>976</v>
      </c>
      <c r="BK670" t="s">
        <v>963</v>
      </c>
    </row>
    <row r="671" spans="1:63">
      <c r="A671" s="372">
        <v>10</v>
      </c>
      <c r="B671" s="360"/>
      <c r="C671" s="360"/>
      <c r="D671" s="360"/>
      <c r="E671" s="360"/>
      <c r="U671" t="s">
        <v>234</v>
      </c>
      <c r="V671" t="s">
        <v>230</v>
      </c>
      <c r="W671" t="s">
        <v>235</v>
      </c>
      <c r="X671">
        <v>5</v>
      </c>
      <c r="Y671">
        <v>552</v>
      </c>
      <c r="Z671" t="s">
        <v>988</v>
      </c>
      <c r="AA671" t="s">
        <v>989</v>
      </c>
      <c r="AB671">
        <v>1</v>
      </c>
      <c r="AC671" t="s">
        <v>960</v>
      </c>
      <c r="AD671">
        <v>1</v>
      </c>
      <c r="AE671">
        <v>20110831</v>
      </c>
      <c r="AF671" s="358">
        <v>40786</v>
      </c>
      <c r="AG671" s="147">
        <v>40786</v>
      </c>
      <c r="AH671" s="147">
        <v>2011</v>
      </c>
      <c r="BG671" t="s">
        <v>976</v>
      </c>
      <c r="BH671" t="s">
        <v>971</v>
      </c>
      <c r="BI671">
        <v>10</v>
      </c>
      <c r="BJ671" t="s">
        <v>976</v>
      </c>
      <c r="BK671" t="s">
        <v>963</v>
      </c>
    </row>
    <row r="672" spans="1:63">
      <c r="A672" s="106" t="s">
        <v>1044</v>
      </c>
      <c r="B672" s="360"/>
      <c r="C672" s="360">
        <v>1450.909090909091</v>
      </c>
      <c r="D672" s="360"/>
      <c r="E672" s="360"/>
      <c r="U672" t="s">
        <v>234</v>
      </c>
      <c r="V672" t="s">
        <v>230</v>
      </c>
      <c r="W672" t="s">
        <v>235</v>
      </c>
      <c r="X672">
        <v>5</v>
      </c>
      <c r="Y672">
        <v>552</v>
      </c>
      <c r="Z672" t="s">
        <v>988</v>
      </c>
      <c r="AA672" t="s">
        <v>989</v>
      </c>
      <c r="AB672">
        <v>1</v>
      </c>
      <c r="AC672" t="s">
        <v>960</v>
      </c>
      <c r="AD672">
        <v>1</v>
      </c>
      <c r="AE672">
        <v>20110930</v>
      </c>
      <c r="AF672" s="358">
        <v>40816</v>
      </c>
      <c r="AG672" s="147">
        <v>40816</v>
      </c>
      <c r="AH672" s="147">
        <v>2011</v>
      </c>
      <c r="BG672" t="s">
        <v>976</v>
      </c>
      <c r="BH672" t="s">
        <v>971</v>
      </c>
      <c r="BI672">
        <v>10</v>
      </c>
      <c r="BJ672" t="s">
        <v>976</v>
      </c>
      <c r="BK672" t="s">
        <v>963</v>
      </c>
    </row>
    <row r="673" spans="1:85">
      <c r="A673" s="361">
        <v>2010</v>
      </c>
      <c r="B673" s="360"/>
      <c r="C673" s="360">
        <v>1504.2857142857142</v>
      </c>
      <c r="D673" s="360"/>
      <c r="E673" s="360"/>
      <c r="U673" t="s">
        <v>234</v>
      </c>
      <c r="V673" t="s">
        <v>230</v>
      </c>
      <c r="W673" t="s">
        <v>235</v>
      </c>
      <c r="X673">
        <v>5</v>
      </c>
      <c r="Y673">
        <v>552</v>
      </c>
      <c r="Z673" t="s">
        <v>988</v>
      </c>
      <c r="AA673" t="s">
        <v>989</v>
      </c>
      <c r="AB673">
        <v>1</v>
      </c>
      <c r="AC673" t="s">
        <v>960</v>
      </c>
      <c r="AD673">
        <v>1</v>
      </c>
      <c r="AE673">
        <v>20111031</v>
      </c>
      <c r="AF673" s="358">
        <v>40847</v>
      </c>
      <c r="AG673" s="147">
        <v>40847</v>
      </c>
      <c r="AH673" s="147">
        <v>2011</v>
      </c>
      <c r="BG673" t="s">
        <v>976</v>
      </c>
      <c r="BH673" t="s">
        <v>971</v>
      </c>
      <c r="BI673">
        <v>10</v>
      </c>
      <c r="BJ673" t="s">
        <v>976</v>
      </c>
      <c r="BK673" t="s">
        <v>963</v>
      </c>
    </row>
    <row r="674" spans="1:85">
      <c r="A674" s="362" t="s">
        <v>233</v>
      </c>
      <c r="B674" s="360"/>
      <c r="C674" s="360">
        <v>1497.5</v>
      </c>
      <c r="D674" s="360"/>
      <c r="E674" s="360"/>
      <c r="U674" t="s">
        <v>234</v>
      </c>
      <c r="V674" t="s">
        <v>230</v>
      </c>
      <c r="W674" t="s">
        <v>235</v>
      </c>
      <c r="X674">
        <v>5</v>
      </c>
      <c r="Y674">
        <v>552</v>
      </c>
      <c r="Z674" t="s">
        <v>988</v>
      </c>
      <c r="AA674" t="s">
        <v>989</v>
      </c>
      <c r="AB674">
        <v>1</v>
      </c>
      <c r="AC674" t="s">
        <v>960</v>
      </c>
      <c r="AD674">
        <v>1</v>
      </c>
      <c r="AE674">
        <v>20111130</v>
      </c>
      <c r="AF674" s="358">
        <v>40877</v>
      </c>
      <c r="AG674" s="147">
        <v>40877</v>
      </c>
      <c r="AH674" s="147">
        <v>2011</v>
      </c>
      <c r="BG674" t="s">
        <v>976</v>
      </c>
      <c r="BH674" t="s">
        <v>971</v>
      </c>
      <c r="BI674">
        <v>10</v>
      </c>
      <c r="BJ674" t="s">
        <v>976</v>
      </c>
      <c r="BK674" t="s">
        <v>963</v>
      </c>
    </row>
    <row r="675" spans="1:85">
      <c r="A675" s="372">
        <v>2</v>
      </c>
      <c r="B675" s="360"/>
      <c r="C675" s="360">
        <v>1497.5</v>
      </c>
      <c r="D675" s="360"/>
      <c r="E675" s="360"/>
      <c r="U675" t="s">
        <v>234</v>
      </c>
      <c r="V675" t="s">
        <v>230</v>
      </c>
      <c r="W675" t="s">
        <v>235</v>
      </c>
      <c r="X675">
        <v>5</v>
      </c>
      <c r="Y675">
        <v>552</v>
      </c>
      <c r="Z675" t="s">
        <v>988</v>
      </c>
      <c r="AA675" t="s">
        <v>989</v>
      </c>
      <c r="AB675">
        <v>1</v>
      </c>
      <c r="AC675" t="s">
        <v>960</v>
      </c>
      <c r="AD675">
        <v>1</v>
      </c>
      <c r="AE675">
        <v>20111231</v>
      </c>
      <c r="AF675" s="358">
        <v>40908</v>
      </c>
      <c r="AG675" s="147">
        <v>40908</v>
      </c>
      <c r="AH675" s="147">
        <v>2011</v>
      </c>
      <c r="BG675" t="s">
        <v>976</v>
      </c>
      <c r="BH675" t="s">
        <v>971</v>
      </c>
      <c r="BI675">
        <v>10</v>
      </c>
      <c r="BJ675" t="s">
        <v>976</v>
      </c>
      <c r="BK675" t="s">
        <v>963</v>
      </c>
    </row>
    <row r="676" spans="1:85">
      <c r="A676" s="362" t="s">
        <v>235</v>
      </c>
      <c r="B676" s="360"/>
      <c r="C676" s="360">
        <v>1509.375</v>
      </c>
      <c r="D676" s="360"/>
      <c r="E676" s="360"/>
      <c r="U676" t="s">
        <v>234</v>
      </c>
      <c r="V676" t="s">
        <v>230</v>
      </c>
      <c r="W676" t="s">
        <v>235</v>
      </c>
      <c r="X676">
        <v>5</v>
      </c>
      <c r="Y676">
        <v>552</v>
      </c>
      <c r="Z676" t="s">
        <v>988</v>
      </c>
      <c r="AA676" t="s">
        <v>989</v>
      </c>
      <c r="AB676">
        <v>1</v>
      </c>
      <c r="AC676" t="s">
        <v>960</v>
      </c>
      <c r="AD676">
        <v>1</v>
      </c>
      <c r="AE676">
        <v>20120131</v>
      </c>
      <c r="AF676" s="358">
        <v>40939</v>
      </c>
      <c r="AG676" s="147">
        <v>40939</v>
      </c>
      <c r="AH676" s="147">
        <v>2012</v>
      </c>
      <c r="BG676" t="s">
        <v>976</v>
      </c>
      <c r="BH676" t="s">
        <v>971</v>
      </c>
      <c r="BI676">
        <v>10</v>
      </c>
      <c r="BJ676" t="s">
        <v>976</v>
      </c>
      <c r="BK676" t="s">
        <v>963</v>
      </c>
    </row>
    <row r="677" spans="1:85">
      <c r="A677" s="372">
        <v>1</v>
      </c>
      <c r="B677" s="360"/>
      <c r="C677" s="360">
        <v>1167.5</v>
      </c>
      <c r="D677" s="360"/>
      <c r="E677" s="360"/>
      <c r="U677" t="s">
        <v>234</v>
      </c>
      <c r="V677" t="s">
        <v>230</v>
      </c>
      <c r="W677" t="s">
        <v>235</v>
      </c>
      <c r="X677">
        <v>5</v>
      </c>
      <c r="Y677">
        <v>552</v>
      </c>
      <c r="Z677" t="s">
        <v>988</v>
      </c>
      <c r="AA677" t="s">
        <v>989</v>
      </c>
      <c r="AB677">
        <v>1</v>
      </c>
      <c r="AC677" t="s">
        <v>960</v>
      </c>
      <c r="AD677">
        <v>1</v>
      </c>
      <c r="AE677">
        <v>20120229</v>
      </c>
      <c r="AF677" s="358">
        <v>40968</v>
      </c>
      <c r="AG677" s="147">
        <v>40968</v>
      </c>
      <c r="AH677" s="147">
        <v>2012</v>
      </c>
      <c r="BG677" t="s">
        <v>976</v>
      </c>
      <c r="BH677" t="s">
        <v>971</v>
      </c>
      <c r="BI677">
        <v>10</v>
      </c>
      <c r="BJ677" t="s">
        <v>976</v>
      </c>
      <c r="BK677" t="s">
        <v>963</v>
      </c>
    </row>
    <row r="678" spans="1:85">
      <c r="A678" s="372">
        <v>7</v>
      </c>
      <c r="B678" s="360"/>
      <c r="C678" s="360">
        <v>1623.3333333333333</v>
      </c>
      <c r="D678" s="360"/>
      <c r="E678" s="360"/>
      <c r="U678" t="s">
        <v>234</v>
      </c>
      <c r="V678" t="s">
        <v>230</v>
      </c>
      <c r="W678" t="s">
        <v>235</v>
      </c>
      <c r="X678">
        <v>5</v>
      </c>
      <c r="Y678">
        <v>552</v>
      </c>
      <c r="Z678" t="s">
        <v>988</v>
      </c>
      <c r="AA678" t="s">
        <v>989</v>
      </c>
      <c r="AB678">
        <v>1</v>
      </c>
      <c r="AC678" t="s">
        <v>960</v>
      </c>
      <c r="AD678">
        <v>1</v>
      </c>
      <c r="AE678">
        <v>20120331</v>
      </c>
      <c r="AF678" s="358">
        <v>40999</v>
      </c>
      <c r="AG678" s="147">
        <v>40999</v>
      </c>
      <c r="AH678" s="147">
        <v>2012</v>
      </c>
      <c r="BG678" t="s">
        <v>976</v>
      </c>
      <c r="BH678" t="s">
        <v>971</v>
      </c>
      <c r="BI678">
        <v>10</v>
      </c>
      <c r="BJ678" t="s">
        <v>976</v>
      </c>
      <c r="BK678" t="s">
        <v>963</v>
      </c>
    </row>
    <row r="679" spans="1:85">
      <c r="A679" s="361">
        <v>2011</v>
      </c>
      <c r="B679" s="360"/>
      <c r="C679" s="360">
        <v>1459.2857142857142</v>
      </c>
      <c r="D679" s="360"/>
      <c r="E679" s="360"/>
      <c r="U679" t="s">
        <v>234</v>
      </c>
      <c r="V679" t="s">
        <v>230</v>
      </c>
      <c r="W679" t="s">
        <v>235</v>
      </c>
      <c r="X679">
        <v>5</v>
      </c>
      <c r="Y679">
        <v>552</v>
      </c>
      <c r="Z679" t="s">
        <v>988</v>
      </c>
      <c r="AA679" t="s">
        <v>989</v>
      </c>
      <c r="AB679">
        <v>1</v>
      </c>
      <c r="AC679" t="s">
        <v>960</v>
      </c>
      <c r="AD679">
        <v>1</v>
      </c>
      <c r="AE679">
        <v>20120430</v>
      </c>
      <c r="AF679" s="358">
        <v>41029</v>
      </c>
      <c r="AG679" s="147">
        <v>41029</v>
      </c>
      <c r="AH679" s="147">
        <v>2012</v>
      </c>
      <c r="BG679" t="s">
        <v>976</v>
      </c>
      <c r="BH679" t="s">
        <v>971</v>
      </c>
      <c r="BI679">
        <v>10</v>
      </c>
      <c r="BJ679" t="s">
        <v>976</v>
      </c>
      <c r="BK679" t="s">
        <v>963</v>
      </c>
    </row>
    <row r="680" spans="1:85">
      <c r="A680" s="362" t="s">
        <v>233</v>
      </c>
      <c r="B680" s="360"/>
      <c r="C680" s="360">
        <v>1525.8333333333333</v>
      </c>
      <c r="D680" s="360"/>
      <c r="E680" s="360"/>
      <c r="U680" t="s">
        <v>234</v>
      </c>
      <c r="V680" t="s">
        <v>230</v>
      </c>
      <c r="W680" t="s">
        <v>235</v>
      </c>
      <c r="X680">
        <v>5</v>
      </c>
      <c r="Y680">
        <v>556</v>
      </c>
      <c r="Z680" t="s">
        <v>990</v>
      </c>
      <c r="AA680" t="s">
        <v>991</v>
      </c>
      <c r="AB680">
        <v>1</v>
      </c>
      <c r="AC680" t="s">
        <v>960</v>
      </c>
      <c r="AD680">
        <v>1</v>
      </c>
      <c r="AE680">
        <v>20120531</v>
      </c>
      <c r="AF680" s="358">
        <v>41060</v>
      </c>
      <c r="AG680" s="147">
        <v>41060</v>
      </c>
      <c r="AH680" s="147">
        <v>2012</v>
      </c>
      <c r="BG680" t="s">
        <v>976</v>
      </c>
      <c r="BH680" t="s">
        <v>971</v>
      </c>
      <c r="BI680">
        <v>10</v>
      </c>
      <c r="BJ680" t="s">
        <v>976</v>
      </c>
      <c r="BK680" t="s">
        <v>963</v>
      </c>
    </row>
    <row r="681" spans="1:85">
      <c r="A681" s="372">
        <v>2</v>
      </c>
      <c r="B681" s="360"/>
      <c r="C681" s="360">
        <v>1525.8333333333333</v>
      </c>
      <c r="D681" s="360"/>
      <c r="E681" s="360"/>
      <c r="U681" t="s">
        <v>234</v>
      </c>
      <c r="V681" t="s">
        <v>230</v>
      </c>
      <c r="W681" t="s">
        <v>235</v>
      </c>
      <c r="X681">
        <v>5</v>
      </c>
      <c r="Y681">
        <v>556</v>
      </c>
      <c r="Z681" t="s">
        <v>990</v>
      </c>
      <c r="AA681" t="s">
        <v>991</v>
      </c>
      <c r="AB681">
        <v>1</v>
      </c>
      <c r="AC681" t="s">
        <v>960</v>
      </c>
      <c r="AD681">
        <v>1</v>
      </c>
      <c r="AE681">
        <v>20120630</v>
      </c>
      <c r="AF681" s="358">
        <v>41090</v>
      </c>
      <c r="AG681" s="147">
        <v>41090</v>
      </c>
      <c r="AH681" s="147">
        <v>2012</v>
      </c>
      <c r="BG681" t="s">
        <v>976</v>
      </c>
      <c r="BH681" t="s">
        <v>971</v>
      </c>
      <c r="BI681">
        <v>10</v>
      </c>
      <c r="BJ681" t="s">
        <v>976</v>
      </c>
      <c r="BK681" t="s">
        <v>963</v>
      </c>
    </row>
    <row r="682" spans="1:85">
      <c r="A682" s="362" t="s">
        <v>235</v>
      </c>
      <c r="B682" s="360"/>
      <c r="C682" s="360">
        <v>1409.375</v>
      </c>
      <c r="D682" s="360"/>
      <c r="E682" s="360"/>
      <c r="U682" t="s">
        <v>234</v>
      </c>
      <c r="V682" t="s">
        <v>230</v>
      </c>
      <c r="W682" t="s">
        <v>235</v>
      </c>
      <c r="X682">
        <v>5</v>
      </c>
      <c r="Y682">
        <v>556</v>
      </c>
      <c r="Z682" t="s">
        <v>990</v>
      </c>
      <c r="AA682" t="s">
        <v>991</v>
      </c>
      <c r="AB682">
        <v>1</v>
      </c>
      <c r="AC682" t="s">
        <v>960</v>
      </c>
      <c r="AD682">
        <v>1</v>
      </c>
      <c r="AE682">
        <v>20120731</v>
      </c>
      <c r="AF682" s="358">
        <v>41121</v>
      </c>
      <c r="AG682" s="147">
        <v>41121</v>
      </c>
      <c r="AH682" s="147">
        <v>2012</v>
      </c>
      <c r="BG682" t="s">
        <v>976</v>
      </c>
      <c r="BH682" t="s">
        <v>971</v>
      </c>
      <c r="BI682">
        <v>10</v>
      </c>
      <c r="BJ682" t="s">
        <v>976</v>
      </c>
      <c r="BK682" t="s">
        <v>963</v>
      </c>
    </row>
    <row r="683" spans="1:85">
      <c r="A683" s="372">
        <v>1</v>
      </c>
      <c r="B683" s="360"/>
      <c r="C683" s="360">
        <v>1165</v>
      </c>
      <c r="D683" s="360"/>
      <c r="E683" s="360"/>
      <c r="U683" t="s">
        <v>234</v>
      </c>
      <c r="V683" t="s">
        <v>230</v>
      </c>
      <c r="W683" t="s">
        <v>235</v>
      </c>
      <c r="X683">
        <v>5</v>
      </c>
      <c r="Y683">
        <v>556</v>
      </c>
      <c r="Z683" t="s">
        <v>990</v>
      </c>
      <c r="AA683" t="s">
        <v>991</v>
      </c>
      <c r="AB683">
        <v>1</v>
      </c>
      <c r="AC683" t="s">
        <v>960</v>
      </c>
      <c r="AD683">
        <v>1</v>
      </c>
      <c r="AE683">
        <v>20120831</v>
      </c>
      <c r="AF683" s="358">
        <v>41152</v>
      </c>
      <c r="AG683" s="147">
        <v>41152</v>
      </c>
      <c r="AH683" s="147">
        <v>2012</v>
      </c>
      <c r="BG683" t="s">
        <v>976</v>
      </c>
      <c r="BH683" t="s">
        <v>971</v>
      </c>
      <c r="BI683">
        <v>10</v>
      </c>
      <c r="BJ683" t="s">
        <v>976</v>
      </c>
      <c r="BK683" t="s">
        <v>963</v>
      </c>
    </row>
    <row r="684" spans="1:85">
      <c r="A684" s="372">
        <v>7</v>
      </c>
      <c r="B684" s="360"/>
      <c r="C684" s="360">
        <v>1490.8333333333333</v>
      </c>
      <c r="D684" s="360"/>
      <c r="E684" s="360"/>
      <c r="U684" t="s">
        <v>234</v>
      </c>
      <c r="V684" t="s">
        <v>230</v>
      </c>
      <c r="W684" t="s">
        <v>235</v>
      </c>
      <c r="X684">
        <v>5</v>
      </c>
      <c r="Y684">
        <v>556</v>
      </c>
      <c r="Z684" t="s">
        <v>990</v>
      </c>
      <c r="AA684" t="s">
        <v>991</v>
      </c>
      <c r="AB684">
        <v>1</v>
      </c>
      <c r="AC684" t="s">
        <v>960</v>
      </c>
      <c r="AD684">
        <v>1</v>
      </c>
      <c r="AE684">
        <v>20120930</v>
      </c>
      <c r="AF684" s="358">
        <v>41182</v>
      </c>
      <c r="AG684" s="147">
        <v>41182</v>
      </c>
      <c r="AH684" s="147">
        <v>2012</v>
      </c>
      <c r="BG684" t="s">
        <v>976</v>
      </c>
      <c r="BH684" t="s">
        <v>971</v>
      </c>
      <c r="BI684">
        <v>10</v>
      </c>
      <c r="BJ684" t="s">
        <v>976</v>
      </c>
      <c r="BK684" t="s">
        <v>963</v>
      </c>
    </row>
    <row r="685" spans="1:85">
      <c r="A685" s="361">
        <v>2012</v>
      </c>
      <c r="B685" s="360"/>
      <c r="C685" s="360">
        <v>1278</v>
      </c>
      <c r="D685" s="360"/>
      <c r="E685" s="360"/>
      <c r="U685" t="s">
        <v>234</v>
      </c>
      <c r="V685" t="s">
        <v>230</v>
      </c>
      <c r="W685" t="s">
        <v>235</v>
      </c>
      <c r="X685">
        <v>5</v>
      </c>
      <c r="Y685">
        <v>600</v>
      </c>
      <c r="Z685" t="s">
        <v>992</v>
      </c>
      <c r="AA685" t="s">
        <v>994</v>
      </c>
      <c r="AB685">
        <v>1</v>
      </c>
      <c r="AC685" t="s">
        <v>960</v>
      </c>
      <c r="AD685">
        <v>1</v>
      </c>
      <c r="AE685">
        <v>20120531</v>
      </c>
      <c r="AF685" s="358">
        <v>41060</v>
      </c>
      <c r="AG685" s="147">
        <v>41060</v>
      </c>
      <c r="AH685" s="147">
        <v>2012</v>
      </c>
      <c r="BR685" t="s">
        <v>995</v>
      </c>
      <c r="BS685" t="s">
        <v>971</v>
      </c>
      <c r="BT685">
        <v>151</v>
      </c>
      <c r="BU685" t="s">
        <v>995</v>
      </c>
      <c r="BV685" t="s">
        <v>962</v>
      </c>
      <c r="CC685" t="s">
        <v>995</v>
      </c>
      <c r="CD685" t="s">
        <v>971</v>
      </c>
      <c r="CE685">
        <v>279</v>
      </c>
      <c r="CF685" t="s">
        <v>995</v>
      </c>
      <c r="CG685" t="s">
        <v>963</v>
      </c>
    </row>
    <row r="686" spans="1:85">
      <c r="A686" s="362" t="s">
        <v>233</v>
      </c>
      <c r="B686" s="360"/>
      <c r="C686" s="360">
        <v>1185</v>
      </c>
      <c r="D686" s="360"/>
      <c r="E686" s="360"/>
      <c r="U686" t="s">
        <v>234</v>
      </c>
      <c r="V686" t="s">
        <v>230</v>
      </c>
      <c r="W686" t="s">
        <v>235</v>
      </c>
      <c r="X686">
        <v>5</v>
      </c>
      <c r="Y686">
        <v>600</v>
      </c>
      <c r="Z686" t="s">
        <v>992</v>
      </c>
      <c r="AA686" t="s">
        <v>994</v>
      </c>
      <c r="AB686">
        <v>1</v>
      </c>
      <c r="AC686" t="s">
        <v>960</v>
      </c>
      <c r="AD686">
        <v>1</v>
      </c>
      <c r="AE686">
        <v>20120630</v>
      </c>
      <c r="AF686" s="358">
        <v>41090</v>
      </c>
      <c r="AG686" s="147">
        <v>41090</v>
      </c>
      <c r="AH686" s="147">
        <v>2012</v>
      </c>
      <c r="BR686" t="s">
        <v>995</v>
      </c>
      <c r="BS686" t="s">
        <v>971</v>
      </c>
      <c r="BT686">
        <v>151</v>
      </c>
      <c r="BU686" t="s">
        <v>995</v>
      </c>
      <c r="BV686" t="s">
        <v>962</v>
      </c>
      <c r="CC686" t="s">
        <v>995</v>
      </c>
      <c r="CD686" t="s">
        <v>971</v>
      </c>
      <c r="CE686">
        <v>279</v>
      </c>
      <c r="CF686" t="s">
        <v>995</v>
      </c>
      <c r="CG686" t="s">
        <v>963</v>
      </c>
    </row>
    <row r="687" spans="1:85">
      <c r="A687" s="372">
        <v>2</v>
      </c>
      <c r="B687" s="360"/>
      <c r="C687" s="360">
        <v>1185</v>
      </c>
      <c r="D687" s="360"/>
      <c r="E687" s="360"/>
      <c r="U687" t="s">
        <v>234</v>
      </c>
      <c r="V687" t="s">
        <v>230</v>
      </c>
      <c r="W687" t="s">
        <v>235</v>
      </c>
      <c r="X687">
        <v>5</v>
      </c>
      <c r="Y687">
        <v>600</v>
      </c>
      <c r="Z687" t="s">
        <v>992</v>
      </c>
      <c r="AA687" t="s">
        <v>994</v>
      </c>
      <c r="AB687">
        <v>1</v>
      </c>
      <c r="AC687" t="s">
        <v>960</v>
      </c>
      <c r="AD687">
        <v>1</v>
      </c>
      <c r="AE687">
        <v>20120731</v>
      </c>
      <c r="AF687" s="358">
        <v>41121</v>
      </c>
      <c r="AG687" s="147">
        <v>41121</v>
      </c>
      <c r="AH687" s="147">
        <v>2012</v>
      </c>
      <c r="BR687" t="s">
        <v>995</v>
      </c>
      <c r="BS687" t="s">
        <v>971</v>
      </c>
      <c r="BT687">
        <v>151</v>
      </c>
      <c r="BU687" t="s">
        <v>995</v>
      </c>
      <c r="BV687" t="s">
        <v>962</v>
      </c>
      <c r="CC687" t="s">
        <v>995</v>
      </c>
      <c r="CD687" t="s">
        <v>971</v>
      </c>
      <c r="CE687">
        <v>279</v>
      </c>
      <c r="CF687" t="s">
        <v>995</v>
      </c>
      <c r="CG687" t="s">
        <v>963</v>
      </c>
    </row>
    <row r="688" spans="1:85">
      <c r="A688" s="362" t="s">
        <v>235</v>
      </c>
      <c r="B688" s="360"/>
      <c r="C688" s="360">
        <v>1340</v>
      </c>
      <c r="D688" s="360"/>
      <c r="E688" s="360"/>
      <c r="U688" t="s">
        <v>234</v>
      </c>
      <c r="V688" t="s">
        <v>230</v>
      </c>
      <c r="W688" t="s">
        <v>235</v>
      </c>
      <c r="X688">
        <v>5</v>
      </c>
      <c r="Y688">
        <v>600</v>
      </c>
      <c r="Z688" t="s">
        <v>992</v>
      </c>
      <c r="AA688" t="s">
        <v>994</v>
      </c>
      <c r="AB688">
        <v>1</v>
      </c>
      <c r="AC688" t="s">
        <v>960</v>
      </c>
      <c r="AD688">
        <v>1</v>
      </c>
      <c r="AE688">
        <v>20120831</v>
      </c>
      <c r="AF688" s="358">
        <v>41152</v>
      </c>
      <c r="AG688" s="147">
        <v>41152</v>
      </c>
      <c r="AH688" s="147">
        <v>2012</v>
      </c>
      <c r="BR688" t="s">
        <v>995</v>
      </c>
      <c r="BS688" t="s">
        <v>971</v>
      </c>
      <c r="BT688">
        <v>151</v>
      </c>
      <c r="BU688" t="s">
        <v>995</v>
      </c>
      <c r="BV688" t="s">
        <v>962</v>
      </c>
      <c r="CC688" t="s">
        <v>995</v>
      </c>
      <c r="CD688" t="s">
        <v>971</v>
      </c>
      <c r="CE688">
        <v>279</v>
      </c>
      <c r="CF688" t="s">
        <v>995</v>
      </c>
      <c r="CG688" t="s">
        <v>963</v>
      </c>
    </row>
    <row r="689" spans="1:85">
      <c r="A689" s="372">
        <v>1</v>
      </c>
      <c r="B689" s="360"/>
      <c r="C689" s="360">
        <v>985</v>
      </c>
      <c r="D689" s="360"/>
      <c r="E689" s="360"/>
      <c r="U689" t="s">
        <v>234</v>
      </c>
      <c r="V689" t="s">
        <v>230</v>
      </c>
      <c r="W689" t="s">
        <v>235</v>
      </c>
      <c r="X689">
        <v>5</v>
      </c>
      <c r="Y689">
        <v>600</v>
      </c>
      <c r="Z689" t="s">
        <v>992</v>
      </c>
      <c r="AA689" t="s">
        <v>994</v>
      </c>
      <c r="AB689">
        <v>1</v>
      </c>
      <c r="AC689" t="s">
        <v>960</v>
      </c>
      <c r="AD689">
        <v>1</v>
      </c>
      <c r="AE689">
        <v>20120930</v>
      </c>
      <c r="AF689" s="358">
        <v>41182</v>
      </c>
      <c r="AG689" s="147">
        <v>41182</v>
      </c>
      <c r="AH689" s="147">
        <v>2012</v>
      </c>
      <c r="BR689" t="s">
        <v>995</v>
      </c>
      <c r="BS689" t="s">
        <v>971</v>
      </c>
      <c r="BT689">
        <v>151</v>
      </c>
      <c r="BU689" t="s">
        <v>995</v>
      </c>
      <c r="BV689" t="s">
        <v>962</v>
      </c>
      <c r="CC689" t="s">
        <v>995</v>
      </c>
      <c r="CD689" t="s">
        <v>971</v>
      </c>
      <c r="CE689">
        <v>279</v>
      </c>
      <c r="CF689" t="s">
        <v>995</v>
      </c>
      <c r="CG689" t="s">
        <v>963</v>
      </c>
    </row>
    <row r="690" spans="1:85">
      <c r="A690" s="372">
        <v>7</v>
      </c>
      <c r="B690" s="360"/>
      <c r="C690" s="360">
        <v>1517.5</v>
      </c>
      <c r="D690" s="360"/>
      <c r="E690" s="360"/>
      <c r="U690" t="s">
        <v>234</v>
      </c>
      <c r="V690" t="s">
        <v>230</v>
      </c>
      <c r="W690" t="s">
        <v>235</v>
      </c>
      <c r="X690">
        <v>5</v>
      </c>
      <c r="Y690">
        <v>665</v>
      </c>
      <c r="Z690" t="s">
        <v>1002</v>
      </c>
      <c r="AA690" t="s">
        <v>1004</v>
      </c>
      <c r="AB690">
        <v>1</v>
      </c>
      <c r="AC690" t="s">
        <v>960</v>
      </c>
      <c r="AD690">
        <v>1</v>
      </c>
      <c r="AE690">
        <v>20120531</v>
      </c>
      <c r="AF690" s="358">
        <v>41060</v>
      </c>
      <c r="AG690" s="147">
        <v>41060</v>
      </c>
      <c r="AH690" s="147">
        <v>2012</v>
      </c>
      <c r="BR690" t="s">
        <v>995</v>
      </c>
      <c r="BS690" t="s">
        <v>971</v>
      </c>
      <c r="BT690">
        <v>1.8</v>
      </c>
      <c r="BU690" t="s">
        <v>995</v>
      </c>
      <c r="BV690" t="s">
        <v>962</v>
      </c>
      <c r="CC690" t="s">
        <v>995</v>
      </c>
      <c r="CD690" t="s">
        <v>971</v>
      </c>
      <c r="CE690">
        <v>3.24</v>
      </c>
      <c r="CF690" t="s">
        <v>995</v>
      </c>
      <c r="CG690" t="s">
        <v>963</v>
      </c>
    </row>
    <row r="691" spans="1:85">
      <c r="A691" s="106" t="s">
        <v>983</v>
      </c>
      <c r="B691" s="360"/>
      <c r="C691" s="360">
        <v>10.129870129870129</v>
      </c>
      <c r="D691" s="360">
        <v>10.129870129870129</v>
      </c>
      <c r="E691" s="360"/>
      <c r="U691" t="s">
        <v>234</v>
      </c>
      <c r="V691" t="s">
        <v>230</v>
      </c>
      <c r="W691" t="s">
        <v>235</v>
      </c>
      <c r="X691">
        <v>5</v>
      </c>
      <c r="Y691">
        <v>665</v>
      </c>
      <c r="Z691" t="s">
        <v>1002</v>
      </c>
      <c r="AA691" t="s">
        <v>1004</v>
      </c>
      <c r="AB691">
        <v>1</v>
      </c>
      <c r="AC691" t="s">
        <v>960</v>
      </c>
      <c r="AD691">
        <v>1</v>
      </c>
      <c r="AE691">
        <v>20120630</v>
      </c>
      <c r="AF691" s="358">
        <v>41090</v>
      </c>
      <c r="AG691" s="147">
        <v>41090</v>
      </c>
      <c r="AH691" s="147">
        <v>2012</v>
      </c>
      <c r="BR691" t="s">
        <v>995</v>
      </c>
      <c r="BS691" t="s">
        <v>971</v>
      </c>
      <c r="BT691">
        <v>1.8</v>
      </c>
      <c r="BU691" t="s">
        <v>995</v>
      </c>
      <c r="BV691" t="s">
        <v>962</v>
      </c>
      <c r="CC691" t="s">
        <v>995</v>
      </c>
      <c r="CD691" t="s">
        <v>971</v>
      </c>
      <c r="CE691">
        <v>3.24</v>
      </c>
      <c r="CF691" t="s">
        <v>995</v>
      </c>
      <c r="CG691" t="s">
        <v>963</v>
      </c>
    </row>
    <row r="692" spans="1:85">
      <c r="A692" s="361">
        <v>2010</v>
      </c>
      <c r="B692" s="360"/>
      <c r="C692" s="360">
        <v>10</v>
      </c>
      <c r="D692" s="360">
        <v>10</v>
      </c>
      <c r="E692" s="360"/>
      <c r="U692" t="s">
        <v>234</v>
      </c>
      <c r="V692" t="s">
        <v>230</v>
      </c>
      <c r="W692" t="s">
        <v>235</v>
      </c>
      <c r="X692">
        <v>5</v>
      </c>
      <c r="Y692">
        <v>665</v>
      </c>
      <c r="Z692" t="s">
        <v>1002</v>
      </c>
      <c r="AA692" t="s">
        <v>1004</v>
      </c>
      <c r="AB692">
        <v>1</v>
      </c>
      <c r="AC692" t="s">
        <v>960</v>
      </c>
      <c r="AD692">
        <v>1</v>
      </c>
      <c r="AE692">
        <v>20120731</v>
      </c>
      <c r="AF692" s="358">
        <v>41121</v>
      </c>
      <c r="AG692" s="147">
        <v>41121</v>
      </c>
      <c r="AH692" s="147">
        <v>2012</v>
      </c>
      <c r="BR692" t="s">
        <v>995</v>
      </c>
      <c r="BS692" t="s">
        <v>971</v>
      </c>
      <c r="BT692">
        <v>1.8</v>
      </c>
      <c r="BU692" t="s">
        <v>995</v>
      </c>
      <c r="BV692" t="s">
        <v>962</v>
      </c>
      <c r="CC692" t="s">
        <v>995</v>
      </c>
      <c r="CD692" t="s">
        <v>971</v>
      </c>
      <c r="CE692">
        <v>3.24</v>
      </c>
      <c r="CF692" t="s">
        <v>995</v>
      </c>
      <c r="CG692" t="s">
        <v>963</v>
      </c>
    </row>
    <row r="693" spans="1:85">
      <c r="A693" s="362" t="s">
        <v>233</v>
      </c>
      <c r="B693" s="360"/>
      <c r="C693" s="360">
        <v>10</v>
      </c>
      <c r="D693" s="360">
        <v>10</v>
      </c>
      <c r="E693" s="360"/>
      <c r="U693" t="s">
        <v>234</v>
      </c>
      <c r="V693" t="s">
        <v>230</v>
      </c>
      <c r="W693" t="s">
        <v>235</v>
      </c>
      <c r="X693">
        <v>5</v>
      </c>
      <c r="Y693">
        <v>665</v>
      </c>
      <c r="Z693" t="s">
        <v>1002</v>
      </c>
      <c r="AA693" t="s">
        <v>1004</v>
      </c>
      <c r="AB693">
        <v>1</v>
      </c>
      <c r="AC693" t="s">
        <v>960</v>
      </c>
      <c r="AD693">
        <v>1</v>
      </c>
      <c r="AE693">
        <v>20120831</v>
      </c>
      <c r="AF693" s="358">
        <v>41152</v>
      </c>
      <c r="AG693" s="147">
        <v>41152</v>
      </c>
      <c r="AH693" s="147">
        <v>2012</v>
      </c>
      <c r="BR693" t="s">
        <v>995</v>
      </c>
      <c r="BS693" t="s">
        <v>971</v>
      </c>
      <c r="BT693">
        <v>1.8</v>
      </c>
      <c r="BU693" t="s">
        <v>995</v>
      </c>
      <c r="BV693" t="s">
        <v>962</v>
      </c>
      <c r="CC693" t="s">
        <v>995</v>
      </c>
      <c r="CD693" t="s">
        <v>971</v>
      </c>
      <c r="CE693">
        <v>3.24</v>
      </c>
      <c r="CF693" t="s">
        <v>995</v>
      </c>
      <c r="CG693" t="s">
        <v>963</v>
      </c>
    </row>
    <row r="694" spans="1:85">
      <c r="A694" s="372">
        <v>2</v>
      </c>
      <c r="B694" s="360"/>
      <c r="C694" s="360">
        <v>10</v>
      </c>
      <c r="D694" s="360">
        <v>10</v>
      </c>
      <c r="E694" s="360"/>
      <c r="U694" t="s">
        <v>234</v>
      </c>
      <c r="V694" t="s">
        <v>230</v>
      </c>
      <c r="W694" t="s">
        <v>235</v>
      </c>
      <c r="X694">
        <v>5</v>
      </c>
      <c r="Y694">
        <v>665</v>
      </c>
      <c r="Z694" t="s">
        <v>1002</v>
      </c>
      <c r="AA694" t="s">
        <v>1004</v>
      </c>
      <c r="AB694">
        <v>1</v>
      </c>
      <c r="AC694" t="s">
        <v>960</v>
      </c>
      <c r="AD694">
        <v>1</v>
      </c>
      <c r="AE694">
        <v>20120930</v>
      </c>
      <c r="AF694" s="358">
        <v>41182</v>
      </c>
      <c r="AG694" s="147">
        <v>41182</v>
      </c>
      <c r="AH694" s="147">
        <v>2012</v>
      </c>
      <c r="BR694" t="s">
        <v>995</v>
      </c>
      <c r="BS694" t="s">
        <v>971</v>
      </c>
      <c r="BT694">
        <v>1.8</v>
      </c>
      <c r="BU694" t="s">
        <v>995</v>
      </c>
      <c r="BV694" t="s">
        <v>962</v>
      </c>
      <c r="CC694" t="s">
        <v>995</v>
      </c>
      <c r="CD694" t="s">
        <v>971</v>
      </c>
      <c r="CE694">
        <v>3.24</v>
      </c>
      <c r="CF694" t="s">
        <v>995</v>
      </c>
      <c r="CG694" t="s">
        <v>963</v>
      </c>
    </row>
    <row r="695" spans="1:85">
      <c r="A695" s="362" t="s">
        <v>235</v>
      </c>
      <c r="B695" s="360"/>
      <c r="C695" s="360">
        <v>10</v>
      </c>
      <c r="D695" s="360">
        <v>10</v>
      </c>
      <c r="E695" s="360"/>
      <c r="U695" t="s">
        <v>234</v>
      </c>
      <c r="V695" t="s">
        <v>230</v>
      </c>
      <c r="W695" t="s">
        <v>235</v>
      </c>
      <c r="X695">
        <v>5</v>
      </c>
      <c r="Y695">
        <v>931</v>
      </c>
      <c r="Z695" t="s">
        <v>1011</v>
      </c>
      <c r="AA695" t="s">
        <v>1012</v>
      </c>
      <c r="AB695">
        <v>1</v>
      </c>
      <c r="AC695" t="s">
        <v>960</v>
      </c>
      <c r="AD695">
        <v>1</v>
      </c>
      <c r="AE695">
        <v>20090731</v>
      </c>
      <c r="AF695" s="358">
        <v>40025</v>
      </c>
      <c r="AG695" s="147">
        <v>40025</v>
      </c>
      <c r="AH695" s="147">
        <v>2009</v>
      </c>
      <c r="AV695" t="s">
        <v>1013</v>
      </c>
      <c r="AW695" t="s">
        <v>971</v>
      </c>
      <c r="AX695">
        <v>14</v>
      </c>
      <c r="AY695" t="s">
        <v>1013</v>
      </c>
      <c r="AZ695" t="s">
        <v>962</v>
      </c>
      <c r="BG695" t="s">
        <v>1013</v>
      </c>
      <c r="BH695" t="s">
        <v>971</v>
      </c>
      <c r="BI695">
        <v>16.3</v>
      </c>
      <c r="BJ695" t="s">
        <v>1013</v>
      </c>
      <c r="BK695" t="s">
        <v>963</v>
      </c>
    </row>
    <row r="696" spans="1:85">
      <c r="A696" s="372">
        <v>1</v>
      </c>
      <c r="B696" s="360"/>
      <c r="C696" s="360">
        <v>10</v>
      </c>
      <c r="D696" s="360">
        <v>10</v>
      </c>
      <c r="E696" s="360"/>
      <c r="U696" t="s">
        <v>234</v>
      </c>
      <c r="V696" t="s">
        <v>230</v>
      </c>
      <c r="W696" t="s">
        <v>235</v>
      </c>
      <c r="X696">
        <v>5</v>
      </c>
      <c r="Y696">
        <v>931</v>
      </c>
      <c r="Z696" t="s">
        <v>1011</v>
      </c>
      <c r="AA696" t="s">
        <v>1012</v>
      </c>
      <c r="AB696">
        <v>1</v>
      </c>
      <c r="AC696" t="s">
        <v>960</v>
      </c>
      <c r="AD696">
        <v>1</v>
      </c>
      <c r="AE696">
        <v>20090831</v>
      </c>
      <c r="AF696" s="358">
        <v>40056</v>
      </c>
      <c r="AG696" s="147">
        <v>40056</v>
      </c>
      <c r="AH696" s="147">
        <v>2009</v>
      </c>
      <c r="AV696" t="s">
        <v>1013</v>
      </c>
      <c r="AW696" t="s">
        <v>971</v>
      </c>
      <c r="AX696">
        <v>14</v>
      </c>
      <c r="AY696" t="s">
        <v>1013</v>
      </c>
      <c r="AZ696" t="s">
        <v>962</v>
      </c>
      <c r="BG696" t="s">
        <v>1013</v>
      </c>
      <c r="BH696" t="s">
        <v>971</v>
      </c>
      <c r="BI696">
        <v>16.3</v>
      </c>
      <c r="BJ696" t="s">
        <v>1013</v>
      </c>
      <c r="BK696" t="s">
        <v>963</v>
      </c>
    </row>
    <row r="697" spans="1:85">
      <c r="A697" s="372">
        <v>5</v>
      </c>
      <c r="B697" s="360"/>
      <c r="C697" s="360"/>
      <c r="D697" s="360"/>
      <c r="E697" s="360"/>
      <c r="U697" t="s">
        <v>234</v>
      </c>
      <c r="V697" t="s">
        <v>230</v>
      </c>
      <c r="W697" t="s">
        <v>235</v>
      </c>
      <c r="X697">
        <v>5</v>
      </c>
      <c r="Y697">
        <v>931</v>
      </c>
      <c r="Z697" t="s">
        <v>1011</v>
      </c>
      <c r="AA697" t="s">
        <v>1012</v>
      </c>
      <c r="AB697">
        <v>1</v>
      </c>
      <c r="AC697" t="s">
        <v>960</v>
      </c>
      <c r="AD697">
        <v>1</v>
      </c>
      <c r="AE697">
        <v>20090930</v>
      </c>
      <c r="AF697" s="358">
        <v>40086</v>
      </c>
      <c r="AG697" s="147">
        <v>40086</v>
      </c>
      <c r="AH697" s="147">
        <v>2009</v>
      </c>
      <c r="AV697" t="s">
        <v>1013</v>
      </c>
      <c r="AW697" t="s">
        <v>971</v>
      </c>
      <c r="AX697">
        <v>14</v>
      </c>
      <c r="AY697" t="s">
        <v>1013</v>
      </c>
      <c r="AZ697" t="s">
        <v>962</v>
      </c>
      <c r="BG697" t="s">
        <v>1013</v>
      </c>
      <c r="BH697" t="s">
        <v>971</v>
      </c>
      <c r="BI697">
        <v>16.3</v>
      </c>
      <c r="BJ697" t="s">
        <v>1013</v>
      </c>
      <c r="BK697" t="s">
        <v>963</v>
      </c>
    </row>
    <row r="698" spans="1:85">
      <c r="A698" s="372">
        <v>7</v>
      </c>
      <c r="B698" s="360"/>
      <c r="C698" s="360">
        <v>10</v>
      </c>
      <c r="D698" s="360">
        <v>10</v>
      </c>
      <c r="E698" s="360"/>
      <c r="U698" t="s">
        <v>234</v>
      </c>
      <c r="V698" t="s">
        <v>230</v>
      </c>
      <c r="W698" t="s">
        <v>235</v>
      </c>
      <c r="X698">
        <v>5</v>
      </c>
      <c r="Y698">
        <v>931</v>
      </c>
      <c r="Z698" t="s">
        <v>1011</v>
      </c>
      <c r="AA698" t="s">
        <v>1012</v>
      </c>
      <c r="AB698">
        <v>1</v>
      </c>
      <c r="AC698" t="s">
        <v>960</v>
      </c>
      <c r="AD698">
        <v>1</v>
      </c>
      <c r="AE698">
        <v>20091031</v>
      </c>
      <c r="AF698" s="358">
        <v>40117</v>
      </c>
      <c r="AG698" s="147">
        <v>40117</v>
      </c>
      <c r="AH698" s="147">
        <v>2009</v>
      </c>
      <c r="AV698" t="s">
        <v>1013</v>
      </c>
      <c r="AW698" t="s">
        <v>971</v>
      </c>
      <c r="AX698">
        <v>14</v>
      </c>
      <c r="AY698" t="s">
        <v>1013</v>
      </c>
      <c r="AZ698" t="s">
        <v>962</v>
      </c>
      <c r="BG698" t="s">
        <v>1013</v>
      </c>
      <c r="BH698" t="s">
        <v>971</v>
      </c>
      <c r="BI698">
        <v>16.3</v>
      </c>
      <c r="BJ698" t="s">
        <v>1013</v>
      </c>
      <c r="BK698" t="s">
        <v>963</v>
      </c>
    </row>
    <row r="699" spans="1:85">
      <c r="A699" s="372">
        <v>8</v>
      </c>
      <c r="B699" s="360"/>
      <c r="C699" s="360"/>
      <c r="D699" s="360"/>
      <c r="E699" s="360"/>
      <c r="U699" t="s">
        <v>234</v>
      </c>
      <c r="V699" t="s">
        <v>230</v>
      </c>
      <c r="W699" t="s">
        <v>235</v>
      </c>
      <c r="X699">
        <v>5</v>
      </c>
      <c r="Y699">
        <v>931</v>
      </c>
      <c r="Z699" t="s">
        <v>1011</v>
      </c>
      <c r="AA699" t="s">
        <v>1012</v>
      </c>
      <c r="AB699">
        <v>1</v>
      </c>
      <c r="AC699" t="s">
        <v>960</v>
      </c>
      <c r="AD699">
        <v>1</v>
      </c>
      <c r="AE699">
        <v>20091130</v>
      </c>
      <c r="AF699" s="358">
        <v>40147</v>
      </c>
      <c r="AG699" s="147">
        <v>40147</v>
      </c>
      <c r="AH699" s="147">
        <v>2009</v>
      </c>
      <c r="AV699" t="s">
        <v>1013</v>
      </c>
      <c r="AW699" t="s">
        <v>971</v>
      </c>
      <c r="AX699">
        <v>14</v>
      </c>
      <c r="AY699" t="s">
        <v>1013</v>
      </c>
      <c r="AZ699" t="s">
        <v>962</v>
      </c>
      <c r="BG699" t="s">
        <v>1013</v>
      </c>
      <c r="BH699" t="s">
        <v>971</v>
      </c>
      <c r="BI699">
        <v>16.3</v>
      </c>
      <c r="BJ699" t="s">
        <v>1013</v>
      </c>
      <c r="BK699" t="s">
        <v>963</v>
      </c>
    </row>
    <row r="700" spans="1:85">
      <c r="A700" s="372">
        <v>10</v>
      </c>
      <c r="B700" s="360"/>
      <c r="C700" s="360"/>
      <c r="D700" s="360"/>
      <c r="E700" s="360"/>
      <c r="U700" t="s">
        <v>234</v>
      </c>
      <c r="V700" t="s">
        <v>230</v>
      </c>
      <c r="W700" t="s">
        <v>235</v>
      </c>
      <c r="X700">
        <v>5</v>
      </c>
      <c r="Y700">
        <v>931</v>
      </c>
      <c r="Z700" t="s">
        <v>1011</v>
      </c>
      <c r="AA700" t="s">
        <v>1012</v>
      </c>
      <c r="AB700">
        <v>1</v>
      </c>
      <c r="AC700" t="s">
        <v>960</v>
      </c>
      <c r="AD700">
        <v>1</v>
      </c>
      <c r="AE700">
        <v>20091231</v>
      </c>
      <c r="AF700" s="358">
        <v>40178</v>
      </c>
      <c r="AG700" s="147">
        <v>40178</v>
      </c>
      <c r="AH700" s="147">
        <v>2009</v>
      </c>
      <c r="AV700" t="s">
        <v>1013</v>
      </c>
      <c r="AW700" t="s">
        <v>971</v>
      </c>
      <c r="AX700">
        <v>14</v>
      </c>
      <c r="AY700" t="s">
        <v>1013</v>
      </c>
      <c r="AZ700" t="s">
        <v>962</v>
      </c>
      <c r="BG700" t="s">
        <v>1013</v>
      </c>
      <c r="BH700" t="s">
        <v>971</v>
      </c>
      <c r="BI700">
        <v>16.3</v>
      </c>
      <c r="BJ700" t="s">
        <v>1013</v>
      </c>
      <c r="BK700" t="s">
        <v>963</v>
      </c>
    </row>
    <row r="701" spans="1:85">
      <c r="A701" s="361">
        <v>2011</v>
      </c>
      <c r="B701" s="360"/>
      <c r="C701" s="360">
        <v>10.357142857142858</v>
      </c>
      <c r="D701" s="360">
        <v>10.357142857142858</v>
      </c>
      <c r="E701" s="360"/>
      <c r="U701" t="s">
        <v>234</v>
      </c>
      <c r="V701" t="s">
        <v>230</v>
      </c>
      <c r="W701" t="s">
        <v>235</v>
      </c>
      <c r="X701">
        <v>5</v>
      </c>
      <c r="Y701">
        <v>931</v>
      </c>
      <c r="Z701" t="s">
        <v>1011</v>
      </c>
      <c r="AA701" t="s">
        <v>1012</v>
      </c>
      <c r="AB701">
        <v>1</v>
      </c>
      <c r="AC701" t="s">
        <v>960</v>
      </c>
      <c r="AD701">
        <v>1</v>
      </c>
      <c r="AE701">
        <v>20100131</v>
      </c>
      <c r="AF701" s="358">
        <v>40209</v>
      </c>
      <c r="AG701" s="147">
        <v>40209</v>
      </c>
      <c r="AH701" s="147">
        <v>2010</v>
      </c>
      <c r="AV701" t="s">
        <v>1013</v>
      </c>
      <c r="AW701" t="s">
        <v>971</v>
      </c>
      <c r="AX701">
        <v>14</v>
      </c>
      <c r="AY701" t="s">
        <v>1013</v>
      </c>
      <c r="AZ701" t="s">
        <v>962</v>
      </c>
      <c r="BG701" t="s">
        <v>1013</v>
      </c>
      <c r="BH701" t="s">
        <v>971</v>
      </c>
      <c r="BI701">
        <v>16.3</v>
      </c>
      <c r="BJ701" t="s">
        <v>1013</v>
      </c>
      <c r="BK701" t="s">
        <v>963</v>
      </c>
    </row>
    <row r="702" spans="1:85">
      <c r="A702" s="362" t="s">
        <v>233</v>
      </c>
      <c r="B702" s="360"/>
      <c r="C702" s="360">
        <v>10</v>
      </c>
      <c r="D702" s="360">
        <v>10</v>
      </c>
      <c r="E702" s="360"/>
      <c r="U702" t="s">
        <v>234</v>
      </c>
      <c r="V702" t="s">
        <v>230</v>
      </c>
      <c r="W702" t="s">
        <v>235</v>
      </c>
      <c r="X702">
        <v>5</v>
      </c>
      <c r="Y702">
        <v>931</v>
      </c>
      <c r="Z702" t="s">
        <v>1011</v>
      </c>
      <c r="AA702" t="s">
        <v>1012</v>
      </c>
      <c r="AB702">
        <v>1</v>
      </c>
      <c r="AC702" t="s">
        <v>960</v>
      </c>
      <c r="AD702">
        <v>1</v>
      </c>
      <c r="AE702">
        <v>20100228</v>
      </c>
      <c r="AF702" s="358">
        <v>40237</v>
      </c>
      <c r="AG702" s="147">
        <v>40237</v>
      </c>
      <c r="AH702" s="147">
        <v>2010</v>
      </c>
      <c r="AV702" t="s">
        <v>1013</v>
      </c>
      <c r="AW702" t="s">
        <v>971</v>
      </c>
      <c r="AX702">
        <v>14</v>
      </c>
      <c r="AY702" t="s">
        <v>1013</v>
      </c>
      <c r="AZ702" t="s">
        <v>962</v>
      </c>
      <c r="BG702" t="s">
        <v>1013</v>
      </c>
      <c r="BH702" t="s">
        <v>971</v>
      </c>
      <c r="BI702">
        <v>16.3</v>
      </c>
      <c r="BJ702" t="s">
        <v>1013</v>
      </c>
      <c r="BK702" t="s">
        <v>963</v>
      </c>
    </row>
    <row r="703" spans="1:85">
      <c r="A703" s="372">
        <v>2</v>
      </c>
      <c r="B703" s="360"/>
      <c r="C703" s="360">
        <v>10</v>
      </c>
      <c r="D703" s="360">
        <v>10</v>
      </c>
      <c r="E703" s="360"/>
      <c r="U703" t="s">
        <v>234</v>
      </c>
      <c r="V703" t="s">
        <v>230</v>
      </c>
      <c r="W703" t="s">
        <v>235</v>
      </c>
      <c r="X703">
        <v>5</v>
      </c>
      <c r="Y703">
        <v>931</v>
      </c>
      <c r="Z703" t="s">
        <v>1011</v>
      </c>
      <c r="AA703" t="s">
        <v>1012</v>
      </c>
      <c r="AB703">
        <v>1</v>
      </c>
      <c r="AC703" t="s">
        <v>960</v>
      </c>
      <c r="AD703">
        <v>1</v>
      </c>
      <c r="AE703">
        <v>20100331</v>
      </c>
      <c r="AF703" s="358">
        <v>40268</v>
      </c>
      <c r="AG703" s="147">
        <v>40268</v>
      </c>
      <c r="AH703" s="147">
        <v>2010</v>
      </c>
      <c r="AV703" t="s">
        <v>1013</v>
      </c>
      <c r="AW703" t="s">
        <v>971</v>
      </c>
      <c r="AX703">
        <v>14</v>
      </c>
      <c r="AY703" t="s">
        <v>1013</v>
      </c>
      <c r="AZ703" t="s">
        <v>962</v>
      </c>
      <c r="BG703" t="s">
        <v>1013</v>
      </c>
      <c r="BH703" t="s">
        <v>971</v>
      </c>
      <c r="BI703">
        <v>16.3</v>
      </c>
      <c r="BJ703" t="s">
        <v>1013</v>
      </c>
      <c r="BK703" t="s">
        <v>963</v>
      </c>
    </row>
    <row r="704" spans="1:85">
      <c r="A704" s="362" t="s">
        <v>235</v>
      </c>
      <c r="B704" s="360"/>
      <c r="C704" s="360">
        <v>10.625</v>
      </c>
      <c r="D704" s="360">
        <v>10.625</v>
      </c>
      <c r="E704" s="360"/>
      <c r="U704" t="s">
        <v>234</v>
      </c>
      <c r="V704" t="s">
        <v>230</v>
      </c>
      <c r="W704" t="s">
        <v>235</v>
      </c>
      <c r="X704">
        <v>5</v>
      </c>
      <c r="Y704">
        <v>931</v>
      </c>
      <c r="Z704" t="s">
        <v>1011</v>
      </c>
      <c r="AA704" t="s">
        <v>1012</v>
      </c>
      <c r="AB704">
        <v>1</v>
      </c>
      <c r="AC704" t="s">
        <v>960</v>
      </c>
      <c r="AD704">
        <v>1</v>
      </c>
      <c r="AE704">
        <v>20100430</v>
      </c>
      <c r="AF704" s="358">
        <v>40298</v>
      </c>
      <c r="AG704" s="147">
        <v>40298</v>
      </c>
      <c r="AH704" s="147">
        <v>2010</v>
      </c>
      <c r="AV704" t="s">
        <v>1013</v>
      </c>
      <c r="AW704" t="s">
        <v>971</v>
      </c>
      <c r="AX704">
        <v>14</v>
      </c>
      <c r="AY704" t="s">
        <v>1013</v>
      </c>
      <c r="AZ704" t="s">
        <v>962</v>
      </c>
      <c r="BG704" t="s">
        <v>1013</v>
      </c>
      <c r="BH704" t="s">
        <v>971</v>
      </c>
      <c r="BI704">
        <v>16.3</v>
      </c>
      <c r="BJ704" t="s">
        <v>1013</v>
      </c>
      <c r="BK704" t="s">
        <v>963</v>
      </c>
    </row>
    <row r="705" spans="1:63">
      <c r="A705" s="372">
        <v>1</v>
      </c>
      <c r="B705" s="360"/>
      <c r="C705" s="360">
        <v>10</v>
      </c>
      <c r="D705" s="360">
        <v>10</v>
      </c>
      <c r="E705" s="360"/>
      <c r="U705" t="s">
        <v>234</v>
      </c>
      <c r="V705" t="s">
        <v>230</v>
      </c>
      <c r="W705" t="s">
        <v>235</v>
      </c>
      <c r="X705">
        <v>5</v>
      </c>
      <c r="Y705">
        <v>931</v>
      </c>
      <c r="Z705" t="s">
        <v>1011</v>
      </c>
      <c r="AA705" t="s">
        <v>1012</v>
      </c>
      <c r="AB705">
        <v>1</v>
      </c>
      <c r="AC705" t="s">
        <v>960</v>
      </c>
      <c r="AD705">
        <v>1</v>
      </c>
      <c r="AE705">
        <v>20100531</v>
      </c>
      <c r="AF705" s="358">
        <v>40329</v>
      </c>
      <c r="AG705" s="147">
        <v>40329</v>
      </c>
      <c r="AH705" s="147">
        <v>2010</v>
      </c>
      <c r="AV705" t="s">
        <v>1013</v>
      </c>
      <c r="AW705" t="s">
        <v>971</v>
      </c>
      <c r="AX705">
        <v>14</v>
      </c>
      <c r="AY705" t="s">
        <v>1013</v>
      </c>
      <c r="AZ705" t="s">
        <v>962</v>
      </c>
      <c r="BG705" t="s">
        <v>1013</v>
      </c>
      <c r="BH705" t="s">
        <v>971</v>
      </c>
      <c r="BI705">
        <v>16.3</v>
      </c>
      <c r="BJ705" t="s">
        <v>1013</v>
      </c>
      <c r="BK705" t="s">
        <v>963</v>
      </c>
    </row>
    <row r="706" spans="1:63">
      <c r="A706" s="372">
        <v>5</v>
      </c>
      <c r="B706" s="360"/>
      <c r="C706" s="360"/>
      <c r="D706" s="360"/>
      <c r="E706" s="360"/>
      <c r="U706" t="s">
        <v>234</v>
      </c>
      <c r="V706" t="s">
        <v>230</v>
      </c>
      <c r="W706" t="s">
        <v>235</v>
      </c>
      <c r="X706">
        <v>5</v>
      </c>
      <c r="Y706">
        <v>931</v>
      </c>
      <c r="Z706" t="s">
        <v>1011</v>
      </c>
      <c r="AA706" t="s">
        <v>1012</v>
      </c>
      <c r="AB706">
        <v>1</v>
      </c>
      <c r="AC706" t="s">
        <v>960</v>
      </c>
      <c r="AD706">
        <v>1</v>
      </c>
      <c r="AE706">
        <v>20100630</v>
      </c>
      <c r="AF706" s="358">
        <v>40359</v>
      </c>
      <c r="AG706" s="147">
        <v>40359</v>
      </c>
      <c r="AH706" s="147">
        <v>2010</v>
      </c>
      <c r="AV706" t="s">
        <v>1013</v>
      </c>
      <c r="AW706" t="s">
        <v>971</v>
      </c>
      <c r="AX706">
        <v>14</v>
      </c>
      <c r="AY706" t="s">
        <v>1013</v>
      </c>
      <c r="AZ706" t="s">
        <v>962</v>
      </c>
      <c r="BG706" t="s">
        <v>1013</v>
      </c>
      <c r="BH706" t="s">
        <v>971</v>
      </c>
      <c r="BI706">
        <v>16.3</v>
      </c>
      <c r="BJ706" t="s">
        <v>1013</v>
      </c>
      <c r="BK706" t="s">
        <v>963</v>
      </c>
    </row>
    <row r="707" spans="1:63">
      <c r="A707" s="372">
        <v>7</v>
      </c>
      <c r="B707" s="360"/>
      <c r="C707" s="360">
        <v>10.833333333333334</v>
      </c>
      <c r="D707" s="360">
        <v>10.833333333333334</v>
      </c>
      <c r="E707" s="360"/>
      <c r="U707" t="s">
        <v>234</v>
      </c>
      <c r="V707" t="s">
        <v>230</v>
      </c>
      <c r="W707" t="s">
        <v>235</v>
      </c>
      <c r="X707">
        <v>5</v>
      </c>
      <c r="Y707">
        <v>931</v>
      </c>
      <c r="Z707" t="s">
        <v>1011</v>
      </c>
      <c r="AA707" t="s">
        <v>1012</v>
      </c>
      <c r="AB707">
        <v>1</v>
      </c>
      <c r="AC707" t="s">
        <v>960</v>
      </c>
      <c r="AD707">
        <v>1</v>
      </c>
      <c r="AE707">
        <v>20100731</v>
      </c>
      <c r="AF707" s="358">
        <v>40390</v>
      </c>
      <c r="AG707" s="147">
        <v>40390</v>
      </c>
      <c r="AH707" s="147">
        <v>2010</v>
      </c>
      <c r="AV707" t="s">
        <v>1013</v>
      </c>
      <c r="AW707" t="s">
        <v>971</v>
      </c>
      <c r="AX707">
        <v>14</v>
      </c>
      <c r="AY707" t="s">
        <v>1013</v>
      </c>
      <c r="AZ707" t="s">
        <v>962</v>
      </c>
      <c r="BG707" t="s">
        <v>1013</v>
      </c>
      <c r="BH707" t="s">
        <v>971</v>
      </c>
      <c r="BI707">
        <v>16.3</v>
      </c>
      <c r="BJ707" t="s">
        <v>1013</v>
      </c>
      <c r="BK707" t="s">
        <v>963</v>
      </c>
    </row>
    <row r="708" spans="1:63">
      <c r="A708" s="372">
        <v>8</v>
      </c>
      <c r="B708" s="360"/>
      <c r="C708" s="360"/>
      <c r="D708" s="360"/>
      <c r="E708" s="360"/>
      <c r="U708" t="s">
        <v>234</v>
      </c>
      <c r="V708" t="s">
        <v>230</v>
      </c>
      <c r="W708" t="s">
        <v>235</v>
      </c>
      <c r="X708">
        <v>5</v>
      </c>
      <c r="Y708">
        <v>931</v>
      </c>
      <c r="Z708" t="s">
        <v>1011</v>
      </c>
      <c r="AA708" t="s">
        <v>1012</v>
      </c>
      <c r="AB708">
        <v>1</v>
      </c>
      <c r="AC708" t="s">
        <v>960</v>
      </c>
      <c r="AD708">
        <v>1</v>
      </c>
      <c r="AE708">
        <v>20100831</v>
      </c>
      <c r="AF708" s="358">
        <v>40421</v>
      </c>
      <c r="AG708" s="147">
        <v>40421</v>
      </c>
      <c r="AH708" s="147">
        <v>2010</v>
      </c>
      <c r="AV708" t="s">
        <v>1013</v>
      </c>
      <c r="AW708" t="s">
        <v>971</v>
      </c>
      <c r="AX708">
        <v>14</v>
      </c>
      <c r="AY708" t="s">
        <v>1013</v>
      </c>
      <c r="AZ708" t="s">
        <v>962</v>
      </c>
      <c r="BG708" t="s">
        <v>1013</v>
      </c>
      <c r="BH708" t="s">
        <v>971</v>
      </c>
      <c r="BI708">
        <v>16.3</v>
      </c>
      <c r="BJ708" t="s">
        <v>1013</v>
      </c>
      <c r="BK708" t="s">
        <v>963</v>
      </c>
    </row>
    <row r="709" spans="1:63">
      <c r="A709" s="372">
        <v>10</v>
      </c>
      <c r="B709" s="360"/>
      <c r="C709" s="360"/>
      <c r="D709" s="360"/>
      <c r="E709" s="360"/>
      <c r="U709" t="s">
        <v>234</v>
      </c>
      <c r="V709" t="s">
        <v>230</v>
      </c>
      <c r="W709" t="s">
        <v>235</v>
      </c>
      <c r="X709">
        <v>5</v>
      </c>
      <c r="Y709">
        <v>931</v>
      </c>
      <c r="Z709" t="s">
        <v>1011</v>
      </c>
      <c r="AA709" t="s">
        <v>1012</v>
      </c>
      <c r="AB709">
        <v>1</v>
      </c>
      <c r="AC709" t="s">
        <v>960</v>
      </c>
      <c r="AD709">
        <v>1</v>
      </c>
      <c r="AE709">
        <v>20100930</v>
      </c>
      <c r="AF709" s="358">
        <v>40451</v>
      </c>
      <c r="AG709" s="147">
        <v>40451</v>
      </c>
      <c r="AH709" s="147">
        <v>2010</v>
      </c>
      <c r="AV709" t="s">
        <v>1013</v>
      </c>
      <c r="AW709" t="s">
        <v>971</v>
      </c>
      <c r="AX709">
        <v>14</v>
      </c>
      <c r="AY709" t="s">
        <v>1013</v>
      </c>
      <c r="AZ709" t="s">
        <v>962</v>
      </c>
      <c r="BG709" t="s">
        <v>1013</v>
      </c>
      <c r="BH709" t="s">
        <v>971</v>
      </c>
      <c r="BI709">
        <v>16.3</v>
      </c>
      <c r="BJ709" t="s">
        <v>1013</v>
      </c>
      <c r="BK709" t="s">
        <v>963</v>
      </c>
    </row>
    <row r="710" spans="1:63">
      <c r="A710" s="361">
        <v>2012</v>
      </c>
      <c r="B710" s="360"/>
      <c r="C710" s="360">
        <v>10</v>
      </c>
      <c r="D710" s="360">
        <v>10</v>
      </c>
      <c r="E710" s="360"/>
      <c r="U710" t="s">
        <v>234</v>
      </c>
      <c r="V710" t="s">
        <v>230</v>
      </c>
      <c r="W710" t="s">
        <v>235</v>
      </c>
      <c r="X710">
        <v>5</v>
      </c>
      <c r="Y710">
        <v>931</v>
      </c>
      <c r="Z710" t="s">
        <v>1011</v>
      </c>
      <c r="AA710" t="s">
        <v>1012</v>
      </c>
      <c r="AB710">
        <v>1</v>
      </c>
      <c r="AC710" t="s">
        <v>960</v>
      </c>
      <c r="AD710">
        <v>1</v>
      </c>
      <c r="AE710">
        <v>20101031</v>
      </c>
      <c r="AF710" s="358">
        <v>40482</v>
      </c>
      <c r="AG710" s="147">
        <v>40482</v>
      </c>
      <c r="AH710" s="147">
        <v>2010</v>
      </c>
      <c r="AV710" t="s">
        <v>1013</v>
      </c>
      <c r="AW710" t="s">
        <v>971</v>
      </c>
      <c r="AX710">
        <v>14</v>
      </c>
      <c r="AY710" t="s">
        <v>1013</v>
      </c>
      <c r="AZ710" t="s">
        <v>962</v>
      </c>
      <c r="BG710" t="s">
        <v>1013</v>
      </c>
      <c r="BH710" t="s">
        <v>971</v>
      </c>
      <c r="BI710">
        <v>16.3</v>
      </c>
      <c r="BJ710" t="s">
        <v>1013</v>
      </c>
      <c r="BK710" t="s">
        <v>963</v>
      </c>
    </row>
    <row r="711" spans="1:63">
      <c r="A711" s="362" t="s">
        <v>233</v>
      </c>
      <c r="B711" s="360"/>
      <c r="C711" s="360">
        <v>10</v>
      </c>
      <c r="D711" s="360">
        <v>10</v>
      </c>
      <c r="E711" s="360"/>
      <c r="U711" t="s">
        <v>234</v>
      </c>
      <c r="V711" t="s">
        <v>230</v>
      </c>
      <c r="W711" t="s">
        <v>235</v>
      </c>
      <c r="X711">
        <v>5</v>
      </c>
      <c r="Y711">
        <v>931</v>
      </c>
      <c r="Z711" t="s">
        <v>1011</v>
      </c>
      <c r="AA711" t="s">
        <v>1012</v>
      </c>
      <c r="AB711">
        <v>1</v>
      </c>
      <c r="AC711" t="s">
        <v>960</v>
      </c>
      <c r="AD711">
        <v>1</v>
      </c>
      <c r="AE711">
        <v>20101130</v>
      </c>
      <c r="AF711" s="358">
        <v>40512</v>
      </c>
      <c r="AG711" s="147">
        <v>40512</v>
      </c>
      <c r="AH711" s="147">
        <v>2010</v>
      </c>
      <c r="AV711" t="s">
        <v>1013</v>
      </c>
      <c r="AW711" t="s">
        <v>971</v>
      </c>
      <c r="AX711">
        <v>14</v>
      </c>
      <c r="AY711" t="s">
        <v>1013</v>
      </c>
      <c r="AZ711" t="s">
        <v>962</v>
      </c>
      <c r="BG711" t="s">
        <v>1013</v>
      </c>
      <c r="BH711" t="s">
        <v>971</v>
      </c>
      <c r="BI711">
        <v>16.3</v>
      </c>
      <c r="BJ711" t="s">
        <v>1013</v>
      </c>
      <c r="BK711" t="s">
        <v>963</v>
      </c>
    </row>
    <row r="712" spans="1:63">
      <c r="A712" s="372">
        <v>2</v>
      </c>
      <c r="B712" s="360"/>
      <c r="C712" s="360">
        <v>10</v>
      </c>
      <c r="D712" s="360">
        <v>10</v>
      </c>
      <c r="E712" s="360"/>
      <c r="U712" t="s">
        <v>234</v>
      </c>
      <c r="V712" t="s">
        <v>230</v>
      </c>
      <c r="W712" t="s">
        <v>235</v>
      </c>
      <c r="X712">
        <v>5</v>
      </c>
      <c r="Y712">
        <v>931</v>
      </c>
      <c r="Z712" t="s">
        <v>1011</v>
      </c>
      <c r="AA712" t="s">
        <v>1012</v>
      </c>
      <c r="AB712">
        <v>1</v>
      </c>
      <c r="AC712" t="s">
        <v>960</v>
      </c>
      <c r="AD712">
        <v>1</v>
      </c>
      <c r="AE712">
        <v>20101231</v>
      </c>
      <c r="AF712" s="358">
        <v>40543</v>
      </c>
      <c r="AG712" s="147">
        <v>40543</v>
      </c>
      <c r="AH712" s="147">
        <v>2010</v>
      </c>
      <c r="AV712" t="s">
        <v>1013</v>
      </c>
      <c r="AW712" t="s">
        <v>971</v>
      </c>
      <c r="AX712">
        <v>14</v>
      </c>
      <c r="AY712" t="s">
        <v>1013</v>
      </c>
      <c r="AZ712" t="s">
        <v>962</v>
      </c>
      <c r="BG712" t="s">
        <v>1013</v>
      </c>
      <c r="BH712" t="s">
        <v>971</v>
      </c>
      <c r="BI712">
        <v>16.3</v>
      </c>
      <c r="BJ712" t="s">
        <v>1013</v>
      </c>
      <c r="BK712" t="s">
        <v>963</v>
      </c>
    </row>
    <row r="713" spans="1:63">
      <c r="A713" s="362" t="s">
        <v>235</v>
      </c>
      <c r="B713" s="360"/>
      <c r="C713" s="360">
        <v>10</v>
      </c>
      <c r="D713" s="360">
        <v>10</v>
      </c>
      <c r="E713" s="360"/>
      <c r="U713" t="s">
        <v>234</v>
      </c>
      <c r="V713" t="s">
        <v>230</v>
      </c>
      <c r="W713" t="s">
        <v>235</v>
      </c>
      <c r="X713">
        <v>5</v>
      </c>
      <c r="Y713">
        <v>931</v>
      </c>
      <c r="Z713" t="s">
        <v>1011</v>
      </c>
      <c r="AA713" t="s">
        <v>1012</v>
      </c>
      <c r="AB713">
        <v>1</v>
      </c>
      <c r="AC713" t="s">
        <v>960</v>
      </c>
      <c r="AD713">
        <v>1</v>
      </c>
      <c r="AE713">
        <v>20110131</v>
      </c>
      <c r="AF713" s="358">
        <v>40574</v>
      </c>
      <c r="AG713" s="147">
        <v>40574</v>
      </c>
      <c r="AH713" s="147">
        <v>2011</v>
      </c>
      <c r="AV713" t="s">
        <v>1013</v>
      </c>
      <c r="AW713" t="s">
        <v>971</v>
      </c>
      <c r="AX713">
        <v>14</v>
      </c>
      <c r="AY713" t="s">
        <v>1013</v>
      </c>
      <c r="AZ713" t="s">
        <v>962</v>
      </c>
      <c r="BG713" t="s">
        <v>1013</v>
      </c>
      <c r="BH713" t="s">
        <v>971</v>
      </c>
      <c r="BI713">
        <v>16.3</v>
      </c>
      <c r="BJ713" t="s">
        <v>1013</v>
      </c>
      <c r="BK713" t="s">
        <v>963</v>
      </c>
    </row>
    <row r="714" spans="1:63">
      <c r="A714" s="372">
        <v>1</v>
      </c>
      <c r="B714" s="360"/>
      <c r="C714" s="360">
        <v>10</v>
      </c>
      <c r="D714" s="360">
        <v>10</v>
      </c>
      <c r="E714" s="360"/>
      <c r="U714" t="s">
        <v>234</v>
      </c>
      <c r="V714" t="s">
        <v>230</v>
      </c>
      <c r="W714" t="s">
        <v>235</v>
      </c>
      <c r="X714">
        <v>5</v>
      </c>
      <c r="Y714">
        <v>931</v>
      </c>
      <c r="Z714" t="s">
        <v>1011</v>
      </c>
      <c r="AA714" t="s">
        <v>1012</v>
      </c>
      <c r="AB714">
        <v>1</v>
      </c>
      <c r="AC714" t="s">
        <v>960</v>
      </c>
      <c r="AD714">
        <v>1</v>
      </c>
      <c r="AE714">
        <v>20110228</v>
      </c>
      <c r="AF714" s="358">
        <v>40602</v>
      </c>
      <c r="AG714" s="147">
        <v>40602</v>
      </c>
      <c r="AH714" s="147">
        <v>2011</v>
      </c>
      <c r="AV714" t="s">
        <v>1013</v>
      </c>
      <c r="AW714" t="s">
        <v>971</v>
      </c>
      <c r="AX714">
        <v>14</v>
      </c>
      <c r="AY714" t="s">
        <v>1013</v>
      </c>
      <c r="AZ714" t="s">
        <v>962</v>
      </c>
      <c r="BG714" t="s">
        <v>1013</v>
      </c>
      <c r="BH714" t="s">
        <v>971</v>
      </c>
      <c r="BI714">
        <v>16.3</v>
      </c>
      <c r="BJ714" t="s">
        <v>1013</v>
      </c>
      <c r="BK714" t="s">
        <v>963</v>
      </c>
    </row>
    <row r="715" spans="1:63">
      <c r="A715" s="372">
        <v>5</v>
      </c>
      <c r="B715" s="360"/>
      <c r="C715" s="360"/>
      <c r="D715" s="360"/>
      <c r="E715" s="360"/>
      <c r="U715" t="s">
        <v>234</v>
      </c>
      <c r="V715" t="s">
        <v>230</v>
      </c>
      <c r="W715" t="s">
        <v>235</v>
      </c>
      <c r="X715">
        <v>5</v>
      </c>
      <c r="Y715">
        <v>931</v>
      </c>
      <c r="Z715" t="s">
        <v>1011</v>
      </c>
      <c r="AA715" t="s">
        <v>1012</v>
      </c>
      <c r="AB715">
        <v>1</v>
      </c>
      <c r="AC715" t="s">
        <v>960</v>
      </c>
      <c r="AD715">
        <v>1</v>
      </c>
      <c r="AE715">
        <v>20110331</v>
      </c>
      <c r="AF715" s="358">
        <v>40633</v>
      </c>
      <c r="AG715" s="147">
        <v>40633</v>
      </c>
      <c r="AH715" s="147">
        <v>2011</v>
      </c>
      <c r="AV715" t="s">
        <v>1013</v>
      </c>
      <c r="AW715" t="s">
        <v>971</v>
      </c>
      <c r="AX715">
        <v>14</v>
      </c>
      <c r="AY715" t="s">
        <v>1013</v>
      </c>
      <c r="AZ715" t="s">
        <v>962</v>
      </c>
      <c r="BG715" t="s">
        <v>1013</v>
      </c>
      <c r="BH715" t="s">
        <v>971</v>
      </c>
      <c r="BI715">
        <v>16.3</v>
      </c>
      <c r="BJ715" t="s">
        <v>1013</v>
      </c>
      <c r="BK715" t="s">
        <v>963</v>
      </c>
    </row>
    <row r="716" spans="1:63">
      <c r="A716" s="372">
        <v>7</v>
      </c>
      <c r="B716" s="360"/>
      <c r="C716" s="360">
        <v>10</v>
      </c>
      <c r="D716" s="360">
        <v>10</v>
      </c>
      <c r="E716" s="360"/>
      <c r="U716" t="s">
        <v>234</v>
      </c>
      <c r="V716" t="s">
        <v>230</v>
      </c>
      <c r="W716" t="s">
        <v>235</v>
      </c>
      <c r="X716">
        <v>5</v>
      </c>
      <c r="Y716">
        <v>931</v>
      </c>
      <c r="Z716" t="s">
        <v>1011</v>
      </c>
      <c r="AA716" t="s">
        <v>1012</v>
      </c>
      <c r="AB716">
        <v>1</v>
      </c>
      <c r="AC716" t="s">
        <v>960</v>
      </c>
      <c r="AD716">
        <v>1</v>
      </c>
      <c r="AE716">
        <v>20110430</v>
      </c>
      <c r="AF716" s="358">
        <v>40663</v>
      </c>
      <c r="AG716" s="147">
        <v>40663</v>
      </c>
      <c r="AH716" s="147">
        <v>2011</v>
      </c>
      <c r="AV716" t="s">
        <v>1013</v>
      </c>
      <c r="AW716" t="s">
        <v>971</v>
      </c>
      <c r="AX716">
        <v>14</v>
      </c>
      <c r="AY716" t="s">
        <v>1013</v>
      </c>
      <c r="AZ716" t="s">
        <v>962</v>
      </c>
      <c r="BG716" t="s">
        <v>1013</v>
      </c>
      <c r="BH716" t="s">
        <v>971</v>
      </c>
      <c r="BI716">
        <v>16.3</v>
      </c>
      <c r="BJ716" t="s">
        <v>1013</v>
      </c>
      <c r="BK716" t="s">
        <v>963</v>
      </c>
    </row>
    <row r="717" spans="1:63">
      <c r="A717" s="372">
        <v>8</v>
      </c>
      <c r="B717" s="360"/>
      <c r="C717" s="360"/>
      <c r="D717" s="360"/>
      <c r="E717" s="360"/>
      <c r="U717" t="s">
        <v>234</v>
      </c>
      <c r="V717" t="s">
        <v>230</v>
      </c>
      <c r="W717" t="s">
        <v>235</v>
      </c>
      <c r="X717">
        <v>5</v>
      </c>
      <c r="Y717">
        <v>931</v>
      </c>
      <c r="Z717" t="s">
        <v>1011</v>
      </c>
      <c r="AA717" t="s">
        <v>1012</v>
      </c>
      <c r="AB717">
        <v>1</v>
      </c>
      <c r="AC717" t="s">
        <v>960</v>
      </c>
      <c r="AD717">
        <v>1</v>
      </c>
      <c r="AE717">
        <v>20110531</v>
      </c>
      <c r="AF717" s="358">
        <v>40694</v>
      </c>
      <c r="AG717" s="147">
        <v>40694</v>
      </c>
      <c r="AH717" s="147">
        <v>2011</v>
      </c>
      <c r="AV717" t="s">
        <v>1013</v>
      </c>
      <c r="AW717" t="s">
        <v>971</v>
      </c>
      <c r="AX717">
        <v>14</v>
      </c>
      <c r="AY717" t="s">
        <v>1013</v>
      </c>
      <c r="AZ717" t="s">
        <v>962</v>
      </c>
      <c r="BG717" t="s">
        <v>1013</v>
      </c>
      <c r="BH717" t="s">
        <v>971</v>
      </c>
      <c r="BI717">
        <v>16.3</v>
      </c>
      <c r="BJ717" t="s">
        <v>1013</v>
      </c>
      <c r="BK717" t="s">
        <v>963</v>
      </c>
    </row>
    <row r="718" spans="1:63">
      <c r="A718" s="372">
        <v>10</v>
      </c>
      <c r="B718" s="360"/>
      <c r="C718" s="360"/>
      <c r="D718" s="360"/>
      <c r="E718" s="360"/>
      <c r="U718" t="s">
        <v>234</v>
      </c>
      <c r="V718" t="s">
        <v>230</v>
      </c>
      <c r="W718" t="s">
        <v>235</v>
      </c>
      <c r="X718">
        <v>5</v>
      </c>
      <c r="Y718">
        <v>931</v>
      </c>
      <c r="Z718" t="s">
        <v>1011</v>
      </c>
      <c r="AA718" t="s">
        <v>1012</v>
      </c>
      <c r="AB718">
        <v>1</v>
      </c>
      <c r="AC718" t="s">
        <v>960</v>
      </c>
      <c r="AD718">
        <v>1</v>
      </c>
      <c r="AE718">
        <v>20110630</v>
      </c>
      <c r="AF718" s="358">
        <v>40724</v>
      </c>
      <c r="AG718" s="147">
        <v>40724</v>
      </c>
      <c r="AH718" s="147">
        <v>2011</v>
      </c>
      <c r="AV718" t="s">
        <v>1013</v>
      </c>
      <c r="AW718" t="s">
        <v>971</v>
      </c>
      <c r="AX718">
        <v>14</v>
      </c>
      <c r="AY718" t="s">
        <v>1013</v>
      </c>
      <c r="AZ718" t="s">
        <v>962</v>
      </c>
      <c r="BG718" t="s">
        <v>1013</v>
      </c>
      <c r="BH718" t="s">
        <v>971</v>
      </c>
      <c r="BI718">
        <v>16.3</v>
      </c>
      <c r="BJ718" t="s">
        <v>1013</v>
      </c>
      <c r="BK718" t="s">
        <v>963</v>
      </c>
    </row>
    <row r="719" spans="1:63">
      <c r="A719" s="106" t="s">
        <v>1070</v>
      </c>
      <c r="B719" s="360"/>
      <c r="C719" s="360"/>
      <c r="D719" s="360">
        <v>2730</v>
      </c>
      <c r="E719" s="360"/>
      <c r="U719" t="s">
        <v>234</v>
      </c>
      <c r="V719" t="s">
        <v>230</v>
      </c>
      <c r="W719" t="s">
        <v>235</v>
      </c>
      <c r="X719">
        <v>5</v>
      </c>
      <c r="Y719">
        <v>931</v>
      </c>
      <c r="Z719" t="s">
        <v>1011</v>
      </c>
      <c r="AA719" t="s">
        <v>1012</v>
      </c>
      <c r="AB719">
        <v>1</v>
      </c>
      <c r="AC719" t="s">
        <v>960</v>
      </c>
      <c r="AD719">
        <v>1</v>
      </c>
      <c r="AE719">
        <v>20110731</v>
      </c>
      <c r="AF719" s="358">
        <v>40755</v>
      </c>
      <c r="AG719" s="147">
        <v>40755</v>
      </c>
      <c r="AH719" s="147">
        <v>2011</v>
      </c>
      <c r="AV719" t="s">
        <v>1013</v>
      </c>
      <c r="AW719" t="s">
        <v>971</v>
      </c>
      <c r="AX719">
        <v>14</v>
      </c>
      <c r="AY719" t="s">
        <v>1013</v>
      </c>
      <c r="AZ719" t="s">
        <v>962</v>
      </c>
      <c r="BG719" t="s">
        <v>1013</v>
      </c>
      <c r="BH719" t="s">
        <v>971</v>
      </c>
      <c r="BI719">
        <v>16.3</v>
      </c>
      <c r="BJ719" t="s">
        <v>1013</v>
      </c>
      <c r="BK719" t="s">
        <v>963</v>
      </c>
    </row>
    <row r="720" spans="1:63">
      <c r="A720" s="361">
        <v>2010</v>
      </c>
      <c r="B720" s="360"/>
      <c r="C720" s="360"/>
      <c r="D720" s="360">
        <v>3000</v>
      </c>
      <c r="E720" s="360"/>
      <c r="U720" t="s">
        <v>234</v>
      </c>
      <c r="V720" t="s">
        <v>230</v>
      </c>
      <c r="W720" t="s">
        <v>235</v>
      </c>
      <c r="X720">
        <v>5</v>
      </c>
      <c r="Y720">
        <v>931</v>
      </c>
      <c r="Z720" t="s">
        <v>1011</v>
      </c>
      <c r="AA720" t="s">
        <v>1012</v>
      </c>
      <c r="AB720">
        <v>1</v>
      </c>
      <c r="AC720" t="s">
        <v>960</v>
      </c>
      <c r="AD720">
        <v>1</v>
      </c>
      <c r="AE720">
        <v>20110831</v>
      </c>
      <c r="AF720" s="358">
        <v>40786</v>
      </c>
      <c r="AG720" s="147">
        <v>40786</v>
      </c>
      <c r="AH720" s="147">
        <v>2011</v>
      </c>
      <c r="AV720" t="s">
        <v>1013</v>
      </c>
      <c r="AW720" t="s">
        <v>971</v>
      </c>
      <c r="AX720">
        <v>14</v>
      </c>
      <c r="AY720" t="s">
        <v>1013</v>
      </c>
      <c r="AZ720" t="s">
        <v>962</v>
      </c>
      <c r="BG720" t="s">
        <v>1013</v>
      </c>
      <c r="BH720" t="s">
        <v>971</v>
      </c>
      <c r="BI720">
        <v>16.3</v>
      </c>
      <c r="BJ720" t="s">
        <v>1013</v>
      </c>
      <c r="BK720" t="s">
        <v>963</v>
      </c>
    </row>
    <row r="721" spans="1:63">
      <c r="A721" s="362" t="s">
        <v>233</v>
      </c>
      <c r="B721" s="360"/>
      <c r="C721" s="360"/>
      <c r="D721" s="360">
        <v>2050</v>
      </c>
      <c r="E721" s="360"/>
      <c r="U721" t="s">
        <v>234</v>
      </c>
      <c r="V721" t="s">
        <v>230</v>
      </c>
      <c r="W721" t="s">
        <v>235</v>
      </c>
      <c r="X721">
        <v>5</v>
      </c>
      <c r="Y721">
        <v>931</v>
      </c>
      <c r="Z721" t="s">
        <v>1011</v>
      </c>
      <c r="AA721" t="s">
        <v>1012</v>
      </c>
      <c r="AB721">
        <v>1</v>
      </c>
      <c r="AC721" t="s">
        <v>960</v>
      </c>
      <c r="AD721">
        <v>1</v>
      </c>
      <c r="AE721">
        <v>20110930</v>
      </c>
      <c r="AF721" s="358">
        <v>40816</v>
      </c>
      <c r="AG721" s="147">
        <v>40816</v>
      </c>
      <c r="AH721" s="147">
        <v>2011</v>
      </c>
      <c r="AV721" t="s">
        <v>1013</v>
      </c>
      <c r="AW721" t="s">
        <v>971</v>
      </c>
      <c r="AX721">
        <v>14</v>
      </c>
      <c r="AY721" t="s">
        <v>1013</v>
      </c>
      <c r="AZ721" t="s">
        <v>962</v>
      </c>
      <c r="BG721" t="s">
        <v>1013</v>
      </c>
      <c r="BH721" t="s">
        <v>971</v>
      </c>
      <c r="BI721">
        <v>16.3</v>
      </c>
      <c r="BJ721" t="s">
        <v>1013</v>
      </c>
      <c r="BK721" t="s">
        <v>963</v>
      </c>
    </row>
    <row r="722" spans="1:63">
      <c r="A722" s="372">
        <v>2</v>
      </c>
      <c r="B722" s="360"/>
      <c r="C722" s="360"/>
      <c r="D722" s="360">
        <v>2050</v>
      </c>
      <c r="E722" s="360"/>
      <c r="U722" t="s">
        <v>234</v>
      </c>
      <c r="V722" t="s">
        <v>230</v>
      </c>
      <c r="W722" t="s">
        <v>235</v>
      </c>
      <c r="X722">
        <v>5</v>
      </c>
      <c r="Y722">
        <v>931</v>
      </c>
      <c r="Z722" t="s">
        <v>1011</v>
      </c>
      <c r="AA722" t="s">
        <v>1012</v>
      </c>
      <c r="AB722">
        <v>1</v>
      </c>
      <c r="AC722" t="s">
        <v>960</v>
      </c>
      <c r="AD722">
        <v>1</v>
      </c>
      <c r="AE722">
        <v>20111031</v>
      </c>
      <c r="AF722" s="358">
        <v>40847</v>
      </c>
      <c r="AG722" s="147">
        <v>40847</v>
      </c>
      <c r="AH722" s="147">
        <v>2011</v>
      </c>
      <c r="AV722" t="s">
        <v>1013</v>
      </c>
      <c r="AW722" t="s">
        <v>971</v>
      </c>
      <c r="AX722">
        <v>14</v>
      </c>
      <c r="AY722" t="s">
        <v>1013</v>
      </c>
      <c r="AZ722" t="s">
        <v>962</v>
      </c>
      <c r="BG722" t="s">
        <v>1013</v>
      </c>
      <c r="BH722" t="s">
        <v>971</v>
      </c>
      <c r="BI722">
        <v>16.3</v>
      </c>
      <c r="BJ722" t="s">
        <v>1013</v>
      </c>
      <c r="BK722" t="s">
        <v>963</v>
      </c>
    </row>
    <row r="723" spans="1:63">
      <c r="A723" s="362" t="s">
        <v>235</v>
      </c>
      <c r="B723" s="360"/>
      <c r="C723" s="360"/>
      <c r="D723" s="360">
        <v>3950</v>
      </c>
      <c r="E723" s="360"/>
      <c r="U723" t="s">
        <v>234</v>
      </c>
      <c r="V723" t="s">
        <v>230</v>
      </c>
      <c r="W723" t="s">
        <v>235</v>
      </c>
      <c r="X723">
        <v>5</v>
      </c>
      <c r="Y723">
        <v>931</v>
      </c>
      <c r="Z723" t="s">
        <v>1011</v>
      </c>
      <c r="AA723" t="s">
        <v>1012</v>
      </c>
      <c r="AB723">
        <v>1</v>
      </c>
      <c r="AC723" t="s">
        <v>960</v>
      </c>
      <c r="AD723">
        <v>1</v>
      </c>
      <c r="AE723">
        <v>20111130</v>
      </c>
      <c r="AF723" s="358">
        <v>40877</v>
      </c>
      <c r="AG723" s="147">
        <v>40877</v>
      </c>
      <c r="AH723" s="147">
        <v>2011</v>
      </c>
      <c r="AV723" t="s">
        <v>1013</v>
      </c>
      <c r="AW723" t="s">
        <v>971</v>
      </c>
      <c r="AX723">
        <v>14</v>
      </c>
      <c r="AY723" t="s">
        <v>1013</v>
      </c>
      <c r="AZ723" t="s">
        <v>962</v>
      </c>
      <c r="BG723" t="s">
        <v>1013</v>
      </c>
      <c r="BH723" t="s">
        <v>971</v>
      </c>
      <c r="BI723">
        <v>16.3</v>
      </c>
      <c r="BJ723" t="s">
        <v>1013</v>
      </c>
      <c r="BK723" t="s">
        <v>963</v>
      </c>
    </row>
    <row r="724" spans="1:63">
      <c r="A724" s="372">
        <v>7</v>
      </c>
      <c r="B724" s="360"/>
      <c r="C724" s="360"/>
      <c r="D724" s="360">
        <v>3950</v>
      </c>
      <c r="E724" s="360"/>
      <c r="U724" t="s">
        <v>234</v>
      </c>
      <c r="V724" t="s">
        <v>230</v>
      </c>
      <c r="W724" t="s">
        <v>235</v>
      </c>
      <c r="X724">
        <v>5</v>
      </c>
      <c r="Y724">
        <v>931</v>
      </c>
      <c r="Z724" t="s">
        <v>1011</v>
      </c>
      <c r="AA724" t="s">
        <v>1012</v>
      </c>
      <c r="AB724">
        <v>1</v>
      </c>
      <c r="AC724" t="s">
        <v>960</v>
      </c>
      <c r="AD724">
        <v>1</v>
      </c>
      <c r="AE724">
        <v>20111231</v>
      </c>
      <c r="AF724" s="358">
        <v>40908</v>
      </c>
      <c r="AG724" s="147">
        <v>40908</v>
      </c>
      <c r="AH724" s="147">
        <v>2011</v>
      </c>
      <c r="AV724" t="s">
        <v>1013</v>
      </c>
      <c r="AW724" t="s">
        <v>971</v>
      </c>
      <c r="AX724">
        <v>14</v>
      </c>
      <c r="AY724" t="s">
        <v>1013</v>
      </c>
      <c r="AZ724" t="s">
        <v>962</v>
      </c>
      <c r="BG724" t="s">
        <v>1013</v>
      </c>
      <c r="BH724" t="s">
        <v>971</v>
      </c>
      <c r="BI724">
        <v>16.3</v>
      </c>
      <c r="BJ724" t="s">
        <v>1013</v>
      </c>
      <c r="BK724" t="s">
        <v>963</v>
      </c>
    </row>
    <row r="725" spans="1:63">
      <c r="A725" s="361">
        <v>2011</v>
      </c>
      <c r="B725" s="360"/>
      <c r="C725" s="360"/>
      <c r="D725" s="360">
        <v>2275</v>
      </c>
      <c r="E725" s="360"/>
      <c r="U725" t="s">
        <v>234</v>
      </c>
      <c r="V725" t="s">
        <v>230</v>
      </c>
      <c r="W725" t="s">
        <v>235</v>
      </c>
      <c r="X725">
        <v>5</v>
      </c>
      <c r="Y725">
        <v>931</v>
      </c>
      <c r="Z725" t="s">
        <v>1011</v>
      </c>
      <c r="AA725" t="s">
        <v>1012</v>
      </c>
      <c r="AB725">
        <v>1</v>
      </c>
      <c r="AC725" t="s">
        <v>960</v>
      </c>
      <c r="AD725">
        <v>1</v>
      </c>
      <c r="AE725">
        <v>20120131</v>
      </c>
      <c r="AF725" s="358">
        <v>40939</v>
      </c>
      <c r="AG725" s="147">
        <v>40939</v>
      </c>
      <c r="AH725" s="147">
        <v>2012</v>
      </c>
      <c r="AV725" t="s">
        <v>1013</v>
      </c>
      <c r="AW725" t="s">
        <v>971</v>
      </c>
      <c r="AX725">
        <v>14</v>
      </c>
      <c r="AY725" t="s">
        <v>1013</v>
      </c>
      <c r="AZ725" t="s">
        <v>962</v>
      </c>
      <c r="BG725" t="s">
        <v>1013</v>
      </c>
      <c r="BH725" t="s">
        <v>971</v>
      </c>
      <c r="BI725">
        <v>16.3</v>
      </c>
      <c r="BJ725" t="s">
        <v>1013</v>
      </c>
      <c r="BK725" t="s">
        <v>963</v>
      </c>
    </row>
    <row r="726" spans="1:63">
      <c r="A726" s="362" t="s">
        <v>233</v>
      </c>
      <c r="B726" s="360"/>
      <c r="C726" s="360"/>
      <c r="D726" s="360">
        <v>2150</v>
      </c>
      <c r="E726" s="360"/>
      <c r="U726" t="s">
        <v>234</v>
      </c>
      <c r="V726" t="s">
        <v>230</v>
      </c>
      <c r="W726" t="s">
        <v>235</v>
      </c>
      <c r="X726">
        <v>5</v>
      </c>
      <c r="Y726">
        <v>931</v>
      </c>
      <c r="Z726" t="s">
        <v>1011</v>
      </c>
      <c r="AA726" t="s">
        <v>1012</v>
      </c>
      <c r="AB726">
        <v>1</v>
      </c>
      <c r="AC726" t="s">
        <v>960</v>
      </c>
      <c r="AD726">
        <v>1</v>
      </c>
      <c r="AE726">
        <v>20120229</v>
      </c>
      <c r="AF726" s="358">
        <v>40968</v>
      </c>
      <c r="AG726" s="147">
        <v>40968</v>
      </c>
      <c r="AH726" s="147">
        <v>2012</v>
      </c>
      <c r="AV726" t="s">
        <v>1013</v>
      </c>
      <c r="AW726" t="s">
        <v>971</v>
      </c>
      <c r="AX726">
        <v>14</v>
      </c>
      <c r="AY726" t="s">
        <v>1013</v>
      </c>
      <c r="AZ726" t="s">
        <v>962</v>
      </c>
      <c r="BG726" t="s">
        <v>1013</v>
      </c>
      <c r="BH726" t="s">
        <v>971</v>
      </c>
      <c r="BI726">
        <v>16.3</v>
      </c>
      <c r="BJ726" t="s">
        <v>1013</v>
      </c>
      <c r="BK726" t="s">
        <v>963</v>
      </c>
    </row>
    <row r="727" spans="1:63">
      <c r="A727" s="372">
        <v>2</v>
      </c>
      <c r="B727" s="360"/>
      <c r="C727" s="360"/>
      <c r="D727" s="360">
        <v>2150</v>
      </c>
      <c r="E727" s="360"/>
      <c r="U727" t="s">
        <v>234</v>
      </c>
      <c r="V727" t="s">
        <v>230</v>
      </c>
      <c r="W727" t="s">
        <v>235</v>
      </c>
      <c r="X727">
        <v>5</v>
      </c>
      <c r="Y727">
        <v>931</v>
      </c>
      <c r="Z727" t="s">
        <v>1011</v>
      </c>
      <c r="AA727" t="s">
        <v>1012</v>
      </c>
      <c r="AB727">
        <v>1</v>
      </c>
      <c r="AC727" t="s">
        <v>960</v>
      </c>
      <c r="AD727">
        <v>1</v>
      </c>
      <c r="AE727">
        <v>20120331</v>
      </c>
      <c r="AF727" s="358">
        <v>40999</v>
      </c>
      <c r="AG727" s="147">
        <v>40999</v>
      </c>
      <c r="AH727" s="147">
        <v>2012</v>
      </c>
      <c r="AV727" t="s">
        <v>1013</v>
      </c>
      <c r="AW727" t="s">
        <v>971</v>
      </c>
      <c r="AX727">
        <v>14</v>
      </c>
      <c r="AY727" t="s">
        <v>1013</v>
      </c>
      <c r="AZ727" t="s">
        <v>962</v>
      </c>
      <c r="BG727" t="s">
        <v>1013</v>
      </c>
      <c r="BH727" t="s">
        <v>971</v>
      </c>
      <c r="BI727">
        <v>16.3</v>
      </c>
      <c r="BJ727" t="s">
        <v>1013</v>
      </c>
      <c r="BK727" t="s">
        <v>963</v>
      </c>
    </row>
    <row r="728" spans="1:63">
      <c r="A728" s="362" t="s">
        <v>235</v>
      </c>
      <c r="B728" s="360"/>
      <c r="C728" s="360"/>
      <c r="D728" s="360">
        <v>2400</v>
      </c>
      <c r="E728" s="360"/>
      <c r="U728" t="s">
        <v>234</v>
      </c>
      <c r="V728" t="s">
        <v>230</v>
      </c>
      <c r="W728" t="s">
        <v>235</v>
      </c>
      <c r="X728">
        <v>5</v>
      </c>
      <c r="Y728">
        <v>931</v>
      </c>
      <c r="Z728" t="s">
        <v>1011</v>
      </c>
      <c r="AA728" t="s">
        <v>1012</v>
      </c>
      <c r="AB728">
        <v>1</v>
      </c>
      <c r="AC728" t="s">
        <v>960</v>
      </c>
      <c r="AD728">
        <v>1</v>
      </c>
      <c r="AE728">
        <v>20120430</v>
      </c>
      <c r="AF728" s="358">
        <v>41029</v>
      </c>
      <c r="AG728" s="147">
        <v>41029</v>
      </c>
      <c r="AH728" s="147">
        <v>2012</v>
      </c>
      <c r="AV728" t="s">
        <v>1013</v>
      </c>
      <c r="AW728" t="s">
        <v>971</v>
      </c>
      <c r="AX728">
        <v>14</v>
      </c>
      <c r="AY728" t="s">
        <v>1013</v>
      </c>
      <c r="AZ728" t="s">
        <v>962</v>
      </c>
      <c r="BG728" t="s">
        <v>1013</v>
      </c>
      <c r="BH728" t="s">
        <v>971</v>
      </c>
      <c r="BI728">
        <v>16.3</v>
      </c>
      <c r="BJ728" t="s">
        <v>1013</v>
      </c>
      <c r="BK728" t="s">
        <v>963</v>
      </c>
    </row>
    <row r="729" spans="1:63">
      <c r="A729" s="372">
        <v>7</v>
      </c>
      <c r="B729" s="360"/>
      <c r="C729" s="360"/>
      <c r="D729" s="360">
        <v>2400</v>
      </c>
      <c r="E729" s="360"/>
      <c r="U729" t="s">
        <v>234</v>
      </c>
      <c r="V729" t="s">
        <v>230</v>
      </c>
      <c r="W729" t="s">
        <v>235</v>
      </c>
      <c r="X729">
        <v>5</v>
      </c>
      <c r="Y729">
        <v>931</v>
      </c>
      <c r="Z729" t="s">
        <v>1011</v>
      </c>
      <c r="AA729" t="s">
        <v>1012</v>
      </c>
      <c r="AB729">
        <v>1</v>
      </c>
      <c r="AC729" t="s">
        <v>960</v>
      </c>
      <c r="AD729">
        <v>1</v>
      </c>
      <c r="AE729">
        <v>20120531</v>
      </c>
      <c r="AF729" s="358">
        <v>41060</v>
      </c>
      <c r="AG729" s="147">
        <v>41060</v>
      </c>
      <c r="AH729" s="147">
        <v>2012</v>
      </c>
      <c r="AV729" t="s">
        <v>1013</v>
      </c>
      <c r="AW729" t="s">
        <v>971</v>
      </c>
      <c r="AX729">
        <v>3</v>
      </c>
      <c r="AY729" t="s">
        <v>1013</v>
      </c>
      <c r="AZ729" t="s">
        <v>962</v>
      </c>
      <c r="BG729" t="s">
        <v>1013</v>
      </c>
      <c r="BH729" t="s">
        <v>971</v>
      </c>
      <c r="BI729">
        <v>4.5</v>
      </c>
      <c r="BJ729" t="s">
        <v>1013</v>
      </c>
      <c r="BK729" t="s">
        <v>963</v>
      </c>
    </row>
    <row r="730" spans="1:63">
      <c r="A730" s="361">
        <v>2012</v>
      </c>
      <c r="B730" s="360"/>
      <c r="C730" s="360"/>
      <c r="D730" s="360">
        <v>3100</v>
      </c>
      <c r="E730" s="360"/>
      <c r="U730" t="s">
        <v>234</v>
      </c>
      <c r="V730" t="s">
        <v>230</v>
      </c>
      <c r="W730" t="s">
        <v>235</v>
      </c>
      <c r="X730">
        <v>5</v>
      </c>
      <c r="Y730">
        <v>931</v>
      </c>
      <c r="Z730" t="s">
        <v>1011</v>
      </c>
      <c r="AA730" t="s">
        <v>1012</v>
      </c>
      <c r="AB730">
        <v>1</v>
      </c>
      <c r="AC730" t="s">
        <v>960</v>
      </c>
      <c r="AD730">
        <v>1</v>
      </c>
      <c r="AE730">
        <v>20120630</v>
      </c>
      <c r="AF730" s="358">
        <v>41090</v>
      </c>
      <c r="AG730" s="147">
        <v>41090</v>
      </c>
      <c r="AH730" s="147">
        <v>2012</v>
      </c>
      <c r="AV730" t="s">
        <v>1013</v>
      </c>
      <c r="AW730" t="s">
        <v>971</v>
      </c>
      <c r="AX730">
        <v>3</v>
      </c>
      <c r="AY730" t="s">
        <v>1013</v>
      </c>
      <c r="AZ730" t="s">
        <v>962</v>
      </c>
      <c r="BG730" t="s">
        <v>1013</v>
      </c>
      <c r="BH730" t="s">
        <v>971</v>
      </c>
      <c r="BI730">
        <v>4.5</v>
      </c>
      <c r="BJ730" t="s">
        <v>1013</v>
      </c>
      <c r="BK730" t="s">
        <v>963</v>
      </c>
    </row>
    <row r="731" spans="1:63">
      <c r="A731" s="362" t="s">
        <v>233</v>
      </c>
      <c r="B731" s="360"/>
      <c r="C731" s="360"/>
      <c r="D731" s="360">
        <v>1800</v>
      </c>
      <c r="E731" s="360"/>
      <c r="U731" t="s">
        <v>234</v>
      </c>
      <c r="V731" t="s">
        <v>230</v>
      </c>
      <c r="W731" t="s">
        <v>235</v>
      </c>
      <c r="X731">
        <v>5</v>
      </c>
      <c r="Y731">
        <v>931</v>
      </c>
      <c r="Z731" t="s">
        <v>1011</v>
      </c>
      <c r="AA731" t="s">
        <v>1012</v>
      </c>
      <c r="AB731">
        <v>1</v>
      </c>
      <c r="AC731" t="s">
        <v>960</v>
      </c>
      <c r="AD731">
        <v>1</v>
      </c>
      <c r="AE731">
        <v>20120731</v>
      </c>
      <c r="AF731" s="358">
        <v>41121</v>
      </c>
      <c r="AG731" s="147">
        <v>41121</v>
      </c>
      <c r="AH731" s="147">
        <v>2012</v>
      </c>
      <c r="AV731" t="s">
        <v>1013</v>
      </c>
      <c r="AW731" t="s">
        <v>971</v>
      </c>
      <c r="AX731">
        <v>3</v>
      </c>
      <c r="AY731" t="s">
        <v>1013</v>
      </c>
      <c r="AZ731" t="s">
        <v>962</v>
      </c>
      <c r="BG731" t="s">
        <v>1013</v>
      </c>
      <c r="BH731" t="s">
        <v>971</v>
      </c>
      <c r="BI731">
        <v>4.5</v>
      </c>
      <c r="BJ731" t="s">
        <v>1013</v>
      </c>
      <c r="BK731" t="s">
        <v>963</v>
      </c>
    </row>
    <row r="732" spans="1:63">
      <c r="A732" s="372">
        <v>2</v>
      </c>
      <c r="B732" s="360"/>
      <c r="C732" s="360"/>
      <c r="D732" s="360">
        <v>1800</v>
      </c>
      <c r="E732" s="360"/>
      <c r="U732" t="s">
        <v>234</v>
      </c>
      <c r="V732" t="s">
        <v>230</v>
      </c>
      <c r="W732" t="s">
        <v>235</v>
      </c>
      <c r="X732">
        <v>5</v>
      </c>
      <c r="Y732">
        <v>931</v>
      </c>
      <c r="Z732" t="s">
        <v>1011</v>
      </c>
      <c r="AA732" t="s">
        <v>1012</v>
      </c>
      <c r="AB732">
        <v>1</v>
      </c>
      <c r="AC732" t="s">
        <v>960</v>
      </c>
      <c r="AD732">
        <v>1</v>
      </c>
      <c r="AE732">
        <v>20120831</v>
      </c>
      <c r="AF732" s="358">
        <v>41152</v>
      </c>
      <c r="AG732" s="147">
        <v>41152</v>
      </c>
      <c r="AH732" s="147">
        <v>2012</v>
      </c>
      <c r="AV732" t="s">
        <v>1013</v>
      </c>
      <c r="AW732" t="s">
        <v>971</v>
      </c>
      <c r="AX732">
        <v>3</v>
      </c>
      <c r="AY732" t="s">
        <v>1013</v>
      </c>
      <c r="AZ732" t="s">
        <v>962</v>
      </c>
      <c r="BG732" t="s">
        <v>1013</v>
      </c>
      <c r="BH732" t="s">
        <v>971</v>
      </c>
      <c r="BI732">
        <v>4.5</v>
      </c>
      <c r="BJ732" t="s">
        <v>1013</v>
      </c>
      <c r="BK732" t="s">
        <v>963</v>
      </c>
    </row>
    <row r="733" spans="1:63">
      <c r="A733" s="362" t="s">
        <v>235</v>
      </c>
      <c r="B733" s="360"/>
      <c r="C733" s="360"/>
      <c r="D733" s="360">
        <v>4400</v>
      </c>
      <c r="E733" s="360"/>
      <c r="U733" t="s">
        <v>234</v>
      </c>
      <c r="V733" t="s">
        <v>230</v>
      </c>
      <c r="W733" t="s">
        <v>235</v>
      </c>
      <c r="X733">
        <v>5</v>
      </c>
      <c r="Y733">
        <v>931</v>
      </c>
      <c r="Z733" t="s">
        <v>1011</v>
      </c>
      <c r="AA733" t="s">
        <v>1012</v>
      </c>
      <c r="AB733">
        <v>1</v>
      </c>
      <c r="AC733" t="s">
        <v>960</v>
      </c>
      <c r="AD733">
        <v>1</v>
      </c>
      <c r="AE733">
        <v>20120930</v>
      </c>
      <c r="AF733" s="358">
        <v>41182</v>
      </c>
      <c r="AG733" s="147">
        <v>41182</v>
      </c>
      <c r="AH733" s="147">
        <v>2012</v>
      </c>
      <c r="AV733" t="s">
        <v>1013</v>
      </c>
      <c r="AW733" t="s">
        <v>971</v>
      </c>
      <c r="AX733">
        <v>3</v>
      </c>
      <c r="AY733" t="s">
        <v>1013</v>
      </c>
      <c r="AZ733" t="s">
        <v>962</v>
      </c>
      <c r="BG733" t="s">
        <v>1013</v>
      </c>
      <c r="BH733" t="s">
        <v>971</v>
      </c>
      <c r="BI733">
        <v>4.5</v>
      </c>
      <c r="BJ733" t="s">
        <v>1013</v>
      </c>
      <c r="BK733" t="s">
        <v>963</v>
      </c>
    </row>
    <row r="734" spans="1:63">
      <c r="A734" s="372">
        <v>7</v>
      </c>
      <c r="B734" s="360"/>
      <c r="C734" s="360"/>
      <c r="D734" s="360">
        <v>4400</v>
      </c>
      <c r="E734" s="360"/>
      <c r="U734" t="s">
        <v>234</v>
      </c>
      <c r="V734" t="s">
        <v>230</v>
      </c>
      <c r="W734" t="s">
        <v>235</v>
      </c>
      <c r="X734">
        <v>5</v>
      </c>
      <c r="Y734">
        <v>981</v>
      </c>
      <c r="Z734" t="s">
        <v>226</v>
      </c>
      <c r="AA734" t="s">
        <v>1021</v>
      </c>
      <c r="AB734">
        <v>1</v>
      </c>
      <c r="AC734" t="s">
        <v>960</v>
      </c>
      <c r="AD734">
        <v>1</v>
      </c>
      <c r="AE734">
        <v>20090731</v>
      </c>
      <c r="AF734" s="358">
        <v>40025</v>
      </c>
      <c r="AG734" s="147">
        <v>40025</v>
      </c>
      <c r="AH734" s="147">
        <v>2009</v>
      </c>
      <c r="AV734" t="s">
        <v>976</v>
      </c>
      <c r="AW734" t="s">
        <v>971</v>
      </c>
      <c r="AX734">
        <v>0.01</v>
      </c>
      <c r="AY734" t="s">
        <v>976</v>
      </c>
      <c r="AZ734" t="s">
        <v>962</v>
      </c>
      <c r="BG734" t="s">
        <v>976</v>
      </c>
      <c r="BH734" t="s">
        <v>971</v>
      </c>
      <c r="BI734">
        <v>1.2999999999999999E-2</v>
      </c>
      <c r="BJ734" t="s">
        <v>976</v>
      </c>
      <c r="BK734" t="s">
        <v>963</v>
      </c>
    </row>
    <row r="735" spans="1:63">
      <c r="A735" s="106" t="s">
        <v>1018</v>
      </c>
      <c r="B735" s="360"/>
      <c r="C735" s="360">
        <v>658.42105263157896</v>
      </c>
      <c r="D735" s="360"/>
      <c r="E735" s="360"/>
      <c r="U735" t="s">
        <v>234</v>
      </c>
      <c r="V735" t="s">
        <v>230</v>
      </c>
      <c r="W735" t="s">
        <v>235</v>
      </c>
      <c r="X735">
        <v>5</v>
      </c>
      <c r="Y735">
        <v>981</v>
      </c>
      <c r="Z735" t="s">
        <v>226</v>
      </c>
      <c r="AA735" t="s">
        <v>1021</v>
      </c>
      <c r="AB735">
        <v>1</v>
      </c>
      <c r="AC735" t="s">
        <v>960</v>
      </c>
      <c r="AD735">
        <v>1</v>
      </c>
      <c r="AE735">
        <v>20090831</v>
      </c>
      <c r="AF735" s="358">
        <v>40056</v>
      </c>
      <c r="AG735" s="147">
        <v>40056</v>
      </c>
      <c r="AH735" s="147">
        <v>2009</v>
      </c>
      <c r="AV735" t="s">
        <v>976</v>
      </c>
      <c r="AW735" t="s">
        <v>971</v>
      </c>
      <c r="AX735">
        <v>0.01</v>
      </c>
      <c r="AY735" t="s">
        <v>976</v>
      </c>
      <c r="AZ735" t="s">
        <v>962</v>
      </c>
      <c r="BG735" t="s">
        <v>976</v>
      </c>
      <c r="BH735" t="s">
        <v>971</v>
      </c>
      <c r="BI735">
        <v>1.2999999999999999E-2</v>
      </c>
      <c r="BJ735" t="s">
        <v>976</v>
      </c>
      <c r="BK735" t="s">
        <v>963</v>
      </c>
    </row>
    <row r="736" spans="1:63">
      <c r="A736" s="361">
        <v>2010</v>
      </c>
      <c r="B736" s="360"/>
      <c r="C736" s="360">
        <v>686.25</v>
      </c>
      <c r="D736" s="360"/>
      <c r="E736" s="360"/>
      <c r="U736" t="s">
        <v>234</v>
      </c>
      <c r="V736" t="s">
        <v>230</v>
      </c>
      <c r="W736" t="s">
        <v>235</v>
      </c>
      <c r="X736">
        <v>5</v>
      </c>
      <c r="Y736">
        <v>981</v>
      </c>
      <c r="Z736" t="s">
        <v>226</v>
      </c>
      <c r="AA736" t="s">
        <v>1021</v>
      </c>
      <c r="AB736">
        <v>1</v>
      </c>
      <c r="AC736" t="s">
        <v>960</v>
      </c>
      <c r="AD736">
        <v>1</v>
      </c>
      <c r="AE736">
        <v>20090930</v>
      </c>
      <c r="AF736" s="358">
        <v>40086</v>
      </c>
      <c r="AG736" s="147">
        <v>40086</v>
      </c>
      <c r="AH736" s="147">
        <v>2009</v>
      </c>
      <c r="AV736" t="s">
        <v>976</v>
      </c>
      <c r="AW736" t="s">
        <v>971</v>
      </c>
      <c r="AX736">
        <v>0.01</v>
      </c>
      <c r="AY736" t="s">
        <v>976</v>
      </c>
      <c r="AZ736" t="s">
        <v>962</v>
      </c>
      <c r="BG736" t="s">
        <v>976</v>
      </c>
      <c r="BH736" t="s">
        <v>971</v>
      </c>
      <c r="BI736">
        <v>1.2999999999999999E-2</v>
      </c>
      <c r="BJ736" t="s">
        <v>976</v>
      </c>
      <c r="BK736" t="s">
        <v>963</v>
      </c>
    </row>
    <row r="737" spans="1:63">
      <c r="A737" s="362" t="s">
        <v>235</v>
      </c>
      <c r="B737" s="360"/>
      <c r="C737" s="360">
        <v>686.25</v>
      </c>
      <c r="D737" s="360"/>
      <c r="E737" s="360"/>
      <c r="U737" t="s">
        <v>234</v>
      </c>
      <c r="V737" t="s">
        <v>230</v>
      </c>
      <c r="W737" t="s">
        <v>235</v>
      </c>
      <c r="X737">
        <v>5</v>
      </c>
      <c r="Y737">
        <v>981</v>
      </c>
      <c r="Z737" t="s">
        <v>226</v>
      </c>
      <c r="AA737" t="s">
        <v>1021</v>
      </c>
      <c r="AB737">
        <v>1</v>
      </c>
      <c r="AC737" t="s">
        <v>960</v>
      </c>
      <c r="AD737">
        <v>1</v>
      </c>
      <c r="AE737">
        <v>20091031</v>
      </c>
      <c r="AF737" s="358">
        <v>40117</v>
      </c>
      <c r="AG737" s="147">
        <v>40117</v>
      </c>
      <c r="AH737" s="147">
        <v>2009</v>
      </c>
      <c r="AV737" t="s">
        <v>976</v>
      </c>
      <c r="AW737" t="s">
        <v>971</v>
      </c>
      <c r="AX737">
        <v>0.01</v>
      </c>
      <c r="AY737" t="s">
        <v>976</v>
      </c>
      <c r="AZ737" t="s">
        <v>962</v>
      </c>
      <c r="BG737" t="s">
        <v>976</v>
      </c>
      <c r="BH737" t="s">
        <v>971</v>
      </c>
      <c r="BI737">
        <v>1.2999999999999999E-2</v>
      </c>
      <c r="BJ737" t="s">
        <v>976</v>
      </c>
      <c r="BK737" t="s">
        <v>963</v>
      </c>
    </row>
    <row r="738" spans="1:63">
      <c r="A738" s="372">
        <v>1</v>
      </c>
      <c r="B738" s="360"/>
      <c r="C738" s="360">
        <v>437.5</v>
      </c>
      <c r="D738" s="360"/>
      <c r="E738" s="360"/>
      <c r="U738" t="s">
        <v>234</v>
      </c>
      <c r="V738" t="s">
        <v>230</v>
      </c>
      <c r="W738" t="s">
        <v>235</v>
      </c>
      <c r="X738">
        <v>5</v>
      </c>
      <c r="Y738">
        <v>981</v>
      </c>
      <c r="Z738" t="s">
        <v>226</v>
      </c>
      <c r="AA738" t="s">
        <v>1021</v>
      </c>
      <c r="AB738">
        <v>1</v>
      </c>
      <c r="AC738" t="s">
        <v>960</v>
      </c>
      <c r="AD738">
        <v>1</v>
      </c>
      <c r="AE738">
        <v>20091130</v>
      </c>
      <c r="AF738" s="358">
        <v>40147</v>
      </c>
      <c r="AG738" s="147">
        <v>40147</v>
      </c>
      <c r="AH738" s="147">
        <v>2009</v>
      </c>
      <c r="AV738" t="s">
        <v>976</v>
      </c>
      <c r="AW738" t="s">
        <v>971</v>
      </c>
      <c r="AX738">
        <v>0.01</v>
      </c>
      <c r="AY738" t="s">
        <v>976</v>
      </c>
      <c r="AZ738" t="s">
        <v>962</v>
      </c>
      <c r="BG738" t="s">
        <v>976</v>
      </c>
      <c r="BH738" t="s">
        <v>971</v>
      </c>
      <c r="BI738">
        <v>1.2999999999999999E-2</v>
      </c>
      <c r="BJ738" t="s">
        <v>976</v>
      </c>
      <c r="BK738" t="s">
        <v>963</v>
      </c>
    </row>
    <row r="739" spans="1:63">
      <c r="A739" s="372">
        <v>7</v>
      </c>
      <c r="B739" s="360"/>
      <c r="C739" s="360">
        <v>769.16666666666663</v>
      </c>
      <c r="D739" s="360"/>
      <c r="E739" s="360"/>
      <c r="U739" t="s">
        <v>234</v>
      </c>
      <c r="V739" t="s">
        <v>230</v>
      </c>
      <c r="W739" t="s">
        <v>235</v>
      </c>
      <c r="X739">
        <v>5</v>
      </c>
      <c r="Y739">
        <v>981</v>
      </c>
      <c r="Z739" t="s">
        <v>226</v>
      </c>
      <c r="AA739" t="s">
        <v>1021</v>
      </c>
      <c r="AB739">
        <v>1</v>
      </c>
      <c r="AC739" t="s">
        <v>960</v>
      </c>
      <c r="AD739">
        <v>1</v>
      </c>
      <c r="AE739">
        <v>20091231</v>
      </c>
      <c r="AF739" s="358">
        <v>40178</v>
      </c>
      <c r="AG739" s="147">
        <v>40178</v>
      </c>
      <c r="AH739" s="147">
        <v>2009</v>
      </c>
      <c r="AV739" t="s">
        <v>976</v>
      </c>
      <c r="AW739" t="s">
        <v>971</v>
      </c>
      <c r="AX739">
        <v>0.01</v>
      </c>
      <c r="AY739" t="s">
        <v>976</v>
      </c>
      <c r="AZ739" t="s">
        <v>962</v>
      </c>
      <c r="BG739" t="s">
        <v>976</v>
      </c>
      <c r="BH739" t="s">
        <v>971</v>
      </c>
      <c r="BI739">
        <v>1.2999999999999999E-2</v>
      </c>
      <c r="BJ739" t="s">
        <v>976</v>
      </c>
      <c r="BK739" t="s">
        <v>963</v>
      </c>
    </row>
    <row r="740" spans="1:63">
      <c r="A740" s="361">
        <v>2011</v>
      </c>
      <c r="B740" s="360"/>
      <c r="C740" s="360">
        <v>626.875</v>
      </c>
      <c r="D740" s="360"/>
      <c r="E740" s="360"/>
      <c r="U740" t="s">
        <v>234</v>
      </c>
      <c r="V740" t="s">
        <v>230</v>
      </c>
      <c r="W740" t="s">
        <v>235</v>
      </c>
      <c r="X740">
        <v>5</v>
      </c>
      <c r="Y740">
        <v>981</v>
      </c>
      <c r="Z740" t="s">
        <v>226</v>
      </c>
      <c r="AA740" t="s">
        <v>1021</v>
      </c>
      <c r="AB740">
        <v>1</v>
      </c>
      <c r="AC740" t="s">
        <v>960</v>
      </c>
      <c r="AD740">
        <v>1</v>
      </c>
      <c r="AE740">
        <v>20100131</v>
      </c>
      <c r="AF740" s="358">
        <v>40209</v>
      </c>
      <c r="AG740" s="147">
        <v>40209</v>
      </c>
      <c r="AH740" s="147">
        <v>2010</v>
      </c>
      <c r="AV740" t="s">
        <v>976</v>
      </c>
      <c r="AW740" t="s">
        <v>971</v>
      </c>
      <c r="AX740">
        <v>0.01</v>
      </c>
      <c r="AY740" t="s">
        <v>976</v>
      </c>
      <c r="AZ740" t="s">
        <v>962</v>
      </c>
      <c r="BG740" t="s">
        <v>976</v>
      </c>
      <c r="BH740" t="s">
        <v>971</v>
      </c>
      <c r="BI740">
        <v>1.2999999999999999E-2</v>
      </c>
      <c r="BJ740" t="s">
        <v>976</v>
      </c>
      <c r="BK740" t="s">
        <v>963</v>
      </c>
    </row>
    <row r="741" spans="1:63">
      <c r="A741" s="362" t="s">
        <v>235</v>
      </c>
      <c r="B741" s="360"/>
      <c r="C741" s="360">
        <v>626.875</v>
      </c>
      <c r="D741" s="360"/>
      <c r="E741" s="360"/>
      <c r="U741" t="s">
        <v>234</v>
      </c>
      <c r="V741" t="s">
        <v>230</v>
      </c>
      <c r="W741" t="s">
        <v>235</v>
      </c>
      <c r="X741">
        <v>5</v>
      </c>
      <c r="Y741">
        <v>981</v>
      </c>
      <c r="Z741" t="s">
        <v>226</v>
      </c>
      <c r="AA741" t="s">
        <v>1021</v>
      </c>
      <c r="AB741">
        <v>1</v>
      </c>
      <c r="AC741" t="s">
        <v>960</v>
      </c>
      <c r="AD741">
        <v>1</v>
      </c>
      <c r="AE741">
        <v>20100228</v>
      </c>
      <c r="AF741" s="358">
        <v>40237</v>
      </c>
      <c r="AG741" s="147">
        <v>40237</v>
      </c>
      <c r="AH741" s="147">
        <v>2010</v>
      </c>
      <c r="AV741" t="s">
        <v>976</v>
      </c>
      <c r="AW741" t="s">
        <v>971</v>
      </c>
      <c r="AX741">
        <v>0.01</v>
      </c>
      <c r="AY741" t="s">
        <v>976</v>
      </c>
      <c r="AZ741" t="s">
        <v>962</v>
      </c>
      <c r="BG741" t="s">
        <v>976</v>
      </c>
      <c r="BH741" t="s">
        <v>971</v>
      </c>
      <c r="BI741">
        <v>1.2999999999999999E-2</v>
      </c>
      <c r="BJ741" t="s">
        <v>976</v>
      </c>
      <c r="BK741" t="s">
        <v>963</v>
      </c>
    </row>
    <row r="742" spans="1:63">
      <c r="A742" s="372">
        <v>1</v>
      </c>
      <c r="B742" s="360"/>
      <c r="C742" s="360">
        <v>452.5</v>
      </c>
      <c r="D742" s="360"/>
      <c r="E742" s="360"/>
      <c r="U742" t="s">
        <v>234</v>
      </c>
      <c r="V742" t="s">
        <v>230</v>
      </c>
      <c r="W742" t="s">
        <v>235</v>
      </c>
      <c r="X742">
        <v>5</v>
      </c>
      <c r="Y742">
        <v>981</v>
      </c>
      <c r="Z742" t="s">
        <v>226</v>
      </c>
      <c r="AA742" t="s">
        <v>1021</v>
      </c>
      <c r="AB742">
        <v>1</v>
      </c>
      <c r="AC742" t="s">
        <v>960</v>
      </c>
      <c r="AD742">
        <v>1</v>
      </c>
      <c r="AE742">
        <v>20100331</v>
      </c>
      <c r="AF742" s="358">
        <v>40268</v>
      </c>
      <c r="AG742" s="147">
        <v>40268</v>
      </c>
      <c r="AH742" s="147">
        <v>2010</v>
      </c>
      <c r="AV742" t="s">
        <v>976</v>
      </c>
      <c r="AW742" t="s">
        <v>971</v>
      </c>
      <c r="AX742">
        <v>0.01</v>
      </c>
      <c r="AY742" t="s">
        <v>976</v>
      </c>
      <c r="AZ742" t="s">
        <v>962</v>
      </c>
      <c r="BG742" t="s">
        <v>976</v>
      </c>
      <c r="BH742" t="s">
        <v>971</v>
      </c>
      <c r="BI742">
        <v>1.2999999999999999E-2</v>
      </c>
      <c r="BJ742" t="s">
        <v>976</v>
      </c>
      <c r="BK742" t="s">
        <v>963</v>
      </c>
    </row>
    <row r="743" spans="1:63">
      <c r="A743" s="372">
        <v>7</v>
      </c>
      <c r="B743" s="360"/>
      <c r="C743" s="360">
        <v>685</v>
      </c>
      <c r="D743" s="360"/>
      <c r="E743" s="360"/>
      <c r="U743" t="s">
        <v>234</v>
      </c>
      <c r="V743" t="s">
        <v>230</v>
      </c>
      <c r="W743" t="s">
        <v>235</v>
      </c>
      <c r="X743">
        <v>5</v>
      </c>
      <c r="Y743">
        <v>981</v>
      </c>
      <c r="Z743" t="s">
        <v>226</v>
      </c>
      <c r="AA743" t="s">
        <v>1021</v>
      </c>
      <c r="AB743">
        <v>1</v>
      </c>
      <c r="AC743" t="s">
        <v>960</v>
      </c>
      <c r="AD743">
        <v>1</v>
      </c>
      <c r="AE743">
        <v>20100430</v>
      </c>
      <c r="AF743" s="358">
        <v>40298</v>
      </c>
      <c r="AG743" s="147">
        <v>40298</v>
      </c>
      <c r="AH743" s="147">
        <v>2010</v>
      </c>
      <c r="AV743" t="s">
        <v>976</v>
      </c>
      <c r="AW743" t="s">
        <v>971</v>
      </c>
      <c r="AX743">
        <v>0.01</v>
      </c>
      <c r="AY743" t="s">
        <v>976</v>
      </c>
      <c r="AZ743" t="s">
        <v>962</v>
      </c>
      <c r="BG743" t="s">
        <v>976</v>
      </c>
      <c r="BH743" t="s">
        <v>971</v>
      </c>
      <c r="BI743">
        <v>1.2999999999999999E-2</v>
      </c>
      <c r="BJ743" t="s">
        <v>976</v>
      </c>
      <c r="BK743" t="s">
        <v>963</v>
      </c>
    </row>
    <row r="744" spans="1:63">
      <c r="A744" s="361">
        <v>2012</v>
      </c>
      <c r="B744" s="360"/>
      <c r="C744" s="360">
        <v>668.33333333333337</v>
      </c>
      <c r="D744" s="360"/>
      <c r="E744" s="360"/>
      <c r="U744" t="s">
        <v>234</v>
      </c>
      <c r="V744" t="s">
        <v>230</v>
      </c>
      <c r="W744" t="s">
        <v>235</v>
      </c>
      <c r="X744">
        <v>5</v>
      </c>
      <c r="Y744">
        <v>981</v>
      </c>
      <c r="Z744" t="s">
        <v>226</v>
      </c>
      <c r="AA744" t="s">
        <v>1021</v>
      </c>
      <c r="AB744">
        <v>1</v>
      </c>
      <c r="AC744" t="s">
        <v>960</v>
      </c>
      <c r="AD744">
        <v>1</v>
      </c>
      <c r="AE744">
        <v>20100531</v>
      </c>
      <c r="AF744" s="358">
        <v>40329</v>
      </c>
      <c r="AG744" s="147">
        <v>40329</v>
      </c>
      <c r="AH744" s="147">
        <v>2010</v>
      </c>
      <c r="AV744" t="s">
        <v>976</v>
      </c>
      <c r="AW744" t="s">
        <v>971</v>
      </c>
      <c r="AX744">
        <v>0.01</v>
      </c>
      <c r="AY744" t="s">
        <v>976</v>
      </c>
      <c r="AZ744" t="s">
        <v>962</v>
      </c>
      <c r="BG744" t="s">
        <v>976</v>
      </c>
      <c r="BH744" t="s">
        <v>971</v>
      </c>
      <c r="BI744">
        <v>1.2999999999999999E-2</v>
      </c>
      <c r="BJ744" t="s">
        <v>976</v>
      </c>
      <c r="BK744" t="s">
        <v>963</v>
      </c>
    </row>
    <row r="745" spans="1:63">
      <c r="A745" s="362" t="s">
        <v>235</v>
      </c>
      <c r="B745" s="360"/>
      <c r="C745" s="360">
        <v>668.33333333333337</v>
      </c>
      <c r="D745" s="360"/>
      <c r="E745" s="360"/>
      <c r="U745" t="s">
        <v>234</v>
      </c>
      <c r="V745" t="s">
        <v>230</v>
      </c>
      <c r="W745" t="s">
        <v>235</v>
      </c>
      <c r="X745">
        <v>5</v>
      </c>
      <c r="Y745">
        <v>981</v>
      </c>
      <c r="Z745" t="s">
        <v>226</v>
      </c>
      <c r="AA745" t="s">
        <v>1021</v>
      </c>
      <c r="AB745">
        <v>1</v>
      </c>
      <c r="AC745" t="s">
        <v>960</v>
      </c>
      <c r="AD745">
        <v>1</v>
      </c>
      <c r="AE745">
        <v>20100630</v>
      </c>
      <c r="AF745" s="358">
        <v>40359</v>
      </c>
      <c r="AG745" s="147">
        <v>40359</v>
      </c>
      <c r="AH745" s="147">
        <v>2010</v>
      </c>
      <c r="AV745" t="s">
        <v>976</v>
      </c>
      <c r="AW745" t="s">
        <v>971</v>
      </c>
      <c r="AX745">
        <v>0.01</v>
      </c>
      <c r="AY745" t="s">
        <v>976</v>
      </c>
      <c r="AZ745" t="s">
        <v>962</v>
      </c>
      <c r="BG745" t="s">
        <v>976</v>
      </c>
      <c r="BH745" t="s">
        <v>971</v>
      </c>
      <c r="BI745">
        <v>1.2999999999999999E-2</v>
      </c>
      <c r="BJ745" t="s">
        <v>976</v>
      </c>
      <c r="BK745" t="s">
        <v>963</v>
      </c>
    </row>
    <row r="746" spans="1:63">
      <c r="A746" s="372">
        <v>1</v>
      </c>
      <c r="B746" s="360"/>
      <c r="C746" s="360">
        <v>630</v>
      </c>
      <c r="D746" s="360"/>
      <c r="E746" s="360"/>
      <c r="U746" t="s">
        <v>234</v>
      </c>
      <c r="V746" t="s">
        <v>230</v>
      </c>
      <c r="W746" t="s">
        <v>235</v>
      </c>
      <c r="X746">
        <v>5</v>
      </c>
      <c r="Y746">
        <v>981</v>
      </c>
      <c r="Z746" t="s">
        <v>226</v>
      </c>
      <c r="AA746" t="s">
        <v>1021</v>
      </c>
      <c r="AB746">
        <v>1</v>
      </c>
      <c r="AC746" t="s">
        <v>960</v>
      </c>
      <c r="AD746">
        <v>1</v>
      </c>
      <c r="AE746">
        <v>20100731</v>
      </c>
      <c r="AF746" s="358">
        <v>40390</v>
      </c>
      <c r="AG746" s="147">
        <v>40390</v>
      </c>
      <c r="AH746" s="147">
        <v>2010</v>
      </c>
      <c r="AV746" t="s">
        <v>976</v>
      </c>
      <c r="AW746" t="s">
        <v>971</v>
      </c>
      <c r="AX746">
        <v>0.01</v>
      </c>
      <c r="AY746" t="s">
        <v>976</v>
      </c>
      <c r="AZ746" t="s">
        <v>962</v>
      </c>
      <c r="BG746" t="s">
        <v>976</v>
      </c>
      <c r="BH746" t="s">
        <v>971</v>
      </c>
      <c r="BI746">
        <v>1.2999999999999999E-2</v>
      </c>
      <c r="BJ746" t="s">
        <v>976</v>
      </c>
      <c r="BK746" t="s">
        <v>963</v>
      </c>
    </row>
    <row r="747" spans="1:63">
      <c r="A747" s="372">
        <v>7</v>
      </c>
      <c r="B747" s="360"/>
      <c r="C747" s="360">
        <v>687.5</v>
      </c>
      <c r="D747" s="360"/>
      <c r="E747" s="360"/>
      <c r="U747" t="s">
        <v>234</v>
      </c>
      <c r="V747" t="s">
        <v>230</v>
      </c>
      <c r="W747" t="s">
        <v>235</v>
      </c>
      <c r="X747">
        <v>5</v>
      </c>
      <c r="Y747">
        <v>981</v>
      </c>
      <c r="Z747" t="s">
        <v>226</v>
      </c>
      <c r="AA747" t="s">
        <v>1021</v>
      </c>
      <c r="AB747">
        <v>1</v>
      </c>
      <c r="AC747" t="s">
        <v>960</v>
      </c>
      <c r="AD747">
        <v>1</v>
      </c>
      <c r="AE747">
        <v>20100831</v>
      </c>
      <c r="AF747" s="358">
        <v>40421</v>
      </c>
      <c r="AG747" s="147">
        <v>40421</v>
      </c>
      <c r="AH747" s="147">
        <v>2010</v>
      </c>
      <c r="AV747" t="s">
        <v>976</v>
      </c>
      <c r="AW747" t="s">
        <v>971</v>
      </c>
      <c r="AX747">
        <v>0.01</v>
      </c>
      <c r="AY747" t="s">
        <v>976</v>
      </c>
      <c r="AZ747" t="s">
        <v>962</v>
      </c>
      <c r="BG747" t="s">
        <v>976</v>
      </c>
      <c r="BH747" t="s">
        <v>971</v>
      </c>
      <c r="BI747">
        <v>1.2999999999999999E-2</v>
      </c>
      <c r="BJ747" t="s">
        <v>976</v>
      </c>
      <c r="BK747" t="s">
        <v>963</v>
      </c>
    </row>
    <row r="748" spans="1:63">
      <c r="A748" s="106" t="s">
        <v>1083</v>
      </c>
      <c r="B748" s="360"/>
      <c r="C748" s="360"/>
      <c r="D748" s="360">
        <v>1.4999999999999999E-2</v>
      </c>
      <c r="E748" s="360"/>
      <c r="U748" t="s">
        <v>234</v>
      </c>
      <c r="V748" t="s">
        <v>230</v>
      </c>
      <c r="W748" t="s">
        <v>235</v>
      </c>
      <c r="X748">
        <v>5</v>
      </c>
      <c r="Y748">
        <v>981</v>
      </c>
      <c r="Z748" t="s">
        <v>226</v>
      </c>
      <c r="AA748" t="s">
        <v>1021</v>
      </c>
      <c r="AB748">
        <v>1</v>
      </c>
      <c r="AC748" t="s">
        <v>960</v>
      </c>
      <c r="AD748">
        <v>1</v>
      </c>
      <c r="AE748">
        <v>20100930</v>
      </c>
      <c r="AF748" s="358">
        <v>40451</v>
      </c>
      <c r="AG748" s="147">
        <v>40451</v>
      </c>
      <c r="AH748" s="147">
        <v>2010</v>
      </c>
      <c r="AV748" t="s">
        <v>976</v>
      </c>
      <c r="AW748" t="s">
        <v>971</v>
      </c>
      <c r="AX748">
        <v>0.01</v>
      </c>
      <c r="AY748" t="s">
        <v>976</v>
      </c>
      <c r="AZ748" t="s">
        <v>962</v>
      </c>
      <c r="BG748" t="s">
        <v>976</v>
      </c>
      <c r="BH748" t="s">
        <v>971</v>
      </c>
      <c r="BI748">
        <v>1.2999999999999999E-2</v>
      </c>
      <c r="BJ748" t="s">
        <v>976</v>
      </c>
      <c r="BK748" t="s">
        <v>963</v>
      </c>
    </row>
    <row r="749" spans="1:63">
      <c r="A749" s="361">
        <v>2010</v>
      </c>
      <c r="B749" s="360"/>
      <c r="C749" s="360"/>
      <c r="D749" s="360">
        <v>0.01</v>
      </c>
      <c r="E749" s="360"/>
      <c r="U749" t="s">
        <v>234</v>
      </c>
      <c r="V749" t="s">
        <v>230</v>
      </c>
      <c r="W749" t="s">
        <v>235</v>
      </c>
      <c r="X749">
        <v>5</v>
      </c>
      <c r="Y749">
        <v>981</v>
      </c>
      <c r="Z749" t="s">
        <v>226</v>
      </c>
      <c r="AA749" t="s">
        <v>1021</v>
      </c>
      <c r="AB749">
        <v>1</v>
      </c>
      <c r="AC749" t="s">
        <v>960</v>
      </c>
      <c r="AD749">
        <v>1</v>
      </c>
      <c r="AE749">
        <v>20101031</v>
      </c>
      <c r="AF749" s="358">
        <v>40482</v>
      </c>
      <c r="AG749" s="147">
        <v>40482</v>
      </c>
      <c r="AH749" s="147">
        <v>2010</v>
      </c>
      <c r="AV749" t="s">
        <v>976</v>
      </c>
      <c r="AW749" t="s">
        <v>971</v>
      </c>
      <c r="AX749">
        <v>0.01</v>
      </c>
      <c r="AY749" t="s">
        <v>976</v>
      </c>
      <c r="AZ749" t="s">
        <v>962</v>
      </c>
      <c r="BG749" t="s">
        <v>976</v>
      </c>
      <c r="BH749" t="s">
        <v>971</v>
      </c>
      <c r="BI749">
        <v>1.2999999999999999E-2</v>
      </c>
      <c r="BJ749" t="s">
        <v>976</v>
      </c>
      <c r="BK749" t="s">
        <v>963</v>
      </c>
    </row>
    <row r="750" spans="1:63">
      <c r="A750" s="362" t="s">
        <v>233</v>
      </c>
      <c r="B750" s="360"/>
      <c r="C750" s="360"/>
      <c r="D750" s="360">
        <v>0.01</v>
      </c>
      <c r="E750" s="360"/>
      <c r="U750" t="s">
        <v>234</v>
      </c>
      <c r="V750" t="s">
        <v>230</v>
      </c>
      <c r="W750" t="s">
        <v>235</v>
      </c>
      <c r="X750">
        <v>5</v>
      </c>
      <c r="Y750">
        <v>981</v>
      </c>
      <c r="Z750" t="s">
        <v>226</v>
      </c>
      <c r="AA750" t="s">
        <v>1021</v>
      </c>
      <c r="AB750">
        <v>1</v>
      </c>
      <c r="AC750" t="s">
        <v>960</v>
      </c>
      <c r="AD750">
        <v>1</v>
      </c>
      <c r="AE750">
        <v>20101130</v>
      </c>
      <c r="AF750" s="358">
        <v>40512</v>
      </c>
      <c r="AG750" s="147">
        <v>40512</v>
      </c>
      <c r="AH750" s="147">
        <v>2010</v>
      </c>
      <c r="AV750" t="s">
        <v>976</v>
      </c>
      <c r="AW750" t="s">
        <v>971</v>
      </c>
      <c r="AX750">
        <v>0.01</v>
      </c>
      <c r="AY750" t="s">
        <v>976</v>
      </c>
      <c r="AZ750" t="s">
        <v>962</v>
      </c>
      <c r="BG750" t="s">
        <v>976</v>
      </c>
      <c r="BH750" t="s">
        <v>971</v>
      </c>
      <c r="BI750">
        <v>1.2999999999999999E-2</v>
      </c>
      <c r="BJ750" t="s">
        <v>976</v>
      </c>
      <c r="BK750" t="s">
        <v>963</v>
      </c>
    </row>
    <row r="751" spans="1:63">
      <c r="A751" s="372">
        <v>2</v>
      </c>
      <c r="B751" s="360"/>
      <c r="C751" s="360"/>
      <c r="D751" s="360">
        <v>0.01</v>
      </c>
      <c r="E751" s="360"/>
      <c r="U751" t="s">
        <v>234</v>
      </c>
      <c r="V751" t="s">
        <v>230</v>
      </c>
      <c r="W751" t="s">
        <v>235</v>
      </c>
      <c r="X751">
        <v>5</v>
      </c>
      <c r="Y751">
        <v>981</v>
      </c>
      <c r="Z751" t="s">
        <v>226</v>
      </c>
      <c r="AA751" t="s">
        <v>1021</v>
      </c>
      <c r="AB751">
        <v>1</v>
      </c>
      <c r="AC751" t="s">
        <v>960</v>
      </c>
      <c r="AD751">
        <v>1</v>
      </c>
      <c r="AE751">
        <v>20101231</v>
      </c>
      <c r="AF751" s="358">
        <v>40543</v>
      </c>
      <c r="AG751" s="147">
        <v>40543</v>
      </c>
      <c r="AH751" s="147">
        <v>2010</v>
      </c>
      <c r="AV751" t="s">
        <v>976</v>
      </c>
      <c r="AW751" t="s">
        <v>971</v>
      </c>
      <c r="AX751">
        <v>0.01</v>
      </c>
      <c r="AY751" t="s">
        <v>976</v>
      </c>
      <c r="AZ751" t="s">
        <v>962</v>
      </c>
      <c r="BG751" t="s">
        <v>976</v>
      </c>
      <c r="BH751" t="s">
        <v>971</v>
      </c>
      <c r="BI751">
        <v>1.2999999999999999E-2</v>
      </c>
      <c r="BJ751" t="s">
        <v>976</v>
      </c>
      <c r="BK751" t="s">
        <v>963</v>
      </c>
    </row>
    <row r="752" spans="1:63">
      <c r="A752" s="362" t="s">
        <v>235</v>
      </c>
      <c r="B752" s="360"/>
      <c r="C752" s="360"/>
      <c r="D752" s="360">
        <v>0.01</v>
      </c>
      <c r="E752" s="360"/>
      <c r="U752" t="s">
        <v>234</v>
      </c>
      <c r="V752" t="s">
        <v>230</v>
      </c>
      <c r="W752" t="s">
        <v>235</v>
      </c>
      <c r="X752">
        <v>5</v>
      </c>
      <c r="Y752">
        <v>981</v>
      </c>
      <c r="Z752" t="s">
        <v>226</v>
      </c>
      <c r="AA752" t="s">
        <v>1021</v>
      </c>
      <c r="AB752">
        <v>1</v>
      </c>
      <c r="AC752" t="s">
        <v>960</v>
      </c>
      <c r="AD752">
        <v>1</v>
      </c>
      <c r="AE752">
        <v>20110131</v>
      </c>
      <c r="AF752" s="358">
        <v>40574</v>
      </c>
      <c r="AG752" s="147">
        <v>40574</v>
      </c>
      <c r="AH752" s="147">
        <v>2011</v>
      </c>
      <c r="AV752" t="s">
        <v>976</v>
      </c>
      <c r="AW752" t="s">
        <v>971</v>
      </c>
      <c r="AX752">
        <v>0.01</v>
      </c>
      <c r="AY752" t="s">
        <v>976</v>
      </c>
      <c r="AZ752" t="s">
        <v>962</v>
      </c>
      <c r="BG752" t="s">
        <v>976</v>
      </c>
      <c r="BH752" t="s">
        <v>971</v>
      </c>
      <c r="BI752">
        <v>1.2999999999999999E-2</v>
      </c>
      <c r="BJ752" t="s">
        <v>976</v>
      </c>
      <c r="BK752" t="s">
        <v>963</v>
      </c>
    </row>
    <row r="753" spans="1:63">
      <c r="A753" s="372">
        <v>7</v>
      </c>
      <c r="B753" s="360"/>
      <c r="C753" s="360"/>
      <c r="D753" s="360">
        <v>0.01</v>
      </c>
      <c r="E753" s="360"/>
      <c r="U753" t="s">
        <v>234</v>
      </c>
      <c r="V753" t="s">
        <v>230</v>
      </c>
      <c r="W753" t="s">
        <v>235</v>
      </c>
      <c r="X753">
        <v>5</v>
      </c>
      <c r="Y753">
        <v>981</v>
      </c>
      <c r="Z753" t="s">
        <v>226</v>
      </c>
      <c r="AA753" t="s">
        <v>1021</v>
      </c>
      <c r="AB753">
        <v>1</v>
      </c>
      <c r="AC753" t="s">
        <v>960</v>
      </c>
      <c r="AD753">
        <v>1</v>
      </c>
      <c r="AE753">
        <v>20110228</v>
      </c>
      <c r="AF753" s="358">
        <v>40602</v>
      </c>
      <c r="AG753" s="147">
        <v>40602</v>
      </c>
      <c r="AH753" s="147">
        <v>2011</v>
      </c>
      <c r="AV753" t="s">
        <v>976</v>
      </c>
      <c r="AW753" t="s">
        <v>971</v>
      </c>
      <c r="AX753">
        <v>0.01</v>
      </c>
      <c r="AY753" t="s">
        <v>976</v>
      </c>
      <c r="AZ753" t="s">
        <v>962</v>
      </c>
      <c r="BG753" t="s">
        <v>976</v>
      </c>
      <c r="BH753" t="s">
        <v>971</v>
      </c>
      <c r="BI753">
        <v>1.2999999999999999E-2</v>
      </c>
      <c r="BJ753" t="s">
        <v>976</v>
      </c>
      <c r="BK753" t="s">
        <v>963</v>
      </c>
    </row>
    <row r="754" spans="1:63">
      <c r="A754" s="361">
        <v>2011</v>
      </c>
      <c r="B754" s="360"/>
      <c r="C754" s="360"/>
      <c r="D754" s="360">
        <v>0.02</v>
      </c>
      <c r="E754" s="360"/>
      <c r="U754" t="s">
        <v>234</v>
      </c>
      <c r="V754" t="s">
        <v>230</v>
      </c>
      <c r="W754" t="s">
        <v>235</v>
      </c>
      <c r="X754">
        <v>5</v>
      </c>
      <c r="Y754">
        <v>981</v>
      </c>
      <c r="Z754" t="s">
        <v>226</v>
      </c>
      <c r="AA754" t="s">
        <v>1021</v>
      </c>
      <c r="AB754">
        <v>1</v>
      </c>
      <c r="AC754" t="s">
        <v>960</v>
      </c>
      <c r="AD754">
        <v>1</v>
      </c>
      <c r="AE754">
        <v>20110331</v>
      </c>
      <c r="AF754" s="358">
        <v>40633</v>
      </c>
      <c r="AG754" s="147">
        <v>40633</v>
      </c>
      <c r="AH754" s="147">
        <v>2011</v>
      </c>
      <c r="AV754" t="s">
        <v>976</v>
      </c>
      <c r="AW754" t="s">
        <v>971</v>
      </c>
      <c r="AX754">
        <v>0.01</v>
      </c>
      <c r="AY754" t="s">
        <v>976</v>
      </c>
      <c r="AZ754" t="s">
        <v>962</v>
      </c>
      <c r="BG754" t="s">
        <v>976</v>
      </c>
      <c r="BH754" t="s">
        <v>971</v>
      </c>
      <c r="BI754">
        <v>1.2999999999999999E-2</v>
      </c>
      <c r="BJ754" t="s">
        <v>976</v>
      </c>
      <c r="BK754" t="s">
        <v>963</v>
      </c>
    </row>
    <row r="755" spans="1:63">
      <c r="A755" s="362" t="s">
        <v>233</v>
      </c>
      <c r="B755" s="360"/>
      <c r="C755" s="360"/>
      <c r="D755" s="360">
        <v>0.02</v>
      </c>
      <c r="E755" s="360"/>
      <c r="U755" t="s">
        <v>234</v>
      </c>
      <c r="V755" t="s">
        <v>230</v>
      </c>
      <c r="W755" t="s">
        <v>235</v>
      </c>
      <c r="X755">
        <v>5</v>
      </c>
      <c r="Y755">
        <v>981</v>
      </c>
      <c r="Z755" t="s">
        <v>226</v>
      </c>
      <c r="AA755" t="s">
        <v>1021</v>
      </c>
      <c r="AB755">
        <v>1</v>
      </c>
      <c r="AC755" t="s">
        <v>960</v>
      </c>
      <c r="AD755">
        <v>1</v>
      </c>
      <c r="AE755">
        <v>20110430</v>
      </c>
      <c r="AF755" s="358">
        <v>40663</v>
      </c>
      <c r="AG755" s="147">
        <v>40663</v>
      </c>
      <c r="AH755" s="147">
        <v>2011</v>
      </c>
      <c r="AV755" t="s">
        <v>976</v>
      </c>
      <c r="AW755" t="s">
        <v>971</v>
      </c>
      <c r="AX755">
        <v>0.01</v>
      </c>
      <c r="AY755" t="s">
        <v>976</v>
      </c>
      <c r="AZ755" t="s">
        <v>962</v>
      </c>
      <c r="BG755" t="s">
        <v>976</v>
      </c>
      <c r="BH755" t="s">
        <v>971</v>
      </c>
      <c r="BI755">
        <v>1.2999999999999999E-2</v>
      </c>
      <c r="BJ755" t="s">
        <v>976</v>
      </c>
      <c r="BK755" t="s">
        <v>963</v>
      </c>
    </row>
    <row r="756" spans="1:63">
      <c r="A756" s="372">
        <v>2</v>
      </c>
      <c r="B756" s="360"/>
      <c r="C756" s="360"/>
      <c r="D756" s="360">
        <v>0.02</v>
      </c>
      <c r="E756" s="360"/>
      <c r="U756" t="s">
        <v>234</v>
      </c>
      <c r="V756" t="s">
        <v>230</v>
      </c>
      <c r="W756" t="s">
        <v>235</v>
      </c>
      <c r="X756">
        <v>5</v>
      </c>
      <c r="Y756">
        <v>981</v>
      </c>
      <c r="Z756" t="s">
        <v>226</v>
      </c>
      <c r="AA756" t="s">
        <v>1021</v>
      </c>
      <c r="AB756">
        <v>1</v>
      </c>
      <c r="AC756" t="s">
        <v>960</v>
      </c>
      <c r="AD756">
        <v>1</v>
      </c>
      <c r="AE756">
        <v>20110531</v>
      </c>
      <c r="AF756" s="358">
        <v>40694</v>
      </c>
      <c r="AG756" s="147">
        <v>40694</v>
      </c>
      <c r="AH756" s="147">
        <v>2011</v>
      </c>
      <c r="AV756" t="s">
        <v>976</v>
      </c>
      <c r="AW756" t="s">
        <v>971</v>
      </c>
      <c r="AX756">
        <v>0.01</v>
      </c>
      <c r="AY756" t="s">
        <v>976</v>
      </c>
      <c r="AZ756" t="s">
        <v>962</v>
      </c>
      <c r="BG756" t="s">
        <v>976</v>
      </c>
      <c r="BH756" t="s">
        <v>971</v>
      </c>
      <c r="BI756">
        <v>1.2999999999999999E-2</v>
      </c>
      <c r="BJ756" t="s">
        <v>976</v>
      </c>
      <c r="BK756" t="s">
        <v>963</v>
      </c>
    </row>
    <row r="757" spans="1:63">
      <c r="A757" s="362" t="s">
        <v>235</v>
      </c>
      <c r="B757" s="360"/>
      <c r="C757" s="360"/>
      <c r="D757" s="360">
        <v>0.02</v>
      </c>
      <c r="E757" s="360"/>
      <c r="U757" t="s">
        <v>234</v>
      </c>
      <c r="V757" t="s">
        <v>230</v>
      </c>
      <c r="W757" t="s">
        <v>235</v>
      </c>
      <c r="X757">
        <v>5</v>
      </c>
      <c r="Y757">
        <v>981</v>
      </c>
      <c r="Z757" t="s">
        <v>226</v>
      </c>
      <c r="AA757" t="s">
        <v>1021</v>
      </c>
      <c r="AB757">
        <v>1</v>
      </c>
      <c r="AC757" t="s">
        <v>960</v>
      </c>
      <c r="AD757">
        <v>1</v>
      </c>
      <c r="AE757">
        <v>20110630</v>
      </c>
      <c r="AF757" s="358">
        <v>40724</v>
      </c>
      <c r="AG757" s="147">
        <v>40724</v>
      </c>
      <c r="AH757" s="147">
        <v>2011</v>
      </c>
      <c r="AV757" t="s">
        <v>976</v>
      </c>
      <c r="AW757" t="s">
        <v>971</v>
      </c>
      <c r="AX757">
        <v>0.01</v>
      </c>
      <c r="AY757" t="s">
        <v>976</v>
      </c>
      <c r="AZ757" t="s">
        <v>962</v>
      </c>
      <c r="BG757" t="s">
        <v>976</v>
      </c>
      <c r="BH757" t="s">
        <v>971</v>
      </c>
      <c r="BI757">
        <v>1.2999999999999999E-2</v>
      </c>
      <c r="BJ757" t="s">
        <v>976</v>
      </c>
      <c r="BK757" t="s">
        <v>963</v>
      </c>
    </row>
    <row r="758" spans="1:63">
      <c r="A758" s="372">
        <v>7</v>
      </c>
      <c r="B758" s="360"/>
      <c r="C758" s="360"/>
      <c r="D758" s="360">
        <v>0.02</v>
      </c>
      <c r="E758" s="360"/>
      <c r="U758" t="s">
        <v>234</v>
      </c>
      <c r="V758" t="s">
        <v>230</v>
      </c>
      <c r="W758" t="s">
        <v>235</v>
      </c>
      <c r="X758">
        <v>5</v>
      </c>
      <c r="Y758">
        <v>981</v>
      </c>
      <c r="Z758" t="s">
        <v>226</v>
      </c>
      <c r="AA758" t="s">
        <v>1021</v>
      </c>
      <c r="AB758">
        <v>1</v>
      </c>
      <c r="AC758" t="s">
        <v>960</v>
      </c>
      <c r="AD758">
        <v>1</v>
      </c>
      <c r="AE758">
        <v>20110731</v>
      </c>
      <c r="AF758" s="358">
        <v>40755</v>
      </c>
      <c r="AG758" s="147">
        <v>40755</v>
      </c>
      <c r="AH758" s="147">
        <v>2011</v>
      </c>
      <c r="AV758" t="s">
        <v>976</v>
      </c>
      <c r="AW758" t="s">
        <v>971</v>
      </c>
      <c r="AX758">
        <v>0.01</v>
      </c>
      <c r="AY758" t="s">
        <v>976</v>
      </c>
      <c r="AZ758" t="s">
        <v>962</v>
      </c>
      <c r="BG758" t="s">
        <v>976</v>
      </c>
      <c r="BH758" t="s">
        <v>971</v>
      </c>
      <c r="BI758">
        <v>1.2999999999999999E-2</v>
      </c>
      <c r="BJ758" t="s">
        <v>976</v>
      </c>
      <c r="BK758" t="s">
        <v>963</v>
      </c>
    </row>
    <row r="759" spans="1:63">
      <c r="A759" s="361">
        <v>2012</v>
      </c>
      <c r="B759" s="360"/>
      <c r="C759" s="360"/>
      <c r="D759" s="360">
        <v>1.4999999999999999E-2</v>
      </c>
      <c r="E759" s="360"/>
      <c r="U759" t="s">
        <v>234</v>
      </c>
      <c r="V759" t="s">
        <v>230</v>
      </c>
      <c r="W759" t="s">
        <v>235</v>
      </c>
      <c r="X759">
        <v>5</v>
      </c>
      <c r="Y759">
        <v>981</v>
      </c>
      <c r="Z759" t="s">
        <v>226</v>
      </c>
      <c r="AA759" t="s">
        <v>1021</v>
      </c>
      <c r="AB759">
        <v>1</v>
      </c>
      <c r="AC759" t="s">
        <v>960</v>
      </c>
      <c r="AD759">
        <v>1</v>
      </c>
      <c r="AE759">
        <v>20110831</v>
      </c>
      <c r="AF759" s="358">
        <v>40786</v>
      </c>
      <c r="AG759" s="147">
        <v>40786</v>
      </c>
      <c r="AH759" s="147">
        <v>2011</v>
      </c>
      <c r="AV759" t="s">
        <v>976</v>
      </c>
      <c r="AW759" t="s">
        <v>971</v>
      </c>
      <c r="AX759">
        <v>0.01</v>
      </c>
      <c r="AY759" t="s">
        <v>976</v>
      </c>
      <c r="AZ759" t="s">
        <v>962</v>
      </c>
      <c r="BG759" t="s">
        <v>976</v>
      </c>
      <c r="BH759" t="s">
        <v>971</v>
      </c>
      <c r="BI759">
        <v>1.2999999999999999E-2</v>
      </c>
      <c r="BJ759" t="s">
        <v>976</v>
      </c>
      <c r="BK759" t="s">
        <v>963</v>
      </c>
    </row>
    <row r="760" spans="1:63">
      <c r="A760" s="362" t="s">
        <v>233</v>
      </c>
      <c r="B760" s="360"/>
      <c r="C760" s="360"/>
      <c r="D760" s="360">
        <v>0.01</v>
      </c>
      <c r="E760" s="360"/>
      <c r="U760" t="s">
        <v>234</v>
      </c>
      <c r="V760" t="s">
        <v>230</v>
      </c>
      <c r="W760" t="s">
        <v>235</v>
      </c>
      <c r="X760">
        <v>5</v>
      </c>
      <c r="Y760">
        <v>981</v>
      </c>
      <c r="Z760" t="s">
        <v>226</v>
      </c>
      <c r="AA760" t="s">
        <v>1021</v>
      </c>
      <c r="AB760">
        <v>1</v>
      </c>
      <c r="AC760" t="s">
        <v>960</v>
      </c>
      <c r="AD760">
        <v>1</v>
      </c>
      <c r="AE760">
        <v>20110930</v>
      </c>
      <c r="AF760" s="358">
        <v>40816</v>
      </c>
      <c r="AG760" s="147">
        <v>40816</v>
      </c>
      <c r="AH760" s="147">
        <v>2011</v>
      </c>
      <c r="AV760" t="s">
        <v>976</v>
      </c>
      <c r="AW760" t="s">
        <v>971</v>
      </c>
      <c r="AX760">
        <v>0.01</v>
      </c>
      <c r="AY760" t="s">
        <v>976</v>
      </c>
      <c r="AZ760" t="s">
        <v>962</v>
      </c>
      <c r="BG760" t="s">
        <v>976</v>
      </c>
      <c r="BH760" t="s">
        <v>971</v>
      </c>
      <c r="BI760">
        <v>1.2999999999999999E-2</v>
      </c>
      <c r="BJ760" t="s">
        <v>976</v>
      </c>
      <c r="BK760" t="s">
        <v>963</v>
      </c>
    </row>
    <row r="761" spans="1:63">
      <c r="A761" s="372">
        <v>2</v>
      </c>
      <c r="B761" s="360"/>
      <c r="C761" s="360"/>
      <c r="D761" s="360">
        <v>0.01</v>
      </c>
      <c r="E761" s="360"/>
      <c r="U761" t="s">
        <v>234</v>
      </c>
      <c r="V761" t="s">
        <v>230</v>
      </c>
      <c r="W761" t="s">
        <v>235</v>
      </c>
      <c r="X761">
        <v>5</v>
      </c>
      <c r="Y761">
        <v>981</v>
      </c>
      <c r="Z761" t="s">
        <v>226</v>
      </c>
      <c r="AA761" t="s">
        <v>1021</v>
      </c>
      <c r="AB761">
        <v>1</v>
      </c>
      <c r="AC761" t="s">
        <v>960</v>
      </c>
      <c r="AD761">
        <v>1</v>
      </c>
      <c r="AE761">
        <v>20111031</v>
      </c>
      <c r="AF761" s="358">
        <v>40847</v>
      </c>
      <c r="AG761" s="147">
        <v>40847</v>
      </c>
      <c r="AH761" s="147">
        <v>2011</v>
      </c>
      <c r="AV761" t="s">
        <v>976</v>
      </c>
      <c r="AW761" t="s">
        <v>971</v>
      </c>
      <c r="AX761">
        <v>0.01</v>
      </c>
      <c r="AY761" t="s">
        <v>976</v>
      </c>
      <c r="AZ761" t="s">
        <v>962</v>
      </c>
      <c r="BG761" t="s">
        <v>976</v>
      </c>
      <c r="BH761" t="s">
        <v>971</v>
      </c>
      <c r="BI761">
        <v>1.2999999999999999E-2</v>
      </c>
      <c r="BJ761" t="s">
        <v>976</v>
      </c>
      <c r="BK761" t="s">
        <v>963</v>
      </c>
    </row>
    <row r="762" spans="1:63">
      <c r="A762" s="362" t="s">
        <v>235</v>
      </c>
      <c r="B762" s="360"/>
      <c r="C762" s="360"/>
      <c r="D762" s="360">
        <v>0.02</v>
      </c>
      <c r="E762" s="360"/>
      <c r="U762" t="s">
        <v>234</v>
      </c>
      <c r="V762" t="s">
        <v>230</v>
      </c>
      <c r="W762" t="s">
        <v>235</v>
      </c>
      <c r="X762">
        <v>5</v>
      </c>
      <c r="Y762">
        <v>981</v>
      </c>
      <c r="Z762" t="s">
        <v>226</v>
      </c>
      <c r="AA762" t="s">
        <v>1021</v>
      </c>
      <c r="AB762">
        <v>1</v>
      </c>
      <c r="AC762" t="s">
        <v>960</v>
      </c>
      <c r="AD762">
        <v>1</v>
      </c>
      <c r="AE762">
        <v>20111130</v>
      </c>
      <c r="AF762" s="358">
        <v>40877</v>
      </c>
      <c r="AG762" s="147">
        <v>40877</v>
      </c>
      <c r="AH762" s="147">
        <v>2011</v>
      </c>
      <c r="AV762" t="s">
        <v>976</v>
      </c>
      <c r="AW762" t="s">
        <v>971</v>
      </c>
      <c r="AX762">
        <v>0.01</v>
      </c>
      <c r="AY762" t="s">
        <v>976</v>
      </c>
      <c r="AZ762" t="s">
        <v>962</v>
      </c>
      <c r="BG762" t="s">
        <v>976</v>
      </c>
      <c r="BH762" t="s">
        <v>971</v>
      </c>
      <c r="BI762">
        <v>1.2999999999999999E-2</v>
      </c>
      <c r="BJ762" t="s">
        <v>976</v>
      </c>
      <c r="BK762" t="s">
        <v>963</v>
      </c>
    </row>
    <row r="763" spans="1:63">
      <c r="A763" s="372">
        <v>7</v>
      </c>
      <c r="B763" s="360"/>
      <c r="C763" s="360"/>
      <c r="D763" s="360">
        <v>0.02</v>
      </c>
      <c r="E763" s="360"/>
      <c r="U763" t="s">
        <v>234</v>
      </c>
      <c r="V763" t="s">
        <v>230</v>
      </c>
      <c r="W763" t="s">
        <v>235</v>
      </c>
      <c r="X763">
        <v>5</v>
      </c>
      <c r="Y763">
        <v>981</v>
      </c>
      <c r="Z763" t="s">
        <v>226</v>
      </c>
      <c r="AA763" t="s">
        <v>1021</v>
      </c>
      <c r="AB763">
        <v>1</v>
      </c>
      <c r="AC763" t="s">
        <v>960</v>
      </c>
      <c r="AD763">
        <v>1</v>
      </c>
      <c r="AE763">
        <v>20111231</v>
      </c>
      <c r="AF763" s="358">
        <v>40908</v>
      </c>
      <c r="AG763" s="147">
        <v>40908</v>
      </c>
      <c r="AH763" s="147">
        <v>2011</v>
      </c>
      <c r="AV763" t="s">
        <v>976</v>
      </c>
      <c r="AW763" t="s">
        <v>971</v>
      </c>
      <c r="AX763">
        <v>0.01</v>
      </c>
      <c r="AY763" t="s">
        <v>976</v>
      </c>
      <c r="AZ763" t="s">
        <v>962</v>
      </c>
      <c r="BG763" t="s">
        <v>976</v>
      </c>
      <c r="BH763" t="s">
        <v>971</v>
      </c>
      <c r="BI763">
        <v>1.2999999999999999E-2</v>
      </c>
      <c r="BJ763" t="s">
        <v>976</v>
      </c>
      <c r="BK763" t="s">
        <v>963</v>
      </c>
    </row>
    <row r="764" spans="1:63">
      <c r="A764" s="106" t="s">
        <v>1072</v>
      </c>
      <c r="B764" s="360"/>
      <c r="C764" s="360"/>
      <c r="D764" s="360">
        <v>10</v>
      </c>
      <c r="E764" s="360"/>
      <c r="U764" t="s">
        <v>234</v>
      </c>
      <c r="V764" t="s">
        <v>230</v>
      </c>
      <c r="W764" t="s">
        <v>235</v>
      </c>
      <c r="X764">
        <v>5</v>
      </c>
      <c r="Y764">
        <v>981</v>
      </c>
      <c r="Z764" t="s">
        <v>226</v>
      </c>
      <c r="AA764" t="s">
        <v>1021</v>
      </c>
      <c r="AB764">
        <v>1</v>
      </c>
      <c r="AC764" t="s">
        <v>960</v>
      </c>
      <c r="AD764">
        <v>1</v>
      </c>
      <c r="AE764">
        <v>20120131</v>
      </c>
      <c r="AF764" s="358">
        <v>40939</v>
      </c>
      <c r="AG764" s="147">
        <v>40939</v>
      </c>
      <c r="AH764" s="147">
        <v>2012</v>
      </c>
      <c r="AV764" t="s">
        <v>976</v>
      </c>
      <c r="AW764" t="s">
        <v>971</v>
      </c>
      <c r="AX764">
        <v>0.01</v>
      </c>
      <c r="AY764" t="s">
        <v>976</v>
      </c>
      <c r="AZ764" t="s">
        <v>962</v>
      </c>
      <c r="BG764" t="s">
        <v>976</v>
      </c>
      <c r="BH764" t="s">
        <v>971</v>
      </c>
      <c r="BI764">
        <v>1.2999999999999999E-2</v>
      </c>
      <c r="BJ764" t="s">
        <v>976</v>
      </c>
      <c r="BK764" t="s">
        <v>963</v>
      </c>
    </row>
    <row r="765" spans="1:63">
      <c r="A765" s="361">
        <v>2010</v>
      </c>
      <c r="B765" s="360"/>
      <c r="C765" s="360"/>
      <c r="D765" s="360">
        <v>10</v>
      </c>
      <c r="E765" s="360"/>
      <c r="U765" t="s">
        <v>234</v>
      </c>
      <c r="V765" t="s">
        <v>230</v>
      </c>
      <c r="W765" t="s">
        <v>235</v>
      </c>
      <c r="X765">
        <v>5</v>
      </c>
      <c r="Y765">
        <v>981</v>
      </c>
      <c r="Z765" t="s">
        <v>226</v>
      </c>
      <c r="AA765" t="s">
        <v>1021</v>
      </c>
      <c r="AB765">
        <v>1</v>
      </c>
      <c r="AC765" t="s">
        <v>960</v>
      </c>
      <c r="AD765">
        <v>1</v>
      </c>
      <c r="AE765">
        <v>20120229</v>
      </c>
      <c r="AF765" s="358">
        <v>40968</v>
      </c>
      <c r="AG765" s="147">
        <v>40968</v>
      </c>
      <c r="AH765" s="147">
        <v>2012</v>
      </c>
      <c r="AV765" t="s">
        <v>976</v>
      </c>
      <c r="AW765" t="s">
        <v>971</v>
      </c>
      <c r="AX765">
        <v>0.01</v>
      </c>
      <c r="AY765" t="s">
        <v>976</v>
      </c>
      <c r="AZ765" t="s">
        <v>962</v>
      </c>
      <c r="BG765" t="s">
        <v>976</v>
      </c>
      <c r="BH765" t="s">
        <v>971</v>
      </c>
      <c r="BI765">
        <v>1.2999999999999999E-2</v>
      </c>
      <c r="BJ765" t="s">
        <v>976</v>
      </c>
      <c r="BK765" t="s">
        <v>963</v>
      </c>
    </row>
    <row r="766" spans="1:63">
      <c r="A766" s="362" t="s">
        <v>233</v>
      </c>
      <c r="B766" s="360"/>
      <c r="C766" s="360"/>
      <c r="D766" s="360">
        <v>10</v>
      </c>
      <c r="E766" s="360"/>
      <c r="U766" t="s">
        <v>234</v>
      </c>
      <c r="V766" t="s">
        <v>230</v>
      </c>
      <c r="W766" t="s">
        <v>235</v>
      </c>
      <c r="X766">
        <v>5</v>
      </c>
      <c r="Y766">
        <v>981</v>
      </c>
      <c r="Z766" t="s">
        <v>226</v>
      </c>
      <c r="AA766" t="s">
        <v>1021</v>
      </c>
      <c r="AB766">
        <v>1</v>
      </c>
      <c r="AC766" t="s">
        <v>960</v>
      </c>
      <c r="AD766">
        <v>1</v>
      </c>
      <c r="AE766">
        <v>20120331</v>
      </c>
      <c r="AF766" s="358">
        <v>40999</v>
      </c>
      <c r="AG766" s="147">
        <v>40999</v>
      </c>
      <c r="AH766" s="147">
        <v>2012</v>
      </c>
      <c r="AV766" t="s">
        <v>976</v>
      </c>
      <c r="AW766" t="s">
        <v>971</v>
      </c>
      <c r="AX766">
        <v>0.01</v>
      </c>
      <c r="AY766" t="s">
        <v>976</v>
      </c>
      <c r="AZ766" t="s">
        <v>962</v>
      </c>
      <c r="BG766" t="s">
        <v>976</v>
      </c>
      <c r="BH766" t="s">
        <v>971</v>
      </c>
      <c r="BI766">
        <v>1.2999999999999999E-2</v>
      </c>
      <c r="BJ766" t="s">
        <v>976</v>
      </c>
      <c r="BK766" t="s">
        <v>963</v>
      </c>
    </row>
    <row r="767" spans="1:63">
      <c r="A767" s="372">
        <v>2</v>
      </c>
      <c r="B767" s="360"/>
      <c r="C767" s="360"/>
      <c r="D767" s="360">
        <v>10</v>
      </c>
      <c r="E767" s="360"/>
      <c r="U767" t="s">
        <v>234</v>
      </c>
      <c r="V767" t="s">
        <v>230</v>
      </c>
      <c r="W767" t="s">
        <v>235</v>
      </c>
      <c r="X767">
        <v>5</v>
      </c>
      <c r="Y767">
        <v>981</v>
      </c>
      <c r="Z767" t="s">
        <v>226</v>
      </c>
      <c r="AA767" t="s">
        <v>1021</v>
      </c>
      <c r="AB767">
        <v>1</v>
      </c>
      <c r="AC767" t="s">
        <v>960</v>
      </c>
      <c r="AD767">
        <v>1</v>
      </c>
      <c r="AE767">
        <v>20120430</v>
      </c>
      <c r="AF767" s="358">
        <v>41029</v>
      </c>
      <c r="AG767" s="147">
        <v>41029</v>
      </c>
      <c r="AH767" s="147">
        <v>2012</v>
      </c>
      <c r="AV767" t="s">
        <v>976</v>
      </c>
      <c r="AW767" t="s">
        <v>971</v>
      </c>
      <c r="AX767">
        <v>0.01</v>
      </c>
      <c r="AY767" t="s">
        <v>976</v>
      </c>
      <c r="AZ767" t="s">
        <v>962</v>
      </c>
      <c r="BG767" t="s">
        <v>976</v>
      </c>
      <c r="BH767" t="s">
        <v>971</v>
      </c>
      <c r="BI767">
        <v>1.2999999999999999E-2</v>
      </c>
      <c r="BJ767" t="s">
        <v>976</v>
      </c>
      <c r="BK767" t="s">
        <v>963</v>
      </c>
    </row>
    <row r="768" spans="1:63">
      <c r="A768" s="362" t="s">
        <v>235</v>
      </c>
      <c r="B768" s="360"/>
      <c r="C768" s="360"/>
      <c r="D768" s="360">
        <v>10</v>
      </c>
      <c r="E768" s="360"/>
      <c r="U768" t="s">
        <v>234</v>
      </c>
      <c r="V768" t="s">
        <v>230</v>
      </c>
      <c r="W768" t="s">
        <v>235</v>
      </c>
      <c r="X768">
        <v>5</v>
      </c>
      <c r="Y768">
        <v>1042</v>
      </c>
      <c r="Z768" t="s">
        <v>1024</v>
      </c>
      <c r="AA768" t="s">
        <v>1025</v>
      </c>
      <c r="AB768">
        <v>1</v>
      </c>
      <c r="AC768" t="s">
        <v>960</v>
      </c>
      <c r="AD768">
        <v>1</v>
      </c>
      <c r="AE768">
        <v>20120531</v>
      </c>
      <c r="AF768" s="358">
        <v>41060</v>
      </c>
      <c r="AG768" s="147">
        <v>41060</v>
      </c>
      <c r="AH768" s="147">
        <v>2012</v>
      </c>
      <c r="AV768" t="s">
        <v>976</v>
      </c>
      <c r="AW768" t="s">
        <v>971</v>
      </c>
      <c r="AX768">
        <v>3.2000000000000001E-2</v>
      </c>
      <c r="AY768" t="s">
        <v>976</v>
      </c>
      <c r="AZ768" t="s">
        <v>962</v>
      </c>
      <c r="BG768" t="s">
        <v>976</v>
      </c>
      <c r="BH768" t="s">
        <v>971</v>
      </c>
      <c r="BI768">
        <v>4.1000000000000002E-2</v>
      </c>
      <c r="BJ768" t="s">
        <v>976</v>
      </c>
      <c r="BK768" t="s">
        <v>963</v>
      </c>
    </row>
    <row r="769" spans="1:63">
      <c r="A769" s="372">
        <v>7</v>
      </c>
      <c r="B769" s="360"/>
      <c r="C769" s="360"/>
      <c r="D769" s="360">
        <v>10</v>
      </c>
      <c r="E769" s="360"/>
      <c r="U769" t="s">
        <v>234</v>
      </c>
      <c r="V769" t="s">
        <v>230</v>
      </c>
      <c r="W769" t="s">
        <v>235</v>
      </c>
      <c r="X769">
        <v>5</v>
      </c>
      <c r="Y769">
        <v>1042</v>
      </c>
      <c r="Z769" t="s">
        <v>1024</v>
      </c>
      <c r="AA769" t="s">
        <v>1025</v>
      </c>
      <c r="AB769">
        <v>1</v>
      </c>
      <c r="AC769" t="s">
        <v>960</v>
      </c>
      <c r="AD769">
        <v>1</v>
      </c>
      <c r="AE769">
        <v>20120630</v>
      </c>
      <c r="AF769" s="358">
        <v>41090</v>
      </c>
      <c r="AG769" s="147">
        <v>41090</v>
      </c>
      <c r="AH769" s="147">
        <v>2012</v>
      </c>
      <c r="AV769" t="s">
        <v>976</v>
      </c>
      <c r="AW769" t="s">
        <v>971</v>
      </c>
      <c r="AX769">
        <v>3.2000000000000001E-2</v>
      </c>
      <c r="AY769" t="s">
        <v>976</v>
      </c>
      <c r="AZ769" t="s">
        <v>962</v>
      </c>
      <c r="BG769" t="s">
        <v>976</v>
      </c>
      <c r="BH769" t="s">
        <v>971</v>
      </c>
      <c r="BI769">
        <v>4.1000000000000002E-2</v>
      </c>
      <c r="BJ769" t="s">
        <v>976</v>
      </c>
      <c r="BK769" t="s">
        <v>963</v>
      </c>
    </row>
    <row r="770" spans="1:63">
      <c r="A770" s="361">
        <v>2011</v>
      </c>
      <c r="B770" s="360"/>
      <c r="C770" s="360"/>
      <c r="D770" s="360">
        <v>10</v>
      </c>
      <c r="E770" s="360"/>
      <c r="U770" t="s">
        <v>234</v>
      </c>
      <c r="V770" t="s">
        <v>230</v>
      </c>
      <c r="W770" t="s">
        <v>235</v>
      </c>
      <c r="X770">
        <v>5</v>
      </c>
      <c r="Y770">
        <v>1042</v>
      </c>
      <c r="Z770" t="s">
        <v>1024</v>
      </c>
      <c r="AA770" t="s">
        <v>1025</v>
      </c>
      <c r="AB770">
        <v>1</v>
      </c>
      <c r="AC770" t="s">
        <v>960</v>
      </c>
      <c r="AD770">
        <v>1</v>
      </c>
      <c r="AE770">
        <v>20120731</v>
      </c>
      <c r="AF770" s="358">
        <v>41121</v>
      </c>
      <c r="AG770" s="147">
        <v>41121</v>
      </c>
      <c r="AH770" s="147">
        <v>2012</v>
      </c>
      <c r="AV770" t="s">
        <v>976</v>
      </c>
      <c r="AW770" t="s">
        <v>971</v>
      </c>
      <c r="AX770">
        <v>3.2000000000000001E-2</v>
      </c>
      <c r="AY770" t="s">
        <v>976</v>
      </c>
      <c r="AZ770" t="s">
        <v>962</v>
      </c>
      <c r="BG770" t="s">
        <v>976</v>
      </c>
      <c r="BH770" t="s">
        <v>971</v>
      </c>
      <c r="BI770">
        <v>4.1000000000000002E-2</v>
      </c>
      <c r="BJ770" t="s">
        <v>976</v>
      </c>
      <c r="BK770" t="s">
        <v>963</v>
      </c>
    </row>
    <row r="771" spans="1:63">
      <c r="A771" s="362" t="s">
        <v>233</v>
      </c>
      <c r="B771" s="360"/>
      <c r="C771" s="360"/>
      <c r="D771" s="360">
        <v>10</v>
      </c>
      <c r="E771" s="360"/>
      <c r="U771" t="s">
        <v>234</v>
      </c>
      <c r="V771" t="s">
        <v>230</v>
      </c>
      <c r="W771" t="s">
        <v>235</v>
      </c>
      <c r="X771">
        <v>5</v>
      </c>
      <c r="Y771">
        <v>1042</v>
      </c>
      <c r="Z771" t="s">
        <v>1024</v>
      </c>
      <c r="AA771" t="s">
        <v>1025</v>
      </c>
      <c r="AB771">
        <v>1</v>
      </c>
      <c r="AC771" t="s">
        <v>960</v>
      </c>
      <c r="AD771">
        <v>1</v>
      </c>
      <c r="AE771">
        <v>20120831</v>
      </c>
      <c r="AF771" s="358">
        <v>41152</v>
      </c>
      <c r="AG771" s="147">
        <v>41152</v>
      </c>
      <c r="AH771" s="147">
        <v>2012</v>
      </c>
      <c r="AV771" t="s">
        <v>976</v>
      </c>
      <c r="AW771" t="s">
        <v>971</v>
      </c>
      <c r="AX771">
        <v>3.2000000000000001E-2</v>
      </c>
      <c r="AY771" t="s">
        <v>976</v>
      </c>
      <c r="AZ771" t="s">
        <v>962</v>
      </c>
      <c r="BG771" t="s">
        <v>976</v>
      </c>
      <c r="BH771" t="s">
        <v>971</v>
      </c>
      <c r="BI771">
        <v>4.1000000000000002E-2</v>
      </c>
      <c r="BJ771" t="s">
        <v>976</v>
      </c>
      <c r="BK771" t="s">
        <v>963</v>
      </c>
    </row>
    <row r="772" spans="1:63">
      <c r="A772" s="372">
        <v>2</v>
      </c>
      <c r="B772" s="360"/>
      <c r="C772" s="360"/>
      <c r="D772" s="360">
        <v>10</v>
      </c>
      <c r="E772" s="360"/>
      <c r="U772" t="s">
        <v>234</v>
      </c>
      <c r="V772" t="s">
        <v>230</v>
      </c>
      <c r="W772" t="s">
        <v>235</v>
      </c>
      <c r="X772">
        <v>5</v>
      </c>
      <c r="Y772">
        <v>1042</v>
      </c>
      <c r="Z772" t="s">
        <v>1024</v>
      </c>
      <c r="AA772" t="s">
        <v>1025</v>
      </c>
      <c r="AB772">
        <v>1</v>
      </c>
      <c r="AC772" t="s">
        <v>960</v>
      </c>
      <c r="AD772">
        <v>1</v>
      </c>
      <c r="AE772">
        <v>20120930</v>
      </c>
      <c r="AF772" s="358">
        <v>41182</v>
      </c>
      <c r="AG772" s="147">
        <v>41182</v>
      </c>
      <c r="AH772" s="147">
        <v>2012</v>
      </c>
      <c r="AV772" t="s">
        <v>976</v>
      </c>
      <c r="AW772" t="s">
        <v>971</v>
      </c>
      <c r="AX772">
        <v>3.2000000000000001E-2</v>
      </c>
      <c r="AY772" t="s">
        <v>976</v>
      </c>
      <c r="AZ772" t="s">
        <v>962</v>
      </c>
      <c r="BG772" t="s">
        <v>976</v>
      </c>
      <c r="BH772" t="s">
        <v>971</v>
      </c>
      <c r="BI772">
        <v>4.1000000000000002E-2</v>
      </c>
      <c r="BJ772" t="s">
        <v>976</v>
      </c>
      <c r="BK772" t="s">
        <v>963</v>
      </c>
    </row>
    <row r="773" spans="1:63">
      <c r="A773" s="362" t="s">
        <v>235</v>
      </c>
      <c r="B773" s="360"/>
      <c r="C773" s="360"/>
      <c r="D773" s="360">
        <v>10</v>
      </c>
      <c r="E773" s="360"/>
      <c r="U773" t="s">
        <v>234</v>
      </c>
      <c r="V773" t="s">
        <v>230</v>
      </c>
      <c r="W773" t="s">
        <v>235</v>
      </c>
      <c r="X773">
        <v>5</v>
      </c>
      <c r="Y773">
        <v>1045</v>
      </c>
      <c r="Z773" t="s">
        <v>1026</v>
      </c>
      <c r="AA773" t="s">
        <v>1027</v>
      </c>
      <c r="AB773">
        <v>1</v>
      </c>
      <c r="AC773" t="s">
        <v>960</v>
      </c>
      <c r="AD773">
        <v>1</v>
      </c>
      <c r="AE773">
        <v>20090731</v>
      </c>
      <c r="AF773" s="358">
        <v>40025</v>
      </c>
      <c r="AG773" s="147">
        <v>40025</v>
      </c>
      <c r="AH773" s="147">
        <v>2009</v>
      </c>
      <c r="AV773" t="s">
        <v>976</v>
      </c>
      <c r="AW773" t="s">
        <v>971</v>
      </c>
      <c r="AX773">
        <v>3.5</v>
      </c>
      <c r="AY773" t="s">
        <v>976</v>
      </c>
      <c r="AZ773" t="s">
        <v>962</v>
      </c>
      <c r="BG773" t="s">
        <v>976</v>
      </c>
      <c r="BH773" t="s">
        <v>971</v>
      </c>
      <c r="BI773">
        <v>7</v>
      </c>
      <c r="BJ773" t="s">
        <v>976</v>
      </c>
      <c r="BK773" t="s">
        <v>963</v>
      </c>
    </row>
    <row r="774" spans="1:63">
      <c r="A774" s="372">
        <v>7</v>
      </c>
      <c r="B774" s="360"/>
      <c r="C774" s="360"/>
      <c r="D774" s="360">
        <v>10</v>
      </c>
      <c r="E774" s="360"/>
      <c r="U774" t="s">
        <v>234</v>
      </c>
      <c r="V774" t="s">
        <v>230</v>
      </c>
      <c r="W774" t="s">
        <v>235</v>
      </c>
      <c r="X774">
        <v>5</v>
      </c>
      <c r="Y774">
        <v>1045</v>
      </c>
      <c r="Z774" t="s">
        <v>1026</v>
      </c>
      <c r="AA774" t="s">
        <v>1027</v>
      </c>
      <c r="AB774">
        <v>1</v>
      </c>
      <c r="AC774" t="s">
        <v>960</v>
      </c>
      <c r="AD774">
        <v>1</v>
      </c>
      <c r="AE774">
        <v>20090831</v>
      </c>
      <c r="AF774" s="358">
        <v>40056</v>
      </c>
      <c r="AG774" s="147">
        <v>40056</v>
      </c>
      <c r="AH774" s="147">
        <v>2009</v>
      </c>
      <c r="AV774" t="s">
        <v>976</v>
      </c>
      <c r="AW774" t="s">
        <v>971</v>
      </c>
      <c r="AX774">
        <v>3.5</v>
      </c>
      <c r="AY774" t="s">
        <v>976</v>
      </c>
      <c r="AZ774" t="s">
        <v>962</v>
      </c>
      <c r="BG774" t="s">
        <v>976</v>
      </c>
      <c r="BH774" t="s">
        <v>971</v>
      </c>
      <c r="BI774">
        <v>7</v>
      </c>
      <c r="BJ774" t="s">
        <v>976</v>
      </c>
      <c r="BK774" t="s">
        <v>963</v>
      </c>
    </row>
    <row r="775" spans="1:63">
      <c r="A775" s="361">
        <v>2012</v>
      </c>
      <c r="B775" s="360"/>
      <c r="C775" s="360"/>
      <c r="D775" s="360">
        <v>10</v>
      </c>
      <c r="E775" s="360"/>
      <c r="U775" t="s">
        <v>234</v>
      </c>
      <c r="V775" t="s">
        <v>230</v>
      </c>
      <c r="W775" t="s">
        <v>235</v>
      </c>
      <c r="X775">
        <v>5</v>
      </c>
      <c r="Y775">
        <v>1045</v>
      </c>
      <c r="Z775" t="s">
        <v>1026</v>
      </c>
      <c r="AA775" t="s">
        <v>1027</v>
      </c>
      <c r="AB775">
        <v>1</v>
      </c>
      <c r="AC775" t="s">
        <v>960</v>
      </c>
      <c r="AD775">
        <v>1</v>
      </c>
      <c r="AE775">
        <v>20090930</v>
      </c>
      <c r="AF775" s="358">
        <v>40086</v>
      </c>
      <c r="AG775" s="147">
        <v>40086</v>
      </c>
      <c r="AH775" s="147">
        <v>2009</v>
      </c>
      <c r="AV775" t="s">
        <v>976</v>
      </c>
      <c r="AW775" t="s">
        <v>971</v>
      </c>
      <c r="AX775">
        <v>3.5</v>
      </c>
      <c r="AY775" t="s">
        <v>976</v>
      </c>
      <c r="AZ775" t="s">
        <v>962</v>
      </c>
      <c r="BG775" t="s">
        <v>976</v>
      </c>
      <c r="BH775" t="s">
        <v>971</v>
      </c>
      <c r="BI775">
        <v>7</v>
      </c>
      <c r="BJ775" t="s">
        <v>976</v>
      </c>
      <c r="BK775" t="s">
        <v>963</v>
      </c>
    </row>
    <row r="776" spans="1:63">
      <c r="A776" s="362" t="s">
        <v>233</v>
      </c>
      <c r="B776" s="360"/>
      <c r="C776" s="360"/>
      <c r="D776" s="360">
        <v>10</v>
      </c>
      <c r="E776" s="360"/>
      <c r="U776" t="s">
        <v>234</v>
      </c>
      <c r="V776" t="s">
        <v>230</v>
      </c>
      <c r="W776" t="s">
        <v>235</v>
      </c>
      <c r="X776">
        <v>5</v>
      </c>
      <c r="Y776">
        <v>1045</v>
      </c>
      <c r="Z776" t="s">
        <v>1026</v>
      </c>
      <c r="AA776" t="s">
        <v>1027</v>
      </c>
      <c r="AB776">
        <v>1</v>
      </c>
      <c r="AC776" t="s">
        <v>960</v>
      </c>
      <c r="AD776">
        <v>1</v>
      </c>
      <c r="AE776">
        <v>20091031</v>
      </c>
      <c r="AF776" s="358">
        <v>40117</v>
      </c>
      <c r="AG776" s="147">
        <v>40117</v>
      </c>
      <c r="AH776" s="147">
        <v>2009</v>
      </c>
      <c r="AV776" t="s">
        <v>976</v>
      </c>
      <c r="AW776" t="s">
        <v>971</v>
      </c>
      <c r="AX776">
        <v>3.5</v>
      </c>
      <c r="AY776" t="s">
        <v>976</v>
      </c>
      <c r="AZ776" t="s">
        <v>962</v>
      </c>
      <c r="BG776" t="s">
        <v>976</v>
      </c>
      <c r="BH776" t="s">
        <v>971</v>
      </c>
      <c r="BI776">
        <v>7</v>
      </c>
      <c r="BJ776" t="s">
        <v>976</v>
      </c>
      <c r="BK776" t="s">
        <v>963</v>
      </c>
    </row>
    <row r="777" spans="1:63">
      <c r="A777" s="372">
        <v>2</v>
      </c>
      <c r="B777" s="360"/>
      <c r="C777" s="360"/>
      <c r="D777" s="360">
        <v>10</v>
      </c>
      <c r="E777" s="360"/>
      <c r="U777" t="s">
        <v>234</v>
      </c>
      <c r="V777" t="s">
        <v>230</v>
      </c>
      <c r="W777" t="s">
        <v>235</v>
      </c>
      <c r="X777">
        <v>5</v>
      </c>
      <c r="Y777">
        <v>1045</v>
      </c>
      <c r="Z777" t="s">
        <v>1026</v>
      </c>
      <c r="AA777" t="s">
        <v>1027</v>
      </c>
      <c r="AB777">
        <v>1</v>
      </c>
      <c r="AC777" t="s">
        <v>960</v>
      </c>
      <c r="AD777">
        <v>1</v>
      </c>
      <c r="AE777">
        <v>20091130</v>
      </c>
      <c r="AF777" s="358">
        <v>40147</v>
      </c>
      <c r="AG777" s="147">
        <v>40147</v>
      </c>
      <c r="AH777" s="147">
        <v>2009</v>
      </c>
      <c r="AV777" t="s">
        <v>976</v>
      </c>
      <c r="AW777" t="s">
        <v>971</v>
      </c>
      <c r="AX777">
        <v>3.5</v>
      </c>
      <c r="AY777" t="s">
        <v>976</v>
      </c>
      <c r="AZ777" t="s">
        <v>962</v>
      </c>
      <c r="BG777" t="s">
        <v>976</v>
      </c>
      <c r="BH777" t="s">
        <v>971</v>
      </c>
      <c r="BI777">
        <v>7</v>
      </c>
      <c r="BJ777" t="s">
        <v>976</v>
      </c>
      <c r="BK777" t="s">
        <v>963</v>
      </c>
    </row>
    <row r="778" spans="1:63">
      <c r="A778" s="362" t="s">
        <v>235</v>
      </c>
      <c r="B778" s="360"/>
      <c r="C778" s="360"/>
      <c r="D778" s="360">
        <v>10</v>
      </c>
      <c r="E778" s="360"/>
      <c r="U778" t="s">
        <v>234</v>
      </c>
      <c r="V778" t="s">
        <v>230</v>
      </c>
      <c r="W778" t="s">
        <v>235</v>
      </c>
      <c r="X778">
        <v>5</v>
      </c>
      <c r="Y778">
        <v>1045</v>
      </c>
      <c r="Z778" t="s">
        <v>1026</v>
      </c>
      <c r="AA778" t="s">
        <v>1027</v>
      </c>
      <c r="AB778">
        <v>1</v>
      </c>
      <c r="AC778" t="s">
        <v>960</v>
      </c>
      <c r="AD778">
        <v>1</v>
      </c>
      <c r="AE778">
        <v>20091231</v>
      </c>
      <c r="AF778" s="358">
        <v>40178</v>
      </c>
      <c r="AG778" s="147">
        <v>40178</v>
      </c>
      <c r="AH778" s="147">
        <v>2009</v>
      </c>
      <c r="AV778" t="s">
        <v>976</v>
      </c>
      <c r="AW778" t="s">
        <v>971</v>
      </c>
      <c r="AX778">
        <v>3.5</v>
      </c>
      <c r="AY778" t="s">
        <v>976</v>
      </c>
      <c r="AZ778" t="s">
        <v>962</v>
      </c>
      <c r="BG778" t="s">
        <v>976</v>
      </c>
      <c r="BH778" t="s">
        <v>971</v>
      </c>
      <c r="BI778">
        <v>7</v>
      </c>
      <c r="BJ778" t="s">
        <v>976</v>
      </c>
      <c r="BK778" t="s">
        <v>963</v>
      </c>
    </row>
    <row r="779" spans="1:63">
      <c r="A779" s="372">
        <v>7</v>
      </c>
      <c r="B779" s="360"/>
      <c r="C779" s="360"/>
      <c r="D779" s="360">
        <v>10</v>
      </c>
      <c r="E779" s="360"/>
      <c r="U779" t="s">
        <v>234</v>
      </c>
      <c r="V779" t="s">
        <v>230</v>
      </c>
      <c r="W779" t="s">
        <v>235</v>
      </c>
      <c r="X779">
        <v>5</v>
      </c>
      <c r="Y779">
        <v>1045</v>
      </c>
      <c r="Z779" t="s">
        <v>1026</v>
      </c>
      <c r="AA779" t="s">
        <v>1027</v>
      </c>
      <c r="AB779">
        <v>1</v>
      </c>
      <c r="AC779" t="s">
        <v>960</v>
      </c>
      <c r="AD779">
        <v>1</v>
      </c>
      <c r="AE779">
        <v>20100131</v>
      </c>
      <c r="AF779" s="358">
        <v>40209</v>
      </c>
      <c r="AG779" s="147">
        <v>40209</v>
      </c>
      <c r="AH779" s="147">
        <v>2010</v>
      </c>
      <c r="AV779" t="s">
        <v>976</v>
      </c>
      <c r="AW779" t="s">
        <v>971</v>
      </c>
      <c r="AX779">
        <v>3.5</v>
      </c>
      <c r="AY779" t="s">
        <v>976</v>
      </c>
      <c r="AZ779" t="s">
        <v>962</v>
      </c>
      <c r="BG779" t="s">
        <v>976</v>
      </c>
      <c r="BH779" t="s">
        <v>971</v>
      </c>
      <c r="BI779">
        <v>7</v>
      </c>
      <c r="BJ779" t="s">
        <v>976</v>
      </c>
      <c r="BK779" t="s">
        <v>963</v>
      </c>
    </row>
    <row r="780" spans="1:63">
      <c r="A780" s="106" t="s">
        <v>256</v>
      </c>
      <c r="B780" s="360"/>
      <c r="C780" s="360">
        <v>131.56505000000007</v>
      </c>
      <c r="D780" s="360">
        <v>50.647251121076273</v>
      </c>
      <c r="E780" s="360">
        <v>1197.2274698795184</v>
      </c>
      <c r="U780" t="s">
        <v>234</v>
      </c>
      <c r="V780" t="s">
        <v>230</v>
      </c>
      <c r="W780" t="s">
        <v>235</v>
      </c>
      <c r="X780">
        <v>5</v>
      </c>
      <c r="Y780">
        <v>1045</v>
      </c>
      <c r="Z780" t="s">
        <v>1026</v>
      </c>
      <c r="AA780" t="s">
        <v>1027</v>
      </c>
      <c r="AB780">
        <v>1</v>
      </c>
      <c r="AC780" t="s">
        <v>960</v>
      </c>
      <c r="AD780">
        <v>1</v>
      </c>
      <c r="AE780">
        <v>20100228</v>
      </c>
      <c r="AF780" s="358">
        <v>40237</v>
      </c>
      <c r="AG780" s="147">
        <v>40237</v>
      </c>
      <c r="AH780" s="147">
        <v>2010</v>
      </c>
      <c r="AV780" t="s">
        <v>976</v>
      </c>
      <c r="AW780" t="s">
        <v>971</v>
      </c>
      <c r="AX780">
        <v>3.5</v>
      </c>
      <c r="AY780" t="s">
        <v>976</v>
      </c>
      <c r="AZ780" t="s">
        <v>962</v>
      </c>
      <c r="BG780" t="s">
        <v>976</v>
      </c>
      <c r="BH780" t="s">
        <v>971</v>
      </c>
      <c r="BI780">
        <v>7</v>
      </c>
      <c r="BJ780" t="s">
        <v>976</v>
      </c>
      <c r="BK780" t="s">
        <v>963</v>
      </c>
    </row>
    <row r="781" spans="1:63">
      <c r="U781" t="s">
        <v>234</v>
      </c>
      <c r="V781" t="s">
        <v>230</v>
      </c>
      <c r="W781" t="s">
        <v>235</v>
      </c>
      <c r="X781">
        <v>5</v>
      </c>
      <c r="Y781">
        <v>1045</v>
      </c>
      <c r="Z781" t="s">
        <v>1026</v>
      </c>
      <c r="AA781" t="s">
        <v>1027</v>
      </c>
      <c r="AB781">
        <v>1</v>
      </c>
      <c r="AC781" t="s">
        <v>960</v>
      </c>
      <c r="AD781">
        <v>1</v>
      </c>
      <c r="AE781">
        <v>20100331</v>
      </c>
      <c r="AF781" s="358">
        <v>40268</v>
      </c>
      <c r="AG781" s="147">
        <v>40268</v>
      </c>
      <c r="AH781" s="147">
        <v>2010</v>
      </c>
      <c r="AV781" t="s">
        <v>976</v>
      </c>
      <c r="AW781" t="s">
        <v>971</v>
      </c>
      <c r="AX781">
        <v>3.5</v>
      </c>
      <c r="AY781" t="s">
        <v>976</v>
      </c>
      <c r="AZ781" t="s">
        <v>962</v>
      </c>
      <c r="BG781" t="s">
        <v>976</v>
      </c>
      <c r="BH781" t="s">
        <v>971</v>
      </c>
      <c r="BI781">
        <v>7</v>
      </c>
      <c r="BJ781" t="s">
        <v>976</v>
      </c>
      <c r="BK781" t="s">
        <v>963</v>
      </c>
    </row>
    <row r="782" spans="1:63">
      <c r="U782" t="s">
        <v>234</v>
      </c>
      <c r="V782" t="s">
        <v>230</v>
      </c>
      <c r="W782" t="s">
        <v>235</v>
      </c>
      <c r="X782">
        <v>5</v>
      </c>
      <c r="Y782">
        <v>1045</v>
      </c>
      <c r="Z782" t="s">
        <v>1026</v>
      </c>
      <c r="AA782" t="s">
        <v>1027</v>
      </c>
      <c r="AB782">
        <v>1</v>
      </c>
      <c r="AC782" t="s">
        <v>960</v>
      </c>
      <c r="AD782">
        <v>1</v>
      </c>
      <c r="AE782">
        <v>20100430</v>
      </c>
      <c r="AF782" s="358">
        <v>40298</v>
      </c>
      <c r="AG782" s="147">
        <v>40298</v>
      </c>
      <c r="AH782" s="147">
        <v>2010</v>
      </c>
      <c r="AV782" t="s">
        <v>976</v>
      </c>
      <c r="AW782" t="s">
        <v>971</v>
      </c>
      <c r="AX782">
        <v>3.5</v>
      </c>
      <c r="AY782" t="s">
        <v>976</v>
      </c>
      <c r="AZ782" t="s">
        <v>962</v>
      </c>
      <c r="BG782" t="s">
        <v>976</v>
      </c>
      <c r="BH782" t="s">
        <v>971</v>
      </c>
      <c r="BI782">
        <v>7</v>
      </c>
      <c r="BJ782" t="s">
        <v>976</v>
      </c>
      <c r="BK782" t="s">
        <v>963</v>
      </c>
    </row>
    <row r="783" spans="1:63">
      <c r="U783" t="s">
        <v>234</v>
      </c>
      <c r="V783" t="s">
        <v>230</v>
      </c>
      <c r="W783" t="s">
        <v>235</v>
      </c>
      <c r="X783">
        <v>5</v>
      </c>
      <c r="Y783">
        <v>1045</v>
      </c>
      <c r="Z783" t="s">
        <v>1026</v>
      </c>
      <c r="AA783" t="s">
        <v>1027</v>
      </c>
      <c r="AB783">
        <v>1</v>
      </c>
      <c r="AC783" t="s">
        <v>960</v>
      </c>
      <c r="AD783">
        <v>1</v>
      </c>
      <c r="AE783">
        <v>20100531</v>
      </c>
      <c r="AF783" s="358">
        <v>40329</v>
      </c>
      <c r="AG783" s="147">
        <v>40329</v>
      </c>
      <c r="AH783" s="147">
        <v>2010</v>
      </c>
      <c r="AV783" t="s">
        <v>976</v>
      </c>
      <c r="AW783" t="s">
        <v>971</v>
      </c>
      <c r="AX783">
        <v>3.5</v>
      </c>
      <c r="AY783" t="s">
        <v>976</v>
      </c>
      <c r="AZ783" t="s">
        <v>962</v>
      </c>
      <c r="BG783" t="s">
        <v>976</v>
      </c>
      <c r="BH783" t="s">
        <v>971</v>
      </c>
      <c r="BI783">
        <v>7</v>
      </c>
      <c r="BJ783" t="s">
        <v>976</v>
      </c>
      <c r="BK783" t="s">
        <v>963</v>
      </c>
    </row>
    <row r="784" spans="1:63">
      <c r="U784" t="s">
        <v>234</v>
      </c>
      <c r="V784" t="s">
        <v>230</v>
      </c>
      <c r="W784" t="s">
        <v>235</v>
      </c>
      <c r="X784">
        <v>5</v>
      </c>
      <c r="Y784">
        <v>1045</v>
      </c>
      <c r="Z784" t="s">
        <v>1026</v>
      </c>
      <c r="AA784" t="s">
        <v>1027</v>
      </c>
      <c r="AB784">
        <v>1</v>
      </c>
      <c r="AC784" t="s">
        <v>960</v>
      </c>
      <c r="AD784">
        <v>1</v>
      </c>
      <c r="AE784">
        <v>20100630</v>
      </c>
      <c r="AF784" s="358">
        <v>40359</v>
      </c>
      <c r="AG784" s="147">
        <v>40359</v>
      </c>
      <c r="AH784" s="147">
        <v>2010</v>
      </c>
      <c r="AV784" t="s">
        <v>976</v>
      </c>
      <c r="AW784" t="s">
        <v>971</v>
      </c>
      <c r="AX784">
        <v>3.5</v>
      </c>
      <c r="AY784" t="s">
        <v>976</v>
      </c>
      <c r="AZ784" t="s">
        <v>962</v>
      </c>
      <c r="BG784" t="s">
        <v>976</v>
      </c>
      <c r="BH784" t="s">
        <v>971</v>
      </c>
      <c r="BI784">
        <v>7</v>
      </c>
      <c r="BJ784" t="s">
        <v>976</v>
      </c>
      <c r="BK784" t="s">
        <v>963</v>
      </c>
    </row>
    <row r="785" spans="21:63">
      <c r="U785" t="s">
        <v>234</v>
      </c>
      <c r="V785" t="s">
        <v>230</v>
      </c>
      <c r="W785" t="s">
        <v>235</v>
      </c>
      <c r="X785">
        <v>5</v>
      </c>
      <c r="Y785">
        <v>1045</v>
      </c>
      <c r="Z785" t="s">
        <v>1026</v>
      </c>
      <c r="AA785" t="s">
        <v>1027</v>
      </c>
      <c r="AB785">
        <v>1</v>
      </c>
      <c r="AC785" t="s">
        <v>960</v>
      </c>
      <c r="AD785">
        <v>1</v>
      </c>
      <c r="AE785">
        <v>20100731</v>
      </c>
      <c r="AF785" s="358">
        <v>40390</v>
      </c>
      <c r="AG785" s="147">
        <v>40390</v>
      </c>
      <c r="AH785" s="147">
        <v>2010</v>
      </c>
      <c r="AV785" t="s">
        <v>976</v>
      </c>
      <c r="AW785" t="s">
        <v>971</v>
      </c>
      <c r="AX785">
        <v>3.5</v>
      </c>
      <c r="AY785" t="s">
        <v>976</v>
      </c>
      <c r="AZ785" t="s">
        <v>962</v>
      </c>
      <c r="BG785" t="s">
        <v>976</v>
      </c>
      <c r="BH785" t="s">
        <v>971</v>
      </c>
      <c r="BI785">
        <v>7</v>
      </c>
      <c r="BJ785" t="s">
        <v>976</v>
      </c>
      <c r="BK785" t="s">
        <v>963</v>
      </c>
    </row>
    <row r="786" spans="21:63">
      <c r="U786" t="s">
        <v>234</v>
      </c>
      <c r="V786" t="s">
        <v>230</v>
      </c>
      <c r="W786" t="s">
        <v>235</v>
      </c>
      <c r="X786">
        <v>5</v>
      </c>
      <c r="Y786">
        <v>1045</v>
      </c>
      <c r="Z786" t="s">
        <v>1026</v>
      </c>
      <c r="AA786" t="s">
        <v>1027</v>
      </c>
      <c r="AB786">
        <v>1</v>
      </c>
      <c r="AC786" t="s">
        <v>960</v>
      </c>
      <c r="AD786">
        <v>1</v>
      </c>
      <c r="AE786">
        <v>20100831</v>
      </c>
      <c r="AF786" s="358">
        <v>40421</v>
      </c>
      <c r="AG786" s="147">
        <v>40421</v>
      </c>
      <c r="AH786" s="147">
        <v>2010</v>
      </c>
      <c r="AV786" t="s">
        <v>976</v>
      </c>
      <c r="AW786" t="s">
        <v>971</v>
      </c>
      <c r="AX786">
        <v>3.5</v>
      </c>
      <c r="AY786" t="s">
        <v>976</v>
      </c>
      <c r="AZ786" t="s">
        <v>962</v>
      </c>
      <c r="BG786" t="s">
        <v>976</v>
      </c>
      <c r="BH786" t="s">
        <v>971</v>
      </c>
      <c r="BI786">
        <v>7</v>
      </c>
      <c r="BJ786" t="s">
        <v>976</v>
      </c>
      <c r="BK786" t="s">
        <v>963</v>
      </c>
    </row>
    <row r="787" spans="21:63">
      <c r="U787" t="s">
        <v>234</v>
      </c>
      <c r="V787" t="s">
        <v>230</v>
      </c>
      <c r="W787" t="s">
        <v>235</v>
      </c>
      <c r="X787">
        <v>5</v>
      </c>
      <c r="Y787">
        <v>1045</v>
      </c>
      <c r="Z787" t="s">
        <v>1026</v>
      </c>
      <c r="AA787" t="s">
        <v>1027</v>
      </c>
      <c r="AB787">
        <v>1</v>
      </c>
      <c r="AC787" t="s">
        <v>960</v>
      </c>
      <c r="AD787">
        <v>1</v>
      </c>
      <c r="AE787">
        <v>20100930</v>
      </c>
      <c r="AF787" s="358">
        <v>40451</v>
      </c>
      <c r="AG787" s="147">
        <v>40451</v>
      </c>
      <c r="AH787" s="147">
        <v>2010</v>
      </c>
      <c r="AV787" t="s">
        <v>976</v>
      </c>
      <c r="AW787" t="s">
        <v>971</v>
      </c>
      <c r="AX787">
        <v>3.5</v>
      </c>
      <c r="AY787" t="s">
        <v>976</v>
      </c>
      <c r="AZ787" t="s">
        <v>962</v>
      </c>
      <c r="BG787" t="s">
        <v>976</v>
      </c>
      <c r="BH787" t="s">
        <v>971</v>
      </c>
      <c r="BI787">
        <v>7</v>
      </c>
      <c r="BJ787" t="s">
        <v>976</v>
      </c>
      <c r="BK787" t="s">
        <v>963</v>
      </c>
    </row>
    <row r="788" spans="21:63">
      <c r="U788" t="s">
        <v>234</v>
      </c>
      <c r="V788" t="s">
        <v>230</v>
      </c>
      <c r="W788" t="s">
        <v>235</v>
      </c>
      <c r="X788">
        <v>5</v>
      </c>
      <c r="Y788">
        <v>1045</v>
      </c>
      <c r="Z788" t="s">
        <v>1026</v>
      </c>
      <c r="AA788" t="s">
        <v>1027</v>
      </c>
      <c r="AB788">
        <v>1</v>
      </c>
      <c r="AC788" t="s">
        <v>960</v>
      </c>
      <c r="AD788">
        <v>1</v>
      </c>
      <c r="AE788">
        <v>20101031</v>
      </c>
      <c r="AF788" s="358">
        <v>40482</v>
      </c>
      <c r="AG788" s="147">
        <v>40482</v>
      </c>
      <c r="AH788" s="147">
        <v>2010</v>
      </c>
      <c r="AV788" t="s">
        <v>976</v>
      </c>
      <c r="AW788" t="s">
        <v>971</v>
      </c>
      <c r="AX788">
        <v>3.5</v>
      </c>
      <c r="AY788" t="s">
        <v>976</v>
      </c>
      <c r="AZ788" t="s">
        <v>962</v>
      </c>
      <c r="BG788" t="s">
        <v>976</v>
      </c>
      <c r="BH788" t="s">
        <v>971</v>
      </c>
      <c r="BI788">
        <v>7</v>
      </c>
      <c r="BJ788" t="s">
        <v>976</v>
      </c>
      <c r="BK788" t="s">
        <v>963</v>
      </c>
    </row>
    <row r="789" spans="21:63">
      <c r="U789" t="s">
        <v>234</v>
      </c>
      <c r="V789" t="s">
        <v>230</v>
      </c>
      <c r="W789" t="s">
        <v>235</v>
      </c>
      <c r="X789">
        <v>5</v>
      </c>
      <c r="Y789">
        <v>1045</v>
      </c>
      <c r="Z789" t="s">
        <v>1026</v>
      </c>
      <c r="AA789" t="s">
        <v>1027</v>
      </c>
      <c r="AB789">
        <v>1</v>
      </c>
      <c r="AC789" t="s">
        <v>960</v>
      </c>
      <c r="AD789">
        <v>1</v>
      </c>
      <c r="AE789">
        <v>20101130</v>
      </c>
      <c r="AF789" s="358">
        <v>40512</v>
      </c>
      <c r="AG789" s="147">
        <v>40512</v>
      </c>
      <c r="AH789" s="147">
        <v>2010</v>
      </c>
      <c r="AV789" t="s">
        <v>976</v>
      </c>
      <c r="AW789" t="s">
        <v>971</v>
      </c>
      <c r="AX789">
        <v>3.5</v>
      </c>
      <c r="AY789" t="s">
        <v>976</v>
      </c>
      <c r="AZ789" t="s">
        <v>962</v>
      </c>
      <c r="BG789" t="s">
        <v>976</v>
      </c>
      <c r="BH789" t="s">
        <v>971</v>
      </c>
      <c r="BI789">
        <v>7</v>
      </c>
      <c r="BJ789" t="s">
        <v>976</v>
      </c>
      <c r="BK789" t="s">
        <v>963</v>
      </c>
    </row>
    <row r="790" spans="21:63">
      <c r="U790" t="s">
        <v>234</v>
      </c>
      <c r="V790" t="s">
        <v>230</v>
      </c>
      <c r="W790" t="s">
        <v>235</v>
      </c>
      <c r="X790">
        <v>5</v>
      </c>
      <c r="Y790">
        <v>1045</v>
      </c>
      <c r="Z790" t="s">
        <v>1026</v>
      </c>
      <c r="AA790" t="s">
        <v>1027</v>
      </c>
      <c r="AB790">
        <v>1</v>
      </c>
      <c r="AC790" t="s">
        <v>960</v>
      </c>
      <c r="AD790">
        <v>1</v>
      </c>
      <c r="AE790">
        <v>20101231</v>
      </c>
      <c r="AF790" s="358">
        <v>40543</v>
      </c>
      <c r="AG790" s="147">
        <v>40543</v>
      </c>
      <c r="AH790" s="147">
        <v>2010</v>
      </c>
      <c r="AV790" t="s">
        <v>976</v>
      </c>
      <c r="AW790" t="s">
        <v>971</v>
      </c>
      <c r="AX790">
        <v>3.5</v>
      </c>
      <c r="AY790" t="s">
        <v>976</v>
      </c>
      <c r="AZ790" t="s">
        <v>962</v>
      </c>
      <c r="BG790" t="s">
        <v>976</v>
      </c>
      <c r="BH790" t="s">
        <v>971</v>
      </c>
      <c r="BI790">
        <v>7</v>
      </c>
      <c r="BJ790" t="s">
        <v>976</v>
      </c>
      <c r="BK790" t="s">
        <v>963</v>
      </c>
    </row>
    <row r="791" spans="21:63">
      <c r="U791" t="s">
        <v>234</v>
      </c>
      <c r="V791" t="s">
        <v>230</v>
      </c>
      <c r="W791" t="s">
        <v>235</v>
      </c>
      <c r="X791">
        <v>5</v>
      </c>
      <c r="Y791">
        <v>1045</v>
      </c>
      <c r="Z791" t="s">
        <v>1026</v>
      </c>
      <c r="AA791" t="s">
        <v>1027</v>
      </c>
      <c r="AB791">
        <v>1</v>
      </c>
      <c r="AC791" t="s">
        <v>960</v>
      </c>
      <c r="AD791">
        <v>1</v>
      </c>
      <c r="AE791">
        <v>20110131</v>
      </c>
      <c r="AF791" s="358">
        <v>40574</v>
      </c>
      <c r="AG791" s="147">
        <v>40574</v>
      </c>
      <c r="AH791" s="147">
        <v>2011</v>
      </c>
      <c r="AV791" t="s">
        <v>976</v>
      </c>
      <c r="AW791" t="s">
        <v>971</v>
      </c>
      <c r="AX791">
        <v>3.5</v>
      </c>
      <c r="AY791" t="s">
        <v>976</v>
      </c>
      <c r="AZ791" t="s">
        <v>962</v>
      </c>
      <c r="BG791" t="s">
        <v>976</v>
      </c>
      <c r="BH791" t="s">
        <v>971</v>
      </c>
      <c r="BI791">
        <v>7</v>
      </c>
      <c r="BJ791" t="s">
        <v>976</v>
      </c>
      <c r="BK791" t="s">
        <v>963</v>
      </c>
    </row>
    <row r="792" spans="21:63">
      <c r="U792" t="s">
        <v>234</v>
      </c>
      <c r="V792" t="s">
        <v>230</v>
      </c>
      <c r="W792" t="s">
        <v>235</v>
      </c>
      <c r="X792">
        <v>5</v>
      </c>
      <c r="Y792">
        <v>1045</v>
      </c>
      <c r="Z792" t="s">
        <v>1026</v>
      </c>
      <c r="AA792" t="s">
        <v>1027</v>
      </c>
      <c r="AB792">
        <v>1</v>
      </c>
      <c r="AC792" t="s">
        <v>960</v>
      </c>
      <c r="AD792">
        <v>1</v>
      </c>
      <c r="AE792">
        <v>20110228</v>
      </c>
      <c r="AF792" s="358">
        <v>40602</v>
      </c>
      <c r="AG792" s="147">
        <v>40602</v>
      </c>
      <c r="AH792" s="147">
        <v>2011</v>
      </c>
      <c r="AV792" t="s">
        <v>976</v>
      </c>
      <c r="AW792" t="s">
        <v>971</v>
      </c>
      <c r="AX792">
        <v>3.5</v>
      </c>
      <c r="AY792" t="s">
        <v>976</v>
      </c>
      <c r="AZ792" t="s">
        <v>962</v>
      </c>
      <c r="BG792" t="s">
        <v>976</v>
      </c>
      <c r="BH792" t="s">
        <v>971</v>
      </c>
      <c r="BI792">
        <v>7</v>
      </c>
      <c r="BJ792" t="s">
        <v>976</v>
      </c>
      <c r="BK792" t="s">
        <v>963</v>
      </c>
    </row>
    <row r="793" spans="21:63">
      <c r="U793" t="s">
        <v>234</v>
      </c>
      <c r="V793" t="s">
        <v>230</v>
      </c>
      <c r="W793" t="s">
        <v>235</v>
      </c>
      <c r="X793">
        <v>5</v>
      </c>
      <c r="Y793">
        <v>1045</v>
      </c>
      <c r="Z793" t="s">
        <v>1026</v>
      </c>
      <c r="AA793" t="s">
        <v>1027</v>
      </c>
      <c r="AB793">
        <v>1</v>
      </c>
      <c r="AC793" t="s">
        <v>960</v>
      </c>
      <c r="AD793">
        <v>1</v>
      </c>
      <c r="AE793">
        <v>20110331</v>
      </c>
      <c r="AF793" s="358">
        <v>40633</v>
      </c>
      <c r="AG793" s="147">
        <v>40633</v>
      </c>
      <c r="AH793" s="147">
        <v>2011</v>
      </c>
      <c r="AV793" t="s">
        <v>976</v>
      </c>
      <c r="AW793" t="s">
        <v>971</v>
      </c>
      <c r="AX793">
        <v>3.5</v>
      </c>
      <c r="AY793" t="s">
        <v>976</v>
      </c>
      <c r="AZ793" t="s">
        <v>962</v>
      </c>
      <c r="BG793" t="s">
        <v>976</v>
      </c>
      <c r="BH793" t="s">
        <v>971</v>
      </c>
      <c r="BI793">
        <v>7</v>
      </c>
      <c r="BJ793" t="s">
        <v>976</v>
      </c>
      <c r="BK793" t="s">
        <v>963</v>
      </c>
    </row>
    <row r="794" spans="21:63">
      <c r="U794" t="s">
        <v>234</v>
      </c>
      <c r="V794" t="s">
        <v>230</v>
      </c>
      <c r="W794" t="s">
        <v>235</v>
      </c>
      <c r="X794">
        <v>5</v>
      </c>
      <c r="Y794">
        <v>1045</v>
      </c>
      <c r="Z794" t="s">
        <v>1026</v>
      </c>
      <c r="AA794" t="s">
        <v>1027</v>
      </c>
      <c r="AB794">
        <v>1</v>
      </c>
      <c r="AC794" t="s">
        <v>960</v>
      </c>
      <c r="AD794">
        <v>1</v>
      </c>
      <c r="AE794">
        <v>20110430</v>
      </c>
      <c r="AF794" s="358">
        <v>40663</v>
      </c>
      <c r="AG794" s="147">
        <v>40663</v>
      </c>
      <c r="AH794" s="147">
        <v>2011</v>
      </c>
      <c r="AV794" t="s">
        <v>976</v>
      </c>
      <c r="AW794" t="s">
        <v>971</v>
      </c>
      <c r="AX794">
        <v>3.5</v>
      </c>
      <c r="AY794" t="s">
        <v>976</v>
      </c>
      <c r="AZ794" t="s">
        <v>962</v>
      </c>
      <c r="BG794" t="s">
        <v>976</v>
      </c>
      <c r="BH794" t="s">
        <v>971</v>
      </c>
      <c r="BI794">
        <v>7</v>
      </c>
      <c r="BJ794" t="s">
        <v>976</v>
      </c>
      <c r="BK794" t="s">
        <v>963</v>
      </c>
    </row>
    <row r="795" spans="21:63">
      <c r="U795" t="s">
        <v>234</v>
      </c>
      <c r="V795" t="s">
        <v>230</v>
      </c>
      <c r="W795" t="s">
        <v>235</v>
      </c>
      <c r="X795">
        <v>5</v>
      </c>
      <c r="Y795">
        <v>1045</v>
      </c>
      <c r="Z795" t="s">
        <v>1026</v>
      </c>
      <c r="AA795" t="s">
        <v>1027</v>
      </c>
      <c r="AB795">
        <v>1</v>
      </c>
      <c r="AC795" t="s">
        <v>960</v>
      </c>
      <c r="AD795">
        <v>1</v>
      </c>
      <c r="AE795">
        <v>20110531</v>
      </c>
      <c r="AF795" s="358">
        <v>40694</v>
      </c>
      <c r="AG795" s="147">
        <v>40694</v>
      </c>
      <c r="AH795" s="147">
        <v>2011</v>
      </c>
      <c r="AV795" t="s">
        <v>976</v>
      </c>
      <c r="AW795" t="s">
        <v>971</v>
      </c>
      <c r="AX795">
        <v>3.5</v>
      </c>
      <c r="AY795" t="s">
        <v>976</v>
      </c>
      <c r="AZ795" t="s">
        <v>962</v>
      </c>
      <c r="BG795" t="s">
        <v>976</v>
      </c>
      <c r="BH795" t="s">
        <v>971</v>
      </c>
      <c r="BI795">
        <v>7</v>
      </c>
      <c r="BJ795" t="s">
        <v>976</v>
      </c>
      <c r="BK795" t="s">
        <v>963</v>
      </c>
    </row>
    <row r="796" spans="21:63">
      <c r="U796" t="s">
        <v>234</v>
      </c>
      <c r="V796" t="s">
        <v>230</v>
      </c>
      <c r="W796" t="s">
        <v>235</v>
      </c>
      <c r="X796">
        <v>5</v>
      </c>
      <c r="Y796">
        <v>1045</v>
      </c>
      <c r="Z796" t="s">
        <v>1026</v>
      </c>
      <c r="AA796" t="s">
        <v>1027</v>
      </c>
      <c r="AB796">
        <v>1</v>
      </c>
      <c r="AC796" t="s">
        <v>960</v>
      </c>
      <c r="AD796">
        <v>1</v>
      </c>
      <c r="AE796">
        <v>20110630</v>
      </c>
      <c r="AF796" s="358">
        <v>40724</v>
      </c>
      <c r="AG796" s="147">
        <v>40724</v>
      </c>
      <c r="AH796" s="147">
        <v>2011</v>
      </c>
      <c r="AV796" t="s">
        <v>976</v>
      </c>
      <c r="AW796" t="s">
        <v>971</v>
      </c>
      <c r="AX796">
        <v>3.5</v>
      </c>
      <c r="AY796" t="s">
        <v>976</v>
      </c>
      <c r="AZ796" t="s">
        <v>962</v>
      </c>
      <c r="BG796" t="s">
        <v>976</v>
      </c>
      <c r="BH796" t="s">
        <v>971</v>
      </c>
      <c r="BI796">
        <v>7</v>
      </c>
      <c r="BJ796" t="s">
        <v>976</v>
      </c>
      <c r="BK796" t="s">
        <v>963</v>
      </c>
    </row>
    <row r="797" spans="21:63">
      <c r="U797" t="s">
        <v>234</v>
      </c>
      <c r="V797" t="s">
        <v>230</v>
      </c>
      <c r="W797" t="s">
        <v>235</v>
      </c>
      <c r="X797">
        <v>5</v>
      </c>
      <c r="Y797">
        <v>1045</v>
      </c>
      <c r="Z797" t="s">
        <v>1026</v>
      </c>
      <c r="AA797" t="s">
        <v>1027</v>
      </c>
      <c r="AB797">
        <v>1</v>
      </c>
      <c r="AC797" t="s">
        <v>960</v>
      </c>
      <c r="AD797">
        <v>1</v>
      </c>
      <c r="AE797">
        <v>20110731</v>
      </c>
      <c r="AF797" s="358">
        <v>40755</v>
      </c>
      <c r="AG797" s="147">
        <v>40755</v>
      </c>
      <c r="AH797" s="147">
        <v>2011</v>
      </c>
      <c r="AV797" t="s">
        <v>976</v>
      </c>
      <c r="AW797" t="s">
        <v>971</v>
      </c>
      <c r="AX797">
        <v>3.5</v>
      </c>
      <c r="AY797" t="s">
        <v>976</v>
      </c>
      <c r="AZ797" t="s">
        <v>962</v>
      </c>
      <c r="BG797" t="s">
        <v>976</v>
      </c>
      <c r="BH797" t="s">
        <v>971</v>
      </c>
      <c r="BI797">
        <v>7</v>
      </c>
      <c r="BJ797" t="s">
        <v>976</v>
      </c>
      <c r="BK797" t="s">
        <v>963</v>
      </c>
    </row>
    <row r="798" spans="21:63">
      <c r="U798" t="s">
        <v>234</v>
      </c>
      <c r="V798" t="s">
        <v>230</v>
      </c>
      <c r="W798" t="s">
        <v>235</v>
      </c>
      <c r="X798">
        <v>5</v>
      </c>
      <c r="Y798">
        <v>1045</v>
      </c>
      <c r="Z798" t="s">
        <v>1026</v>
      </c>
      <c r="AA798" t="s">
        <v>1027</v>
      </c>
      <c r="AB798">
        <v>1</v>
      </c>
      <c r="AC798" t="s">
        <v>960</v>
      </c>
      <c r="AD798">
        <v>1</v>
      </c>
      <c r="AE798">
        <v>20110831</v>
      </c>
      <c r="AF798" s="358">
        <v>40786</v>
      </c>
      <c r="AG798" s="147">
        <v>40786</v>
      </c>
      <c r="AH798" s="147">
        <v>2011</v>
      </c>
      <c r="AV798" t="s">
        <v>976</v>
      </c>
      <c r="AW798" t="s">
        <v>971</v>
      </c>
      <c r="AX798">
        <v>3.5</v>
      </c>
      <c r="AY798" t="s">
        <v>976</v>
      </c>
      <c r="AZ798" t="s">
        <v>962</v>
      </c>
      <c r="BG798" t="s">
        <v>976</v>
      </c>
      <c r="BH798" t="s">
        <v>971</v>
      </c>
      <c r="BI798">
        <v>7</v>
      </c>
      <c r="BJ798" t="s">
        <v>976</v>
      </c>
      <c r="BK798" t="s">
        <v>963</v>
      </c>
    </row>
    <row r="799" spans="21:63">
      <c r="U799" t="s">
        <v>234</v>
      </c>
      <c r="V799" t="s">
        <v>230</v>
      </c>
      <c r="W799" t="s">
        <v>235</v>
      </c>
      <c r="X799">
        <v>5</v>
      </c>
      <c r="Y799">
        <v>1045</v>
      </c>
      <c r="Z799" t="s">
        <v>1026</v>
      </c>
      <c r="AA799" t="s">
        <v>1027</v>
      </c>
      <c r="AB799">
        <v>1</v>
      </c>
      <c r="AC799" t="s">
        <v>960</v>
      </c>
      <c r="AD799">
        <v>1</v>
      </c>
      <c r="AE799">
        <v>20110930</v>
      </c>
      <c r="AF799" s="358">
        <v>40816</v>
      </c>
      <c r="AG799" s="147">
        <v>40816</v>
      </c>
      <c r="AH799" s="147">
        <v>2011</v>
      </c>
      <c r="AV799" t="s">
        <v>976</v>
      </c>
      <c r="AW799" t="s">
        <v>971</v>
      </c>
      <c r="AX799">
        <v>3.5</v>
      </c>
      <c r="AY799" t="s">
        <v>976</v>
      </c>
      <c r="AZ799" t="s">
        <v>962</v>
      </c>
      <c r="BG799" t="s">
        <v>976</v>
      </c>
      <c r="BH799" t="s">
        <v>971</v>
      </c>
      <c r="BI799">
        <v>7</v>
      </c>
      <c r="BJ799" t="s">
        <v>976</v>
      </c>
      <c r="BK799" t="s">
        <v>963</v>
      </c>
    </row>
    <row r="800" spans="21:63">
      <c r="U800" t="s">
        <v>234</v>
      </c>
      <c r="V800" t="s">
        <v>230</v>
      </c>
      <c r="W800" t="s">
        <v>235</v>
      </c>
      <c r="X800">
        <v>5</v>
      </c>
      <c r="Y800">
        <v>1045</v>
      </c>
      <c r="Z800" t="s">
        <v>1026</v>
      </c>
      <c r="AA800" t="s">
        <v>1027</v>
      </c>
      <c r="AB800">
        <v>1</v>
      </c>
      <c r="AC800" t="s">
        <v>960</v>
      </c>
      <c r="AD800">
        <v>1</v>
      </c>
      <c r="AE800">
        <v>20111031</v>
      </c>
      <c r="AF800" s="358">
        <v>40847</v>
      </c>
      <c r="AG800" s="147">
        <v>40847</v>
      </c>
      <c r="AH800" s="147">
        <v>2011</v>
      </c>
      <c r="AV800" t="s">
        <v>976</v>
      </c>
      <c r="AW800" t="s">
        <v>971</v>
      </c>
      <c r="AX800">
        <v>3.5</v>
      </c>
      <c r="AY800" t="s">
        <v>976</v>
      </c>
      <c r="AZ800" t="s">
        <v>962</v>
      </c>
      <c r="BG800" t="s">
        <v>976</v>
      </c>
      <c r="BH800" t="s">
        <v>971</v>
      </c>
      <c r="BI800">
        <v>7</v>
      </c>
      <c r="BJ800" t="s">
        <v>976</v>
      </c>
      <c r="BK800" t="s">
        <v>963</v>
      </c>
    </row>
    <row r="801" spans="21:63">
      <c r="U801" t="s">
        <v>234</v>
      </c>
      <c r="V801" t="s">
        <v>230</v>
      </c>
      <c r="W801" t="s">
        <v>235</v>
      </c>
      <c r="X801">
        <v>5</v>
      </c>
      <c r="Y801">
        <v>1045</v>
      </c>
      <c r="Z801" t="s">
        <v>1026</v>
      </c>
      <c r="AA801" t="s">
        <v>1027</v>
      </c>
      <c r="AB801">
        <v>1</v>
      </c>
      <c r="AC801" t="s">
        <v>960</v>
      </c>
      <c r="AD801">
        <v>1</v>
      </c>
      <c r="AE801">
        <v>20111130</v>
      </c>
      <c r="AF801" s="358">
        <v>40877</v>
      </c>
      <c r="AG801" s="147">
        <v>40877</v>
      </c>
      <c r="AH801" s="147">
        <v>2011</v>
      </c>
      <c r="AV801" t="s">
        <v>976</v>
      </c>
      <c r="AW801" t="s">
        <v>971</v>
      </c>
      <c r="AX801">
        <v>3.5</v>
      </c>
      <c r="AY801" t="s">
        <v>976</v>
      </c>
      <c r="AZ801" t="s">
        <v>962</v>
      </c>
      <c r="BG801" t="s">
        <v>976</v>
      </c>
      <c r="BH801" t="s">
        <v>971</v>
      </c>
      <c r="BI801">
        <v>7</v>
      </c>
      <c r="BJ801" t="s">
        <v>976</v>
      </c>
      <c r="BK801" t="s">
        <v>963</v>
      </c>
    </row>
    <row r="802" spans="21:63">
      <c r="U802" t="s">
        <v>234</v>
      </c>
      <c r="V802" t="s">
        <v>230</v>
      </c>
      <c r="W802" t="s">
        <v>235</v>
      </c>
      <c r="X802">
        <v>5</v>
      </c>
      <c r="Y802">
        <v>1045</v>
      </c>
      <c r="Z802" t="s">
        <v>1026</v>
      </c>
      <c r="AA802" t="s">
        <v>1027</v>
      </c>
      <c r="AB802">
        <v>1</v>
      </c>
      <c r="AC802" t="s">
        <v>960</v>
      </c>
      <c r="AD802">
        <v>1</v>
      </c>
      <c r="AE802">
        <v>20111231</v>
      </c>
      <c r="AF802" s="358">
        <v>40908</v>
      </c>
      <c r="AG802" s="147">
        <v>40908</v>
      </c>
      <c r="AH802" s="147">
        <v>2011</v>
      </c>
      <c r="AV802" t="s">
        <v>976</v>
      </c>
      <c r="AW802" t="s">
        <v>971</v>
      </c>
      <c r="AX802">
        <v>3.5</v>
      </c>
      <c r="AY802" t="s">
        <v>976</v>
      </c>
      <c r="AZ802" t="s">
        <v>962</v>
      </c>
      <c r="BG802" t="s">
        <v>976</v>
      </c>
      <c r="BH802" t="s">
        <v>971</v>
      </c>
      <c r="BI802">
        <v>7</v>
      </c>
      <c r="BJ802" t="s">
        <v>976</v>
      </c>
      <c r="BK802" t="s">
        <v>963</v>
      </c>
    </row>
    <row r="803" spans="21:63">
      <c r="U803" t="s">
        <v>234</v>
      </c>
      <c r="V803" t="s">
        <v>230</v>
      </c>
      <c r="W803" t="s">
        <v>235</v>
      </c>
      <c r="X803">
        <v>5</v>
      </c>
      <c r="Y803">
        <v>1045</v>
      </c>
      <c r="Z803" t="s">
        <v>1026</v>
      </c>
      <c r="AA803" t="s">
        <v>1027</v>
      </c>
      <c r="AB803">
        <v>1</v>
      </c>
      <c r="AC803" t="s">
        <v>960</v>
      </c>
      <c r="AD803">
        <v>1</v>
      </c>
      <c r="AE803">
        <v>20120131</v>
      </c>
      <c r="AF803" s="358">
        <v>40939</v>
      </c>
      <c r="AG803" s="147">
        <v>40939</v>
      </c>
      <c r="AH803" s="147">
        <v>2012</v>
      </c>
      <c r="AV803" t="s">
        <v>976</v>
      </c>
      <c r="AW803" t="s">
        <v>971</v>
      </c>
      <c r="AX803">
        <v>3.5</v>
      </c>
      <c r="AY803" t="s">
        <v>976</v>
      </c>
      <c r="AZ803" t="s">
        <v>962</v>
      </c>
      <c r="BG803" t="s">
        <v>976</v>
      </c>
      <c r="BH803" t="s">
        <v>971</v>
      </c>
      <c r="BI803">
        <v>7</v>
      </c>
      <c r="BJ803" t="s">
        <v>976</v>
      </c>
      <c r="BK803" t="s">
        <v>963</v>
      </c>
    </row>
    <row r="804" spans="21:63">
      <c r="U804" t="s">
        <v>234</v>
      </c>
      <c r="V804" t="s">
        <v>230</v>
      </c>
      <c r="W804" t="s">
        <v>235</v>
      </c>
      <c r="X804">
        <v>5</v>
      </c>
      <c r="Y804">
        <v>1045</v>
      </c>
      <c r="Z804" t="s">
        <v>1026</v>
      </c>
      <c r="AA804" t="s">
        <v>1027</v>
      </c>
      <c r="AB804">
        <v>1</v>
      </c>
      <c r="AC804" t="s">
        <v>960</v>
      </c>
      <c r="AD804">
        <v>1</v>
      </c>
      <c r="AE804">
        <v>20120229</v>
      </c>
      <c r="AF804" s="358">
        <v>40968</v>
      </c>
      <c r="AG804" s="147">
        <v>40968</v>
      </c>
      <c r="AH804" s="147">
        <v>2012</v>
      </c>
      <c r="AV804" t="s">
        <v>976</v>
      </c>
      <c r="AW804" t="s">
        <v>971</v>
      </c>
      <c r="AX804">
        <v>3.5</v>
      </c>
      <c r="AY804" t="s">
        <v>976</v>
      </c>
      <c r="AZ804" t="s">
        <v>962</v>
      </c>
      <c r="BG804" t="s">
        <v>976</v>
      </c>
      <c r="BH804" t="s">
        <v>971</v>
      </c>
      <c r="BI804">
        <v>7</v>
      </c>
      <c r="BJ804" t="s">
        <v>976</v>
      </c>
      <c r="BK804" t="s">
        <v>963</v>
      </c>
    </row>
    <row r="805" spans="21:63">
      <c r="U805" t="s">
        <v>234</v>
      </c>
      <c r="V805" t="s">
        <v>230</v>
      </c>
      <c r="W805" t="s">
        <v>235</v>
      </c>
      <c r="X805">
        <v>5</v>
      </c>
      <c r="Y805">
        <v>1045</v>
      </c>
      <c r="Z805" t="s">
        <v>1026</v>
      </c>
      <c r="AA805" t="s">
        <v>1027</v>
      </c>
      <c r="AB805">
        <v>1</v>
      </c>
      <c r="AC805" t="s">
        <v>960</v>
      </c>
      <c r="AD805">
        <v>1</v>
      </c>
      <c r="AE805">
        <v>20120331</v>
      </c>
      <c r="AF805" s="358">
        <v>40999</v>
      </c>
      <c r="AG805" s="147">
        <v>40999</v>
      </c>
      <c r="AH805" s="147">
        <v>2012</v>
      </c>
      <c r="AV805" t="s">
        <v>976</v>
      </c>
      <c r="AW805" t="s">
        <v>971</v>
      </c>
      <c r="AX805">
        <v>3.5</v>
      </c>
      <c r="AY805" t="s">
        <v>976</v>
      </c>
      <c r="AZ805" t="s">
        <v>962</v>
      </c>
      <c r="BG805" t="s">
        <v>976</v>
      </c>
      <c r="BH805" t="s">
        <v>971</v>
      </c>
      <c r="BI805">
        <v>7</v>
      </c>
      <c r="BJ805" t="s">
        <v>976</v>
      </c>
      <c r="BK805" t="s">
        <v>963</v>
      </c>
    </row>
    <row r="806" spans="21:63">
      <c r="U806" t="s">
        <v>234</v>
      </c>
      <c r="V806" t="s">
        <v>230</v>
      </c>
      <c r="W806" t="s">
        <v>235</v>
      </c>
      <c r="X806">
        <v>5</v>
      </c>
      <c r="Y806">
        <v>1045</v>
      </c>
      <c r="Z806" t="s">
        <v>1026</v>
      </c>
      <c r="AA806" t="s">
        <v>1027</v>
      </c>
      <c r="AB806">
        <v>1</v>
      </c>
      <c r="AC806" t="s">
        <v>960</v>
      </c>
      <c r="AD806">
        <v>1</v>
      </c>
      <c r="AE806">
        <v>20120430</v>
      </c>
      <c r="AF806" s="358">
        <v>41029</v>
      </c>
      <c r="AG806" s="147">
        <v>41029</v>
      </c>
      <c r="AH806" s="147">
        <v>2012</v>
      </c>
      <c r="AV806" t="s">
        <v>976</v>
      </c>
      <c r="AW806" t="s">
        <v>971</v>
      </c>
      <c r="AX806">
        <v>3.5</v>
      </c>
      <c r="AY806" t="s">
        <v>976</v>
      </c>
      <c r="AZ806" t="s">
        <v>962</v>
      </c>
      <c r="BG806" t="s">
        <v>976</v>
      </c>
      <c r="BH806" t="s">
        <v>971</v>
      </c>
      <c r="BI806">
        <v>7</v>
      </c>
      <c r="BJ806" t="s">
        <v>976</v>
      </c>
      <c r="BK806" t="s">
        <v>963</v>
      </c>
    </row>
    <row r="807" spans="21:63">
      <c r="U807" t="s">
        <v>234</v>
      </c>
      <c r="V807" t="s">
        <v>230</v>
      </c>
      <c r="W807" t="s">
        <v>235</v>
      </c>
      <c r="X807">
        <v>5</v>
      </c>
      <c r="Y807">
        <v>1045</v>
      </c>
      <c r="Z807" t="s">
        <v>1026</v>
      </c>
      <c r="AA807" t="s">
        <v>1027</v>
      </c>
      <c r="AB807">
        <v>1</v>
      </c>
      <c r="AC807" t="s">
        <v>960</v>
      </c>
      <c r="AD807">
        <v>1</v>
      </c>
      <c r="AE807">
        <v>20120531</v>
      </c>
      <c r="AF807" s="358">
        <v>41060</v>
      </c>
      <c r="AG807" s="147">
        <v>41060</v>
      </c>
      <c r="AH807" s="147">
        <v>2012</v>
      </c>
      <c r="AV807" t="s">
        <v>976</v>
      </c>
      <c r="AW807" t="s">
        <v>971</v>
      </c>
      <c r="AX807">
        <v>3.5</v>
      </c>
      <c r="AY807" t="s">
        <v>976</v>
      </c>
      <c r="AZ807" t="s">
        <v>962</v>
      </c>
      <c r="BG807" t="s">
        <v>976</v>
      </c>
      <c r="BH807" t="s">
        <v>971</v>
      </c>
      <c r="BI807">
        <v>7</v>
      </c>
      <c r="BJ807" t="s">
        <v>976</v>
      </c>
      <c r="BK807" t="s">
        <v>963</v>
      </c>
    </row>
    <row r="808" spans="21:63">
      <c r="U808" t="s">
        <v>234</v>
      </c>
      <c r="V808" t="s">
        <v>230</v>
      </c>
      <c r="W808" t="s">
        <v>235</v>
      </c>
      <c r="X808">
        <v>5</v>
      </c>
      <c r="Y808">
        <v>1045</v>
      </c>
      <c r="Z808" t="s">
        <v>1026</v>
      </c>
      <c r="AA808" t="s">
        <v>1027</v>
      </c>
      <c r="AB808">
        <v>1</v>
      </c>
      <c r="AC808" t="s">
        <v>960</v>
      </c>
      <c r="AD808">
        <v>1</v>
      </c>
      <c r="AE808">
        <v>20120630</v>
      </c>
      <c r="AF808" s="358">
        <v>41090</v>
      </c>
      <c r="AG808" s="147">
        <v>41090</v>
      </c>
      <c r="AH808" s="147">
        <v>2012</v>
      </c>
      <c r="AV808" t="s">
        <v>976</v>
      </c>
      <c r="AW808" t="s">
        <v>971</v>
      </c>
      <c r="AX808">
        <v>3.5</v>
      </c>
      <c r="AY808" t="s">
        <v>976</v>
      </c>
      <c r="AZ808" t="s">
        <v>962</v>
      </c>
      <c r="BG808" t="s">
        <v>976</v>
      </c>
      <c r="BH808" t="s">
        <v>971</v>
      </c>
      <c r="BI808">
        <v>7</v>
      </c>
      <c r="BJ808" t="s">
        <v>976</v>
      </c>
      <c r="BK808" t="s">
        <v>963</v>
      </c>
    </row>
    <row r="809" spans="21:63">
      <c r="U809" t="s">
        <v>234</v>
      </c>
      <c r="V809" t="s">
        <v>230</v>
      </c>
      <c r="W809" t="s">
        <v>235</v>
      </c>
      <c r="X809">
        <v>5</v>
      </c>
      <c r="Y809">
        <v>1045</v>
      </c>
      <c r="Z809" t="s">
        <v>1026</v>
      </c>
      <c r="AA809" t="s">
        <v>1027</v>
      </c>
      <c r="AB809">
        <v>1</v>
      </c>
      <c r="AC809" t="s">
        <v>960</v>
      </c>
      <c r="AD809">
        <v>1</v>
      </c>
      <c r="AE809">
        <v>20120731</v>
      </c>
      <c r="AF809" s="358">
        <v>41121</v>
      </c>
      <c r="AG809" s="147">
        <v>41121</v>
      </c>
      <c r="AH809" s="147">
        <v>2012</v>
      </c>
      <c r="AV809" t="s">
        <v>976</v>
      </c>
      <c r="AW809" t="s">
        <v>971</v>
      </c>
      <c r="AX809">
        <v>3.5</v>
      </c>
      <c r="AY809" t="s">
        <v>976</v>
      </c>
      <c r="AZ809" t="s">
        <v>962</v>
      </c>
      <c r="BG809" t="s">
        <v>976</v>
      </c>
      <c r="BH809" t="s">
        <v>971</v>
      </c>
      <c r="BI809">
        <v>7</v>
      </c>
      <c r="BJ809" t="s">
        <v>976</v>
      </c>
      <c r="BK809" t="s">
        <v>963</v>
      </c>
    </row>
    <row r="810" spans="21:63">
      <c r="U810" t="s">
        <v>234</v>
      </c>
      <c r="V810" t="s">
        <v>230</v>
      </c>
      <c r="W810" t="s">
        <v>235</v>
      </c>
      <c r="X810">
        <v>5</v>
      </c>
      <c r="Y810">
        <v>1045</v>
      </c>
      <c r="Z810" t="s">
        <v>1026</v>
      </c>
      <c r="AA810" t="s">
        <v>1027</v>
      </c>
      <c r="AB810">
        <v>1</v>
      </c>
      <c r="AC810" t="s">
        <v>960</v>
      </c>
      <c r="AD810">
        <v>1</v>
      </c>
      <c r="AE810">
        <v>20120831</v>
      </c>
      <c r="AF810" s="358">
        <v>41152</v>
      </c>
      <c r="AG810" s="147">
        <v>41152</v>
      </c>
      <c r="AH810" s="147">
        <v>2012</v>
      </c>
      <c r="AV810" t="s">
        <v>976</v>
      </c>
      <c r="AW810" t="s">
        <v>971</v>
      </c>
      <c r="AX810">
        <v>3.5</v>
      </c>
      <c r="AY810" t="s">
        <v>976</v>
      </c>
      <c r="AZ810" t="s">
        <v>962</v>
      </c>
      <c r="BG810" t="s">
        <v>976</v>
      </c>
      <c r="BH810" t="s">
        <v>971</v>
      </c>
      <c r="BI810">
        <v>7</v>
      </c>
      <c r="BJ810" t="s">
        <v>976</v>
      </c>
      <c r="BK810" t="s">
        <v>963</v>
      </c>
    </row>
    <row r="811" spans="21:63">
      <c r="U811" t="s">
        <v>234</v>
      </c>
      <c r="V811" t="s">
        <v>230</v>
      </c>
      <c r="W811" t="s">
        <v>235</v>
      </c>
      <c r="X811">
        <v>5</v>
      </c>
      <c r="Y811">
        <v>1045</v>
      </c>
      <c r="Z811" t="s">
        <v>1026</v>
      </c>
      <c r="AA811" t="s">
        <v>1027</v>
      </c>
      <c r="AB811">
        <v>1</v>
      </c>
      <c r="AC811" t="s">
        <v>960</v>
      </c>
      <c r="AD811">
        <v>1</v>
      </c>
      <c r="AE811">
        <v>20120930</v>
      </c>
      <c r="AF811" s="358">
        <v>41182</v>
      </c>
      <c r="AG811" s="147">
        <v>41182</v>
      </c>
      <c r="AH811" s="147">
        <v>2012</v>
      </c>
      <c r="AV811" t="s">
        <v>976</v>
      </c>
      <c r="AW811" t="s">
        <v>971</v>
      </c>
      <c r="AX811">
        <v>3.5</v>
      </c>
      <c r="AY811" t="s">
        <v>976</v>
      </c>
      <c r="AZ811" t="s">
        <v>962</v>
      </c>
      <c r="BG811" t="s">
        <v>976</v>
      </c>
      <c r="BH811" t="s">
        <v>971</v>
      </c>
      <c r="BI811">
        <v>7</v>
      </c>
      <c r="BJ811" t="s">
        <v>976</v>
      </c>
      <c r="BK811" t="s">
        <v>963</v>
      </c>
    </row>
    <row r="812" spans="21:63">
      <c r="U812" t="s">
        <v>234</v>
      </c>
      <c r="V812" t="s">
        <v>230</v>
      </c>
      <c r="W812" t="s">
        <v>235</v>
      </c>
      <c r="X812">
        <v>5</v>
      </c>
      <c r="Y812">
        <v>1051</v>
      </c>
      <c r="Z812" t="s">
        <v>1028</v>
      </c>
      <c r="AA812" t="s">
        <v>1029</v>
      </c>
      <c r="AB812">
        <v>1</v>
      </c>
      <c r="AC812" t="s">
        <v>960</v>
      </c>
      <c r="AD812">
        <v>1</v>
      </c>
      <c r="AE812">
        <v>20120531</v>
      </c>
      <c r="AF812" s="358">
        <v>41060</v>
      </c>
      <c r="AG812" s="147">
        <v>41060</v>
      </c>
      <c r="AH812" s="147">
        <v>2012</v>
      </c>
      <c r="AV812" t="s">
        <v>976</v>
      </c>
      <c r="AW812" t="s">
        <v>971</v>
      </c>
      <c r="AX812">
        <v>0.27300000000000002</v>
      </c>
      <c r="AY812" t="s">
        <v>976</v>
      </c>
      <c r="AZ812" t="s">
        <v>962</v>
      </c>
      <c r="BG812" t="s">
        <v>976</v>
      </c>
      <c r="BH812" t="s">
        <v>971</v>
      </c>
      <c r="BI812">
        <v>0.29499999999999998</v>
      </c>
      <c r="BJ812" t="s">
        <v>976</v>
      </c>
      <c r="BK812" t="s">
        <v>963</v>
      </c>
    </row>
    <row r="813" spans="21:63">
      <c r="U813" t="s">
        <v>234</v>
      </c>
      <c r="V813" t="s">
        <v>230</v>
      </c>
      <c r="W813" t="s">
        <v>235</v>
      </c>
      <c r="X813">
        <v>5</v>
      </c>
      <c r="Y813">
        <v>1051</v>
      </c>
      <c r="Z813" t="s">
        <v>1028</v>
      </c>
      <c r="AA813" t="s">
        <v>1029</v>
      </c>
      <c r="AB813">
        <v>1</v>
      </c>
      <c r="AC813" t="s">
        <v>960</v>
      </c>
      <c r="AD813">
        <v>1</v>
      </c>
      <c r="AE813">
        <v>20120630</v>
      </c>
      <c r="AF813" s="358">
        <v>41090</v>
      </c>
      <c r="AG813" s="147">
        <v>41090</v>
      </c>
      <c r="AH813" s="147">
        <v>2012</v>
      </c>
      <c r="AV813" t="s">
        <v>976</v>
      </c>
      <c r="AW813" t="s">
        <v>971</v>
      </c>
      <c r="AX813">
        <v>0.27300000000000002</v>
      </c>
      <c r="AY813" t="s">
        <v>976</v>
      </c>
      <c r="AZ813" t="s">
        <v>962</v>
      </c>
      <c r="BG813" t="s">
        <v>976</v>
      </c>
      <c r="BH813" t="s">
        <v>971</v>
      </c>
      <c r="BI813">
        <v>0.29499999999999998</v>
      </c>
      <c r="BJ813" t="s">
        <v>976</v>
      </c>
      <c r="BK813" t="s">
        <v>963</v>
      </c>
    </row>
    <row r="814" spans="21:63">
      <c r="U814" t="s">
        <v>234</v>
      </c>
      <c r="V814" t="s">
        <v>230</v>
      </c>
      <c r="W814" t="s">
        <v>235</v>
      </c>
      <c r="X814">
        <v>5</v>
      </c>
      <c r="Y814">
        <v>1051</v>
      </c>
      <c r="Z814" t="s">
        <v>1028</v>
      </c>
      <c r="AA814" t="s">
        <v>1029</v>
      </c>
      <c r="AB814">
        <v>1</v>
      </c>
      <c r="AC814" t="s">
        <v>960</v>
      </c>
      <c r="AD814">
        <v>1</v>
      </c>
      <c r="AE814">
        <v>20120731</v>
      </c>
      <c r="AF814" s="358">
        <v>41121</v>
      </c>
      <c r="AG814" s="147">
        <v>41121</v>
      </c>
      <c r="AH814" s="147">
        <v>2012</v>
      </c>
      <c r="AV814" t="s">
        <v>976</v>
      </c>
      <c r="AW814" t="s">
        <v>971</v>
      </c>
      <c r="AX814">
        <v>0.27300000000000002</v>
      </c>
      <c r="AY814" t="s">
        <v>976</v>
      </c>
      <c r="AZ814" t="s">
        <v>962</v>
      </c>
      <c r="BG814" t="s">
        <v>976</v>
      </c>
      <c r="BH814" t="s">
        <v>971</v>
      </c>
      <c r="BI814">
        <v>0.29499999999999998</v>
      </c>
      <c r="BJ814" t="s">
        <v>976</v>
      </c>
      <c r="BK814" t="s">
        <v>963</v>
      </c>
    </row>
    <row r="815" spans="21:63">
      <c r="U815" t="s">
        <v>234</v>
      </c>
      <c r="V815" t="s">
        <v>230</v>
      </c>
      <c r="W815" t="s">
        <v>235</v>
      </c>
      <c r="X815">
        <v>5</v>
      </c>
      <c r="Y815">
        <v>1051</v>
      </c>
      <c r="Z815" t="s">
        <v>1028</v>
      </c>
      <c r="AA815" t="s">
        <v>1029</v>
      </c>
      <c r="AB815">
        <v>1</v>
      </c>
      <c r="AC815" t="s">
        <v>960</v>
      </c>
      <c r="AD815">
        <v>1</v>
      </c>
      <c r="AE815">
        <v>20120831</v>
      </c>
      <c r="AF815" s="358">
        <v>41152</v>
      </c>
      <c r="AG815" s="147">
        <v>41152</v>
      </c>
      <c r="AH815" s="147">
        <v>2012</v>
      </c>
      <c r="AV815" t="s">
        <v>976</v>
      </c>
      <c r="AW815" t="s">
        <v>971</v>
      </c>
      <c r="AX815">
        <v>0.27300000000000002</v>
      </c>
      <c r="AY815" t="s">
        <v>976</v>
      </c>
      <c r="AZ815" t="s">
        <v>962</v>
      </c>
      <c r="BG815" t="s">
        <v>976</v>
      </c>
      <c r="BH815" t="s">
        <v>971</v>
      </c>
      <c r="BI815">
        <v>0.29499999999999998</v>
      </c>
      <c r="BJ815" t="s">
        <v>976</v>
      </c>
      <c r="BK815" t="s">
        <v>963</v>
      </c>
    </row>
    <row r="816" spans="21:63">
      <c r="U816" t="s">
        <v>234</v>
      </c>
      <c r="V816" t="s">
        <v>230</v>
      </c>
      <c r="W816" t="s">
        <v>235</v>
      </c>
      <c r="X816">
        <v>5</v>
      </c>
      <c r="Y816">
        <v>1051</v>
      </c>
      <c r="Z816" t="s">
        <v>1028</v>
      </c>
      <c r="AA816" t="s">
        <v>1029</v>
      </c>
      <c r="AB816">
        <v>1</v>
      </c>
      <c r="AC816" t="s">
        <v>960</v>
      </c>
      <c r="AD816">
        <v>1</v>
      </c>
      <c r="AE816">
        <v>20120930</v>
      </c>
      <c r="AF816" s="358">
        <v>41182</v>
      </c>
      <c r="AG816" s="147">
        <v>41182</v>
      </c>
      <c r="AH816" s="147">
        <v>2012</v>
      </c>
      <c r="AV816" t="s">
        <v>976</v>
      </c>
      <c r="AW816" t="s">
        <v>971</v>
      </c>
      <c r="AX816">
        <v>0.27300000000000002</v>
      </c>
      <c r="AY816" t="s">
        <v>976</v>
      </c>
      <c r="AZ816" t="s">
        <v>962</v>
      </c>
      <c r="BG816" t="s">
        <v>976</v>
      </c>
      <c r="BH816" t="s">
        <v>971</v>
      </c>
      <c r="BI816">
        <v>0.29499999999999998</v>
      </c>
      <c r="BJ816" t="s">
        <v>976</v>
      </c>
      <c r="BK816" t="s">
        <v>963</v>
      </c>
    </row>
    <row r="817" spans="21:63">
      <c r="U817" t="s">
        <v>234</v>
      </c>
      <c r="V817" t="s">
        <v>230</v>
      </c>
      <c r="W817" t="s">
        <v>235</v>
      </c>
      <c r="X817">
        <v>5</v>
      </c>
      <c r="Y817">
        <v>1114</v>
      </c>
      <c r="Z817" t="s">
        <v>1038</v>
      </c>
      <c r="AA817" t="s">
        <v>1039</v>
      </c>
      <c r="AB817">
        <v>1</v>
      </c>
      <c r="AC817" t="s">
        <v>960</v>
      </c>
      <c r="AD817">
        <v>1</v>
      </c>
      <c r="AE817">
        <v>20090731</v>
      </c>
      <c r="AF817" s="358">
        <v>40025</v>
      </c>
      <c r="AG817" s="147">
        <v>40025</v>
      </c>
      <c r="AH817" s="147">
        <v>2009</v>
      </c>
      <c r="AV817" t="s">
        <v>976</v>
      </c>
      <c r="AW817" t="s">
        <v>971</v>
      </c>
      <c r="AX817">
        <v>0.27300000000000002</v>
      </c>
      <c r="AY817" t="s">
        <v>976</v>
      </c>
      <c r="AZ817" t="s">
        <v>962</v>
      </c>
      <c r="BG817" t="s">
        <v>976</v>
      </c>
      <c r="BH817" t="s">
        <v>971</v>
      </c>
      <c r="BI817">
        <v>0.29499999999999998</v>
      </c>
      <c r="BJ817" t="s">
        <v>976</v>
      </c>
      <c r="BK817" t="s">
        <v>963</v>
      </c>
    </row>
    <row r="818" spans="21:63">
      <c r="U818" t="s">
        <v>234</v>
      </c>
      <c r="V818" t="s">
        <v>230</v>
      </c>
      <c r="W818" t="s">
        <v>235</v>
      </c>
      <c r="X818">
        <v>5</v>
      </c>
      <c r="Y818">
        <v>1114</v>
      </c>
      <c r="Z818" t="s">
        <v>1038</v>
      </c>
      <c r="AA818" t="s">
        <v>1039</v>
      </c>
      <c r="AB818">
        <v>1</v>
      </c>
      <c r="AC818" t="s">
        <v>960</v>
      </c>
      <c r="AD818">
        <v>1</v>
      </c>
      <c r="AE818">
        <v>20090831</v>
      </c>
      <c r="AF818" s="358">
        <v>40056</v>
      </c>
      <c r="AG818" s="147">
        <v>40056</v>
      </c>
      <c r="AH818" s="147">
        <v>2009</v>
      </c>
      <c r="AV818" t="s">
        <v>976</v>
      </c>
      <c r="AW818" t="s">
        <v>971</v>
      </c>
      <c r="AX818">
        <v>0.27300000000000002</v>
      </c>
      <c r="AY818" t="s">
        <v>976</v>
      </c>
      <c r="AZ818" t="s">
        <v>962</v>
      </c>
      <c r="BG818" t="s">
        <v>976</v>
      </c>
      <c r="BH818" t="s">
        <v>971</v>
      </c>
      <c r="BI818">
        <v>0.29499999999999998</v>
      </c>
      <c r="BJ818" t="s">
        <v>976</v>
      </c>
      <c r="BK818" t="s">
        <v>963</v>
      </c>
    </row>
    <row r="819" spans="21:63">
      <c r="U819" t="s">
        <v>234</v>
      </c>
      <c r="V819" t="s">
        <v>230</v>
      </c>
      <c r="W819" t="s">
        <v>235</v>
      </c>
      <c r="X819">
        <v>5</v>
      </c>
      <c r="Y819">
        <v>1114</v>
      </c>
      <c r="Z819" t="s">
        <v>1038</v>
      </c>
      <c r="AA819" t="s">
        <v>1039</v>
      </c>
      <c r="AB819">
        <v>1</v>
      </c>
      <c r="AC819" t="s">
        <v>960</v>
      </c>
      <c r="AD819">
        <v>1</v>
      </c>
      <c r="AE819">
        <v>20090930</v>
      </c>
      <c r="AF819" s="358">
        <v>40086</v>
      </c>
      <c r="AG819" s="147">
        <v>40086</v>
      </c>
      <c r="AH819" s="147">
        <v>2009</v>
      </c>
      <c r="AV819" t="s">
        <v>976</v>
      </c>
      <c r="AW819" t="s">
        <v>971</v>
      </c>
      <c r="AX819">
        <v>0.27300000000000002</v>
      </c>
      <c r="AY819" t="s">
        <v>976</v>
      </c>
      <c r="AZ819" t="s">
        <v>962</v>
      </c>
      <c r="BG819" t="s">
        <v>976</v>
      </c>
      <c r="BH819" t="s">
        <v>971</v>
      </c>
      <c r="BI819">
        <v>0.29499999999999998</v>
      </c>
      <c r="BJ819" t="s">
        <v>976</v>
      </c>
      <c r="BK819" t="s">
        <v>963</v>
      </c>
    </row>
    <row r="820" spans="21:63">
      <c r="U820" t="s">
        <v>234</v>
      </c>
      <c r="V820" t="s">
        <v>230</v>
      </c>
      <c r="W820" t="s">
        <v>235</v>
      </c>
      <c r="X820">
        <v>5</v>
      </c>
      <c r="Y820">
        <v>1114</v>
      </c>
      <c r="Z820" t="s">
        <v>1038</v>
      </c>
      <c r="AA820" t="s">
        <v>1039</v>
      </c>
      <c r="AB820">
        <v>1</v>
      </c>
      <c r="AC820" t="s">
        <v>960</v>
      </c>
      <c r="AD820">
        <v>1</v>
      </c>
      <c r="AE820">
        <v>20091031</v>
      </c>
      <c r="AF820" s="358">
        <v>40117</v>
      </c>
      <c r="AG820" s="147">
        <v>40117</v>
      </c>
      <c r="AH820" s="147">
        <v>2009</v>
      </c>
      <c r="AV820" t="s">
        <v>976</v>
      </c>
      <c r="AW820" t="s">
        <v>971</v>
      </c>
      <c r="AX820">
        <v>0.27300000000000002</v>
      </c>
      <c r="AY820" t="s">
        <v>976</v>
      </c>
      <c r="AZ820" t="s">
        <v>962</v>
      </c>
      <c r="BG820" t="s">
        <v>976</v>
      </c>
      <c r="BH820" t="s">
        <v>971</v>
      </c>
      <c r="BI820">
        <v>0.29499999999999998</v>
      </c>
      <c r="BJ820" t="s">
        <v>976</v>
      </c>
      <c r="BK820" t="s">
        <v>963</v>
      </c>
    </row>
    <row r="821" spans="21:63">
      <c r="U821" t="s">
        <v>234</v>
      </c>
      <c r="V821" t="s">
        <v>230</v>
      </c>
      <c r="W821" t="s">
        <v>235</v>
      </c>
      <c r="X821">
        <v>5</v>
      </c>
      <c r="Y821">
        <v>1114</v>
      </c>
      <c r="Z821" t="s">
        <v>1038</v>
      </c>
      <c r="AA821" t="s">
        <v>1039</v>
      </c>
      <c r="AB821">
        <v>1</v>
      </c>
      <c r="AC821" t="s">
        <v>960</v>
      </c>
      <c r="AD821">
        <v>1</v>
      </c>
      <c r="AE821">
        <v>20091130</v>
      </c>
      <c r="AF821" s="358">
        <v>40147</v>
      </c>
      <c r="AG821" s="147">
        <v>40147</v>
      </c>
      <c r="AH821" s="147">
        <v>2009</v>
      </c>
      <c r="AV821" t="s">
        <v>976</v>
      </c>
      <c r="AW821" t="s">
        <v>971</v>
      </c>
      <c r="AX821">
        <v>0.27300000000000002</v>
      </c>
      <c r="AY821" t="s">
        <v>976</v>
      </c>
      <c r="AZ821" t="s">
        <v>962</v>
      </c>
      <c r="BG821" t="s">
        <v>976</v>
      </c>
      <c r="BH821" t="s">
        <v>971</v>
      </c>
      <c r="BI821">
        <v>0.29499999999999998</v>
      </c>
      <c r="BJ821" t="s">
        <v>976</v>
      </c>
      <c r="BK821" t="s">
        <v>963</v>
      </c>
    </row>
    <row r="822" spans="21:63">
      <c r="U822" t="s">
        <v>234</v>
      </c>
      <c r="V822" t="s">
        <v>230</v>
      </c>
      <c r="W822" t="s">
        <v>235</v>
      </c>
      <c r="X822">
        <v>5</v>
      </c>
      <c r="Y822">
        <v>1114</v>
      </c>
      <c r="Z822" t="s">
        <v>1038</v>
      </c>
      <c r="AA822" t="s">
        <v>1039</v>
      </c>
      <c r="AB822">
        <v>1</v>
      </c>
      <c r="AC822" t="s">
        <v>960</v>
      </c>
      <c r="AD822">
        <v>1</v>
      </c>
      <c r="AE822">
        <v>20091231</v>
      </c>
      <c r="AF822" s="358">
        <v>40178</v>
      </c>
      <c r="AG822" s="147">
        <v>40178</v>
      </c>
      <c r="AH822" s="147">
        <v>2009</v>
      </c>
      <c r="AV822" t="s">
        <v>976</v>
      </c>
      <c r="AW822" t="s">
        <v>971</v>
      </c>
      <c r="AX822">
        <v>0.27300000000000002</v>
      </c>
      <c r="AY822" t="s">
        <v>976</v>
      </c>
      <c r="AZ822" t="s">
        <v>962</v>
      </c>
      <c r="BG822" t="s">
        <v>976</v>
      </c>
      <c r="BH822" t="s">
        <v>971</v>
      </c>
      <c r="BI822">
        <v>0.29499999999999998</v>
      </c>
      <c r="BJ822" t="s">
        <v>976</v>
      </c>
      <c r="BK822" t="s">
        <v>963</v>
      </c>
    </row>
    <row r="823" spans="21:63">
      <c r="U823" t="s">
        <v>234</v>
      </c>
      <c r="V823" t="s">
        <v>230</v>
      </c>
      <c r="W823" t="s">
        <v>235</v>
      </c>
      <c r="X823">
        <v>5</v>
      </c>
      <c r="Y823">
        <v>1114</v>
      </c>
      <c r="Z823" t="s">
        <v>1038</v>
      </c>
      <c r="AA823" t="s">
        <v>1039</v>
      </c>
      <c r="AB823">
        <v>1</v>
      </c>
      <c r="AC823" t="s">
        <v>960</v>
      </c>
      <c r="AD823">
        <v>1</v>
      </c>
      <c r="AE823">
        <v>20100131</v>
      </c>
      <c r="AF823" s="358">
        <v>40209</v>
      </c>
      <c r="AG823" s="147">
        <v>40209</v>
      </c>
      <c r="AH823" s="147">
        <v>2010</v>
      </c>
      <c r="AV823" t="s">
        <v>976</v>
      </c>
      <c r="AW823" t="s">
        <v>971</v>
      </c>
      <c r="AX823">
        <v>0.27300000000000002</v>
      </c>
      <c r="AY823" t="s">
        <v>976</v>
      </c>
      <c r="AZ823" t="s">
        <v>962</v>
      </c>
      <c r="BG823" t="s">
        <v>976</v>
      </c>
      <c r="BH823" t="s">
        <v>971</v>
      </c>
      <c r="BI823">
        <v>0.29499999999999998</v>
      </c>
      <c r="BJ823" t="s">
        <v>976</v>
      </c>
      <c r="BK823" t="s">
        <v>963</v>
      </c>
    </row>
    <row r="824" spans="21:63">
      <c r="U824" t="s">
        <v>234</v>
      </c>
      <c r="V824" t="s">
        <v>230</v>
      </c>
      <c r="W824" t="s">
        <v>235</v>
      </c>
      <c r="X824">
        <v>5</v>
      </c>
      <c r="Y824">
        <v>1114</v>
      </c>
      <c r="Z824" t="s">
        <v>1038</v>
      </c>
      <c r="AA824" t="s">
        <v>1039</v>
      </c>
      <c r="AB824">
        <v>1</v>
      </c>
      <c r="AC824" t="s">
        <v>960</v>
      </c>
      <c r="AD824">
        <v>1</v>
      </c>
      <c r="AE824">
        <v>20100228</v>
      </c>
      <c r="AF824" s="358">
        <v>40237</v>
      </c>
      <c r="AG824" s="147">
        <v>40237</v>
      </c>
      <c r="AH824" s="147">
        <v>2010</v>
      </c>
      <c r="AV824" t="s">
        <v>976</v>
      </c>
      <c r="AW824" t="s">
        <v>971</v>
      </c>
      <c r="AX824">
        <v>0.27300000000000002</v>
      </c>
      <c r="AY824" t="s">
        <v>976</v>
      </c>
      <c r="AZ824" t="s">
        <v>962</v>
      </c>
      <c r="BG824" t="s">
        <v>976</v>
      </c>
      <c r="BH824" t="s">
        <v>971</v>
      </c>
      <c r="BI824">
        <v>0.29499999999999998</v>
      </c>
      <c r="BJ824" t="s">
        <v>976</v>
      </c>
      <c r="BK824" t="s">
        <v>963</v>
      </c>
    </row>
    <row r="825" spans="21:63">
      <c r="U825" t="s">
        <v>234</v>
      </c>
      <c r="V825" t="s">
        <v>230</v>
      </c>
      <c r="W825" t="s">
        <v>235</v>
      </c>
      <c r="X825">
        <v>5</v>
      </c>
      <c r="Y825">
        <v>1114</v>
      </c>
      <c r="Z825" t="s">
        <v>1038</v>
      </c>
      <c r="AA825" t="s">
        <v>1039</v>
      </c>
      <c r="AB825">
        <v>1</v>
      </c>
      <c r="AC825" t="s">
        <v>960</v>
      </c>
      <c r="AD825">
        <v>1</v>
      </c>
      <c r="AE825">
        <v>20100331</v>
      </c>
      <c r="AF825" s="358">
        <v>40268</v>
      </c>
      <c r="AG825" s="147">
        <v>40268</v>
      </c>
      <c r="AH825" s="147">
        <v>2010</v>
      </c>
      <c r="AV825" t="s">
        <v>976</v>
      </c>
      <c r="AW825" t="s">
        <v>971</v>
      </c>
      <c r="AX825">
        <v>0.27300000000000002</v>
      </c>
      <c r="AY825" t="s">
        <v>976</v>
      </c>
      <c r="AZ825" t="s">
        <v>962</v>
      </c>
      <c r="BG825" t="s">
        <v>976</v>
      </c>
      <c r="BH825" t="s">
        <v>971</v>
      </c>
      <c r="BI825">
        <v>0.29499999999999998</v>
      </c>
      <c r="BJ825" t="s">
        <v>976</v>
      </c>
      <c r="BK825" t="s">
        <v>963</v>
      </c>
    </row>
    <row r="826" spans="21:63">
      <c r="U826" t="s">
        <v>234</v>
      </c>
      <c r="V826" t="s">
        <v>230</v>
      </c>
      <c r="W826" t="s">
        <v>235</v>
      </c>
      <c r="X826">
        <v>5</v>
      </c>
      <c r="Y826">
        <v>1114</v>
      </c>
      <c r="Z826" t="s">
        <v>1038</v>
      </c>
      <c r="AA826" t="s">
        <v>1039</v>
      </c>
      <c r="AB826">
        <v>1</v>
      </c>
      <c r="AC826" t="s">
        <v>960</v>
      </c>
      <c r="AD826">
        <v>1</v>
      </c>
      <c r="AE826">
        <v>20100430</v>
      </c>
      <c r="AF826" s="358">
        <v>40298</v>
      </c>
      <c r="AG826" s="147">
        <v>40298</v>
      </c>
      <c r="AH826" s="147">
        <v>2010</v>
      </c>
      <c r="AV826" t="s">
        <v>976</v>
      </c>
      <c r="AW826" t="s">
        <v>971</v>
      </c>
      <c r="AX826">
        <v>0.27300000000000002</v>
      </c>
      <c r="AY826" t="s">
        <v>976</v>
      </c>
      <c r="AZ826" t="s">
        <v>962</v>
      </c>
      <c r="BG826" t="s">
        <v>976</v>
      </c>
      <c r="BH826" t="s">
        <v>971</v>
      </c>
      <c r="BI826">
        <v>0.29499999999999998</v>
      </c>
      <c r="BJ826" t="s">
        <v>976</v>
      </c>
      <c r="BK826" t="s">
        <v>963</v>
      </c>
    </row>
    <row r="827" spans="21:63">
      <c r="U827" t="s">
        <v>234</v>
      </c>
      <c r="V827" t="s">
        <v>230</v>
      </c>
      <c r="W827" t="s">
        <v>235</v>
      </c>
      <c r="X827">
        <v>5</v>
      </c>
      <c r="Y827">
        <v>1114</v>
      </c>
      <c r="Z827" t="s">
        <v>1038</v>
      </c>
      <c r="AA827" t="s">
        <v>1039</v>
      </c>
      <c r="AB827">
        <v>1</v>
      </c>
      <c r="AC827" t="s">
        <v>960</v>
      </c>
      <c r="AD827">
        <v>1</v>
      </c>
      <c r="AE827">
        <v>20100531</v>
      </c>
      <c r="AF827" s="358">
        <v>40329</v>
      </c>
      <c r="AG827" s="147">
        <v>40329</v>
      </c>
      <c r="AH827" s="147">
        <v>2010</v>
      </c>
      <c r="AV827" t="s">
        <v>976</v>
      </c>
      <c r="AW827" t="s">
        <v>971</v>
      </c>
      <c r="AX827">
        <v>0.27300000000000002</v>
      </c>
      <c r="AY827" t="s">
        <v>976</v>
      </c>
      <c r="AZ827" t="s">
        <v>962</v>
      </c>
      <c r="BG827" t="s">
        <v>976</v>
      </c>
      <c r="BH827" t="s">
        <v>971</v>
      </c>
      <c r="BI827">
        <v>0.29499999999999998</v>
      </c>
      <c r="BJ827" t="s">
        <v>976</v>
      </c>
      <c r="BK827" t="s">
        <v>963</v>
      </c>
    </row>
    <row r="828" spans="21:63">
      <c r="U828" t="s">
        <v>234</v>
      </c>
      <c r="V828" t="s">
        <v>230</v>
      </c>
      <c r="W828" t="s">
        <v>235</v>
      </c>
      <c r="X828">
        <v>5</v>
      </c>
      <c r="Y828">
        <v>1114</v>
      </c>
      <c r="Z828" t="s">
        <v>1038</v>
      </c>
      <c r="AA828" t="s">
        <v>1039</v>
      </c>
      <c r="AB828">
        <v>1</v>
      </c>
      <c r="AC828" t="s">
        <v>960</v>
      </c>
      <c r="AD828">
        <v>1</v>
      </c>
      <c r="AE828">
        <v>20100630</v>
      </c>
      <c r="AF828" s="358">
        <v>40359</v>
      </c>
      <c r="AG828" s="147">
        <v>40359</v>
      </c>
      <c r="AH828" s="147">
        <v>2010</v>
      </c>
      <c r="AV828" t="s">
        <v>976</v>
      </c>
      <c r="AW828" t="s">
        <v>971</v>
      </c>
      <c r="AX828">
        <v>0.27300000000000002</v>
      </c>
      <c r="AY828" t="s">
        <v>976</v>
      </c>
      <c r="AZ828" t="s">
        <v>962</v>
      </c>
      <c r="BG828" t="s">
        <v>976</v>
      </c>
      <c r="BH828" t="s">
        <v>971</v>
      </c>
      <c r="BI828">
        <v>0.29499999999999998</v>
      </c>
      <c r="BJ828" t="s">
        <v>976</v>
      </c>
      <c r="BK828" t="s">
        <v>963</v>
      </c>
    </row>
    <row r="829" spans="21:63">
      <c r="U829" t="s">
        <v>234</v>
      </c>
      <c r="V829" t="s">
        <v>230</v>
      </c>
      <c r="W829" t="s">
        <v>235</v>
      </c>
      <c r="X829">
        <v>5</v>
      </c>
      <c r="Y829">
        <v>1114</v>
      </c>
      <c r="Z829" t="s">
        <v>1038</v>
      </c>
      <c r="AA829" t="s">
        <v>1039</v>
      </c>
      <c r="AB829">
        <v>1</v>
      </c>
      <c r="AC829" t="s">
        <v>960</v>
      </c>
      <c r="AD829">
        <v>1</v>
      </c>
      <c r="AE829">
        <v>20100731</v>
      </c>
      <c r="AF829" s="358">
        <v>40390</v>
      </c>
      <c r="AG829" s="147">
        <v>40390</v>
      </c>
      <c r="AH829" s="147">
        <v>2010</v>
      </c>
      <c r="AV829" t="s">
        <v>976</v>
      </c>
      <c r="AW829" t="s">
        <v>971</v>
      </c>
      <c r="AX829">
        <v>0.27300000000000002</v>
      </c>
      <c r="AY829" t="s">
        <v>976</v>
      </c>
      <c r="AZ829" t="s">
        <v>962</v>
      </c>
      <c r="BG829" t="s">
        <v>976</v>
      </c>
      <c r="BH829" t="s">
        <v>971</v>
      </c>
      <c r="BI829">
        <v>0.29499999999999998</v>
      </c>
      <c r="BJ829" t="s">
        <v>976</v>
      </c>
      <c r="BK829" t="s">
        <v>963</v>
      </c>
    </row>
    <row r="830" spans="21:63">
      <c r="U830" t="s">
        <v>234</v>
      </c>
      <c r="V830" t="s">
        <v>230</v>
      </c>
      <c r="W830" t="s">
        <v>235</v>
      </c>
      <c r="X830">
        <v>5</v>
      </c>
      <c r="Y830">
        <v>1114</v>
      </c>
      <c r="Z830" t="s">
        <v>1038</v>
      </c>
      <c r="AA830" t="s">
        <v>1039</v>
      </c>
      <c r="AB830">
        <v>1</v>
      </c>
      <c r="AC830" t="s">
        <v>960</v>
      </c>
      <c r="AD830">
        <v>1</v>
      </c>
      <c r="AE830">
        <v>20100831</v>
      </c>
      <c r="AF830" s="358">
        <v>40421</v>
      </c>
      <c r="AG830" s="147">
        <v>40421</v>
      </c>
      <c r="AH830" s="147">
        <v>2010</v>
      </c>
      <c r="AV830" t="s">
        <v>976</v>
      </c>
      <c r="AW830" t="s">
        <v>971</v>
      </c>
      <c r="AX830">
        <v>0.27300000000000002</v>
      </c>
      <c r="AY830" t="s">
        <v>976</v>
      </c>
      <c r="AZ830" t="s">
        <v>962</v>
      </c>
      <c r="BG830" t="s">
        <v>976</v>
      </c>
      <c r="BH830" t="s">
        <v>971</v>
      </c>
      <c r="BI830">
        <v>0.29499999999999998</v>
      </c>
      <c r="BJ830" t="s">
        <v>976</v>
      </c>
      <c r="BK830" t="s">
        <v>963</v>
      </c>
    </row>
    <row r="831" spans="21:63">
      <c r="U831" t="s">
        <v>234</v>
      </c>
      <c r="V831" t="s">
        <v>230</v>
      </c>
      <c r="W831" t="s">
        <v>235</v>
      </c>
      <c r="X831">
        <v>5</v>
      </c>
      <c r="Y831">
        <v>1114</v>
      </c>
      <c r="Z831" t="s">
        <v>1038</v>
      </c>
      <c r="AA831" t="s">
        <v>1039</v>
      </c>
      <c r="AB831">
        <v>1</v>
      </c>
      <c r="AC831" t="s">
        <v>960</v>
      </c>
      <c r="AD831">
        <v>1</v>
      </c>
      <c r="AE831">
        <v>20100930</v>
      </c>
      <c r="AF831" s="358">
        <v>40451</v>
      </c>
      <c r="AG831" s="147">
        <v>40451</v>
      </c>
      <c r="AH831" s="147">
        <v>2010</v>
      </c>
      <c r="AV831" t="s">
        <v>976</v>
      </c>
      <c r="AW831" t="s">
        <v>971</v>
      </c>
      <c r="AX831">
        <v>0.27300000000000002</v>
      </c>
      <c r="AY831" t="s">
        <v>976</v>
      </c>
      <c r="AZ831" t="s">
        <v>962</v>
      </c>
      <c r="BG831" t="s">
        <v>976</v>
      </c>
      <c r="BH831" t="s">
        <v>971</v>
      </c>
      <c r="BI831">
        <v>0.29499999999999998</v>
      </c>
      <c r="BJ831" t="s">
        <v>976</v>
      </c>
      <c r="BK831" t="s">
        <v>963</v>
      </c>
    </row>
    <row r="832" spans="21:63">
      <c r="U832" t="s">
        <v>234</v>
      </c>
      <c r="V832" t="s">
        <v>230</v>
      </c>
      <c r="W832" t="s">
        <v>235</v>
      </c>
      <c r="X832">
        <v>5</v>
      </c>
      <c r="Y832">
        <v>1114</v>
      </c>
      <c r="Z832" t="s">
        <v>1038</v>
      </c>
      <c r="AA832" t="s">
        <v>1039</v>
      </c>
      <c r="AB832">
        <v>1</v>
      </c>
      <c r="AC832" t="s">
        <v>960</v>
      </c>
      <c r="AD832">
        <v>1</v>
      </c>
      <c r="AE832">
        <v>20101031</v>
      </c>
      <c r="AF832" s="358">
        <v>40482</v>
      </c>
      <c r="AG832" s="147">
        <v>40482</v>
      </c>
      <c r="AH832" s="147">
        <v>2010</v>
      </c>
      <c r="AV832" t="s">
        <v>976</v>
      </c>
      <c r="AW832" t="s">
        <v>971</v>
      </c>
      <c r="AX832">
        <v>0.27300000000000002</v>
      </c>
      <c r="AY832" t="s">
        <v>976</v>
      </c>
      <c r="AZ832" t="s">
        <v>962</v>
      </c>
      <c r="BG832" t="s">
        <v>976</v>
      </c>
      <c r="BH832" t="s">
        <v>971</v>
      </c>
      <c r="BI832">
        <v>0.29499999999999998</v>
      </c>
      <c r="BJ832" t="s">
        <v>976</v>
      </c>
      <c r="BK832" t="s">
        <v>963</v>
      </c>
    </row>
    <row r="833" spans="21:63">
      <c r="U833" t="s">
        <v>234</v>
      </c>
      <c r="V833" t="s">
        <v>230</v>
      </c>
      <c r="W833" t="s">
        <v>235</v>
      </c>
      <c r="X833">
        <v>5</v>
      </c>
      <c r="Y833">
        <v>1114</v>
      </c>
      <c r="Z833" t="s">
        <v>1038</v>
      </c>
      <c r="AA833" t="s">
        <v>1039</v>
      </c>
      <c r="AB833">
        <v>1</v>
      </c>
      <c r="AC833" t="s">
        <v>960</v>
      </c>
      <c r="AD833">
        <v>1</v>
      </c>
      <c r="AE833">
        <v>20101130</v>
      </c>
      <c r="AF833" s="358">
        <v>40512</v>
      </c>
      <c r="AG833" s="147">
        <v>40512</v>
      </c>
      <c r="AH833" s="147">
        <v>2010</v>
      </c>
      <c r="AV833" t="s">
        <v>976</v>
      </c>
      <c r="AW833" t="s">
        <v>971</v>
      </c>
      <c r="AX833">
        <v>0.27300000000000002</v>
      </c>
      <c r="AY833" t="s">
        <v>976</v>
      </c>
      <c r="AZ833" t="s">
        <v>962</v>
      </c>
      <c r="BG833" t="s">
        <v>976</v>
      </c>
      <c r="BH833" t="s">
        <v>971</v>
      </c>
      <c r="BI833">
        <v>0.29499999999999998</v>
      </c>
      <c r="BJ833" t="s">
        <v>976</v>
      </c>
      <c r="BK833" t="s">
        <v>963</v>
      </c>
    </row>
    <row r="834" spans="21:63">
      <c r="U834" t="s">
        <v>234</v>
      </c>
      <c r="V834" t="s">
        <v>230</v>
      </c>
      <c r="W834" t="s">
        <v>235</v>
      </c>
      <c r="X834">
        <v>5</v>
      </c>
      <c r="Y834">
        <v>1114</v>
      </c>
      <c r="Z834" t="s">
        <v>1038</v>
      </c>
      <c r="AA834" t="s">
        <v>1039</v>
      </c>
      <c r="AB834">
        <v>1</v>
      </c>
      <c r="AC834" t="s">
        <v>960</v>
      </c>
      <c r="AD834">
        <v>1</v>
      </c>
      <c r="AE834">
        <v>20101231</v>
      </c>
      <c r="AF834" s="358">
        <v>40543</v>
      </c>
      <c r="AG834" s="147">
        <v>40543</v>
      </c>
      <c r="AH834" s="147">
        <v>2010</v>
      </c>
      <c r="AV834" t="s">
        <v>976</v>
      </c>
      <c r="AW834" t="s">
        <v>971</v>
      </c>
      <c r="AX834">
        <v>0.27300000000000002</v>
      </c>
      <c r="AY834" t="s">
        <v>976</v>
      </c>
      <c r="AZ834" t="s">
        <v>962</v>
      </c>
      <c r="BG834" t="s">
        <v>976</v>
      </c>
      <c r="BH834" t="s">
        <v>971</v>
      </c>
      <c r="BI834">
        <v>0.29499999999999998</v>
      </c>
      <c r="BJ834" t="s">
        <v>976</v>
      </c>
      <c r="BK834" t="s">
        <v>963</v>
      </c>
    </row>
    <row r="835" spans="21:63">
      <c r="U835" t="s">
        <v>234</v>
      </c>
      <c r="V835" t="s">
        <v>230</v>
      </c>
      <c r="W835" t="s">
        <v>235</v>
      </c>
      <c r="X835">
        <v>5</v>
      </c>
      <c r="Y835">
        <v>1114</v>
      </c>
      <c r="Z835" t="s">
        <v>1038</v>
      </c>
      <c r="AA835" t="s">
        <v>1039</v>
      </c>
      <c r="AB835">
        <v>1</v>
      </c>
      <c r="AC835" t="s">
        <v>960</v>
      </c>
      <c r="AD835">
        <v>1</v>
      </c>
      <c r="AE835">
        <v>20110131</v>
      </c>
      <c r="AF835" s="358">
        <v>40574</v>
      </c>
      <c r="AG835" s="147">
        <v>40574</v>
      </c>
      <c r="AH835" s="147">
        <v>2011</v>
      </c>
      <c r="AV835" t="s">
        <v>976</v>
      </c>
      <c r="AW835" t="s">
        <v>971</v>
      </c>
      <c r="AX835">
        <v>0.27300000000000002</v>
      </c>
      <c r="AY835" t="s">
        <v>976</v>
      </c>
      <c r="AZ835" t="s">
        <v>962</v>
      </c>
      <c r="BG835" t="s">
        <v>976</v>
      </c>
      <c r="BH835" t="s">
        <v>971</v>
      </c>
      <c r="BI835">
        <v>0.29499999999999998</v>
      </c>
      <c r="BJ835" t="s">
        <v>976</v>
      </c>
      <c r="BK835" t="s">
        <v>963</v>
      </c>
    </row>
    <row r="836" spans="21:63">
      <c r="U836" t="s">
        <v>234</v>
      </c>
      <c r="V836" t="s">
        <v>230</v>
      </c>
      <c r="W836" t="s">
        <v>235</v>
      </c>
      <c r="X836">
        <v>5</v>
      </c>
      <c r="Y836">
        <v>1114</v>
      </c>
      <c r="Z836" t="s">
        <v>1038</v>
      </c>
      <c r="AA836" t="s">
        <v>1039</v>
      </c>
      <c r="AB836">
        <v>1</v>
      </c>
      <c r="AC836" t="s">
        <v>960</v>
      </c>
      <c r="AD836">
        <v>1</v>
      </c>
      <c r="AE836">
        <v>20110228</v>
      </c>
      <c r="AF836" s="358">
        <v>40602</v>
      </c>
      <c r="AG836" s="147">
        <v>40602</v>
      </c>
      <c r="AH836" s="147">
        <v>2011</v>
      </c>
      <c r="AV836" t="s">
        <v>976</v>
      </c>
      <c r="AW836" t="s">
        <v>971</v>
      </c>
      <c r="AX836">
        <v>0.27300000000000002</v>
      </c>
      <c r="AY836" t="s">
        <v>976</v>
      </c>
      <c r="AZ836" t="s">
        <v>962</v>
      </c>
      <c r="BG836" t="s">
        <v>976</v>
      </c>
      <c r="BH836" t="s">
        <v>971</v>
      </c>
      <c r="BI836">
        <v>0.29499999999999998</v>
      </c>
      <c r="BJ836" t="s">
        <v>976</v>
      </c>
      <c r="BK836" t="s">
        <v>963</v>
      </c>
    </row>
    <row r="837" spans="21:63">
      <c r="U837" t="s">
        <v>234</v>
      </c>
      <c r="V837" t="s">
        <v>230</v>
      </c>
      <c r="W837" t="s">
        <v>235</v>
      </c>
      <c r="X837">
        <v>5</v>
      </c>
      <c r="Y837">
        <v>1114</v>
      </c>
      <c r="Z837" t="s">
        <v>1038</v>
      </c>
      <c r="AA837" t="s">
        <v>1039</v>
      </c>
      <c r="AB837">
        <v>1</v>
      </c>
      <c r="AC837" t="s">
        <v>960</v>
      </c>
      <c r="AD837">
        <v>1</v>
      </c>
      <c r="AE837">
        <v>20110331</v>
      </c>
      <c r="AF837" s="358">
        <v>40633</v>
      </c>
      <c r="AG837" s="147">
        <v>40633</v>
      </c>
      <c r="AH837" s="147">
        <v>2011</v>
      </c>
      <c r="AV837" t="s">
        <v>976</v>
      </c>
      <c r="AW837" t="s">
        <v>971</v>
      </c>
      <c r="AX837">
        <v>0.27300000000000002</v>
      </c>
      <c r="AY837" t="s">
        <v>976</v>
      </c>
      <c r="AZ837" t="s">
        <v>962</v>
      </c>
      <c r="BG837" t="s">
        <v>976</v>
      </c>
      <c r="BH837" t="s">
        <v>971</v>
      </c>
      <c r="BI837">
        <v>0.29499999999999998</v>
      </c>
      <c r="BJ837" t="s">
        <v>976</v>
      </c>
      <c r="BK837" t="s">
        <v>963</v>
      </c>
    </row>
    <row r="838" spans="21:63">
      <c r="U838" t="s">
        <v>234</v>
      </c>
      <c r="V838" t="s">
        <v>230</v>
      </c>
      <c r="W838" t="s">
        <v>235</v>
      </c>
      <c r="X838">
        <v>5</v>
      </c>
      <c r="Y838">
        <v>1114</v>
      </c>
      <c r="Z838" t="s">
        <v>1038</v>
      </c>
      <c r="AA838" t="s">
        <v>1039</v>
      </c>
      <c r="AB838">
        <v>1</v>
      </c>
      <c r="AC838" t="s">
        <v>960</v>
      </c>
      <c r="AD838">
        <v>1</v>
      </c>
      <c r="AE838">
        <v>20110430</v>
      </c>
      <c r="AF838" s="358">
        <v>40663</v>
      </c>
      <c r="AG838" s="147">
        <v>40663</v>
      </c>
      <c r="AH838" s="147">
        <v>2011</v>
      </c>
      <c r="AV838" t="s">
        <v>976</v>
      </c>
      <c r="AW838" t="s">
        <v>971</v>
      </c>
      <c r="AX838">
        <v>0.27300000000000002</v>
      </c>
      <c r="AY838" t="s">
        <v>976</v>
      </c>
      <c r="AZ838" t="s">
        <v>962</v>
      </c>
      <c r="BG838" t="s">
        <v>976</v>
      </c>
      <c r="BH838" t="s">
        <v>971</v>
      </c>
      <c r="BI838">
        <v>0.29499999999999998</v>
      </c>
      <c r="BJ838" t="s">
        <v>976</v>
      </c>
      <c r="BK838" t="s">
        <v>963</v>
      </c>
    </row>
    <row r="839" spans="21:63">
      <c r="U839" t="s">
        <v>234</v>
      </c>
      <c r="V839" t="s">
        <v>230</v>
      </c>
      <c r="W839" t="s">
        <v>235</v>
      </c>
      <c r="X839">
        <v>5</v>
      </c>
      <c r="Y839">
        <v>1114</v>
      </c>
      <c r="Z839" t="s">
        <v>1038</v>
      </c>
      <c r="AA839" t="s">
        <v>1039</v>
      </c>
      <c r="AB839">
        <v>1</v>
      </c>
      <c r="AC839" t="s">
        <v>960</v>
      </c>
      <c r="AD839">
        <v>1</v>
      </c>
      <c r="AE839">
        <v>20110531</v>
      </c>
      <c r="AF839" s="358">
        <v>40694</v>
      </c>
      <c r="AG839" s="147">
        <v>40694</v>
      </c>
      <c r="AH839" s="147">
        <v>2011</v>
      </c>
      <c r="AV839" t="s">
        <v>976</v>
      </c>
      <c r="AW839" t="s">
        <v>971</v>
      </c>
      <c r="AX839">
        <v>0.27300000000000002</v>
      </c>
      <c r="AY839" t="s">
        <v>976</v>
      </c>
      <c r="AZ839" t="s">
        <v>962</v>
      </c>
      <c r="BG839" t="s">
        <v>976</v>
      </c>
      <c r="BH839" t="s">
        <v>971</v>
      </c>
      <c r="BI839">
        <v>0.29499999999999998</v>
      </c>
      <c r="BJ839" t="s">
        <v>976</v>
      </c>
      <c r="BK839" t="s">
        <v>963</v>
      </c>
    </row>
    <row r="840" spans="21:63">
      <c r="U840" t="s">
        <v>234</v>
      </c>
      <c r="V840" t="s">
        <v>230</v>
      </c>
      <c r="W840" t="s">
        <v>235</v>
      </c>
      <c r="X840">
        <v>5</v>
      </c>
      <c r="Y840">
        <v>1114</v>
      </c>
      <c r="Z840" t="s">
        <v>1038</v>
      </c>
      <c r="AA840" t="s">
        <v>1039</v>
      </c>
      <c r="AB840">
        <v>1</v>
      </c>
      <c r="AC840" t="s">
        <v>960</v>
      </c>
      <c r="AD840">
        <v>1</v>
      </c>
      <c r="AE840">
        <v>20110630</v>
      </c>
      <c r="AF840" s="358">
        <v>40724</v>
      </c>
      <c r="AG840" s="147">
        <v>40724</v>
      </c>
      <c r="AH840" s="147">
        <v>2011</v>
      </c>
      <c r="AV840" t="s">
        <v>976</v>
      </c>
      <c r="AW840" t="s">
        <v>971</v>
      </c>
      <c r="AX840">
        <v>0.27300000000000002</v>
      </c>
      <c r="AY840" t="s">
        <v>976</v>
      </c>
      <c r="AZ840" t="s">
        <v>962</v>
      </c>
      <c r="BG840" t="s">
        <v>976</v>
      </c>
      <c r="BH840" t="s">
        <v>971</v>
      </c>
      <c r="BI840">
        <v>0.29499999999999998</v>
      </c>
      <c r="BJ840" t="s">
        <v>976</v>
      </c>
      <c r="BK840" t="s">
        <v>963</v>
      </c>
    </row>
    <row r="841" spans="21:63">
      <c r="U841" t="s">
        <v>234</v>
      </c>
      <c r="V841" t="s">
        <v>230</v>
      </c>
      <c r="W841" t="s">
        <v>235</v>
      </c>
      <c r="X841">
        <v>5</v>
      </c>
      <c r="Y841">
        <v>1114</v>
      </c>
      <c r="Z841" t="s">
        <v>1038</v>
      </c>
      <c r="AA841" t="s">
        <v>1039</v>
      </c>
      <c r="AB841">
        <v>1</v>
      </c>
      <c r="AC841" t="s">
        <v>960</v>
      </c>
      <c r="AD841">
        <v>1</v>
      </c>
      <c r="AE841">
        <v>20110731</v>
      </c>
      <c r="AF841" s="358">
        <v>40755</v>
      </c>
      <c r="AG841" s="147">
        <v>40755</v>
      </c>
      <c r="AH841" s="147">
        <v>2011</v>
      </c>
      <c r="AV841" t="s">
        <v>976</v>
      </c>
      <c r="AW841" t="s">
        <v>971</v>
      </c>
      <c r="AX841">
        <v>0.27300000000000002</v>
      </c>
      <c r="AY841" t="s">
        <v>976</v>
      </c>
      <c r="AZ841" t="s">
        <v>962</v>
      </c>
      <c r="BG841" t="s">
        <v>976</v>
      </c>
      <c r="BH841" t="s">
        <v>971</v>
      </c>
      <c r="BI841">
        <v>0.29499999999999998</v>
      </c>
      <c r="BJ841" t="s">
        <v>976</v>
      </c>
      <c r="BK841" t="s">
        <v>963</v>
      </c>
    </row>
    <row r="842" spans="21:63">
      <c r="U842" t="s">
        <v>234</v>
      </c>
      <c r="V842" t="s">
        <v>230</v>
      </c>
      <c r="W842" t="s">
        <v>235</v>
      </c>
      <c r="X842">
        <v>5</v>
      </c>
      <c r="Y842">
        <v>1114</v>
      </c>
      <c r="Z842" t="s">
        <v>1038</v>
      </c>
      <c r="AA842" t="s">
        <v>1039</v>
      </c>
      <c r="AB842">
        <v>1</v>
      </c>
      <c r="AC842" t="s">
        <v>960</v>
      </c>
      <c r="AD842">
        <v>1</v>
      </c>
      <c r="AE842">
        <v>20110831</v>
      </c>
      <c r="AF842" s="358">
        <v>40786</v>
      </c>
      <c r="AG842" s="147">
        <v>40786</v>
      </c>
      <c r="AH842" s="147">
        <v>2011</v>
      </c>
      <c r="AV842" t="s">
        <v>976</v>
      </c>
      <c r="AW842" t="s">
        <v>971</v>
      </c>
      <c r="AX842">
        <v>0.27300000000000002</v>
      </c>
      <c r="AY842" t="s">
        <v>976</v>
      </c>
      <c r="AZ842" t="s">
        <v>962</v>
      </c>
      <c r="BG842" t="s">
        <v>976</v>
      </c>
      <c r="BH842" t="s">
        <v>971</v>
      </c>
      <c r="BI842">
        <v>0.29499999999999998</v>
      </c>
      <c r="BJ842" t="s">
        <v>976</v>
      </c>
      <c r="BK842" t="s">
        <v>963</v>
      </c>
    </row>
    <row r="843" spans="21:63">
      <c r="U843" t="s">
        <v>234</v>
      </c>
      <c r="V843" t="s">
        <v>230</v>
      </c>
      <c r="W843" t="s">
        <v>235</v>
      </c>
      <c r="X843">
        <v>5</v>
      </c>
      <c r="Y843">
        <v>1114</v>
      </c>
      <c r="Z843" t="s">
        <v>1038</v>
      </c>
      <c r="AA843" t="s">
        <v>1039</v>
      </c>
      <c r="AB843">
        <v>1</v>
      </c>
      <c r="AC843" t="s">
        <v>960</v>
      </c>
      <c r="AD843">
        <v>1</v>
      </c>
      <c r="AE843">
        <v>20110930</v>
      </c>
      <c r="AF843" s="358">
        <v>40816</v>
      </c>
      <c r="AG843" s="147">
        <v>40816</v>
      </c>
      <c r="AH843" s="147">
        <v>2011</v>
      </c>
      <c r="AV843" t="s">
        <v>976</v>
      </c>
      <c r="AW843" t="s">
        <v>971</v>
      </c>
      <c r="AX843">
        <v>0.27300000000000002</v>
      </c>
      <c r="AY843" t="s">
        <v>976</v>
      </c>
      <c r="AZ843" t="s">
        <v>962</v>
      </c>
      <c r="BG843" t="s">
        <v>976</v>
      </c>
      <c r="BH843" t="s">
        <v>971</v>
      </c>
      <c r="BI843">
        <v>0.29499999999999998</v>
      </c>
      <c r="BJ843" t="s">
        <v>976</v>
      </c>
      <c r="BK843" t="s">
        <v>963</v>
      </c>
    </row>
    <row r="844" spans="21:63">
      <c r="U844" t="s">
        <v>234</v>
      </c>
      <c r="V844" t="s">
        <v>230</v>
      </c>
      <c r="W844" t="s">
        <v>235</v>
      </c>
      <c r="X844">
        <v>5</v>
      </c>
      <c r="Y844">
        <v>1114</v>
      </c>
      <c r="Z844" t="s">
        <v>1038</v>
      </c>
      <c r="AA844" t="s">
        <v>1039</v>
      </c>
      <c r="AB844">
        <v>1</v>
      </c>
      <c r="AC844" t="s">
        <v>960</v>
      </c>
      <c r="AD844">
        <v>1</v>
      </c>
      <c r="AE844">
        <v>20111031</v>
      </c>
      <c r="AF844" s="358">
        <v>40847</v>
      </c>
      <c r="AG844" s="147">
        <v>40847</v>
      </c>
      <c r="AH844" s="147">
        <v>2011</v>
      </c>
      <c r="AV844" t="s">
        <v>976</v>
      </c>
      <c r="AW844" t="s">
        <v>971</v>
      </c>
      <c r="AX844">
        <v>0.27300000000000002</v>
      </c>
      <c r="AY844" t="s">
        <v>976</v>
      </c>
      <c r="AZ844" t="s">
        <v>962</v>
      </c>
      <c r="BG844" t="s">
        <v>976</v>
      </c>
      <c r="BH844" t="s">
        <v>971</v>
      </c>
      <c r="BI844">
        <v>0.29499999999999998</v>
      </c>
      <c r="BJ844" t="s">
        <v>976</v>
      </c>
      <c r="BK844" t="s">
        <v>963</v>
      </c>
    </row>
    <row r="845" spans="21:63">
      <c r="U845" t="s">
        <v>234</v>
      </c>
      <c r="V845" t="s">
        <v>230</v>
      </c>
      <c r="W845" t="s">
        <v>235</v>
      </c>
      <c r="X845">
        <v>5</v>
      </c>
      <c r="Y845">
        <v>1114</v>
      </c>
      <c r="Z845" t="s">
        <v>1038</v>
      </c>
      <c r="AA845" t="s">
        <v>1039</v>
      </c>
      <c r="AB845">
        <v>1</v>
      </c>
      <c r="AC845" t="s">
        <v>960</v>
      </c>
      <c r="AD845">
        <v>1</v>
      </c>
      <c r="AE845">
        <v>20111130</v>
      </c>
      <c r="AF845" s="358">
        <v>40877</v>
      </c>
      <c r="AG845" s="147">
        <v>40877</v>
      </c>
      <c r="AH845" s="147">
        <v>2011</v>
      </c>
      <c r="AV845" t="s">
        <v>976</v>
      </c>
      <c r="AW845" t="s">
        <v>971</v>
      </c>
      <c r="AX845">
        <v>0.27300000000000002</v>
      </c>
      <c r="AY845" t="s">
        <v>976</v>
      </c>
      <c r="AZ845" t="s">
        <v>962</v>
      </c>
      <c r="BG845" t="s">
        <v>976</v>
      </c>
      <c r="BH845" t="s">
        <v>971</v>
      </c>
      <c r="BI845">
        <v>0.29499999999999998</v>
      </c>
      <c r="BJ845" t="s">
        <v>976</v>
      </c>
      <c r="BK845" t="s">
        <v>963</v>
      </c>
    </row>
    <row r="846" spans="21:63">
      <c r="U846" t="s">
        <v>234</v>
      </c>
      <c r="V846" t="s">
        <v>230</v>
      </c>
      <c r="W846" t="s">
        <v>235</v>
      </c>
      <c r="X846">
        <v>5</v>
      </c>
      <c r="Y846">
        <v>1114</v>
      </c>
      <c r="Z846" t="s">
        <v>1038</v>
      </c>
      <c r="AA846" t="s">
        <v>1039</v>
      </c>
      <c r="AB846">
        <v>1</v>
      </c>
      <c r="AC846" t="s">
        <v>960</v>
      </c>
      <c r="AD846">
        <v>1</v>
      </c>
      <c r="AE846">
        <v>20111231</v>
      </c>
      <c r="AF846" s="358">
        <v>40908</v>
      </c>
      <c r="AG846" s="147">
        <v>40908</v>
      </c>
      <c r="AH846" s="147">
        <v>2011</v>
      </c>
      <c r="AV846" t="s">
        <v>976</v>
      </c>
      <c r="AW846" t="s">
        <v>971</v>
      </c>
      <c r="AX846">
        <v>0.27300000000000002</v>
      </c>
      <c r="AY846" t="s">
        <v>976</v>
      </c>
      <c r="AZ846" t="s">
        <v>962</v>
      </c>
      <c r="BG846" t="s">
        <v>976</v>
      </c>
      <c r="BH846" t="s">
        <v>971</v>
      </c>
      <c r="BI846">
        <v>0.29499999999999998</v>
      </c>
      <c r="BJ846" t="s">
        <v>976</v>
      </c>
      <c r="BK846" t="s">
        <v>963</v>
      </c>
    </row>
    <row r="847" spans="21:63">
      <c r="U847" t="s">
        <v>234</v>
      </c>
      <c r="V847" t="s">
        <v>230</v>
      </c>
      <c r="W847" t="s">
        <v>235</v>
      </c>
      <c r="X847">
        <v>5</v>
      </c>
      <c r="Y847">
        <v>1114</v>
      </c>
      <c r="Z847" t="s">
        <v>1038</v>
      </c>
      <c r="AA847" t="s">
        <v>1039</v>
      </c>
      <c r="AB847">
        <v>1</v>
      </c>
      <c r="AC847" t="s">
        <v>960</v>
      </c>
      <c r="AD847">
        <v>1</v>
      </c>
      <c r="AE847">
        <v>20120131</v>
      </c>
      <c r="AF847" s="358">
        <v>40939</v>
      </c>
      <c r="AG847" s="147">
        <v>40939</v>
      </c>
      <c r="AH847" s="147">
        <v>2012</v>
      </c>
      <c r="AV847" t="s">
        <v>976</v>
      </c>
      <c r="AW847" t="s">
        <v>971</v>
      </c>
      <c r="AX847">
        <v>0.27300000000000002</v>
      </c>
      <c r="AY847" t="s">
        <v>976</v>
      </c>
      <c r="AZ847" t="s">
        <v>962</v>
      </c>
      <c r="BG847" t="s">
        <v>976</v>
      </c>
      <c r="BH847" t="s">
        <v>971</v>
      </c>
      <c r="BI847">
        <v>0.29499999999999998</v>
      </c>
      <c r="BJ847" t="s">
        <v>976</v>
      </c>
      <c r="BK847" t="s">
        <v>963</v>
      </c>
    </row>
    <row r="848" spans="21:63">
      <c r="U848" t="s">
        <v>234</v>
      </c>
      <c r="V848" t="s">
        <v>230</v>
      </c>
      <c r="W848" t="s">
        <v>235</v>
      </c>
      <c r="X848">
        <v>5</v>
      </c>
      <c r="Y848">
        <v>1114</v>
      </c>
      <c r="Z848" t="s">
        <v>1038</v>
      </c>
      <c r="AA848" t="s">
        <v>1039</v>
      </c>
      <c r="AB848">
        <v>1</v>
      </c>
      <c r="AC848" t="s">
        <v>960</v>
      </c>
      <c r="AD848">
        <v>1</v>
      </c>
      <c r="AE848">
        <v>20120229</v>
      </c>
      <c r="AF848" s="358">
        <v>40968</v>
      </c>
      <c r="AG848" s="147">
        <v>40968</v>
      </c>
      <c r="AH848" s="147">
        <v>2012</v>
      </c>
      <c r="AV848" t="s">
        <v>976</v>
      </c>
      <c r="AW848" t="s">
        <v>971</v>
      </c>
      <c r="AX848">
        <v>0.27300000000000002</v>
      </c>
      <c r="AY848" t="s">
        <v>976</v>
      </c>
      <c r="AZ848" t="s">
        <v>962</v>
      </c>
      <c r="BG848" t="s">
        <v>976</v>
      </c>
      <c r="BH848" t="s">
        <v>971</v>
      </c>
      <c r="BI848">
        <v>0.29499999999999998</v>
      </c>
      <c r="BJ848" t="s">
        <v>976</v>
      </c>
      <c r="BK848" t="s">
        <v>963</v>
      </c>
    </row>
    <row r="849" spans="21:63">
      <c r="U849" t="s">
        <v>234</v>
      </c>
      <c r="V849" t="s">
        <v>230</v>
      </c>
      <c r="W849" t="s">
        <v>235</v>
      </c>
      <c r="X849">
        <v>5</v>
      </c>
      <c r="Y849">
        <v>1114</v>
      </c>
      <c r="Z849" t="s">
        <v>1038</v>
      </c>
      <c r="AA849" t="s">
        <v>1039</v>
      </c>
      <c r="AB849">
        <v>1</v>
      </c>
      <c r="AC849" t="s">
        <v>960</v>
      </c>
      <c r="AD849">
        <v>1</v>
      </c>
      <c r="AE849">
        <v>20120331</v>
      </c>
      <c r="AF849" s="358">
        <v>40999</v>
      </c>
      <c r="AG849" s="147">
        <v>40999</v>
      </c>
      <c r="AH849" s="147">
        <v>2012</v>
      </c>
      <c r="AV849" t="s">
        <v>976</v>
      </c>
      <c r="AW849" t="s">
        <v>971</v>
      </c>
      <c r="AX849">
        <v>0.27300000000000002</v>
      </c>
      <c r="AY849" t="s">
        <v>976</v>
      </c>
      <c r="AZ849" t="s">
        <v>962</v>
      </c>
      <c r="BG849" t="s">
        <v>976</v>
      </c>
      <c r="BH849" t="s">
        <v>971</v>
      </c>
      <c r="BI849">
        <v>0.29499999999999998</v>
      </c>
      <c r="BJ849" t="s">
        <v>976</v>
      </c>
      <c r="BK849" t="s">
        <v>963</v>
      </c>
    </row>
    <row r="850" spans="21:63">
      <c r="U850" t="s">
        <v>234</v>
      </c>
      <c r="V850" t="s">
        <v>230</v>
      </c>
      <c r="W850" t="s">
        <v>235</v>
      </c>
      <c r="X850">
        <v>5</v>
      </c>
      <c r="Y850">
        <v>1114</v>
      </c>
      <c r="Z850" t="s">
        <v>1038</v>
      </c>
      <c r="AA850" t="s">
        <v>1039</v>
      </c>
      <c r="AB850">
        <v>1</v>
      </c>
      <c r="AC850" t="s">
        <v>960</v>
      </c>
      <c r="AD850">
        <v>1</v>
      </c>
      <c r="AE850">
        <v>20120430</v>
      </c>
      <c r="AF850" s="358">
        <v>41029</v>
      </c>
      <c r="AG850" s="147">
        <v>41029</v>
      </c>
      <c r="AH850" s="147">
        <v>2012</v>
      </c>
      <c r="AV850" t="s">
        <v>976</v>
      </c>
      <c r="AW850" t="s">
        <v>971</v>
      </c>
      <c r="AX850">
        <v>0.27300000000000002</v>
      </c>
      <c r="AY850" t="s">
        <v>976</v>
      </c>
      <c r="AZ850" t="s">
        <v>962</v>
      </c>
      <c r="BG850" t="s">
        <v>976</v>
      </c>
      <c r="BH850" t="s">
        <v>971</v>
      </c>
      <c r="BI850">
        <v>0.29499999999999998</v>
      </c>
      <c r="BJ850" t="s">
        <v>976</v>
      </c>
      <c r="BK850" t="s">
        <v>963</v>
      </c>
    </row>
    <row r="851" spans="21:63">
      <c r="U851" t="s">
        <v>234</v>
      </c>
      <c r="V851" t="s">
        <v>230</v>
      </c>
      <c r="W851" t="s">
        <v>235</v>
      </c>
      <c r="X851">
        <v>5</v>
      </c>
      <c r="Y851">
        <v>1119</v>
      </c>
      <c r="Z851" t="s">
        <v>227</v>
      </c>
      <c r="AA851" t="s">
        <v>1040</v>
      </c>
      <c r="AB851">
        <v>1</v>
      </c>
      <c r="AC851" t="s">
        <v>960</v>
      </c>
      <c r="AD851">
        <v>1</v>
      </c>
      <c r="AE851">
        <v>20090731</v>
      </c>
      <c r="AF851" s="358">
        <v>40025</v>
      </c>
      <c r="AG851" s="147">
        <v>40025</v>
      </c>
      <c r="AH851" s="147">
        <v>2009</v>
      </c>
      <c r="AV851" t="s">
        <v>976</v>
      </c>
      <c r="AW851" t="s">
        <v>971</v>
      </c>
      <c r="AX851">
        <v>3.2000000000000001E-2</v>
      </c>
      <c r="AY851" t="s">
        <v>976</v>
      </c>
      <c r="AZ851" t="s">
        <v>962</v>
      </c>
      <c r="BG851" t="s">
        <v>976</v>
      </c>
      <c r="BH851" t="s">
        <v>971</v>
      </c>
      <c r="BI851">
        <v>4.1000000000000002E-2</v>
      </c>
      <c r="BJ851" t="s">
        <v>976</v>
      </c>
      <c r="BK851" t="s">
        <v>963</v>
      </c>
    </row>
    <row r="852" spans="21:63">
      <c r="U852" t="s">
        <v>234</v>
      </c>
      <c r="V852" t="s">
        <v>230</v>
      </c>
      <c r="W852" t="s">
        <v>235</v>
      </c>
      <c r="X852">
        <v>5</v>
      </c>
      <c r="Y852">
        <v>1119</v>
      </c>
      <c r="Z852" t="s">
        <v>227</v>
      </c>
      <c r="AA852" t="s">
        <v>1040</v>
      </c>
      <c r="AB852">
        <v>1</v>
      </c>
      <c r="AC852" t="s">
        <v>960</v>
      </c>
      <c r="AD852">
        <v>1</v>
      </c>
      <c r="AE852">
        <v>20090831</v>
      </c>
      <c r="AF852" s="358">
        <v>40056</v>
      </c>
      <c r="AG852" s="147">
        <v>40056</v>
      </c>
      <c r="AH852" s="147">
        <v>2009</v>
      </c>
      <c r="AV852" t="s">
        <v>976</v>
      </c>
      <c r="AW852" t="s">
        <v>971</v>
      </c>
      <c r="AX852">
        <v>3.2000000000000001E-2</v>
      </c>
      <c r="AY852" t="s">
        <v>976</v>
      </c>
      <c r="AZ852" t="s">
        <v>962</v>
      </c>
      <c r="BG852" t="s">
        <v>976</v>
      </c>
      <c r="BH852" t="s">
        <v>971</v>
      </c>
      <c r="BI852">
        <v>4.1000000000000002E-2</v>
      </c>
      <c r="BJ852" t="s">
        <v>976</v>
      </c>
      <c r="BK852" t="s">
        <v>963</v>
      </c>
    </row>
    <row r="853" spans="21:63">
      <c r="U853" t="s">
        <v>234</v>
      </c>
      <c r="V853" t="s">
        <v>230</v>
      </c>
      <c r="W853" t="s">
        <v>235</v>
      </c>
      <c r="X853">
        <v>5</v>
      </c>
      <c r="Y853">
        <v>1119</v>
      </c>
      <c r="Z853" t="s">
        <v>227</v>
      </c>
      <c r="AA853" t="s">
        <v>1040</v>
      </c>
      <c r="AB853">
        <v>1</v>
      </c>
      <c r="AC853" t="s">
        <v>960</v>
      </c>
      <c r="AD853">
        <v>1</v>
      </c>
      <c r="AE853">
        <v>20090930</v>
      </c>
      <c r="AF853" s="358">
        <v>40086</v>
      </c>
      <c r="AG853" s="147">
        <v>40086</v>
      </c>
      <c r="AH853" s="147">
        <v>2009</v>
      </c>
      <c r="AV853" t="s">
        <v>976</v>
      </c>
      <c r="AW853" t="s">
        <v>971</v>
      </c>
      <c r="AX853">
        <v>3.2000000000000001E-2</v>
      </c>
      <c r="AY853" t="s">
        <v>976</v>
      </c>
      <c r="AZ853" t="s">
        <v>962</v>
      </c>
      <c r="BG853" t="s">
        <v>976</v>
      </c>
      <c r="BH853" t="s">
        <v>971</v>
      </c>
      <c r="BI853">
        <v>4.1000000000000002E-2</v>
      </c>
      <c r="BJ853" t="s">
        <v>976</v>
      </c>
      <c r="BK853" t="s">
        <v>963</v>
      </c>
    </row>
    <row r="854" spans="21:63">
      <c r="U854" t="s">
        <v>234</v>
      </c>
      <c r="V854" t="s">
        <v>230</v>
      </c>
      <c r="W854" t="s">
        <v>235</v>
      </c>
      <c r="X854">
        <v>5</v>
      </c>
      <c r="Y854">
        <v>1119</v>
      </c>
      <c r="Z854" t="s">
        <v>227</v>
      </c>
      <c r="AA854" t="s">
        <v>1040</v>
      </c>
      <c r="AB854">
        <v>1</v>
      </c>
      <c r="AC854" t="s">
        <v>960</v>
      </c>
      <c r="AD854">
        <v>1</v>
      </c>
      <c r="AE854">
        <v>20091031</v>
      </c>
      <c r="AF854" s="358">
        <v>40117</v>
      </c>
      <c r="AG854" s="147">
        <v>40117</v>
      </c>
      <c r="AH854" s="147">
        <v>2009</v>
      </c>
      <c r="AV854" t="s">
        <v>976</v>
      </c>
      <c r="AW854" t="s">
        <v>971</v>
      </c>
      <c r="AX854">
        <v>3.2000000000000001E-2</v>
      </c>
      <c r="AY854" t="s">
        <v>976</v>
      </c>
      <c r="AZ854" t="s">
        <v>962</v>
      </c>
      <c r="BG854" t="s">
        <v>976</v>
      </c>
      <c r="BH854" t="s">
        <v>971</v>
      </c>
      <c r="BI854">
        <v>4.1000000000000002E-2</v>
      </c>
      <c r="BJ854" t="s">
        <v>976</v>
      </c>
      <c r="BK854" t="s">
        <v>963</v>
      </c>
    </row>
    <row r="855" spans="21:63">
      <c r="U855" t="s">
        <v>234</v>
      </c>
      <c r="V855" t="s">
        <v>230</v>
      </c>
      <c r="W855" t="s">
        <v>235</v>
      </c>
      <c r="X855">
        <v>5</v>
      </c>
      <c r="Y855">
        <v>1119</v>
      </c>
      <c r="Z855" t="s">
        <v>227</v>
      </c>
      <c r="AA855" t="s">
        <v>1040</v>
      </c>
      <c r="AB855">
        <v>1</v>
      </c>
      <c r="AC855" t="s">
        <v>960</v>
      </c>
      <c r="AD855">
        <v>1</v>
      </c>
      <c r="AE855">
        <v>20091130</v>
      </c>
      <c r="AF855" s="358">
        <v>40147</v>
      </c>
      <c r="AG855" s="147">
        <v>40147</v>
      </c>
      <c r="AH855" s="147">
        <v>2009</v>
      </c>
      <c r="AV855" t="s">
        <v>976</v>
      </c>
      <c r="AW855" t="s">
        <v>971</v>
      </c>
      <c r="AX855">
        <v>3.2000000000000001E-2</v>
      </c>
      <c r="AY855" t="s">
        <v>976</v>
      </c>
      <c r="AZ855" t="s">
        <v>962</v>
      </c>
      <c r="BG855" t="s">
        <v>976</v>
      </c>
      <c r="BH855" t="s">
        <v>971</v>
      </c>
      <c r="BI855">
        <v>4.1000000000000002E-2</v>
      </c>
      <c r="BJ855" t="s">
        <v>976</v>
      </c>
      <c r="BK855" t="s">
        <v>963</v>
      </c>
    </row>
    <row r="856" spans="21:63">
      <c r="U856" t="s">
        <v>234</v>
      </c>
      <c r="V856" t="s">
        <v>230</v>
      </c>
      <c r="W856" t="s">
        <v>235</v>
      </c>
      <c r="X856">
        <v>5</v>
      </c>
      <c r="Y856">
        <v>1119</v>
      </c>
      <c r="Z856" t="s">
        <v>227</v>
      </c>
      <c r="AA856" t="s">
        <v>1040</v>
      </c>
      <c r="AB856">
        <v>1</v>
      </c>
      <c r="AC856" t="s">
        <v>960</v>
      </c>
      <c r="AD856">
        <v>1</v>
      </c>
      <c r="AE856">
        <v>20091231</v>
      </c>
      <c r="AF856" s="358">
        <v>40178</v>
      </c>
      <c r="AG856" s="147">
        <v>40178</v>
      </c>
      <c r="AH856" s="147">
        <v>2009</v>
      </c>
      <c r="AV856" t="s">
        <v>976</v>
      </c>
      <c r="AW856" t="s">
        <v>971</v>
      </c>
      <c r="AX856">
        <v>3.2000000000000001E-2</v>
      </c>
      <c r="AY856" t="s">
        <v>976</v>
      </c>
      <c r="AZ856" t="s">
        <v>962</v>
      </c>
      <c r="BG856" t="s">
        <v>976</v>
      </c>
      <c r="BH856" t="s">
        <v>971</v>
      </c>
      <c r="BI856">
        <v>4.1000000000000002E-2</v>
      </c>
      <c r="BJ856" t="s">
        <v>976</v>
      </c>
      <c r="BK856" t="s">
        <v>963</v>
      </c>
    </row>
    <row r="857" spans="21:63">
      <c r="U857" t="s">
        <v>234</v>
      </c>
      <c r="V857" t="s">
        <v>230</v>
      </c>
      <c r="W857" t="s">
        <v>235</v>
      </c>
      <c r="X857">
        <v>5</v>
      </c>
      <c r="Y857">
        <v>1119</v>
      </c>
      <c r="Z857" t="s">
        <v>227</v>
      </c>
      <c r="AA857" t="s">
        <v>1040</v>
      </c>
      <c r="AB857">
        <v>1</v>
      </c>
      <c r="AC857" t="s">
        <v>960</v>
      </c>
      <c r="AD857">
        <v>1</v>
      </c>
      <c r="AE857">
        <v>20100131</v>
      </c>
      <c r="AF857" s="358">
        <v>40209</v>
      </c>
      <c r="AG857" s="147">
        <v>40209</v>
      </c>
      <c r="AH857" s="147">
        <v>2010</v>
      </c>
      <c r="AV857" t="s">
        <v>976</v>
      </c>
      <c r="AW857" t="s">
        <v>971</v>
      </c>
      <c r="AX857">
        <v>3.2000000000000001E-2</v>
      </c>
      <c r="AY857" t="s">
        <v>976</v>
      </c>
      <c r="AZ857" t="s">
        <v>962</v>
      </c>
      <c r="BG857" t="s">
        <v>976</v>
      </c>
      <c r="BH857" t="s">
        <v>971</v>
      </c>
      <c r="BI857">
        <v>4.1000000000000002E-2</v>
      </c>
      <c r="BJ857" t="s">
        <v>976</v>
      </c>
      <c r="BK857" t="s">
        <v>963</v>
      </c>
    </row>
    <row r="858" spans="21:63">
      <c r="U858" t="s">
        <v>234</v>
      </c>
      <c r="V858" t="s">
        <v>230</v>
      </c>
      <c r="W858" t="s">
        <v>235</v>
      </c>
      <c r="X858">
        <v>5</v>
      </c>
      <c r="Y858">
        <v>1119</v>
      </c>
      <c r="Z858" t="s">
        <v>227</v>
      </c>
      <c r="AA858" t="s">
        <v>1040</v>
      </c>
      <c r="AB858">
        <v>1</v>
      </c>
      <c r="AC858" t="s">
        <v>960</v>
      </c>
      <c r="AD858">
        <v>1</v>
      </c>
      <c r="AE858">
        <v>20100228</v>
      </c>
      <c r="AF858" s="358">
        <v>40237</v>
      </c>
      <c r="AG858" s="147">
        <v>40237</v>
      </c>
      <c r="AH858" s="147">
        <v>2010</v>
      </c>
      <c r="AV858" t="s">
        <v>976</v>
      </c>
      <c r="AW858" t="s">
        <v>971</v>
      </c>
      <c r="AX858">
        <v>3.2000000000000001E-2</v>
      </c>
      <c r="AY858" t="s">
        <v>976</v>
      </c>
      <c r="AZ858" t="s">
        <v>962</v>
      </c>
      <c r="BG858" t="s">
        <v>976</v>
      </c>
      <c r="BH858" t="s">
        <v>971</v>
      </c>
      <c r="BI858">
        <v>4.1000000000000002E-2</v>
      </c>
      <c r="BJ858" t="s">
        <v>976</v>
      </c>
      <c r="BK858" t="s">
        <v>963</v>
      </c>
    </row>
    <row r="859" spans="21:63">
      <c r="U859" t="s">
        <v>234</v>
      </c>
      <c r="V859" t="s">
        <v>230</v>
      </c>
      <c r="W859" t="s">
        <v>235</v>
      </c>
      <c r="X859">
        <v>5</v>
      </c>
      <c r="Y859">
        <v>1119</v>
      </c>
      <c r="Z859" t="s">
        <v>227</v>
      </c>
      <c r="AA859" t="s">
        <v>1040</v>
      </c>
      <c r="AB859">
        <v>1</v>
      </c>
      <c r="AC859" t="s">
        <v>960</v>
      </c>
      <c r="AD859">
        <v>1</v>
      </c>
      <c r="AE859">
        <v>20100331</v>
      </c>
      <c r="AF859" s="358">
        <v>40268</v>
      </c>
      <c r="AG859" s="147">
        <v>40268</v>
      </c>
      <c r="AH859" s="147">
        <v>2010</v>
      </c>
      <c r="AV859" t="s">
        <v>976</v>
      </c>
      <c r="AW859" t="s">
        <v>971</v>
      </c>
      <c r="AX859">
        <v>3.2000000000000001E-2</v>
      </c>
      <c r="AY859" t="s">
        <v>976</v>
      </c>
      <c r="AZ859" t="s">
        <v>962</v>
      </c>
      <c r="BG859" t="s">
        <v>976</v>
      </c>
      <c r="BH859" t="s">
        <v>971</v>
      </c>
      <c r="BI859">
        <v>4.1000000000000002E-2</v>
      </c>
      <c r="BJ859" t="s">
        <v>976</v>
      </c>
      <c r="BK859" t="s">
        <v>963</v>
      </c>
    </row>
    <row r="860" spans="21:63">
      <c r="U860" t="s">
        <v>234</v>
      </c>
      <c r="V860" t="s">
        <v>230</v>
      </c>
      <c r="W860" t="s">
        <v>235</v>
      </c>
      <c r="X860">
        <v>5</v>
      </c>
      <c r="Y860">
        <v>1119</v>
      </c>
      <c r="Z860" t="s">
        <v>227</v>
      </c>
      <c r="AA860" t="s">
        <v>1040</v>
      </c>
      <c r="AB860">
        <v>1</v>
      </c>
      <c r="AC860" t="s">
        <v>960</v>
      </c>
      <c r="AD860">
        <v>1</v>
      </c>
      <c r="AE860">
        <v>20100430</v>
      </c>
      <c r="AF860" s="358">
        <v>40298</v>
      </c>
      <c r="AG860" s="147">
        <v>40298</v>
      </c>
      <c r="AH860" s="147">
        <v>2010</v>
      </c>
      <c r="AV860" t="s">
        <v>976</v>
      </c>
      <c r="AW860" t="s">
        <v>971</v>
      </c>
      <c r="AX860">
        <v>3.2000000000000001E-2</v>
      </c>
      <c r="AY860" t="s">
        <v>976</v>
      </c>
      <c r="AZ860" t="s">
        <v>962</v>
      </c>
      <c r="BG860" t="s">
        <v>976</v>
      </c>
      <c r="BH860" t="s">
        <v>971</v>
      </c>
      <c r="BI860">
        <v>4.1000000000000002E-2</v>
      </c>
      <c r="BJ860" t="s">
        <v>976</v>
      </c>
      <c r="BK860" t="s">
        <v>963</v>
      </c>
    </row>
    <row r="861" spans="21:63">
      <c r="U861" t="s">
        <v>234</v>
      </c>
      <c r="V861" t="s">
        <v>230</v>
      </c>
      <c r="W861" t="s">
        <v>235</v>
      </c>
      <c r="X861">
        <v>5</v>
      </c>
      <c r="Y861">
        <v>1119</v>
      </c>
      <c r="Z861" t="s">
        <v>227</v>
      </c>
      <c r="AA861" t="s">
        <v>1040</v>
      </c>
      <c r="AB861">
        <v>1</v>
      </c>
      <c r="AC861" t="s">
        <v>960</v>
      </c>
      <c r="AD861">
        <v>1</v>
      </c>
      <c r="AE861">
        <v>20100531</v>
      </c>
      <c r="AF861" s="358">
        <v>40329</v>
      </c>
      <c r="AG861" s="147">
        <v>40329</v>
      </c>
      <c r="AH861" s="147">
        <v>2010</v>
      </c>
      <c r="AV861" t="s">
        <v>976</v>
      </c>
      <c r="AW861" t="s">
        <v>971</v>
      </c>
      <c r="AX861">
        <v>3.2000000000000001E-2</v>
      </c>
      <c r="AY861" t="s">
        <v>976</v>
      </c>
      <c r="AZ861" t="s">
        <v>962</v>
      </c>
      <c r="BG861" t="s">
        <v>976</v>
      </c>
      <c r="BH861" t="s">
        <v>971</v>
      </c>
      <c r="BI861">
        <v>4.1000000000000002E-2</v>
      </c>
      <c r="BJ861" t="s">
        <v>976</v>
      </c>
      <c r="BK861" t="s">
        <v>963</v>
      </c>
    </row>
    <row r="862" spans="21:63">
      <c r="U862" t="s">
        <v>234</v>
      </c>
      <c r="V862" t="s">
        <v>230</v>
      </c>
      <c r="W862" t="s">
        <v>235</v>
      </c>
      <c r="X862">
        <v>5</v>
      </c>
      <c r="Y862">
        <v>1119</v>
      </c>
      <c r="Z862" t="s">
        <v>227</v>
      </c>
      <c r="AA862" t="s">
        <v>1040</v>
      </c>
      <c r="AB862">
        <v>1</v>
      </c>
      <c r="AC862" t="s">
        <v>960</v>
      </c>
      <c r="AD862">
        <v>1</v>
      </c>
      <c r="AE862">
        <v>20100630</v>
      </c>
      <c r="AF862" s="358">
        <v>40359</v>
      </c>
      <c r="AG862" s="147">
        <v>40359</v>
      </c>
      <c r="AH862" s="147">
        <v>2010</v>
      </c>
      <c r="AV862" t="s">
        <v>976</v>
      </c>
      <c r="AW862" t="s">
        <v>971</v>
      </c>
      <c r="AX862">
        <v>3.2000000000000001E-2</v>
      </c>
      <c r="AY862" t="s">
        <v>976</v>
      </c>
      <c r="AZ862" t="s">
        <v>962</v>
      </c>
      <c r="BG862" t="s">
        <v>976</v>
      </c>
      <c r="BH862" t="s">
        <v>971</v>
      </c>
      <c r="BI862">
        <v>4.1000000000000002E-2</v>
      </c>
      <c r="BJ862" t="s">
        <v>976</v>
      </c>
      <c r="BK862" t="s">
        <v>963</v>
      </c>
    </row>
    <row r="863" spans="21:63">
      <c r="U863" t="s">
        <v>234</v>
      </c>
      <c r="V863" t="s">
        <v>230</v>
      </c>
      <c r="W863" t="s">
        <v>235</v>
      </c>
      <c r="X863">
        <v>5</v>
      </c>
      <c r="Y863">
        <v>1119</v>
      </c>
      <c r="Z863" t="s">
        <v>227</v>
      </c>
      <c r="AA863" t="s">
        <v>1040</v>
      </c>
      <c r="AB863">
        <v>1</v>
      </c>
      <c r="AC863" t="s">
        <v>960</v>
      </c>
      <c r="AD863">
        <v>1</v>
      </c>
      <c r="AE863">
        <v>20100731</v>
      </c>
      <c r="AF863" s="358">
        <v>40390</v>
      </c>
      <c r="AG863" s="147">
        <v>40390</v>
      </c>
      <c r="AH863" s="147">
        <v>2010</v>
      </c>
      <c r="AV863" t="s">
        <v>976</v>
      </c>
      <c r="AW863" t="s">
        <v>971</v>
      </c>
      <c r="AX863">
        <v>3.2000000000000001E-2</v>
      </c>
      <c r="AY863" t="s">
        <v>976</v>
      </c>
      <c r="AZ863" t="s">
        <v>962</v>
      </c>
      <c r="BG863" t="s">
        <v>976</v>
      </c>
      <c r="BH863" t="s">
        <v>971</v>
      </c>
      <c r="BI863">
        <v>4.1000000000000002E-2</v>
      </c>
      <c r="BJ863" t="s">
        <v>976</v>
      </c>
      <c r="BK863" t="s">
        <v>963</v>
      </c>
    </row>
    <row r="864" spans="21:63">
      <c r="U864" t="s">
        <v>234</v>
      </c>
      <c r="V864" t="s">
        <v>230</v>
      </c>
      <c r="W864" t="s">
        <v>235</v>
      </c>
      <c r="X864">
        <v>5</v>
      </c>
      <c r="Y864">
        <v>1119</v>
      </c>
      <c r="Z864" t="s">
        <v>227</v>
      </c>
      <c r="AA864" t="s">
        <v>1040</v>
      </c>
      <c r="AB864">
        <v>1</v>
      </c>
      <c r="AC864" t="s">
        <v>960</v>
      </c>
      <c r="AD864">
        <v>1</v>
      </c>
      <c r="AE864">
        <v>20100831</v>
      </c>
      <c r="AF864" s="358">
        <v>40421</v>
      </c>
      <c r="AG864" s="147">
        <v>40421</v>
      </c>
      <c r="AH864" s="147">
        <v>2010</v>
      </c>
      <c r="AV864" t="s">
        <v>976</v>
      </c>
      <c r="AW864" t="s">
        <v>971</v>
      </c>
      <c r="AX864">
        <v>3.2000000000000001E-2</v>
      </c>
      <c r="AY864" t="s">
        <v>976</v>
      </c>
      <c r="AZ864" t="s">
        <v>962</v>
      </c>
      <c r="BG864" t="s">
        <v>976</v>
      </c>
      <c r="BH864" t="s">
        <v>971</v>
      </c>
      <c r="BI864">
        <v>4.1000000000000002E-2</v>
      </c>
      <c r="BJ864" t="s">
        <v>976</v>
      </c>
      <c r="BK864" t="s">
        <v>963</v>
      </c>
    </row>
    <row r="865" spans="21:63">
      <c r="U865" t="s">
        <v>234</v>
      </c>
      <c r="V865" t="s">
        <v>230</v>
      </c>
      <c r="W865" t="s">
        <v>235</v>
      </c>
      <c r="X865">
        <v>5</v>
      </c>
      <c r="Y865">
        <v>1119</v>
      </c>
      <c r="Z865" t="s">
        <v>227</v>
      </c>
      <c r="AA865" t="s">
        <v>1040</v>
      </c>
      <c r="AB865">
        <v>1</v>
      </c>
      <c r="AC865" t="s">
        <v>960</v>
      </c>
      <c r="AD865">
        <v>1</v>
      </c>
      <c r="AE865">
        <v>20100930</v>
      </c>
      <c r="AF865" s="358">
        <v>40451</v>
      </c>
      <c r="AG865" s="147">
        <v>40451</v>
      </c>
      <c r="AH865" s="147">
        <v>2010</v>
      </c>
      <c r="AV865" t="s">
        <v>976</v>
      </c>
      <c r="AW865" t="s">
        <v>971</v>
      </c>
      <c r="AX865">
        <v>3.2000000000000001E-2</v>
      </c>
      <c r="AY865" t="s">
        <v>976</v>
      </c>
      <c r="AZ865" t="s">
        <v>962</v>
      </c>
      <c r="BG865" t="s">
        <v>976</v>
      </c>
      <c r="BH865" t="s">
        <v>971</v>
      </c>
      <c r="BI865">
        <v>4.1000000000000002E-2</v>
      </c>
      <c r="BJ865" t="s">
        <v>976</v>
      </c>
      <c r="BK865" t="s">
        <v>963</v>
      </c>
    </row>
    <row r="866" spans="21:63">
      <c r="U866" t="s">
        <v>234</v>
      </c>
      <c r="V866" t="s">
        <v>230</v>
      </c>
      <c r="W866" t="s">
        <v>235</v>
      </c>
      <c r="X866">
        <v>5</v>
      </c>
      <c r="Y866">
        <v>1119</v>
      </c>
      <c r="Z866" t="s">
        <v>227</v>
      </c>
      <c r="AA866" t="s">
        <v>1040</v>
      </c>
      <c r="AB866">
        <v>1</v>
      </c>
      <c r="AC866" t="s">
        <v>960</v>
      </c>
      <c r="AD866">
        <v>1</v>
      </c>
      <c r="AE866">
        <v>20101031</v>
      </c>
      <c r="AF866" s="358">
        <v>40482</v>
      </c>
      <c r="AG866" s="147">
        <v>40482</v>
      </c>
      <c r="AH866" s="147">
        <v>2010</v>
      </c>
      <c r="AV866" t="s">
        <v>976</v>
      </c>
      <c r="AW866" t="s">
        <v>971</v>
      </c>
      <c r="AX866">
        <v>3.2000000000000001E-2</v>
      </c>
      <c r="AY866" t="s">
        <v>976</v>
      </c>
      <c r="AZ866" t="s">
        <v>962</v>
      </c>
      <c r="BG866" t="s">
        <v>976</v>
      </c>
      <c r="BH866" t="s">
        <v>971</v>
      </c>
      <c r="BI866">
        <v>4.1000000000000002E-2</v>
      </c>
      <c r="BJ866" t="s">
        <v>976</v>
      </c>
      <c r="BK866" t="s">
        <v>963</v>
      </c>
    </row>
    <row r="867" spans="21:63">
      <c r="U867" t="s">
        <v>234</v>
      </c>
      <c r="V867" t="s">
        <v>230</v>
      </c>
      <c r="W867" t="s">
        <v>235</v>
      </c>
      <c r="X867">
        <v>5</v>
      </c>
      <c r="Y867">
        <v>1119</v>
      </c>
      <c r="Z867" t="s">
        <v>227</v>
      </c>
      <c r="AA867" t="s">
        <v>1040</v>
      </c>
      <c r="AB867">
        <v>1</v>
      </c>
      <c r="AC867" t="s">
        <v>960</v>
      </c>
      <c r="AD867">
        <v>1</v>
      </c>
      <c r="AE867">
        <v>20101130</v>
      </c>
      <c r="AF867" s="358">
        <v>40512</v>
      </c>
      <c r="AG867" s="147">
        <v>40512</v>
      </c>
      <c r="AH867" s="147">
        <v>2010</v>
      </c>
      <c r="AV867" t="s">
        <v>976</v>
      </c>
      <c r="AW867" t="s">
        <v>971</v>
      </c>
      <c r="AX867">
        <v>3.2000000000000001E-2</v>
      </c>
      <c r="AY867" t="s">
        <v>976</v>
      </c>
      <c r="AZ867" t="s">
        <v>962</v>
      </c>
      <c r="BG867" t="s">
        <v>976</v>
      </c>
      <c r="BH867" t="s">
        <v>971</v>
      </c>
      <c r="BI867">
        <v>4.1000000000000002E-2</v>
      </c>
      <c r="BJ867" t="s">
        <v>976</v>
      </c>
      <c r="BK867" t="s">
        <v>963</v>
      </c>
    </row>
    <row r="868" spans="21:63">
      <c r="U868" t="s">
        <v>234</v>
      </c>
      <c r="V868" t="s">
        <v>230</v>
      </c>
      <c r="W868" t="s">
        <v>235</v>
      </c>
      <c r="X868">
        <v>5</v>
      </c>
      <c r="Y868">
        <v>1119</v>
      </c>
      <c r="Z868" t="s">
        <v>227</v>
      </c>
      <c r="AA868" t="s">
        <v>1040</v>
      </c>
      <c r="AB868">
        <v>1</v>
      </c>
      <c r="AC868" t="s">
        <v>960</v>
      </c>
      <c r="AD868">
        <v>1</v>
      </c>
      <c r="AE868">
        <v>20101231</v>
      </c>
      <c r="AF868" s="358">
        <v>40543</v>
      </c>
      <c r="AG868" s="147">
        <v>40543</v>
      </c>
      <c r="AH868" s="147">
        <v>2010</v>
      </c>
      <c r="AV868" t="s">
        <v>976</v>
      </c>
      <c r="AW868" t="s">
        <v>971</v>
      </c>
      <c r="AX868">
        <v>3.2000000000000001E-2</v>
      </c>
      <c r="AY868" t="s">
        <v>976</v>
      </c>
      <c r="AZ868" t="s">
        <v>962</v>
      </c>
      <c r="BG868" t="s">
        <v>976</v>
      </c>
      <c r="BH868" t="s">
        <v>971</v>
      </c>
      <c r="BI868">
        <v>4.1000000000000002E-2</v>
      </c>
      <c r="BJ868" t="s">
        <v>976</v>
      </c>
      <c r="BK868" t="s">
        <v>963</v>
      </c>
    </row>
    <row r="869" spans="21:63">
      <c r="U869" t="s">
        <v>234</v>
      </c>
      <c r="V869" t="s">
        <v>230</v>
      </c>
      <c r="W869" t="s">
        <v>235</v>
      </c>
      <c r="X869">
        <v>5</v>
      </c>
      <c r="Y869">
        <v>1119</v>
      </c>
      <c r="Z869" t="s">
        <v>227</v>
      </c>
      <c r="AA869" t="s">
        <v>1040</v>
      </c>
      <c r="AB869">
        <v>1</v>
      </c>
      <c r="AC869" t="s">
        <v>960</v>
      </c>
      <c r="AD869">
        <v>1</v>
      </c>
      <c r="AE869">
        <v>20110131</v>
      </c>
      <c r="AF869" s="358">
        <v>40574</v>
      </c>
      <c r="AG869" s="147">
        <v>40574</v>
      </c>
      <c r="AH869" s="147">
        <v>2011</v>
      </c>
      <c r="AV869" t="s">
        <v>976</v>
      </c>
      <c r="AW869" t="s">
        <v>971</v>
      </c>
      <c r="AX869">
        <v>3.2000000000000001E-2</v>
      </c>
      <c r="AY869" t="s">
        <v>976</v>
      </c>
      <c r="AZ869" t="s">
        <v>962</v>
      </c>
      <c r="BG869" t="s">
        <v>976</v>
      </c>
      <c r="BH869" t="s">
        <v>971</v>
      </c>
      <c r="BI869">
        <v>4.1000000000000002E-2</v>
      </c>
      <c r="BJ869" t="s">
        <v>976</v>
      </c>
      <c r="BK869" t="s">
        <v>963</v>
      </c>
    </row>
    <row r="870" spans="21:63">
      <c r="U870" t="s">
        <v>234</v>
      </c>
      <c r="V870" t="s">
        <v>230</v>
      </c>
      <c r="W870" t="s">
        <v>235</v>
      </c>
      <c r="X870">
        <v>5</v>
      </c>
      <c r="Y870">
        <v>1119</v>
      </c>
      <c r="Z870" t="s">
        <v>227</v>
      </c>
      <c r="AA870" t="s">
        <v>1040</v>
      </c>
      <c r="AB870">
        <v>1</v>
      </c>
      <c r="AC870" t="s">
        <v>960</v>
      </c>
      <c r="AD870">
        <v>1</v>
      </c>
      <c r="AE870">
        <v>20110228</v>
      </c>
      <c r="AF870" s="358">
        <v>40602</v>
      </c>
      <c r="AG870" s="147">
        <v>40602</v>
      </c>
      <c r="AH870" s="147">
        <v>2011</v>
      </c>
      <c r="AV870" t="s">
        <v>976</v>
      </c>
      <c r="AW870" t="s">
        <v>971</v>
      </c>
      <c r="AX870">
        <v>3.2000000000000001E-2</v>
      </c>
      <c r="AY870" t="s">
        <v>976</v>
      </c>
      <c r="AZ870" t="s">
        <v>962</v>
      </c>
      <c r="BG870" t="s">
        <v>976</v>
      </c>
      <c r="BH870" t="s">
        <v>971</v>
      </c>
      <c r="BI870">
        <v>4.1000000000000002E-2</v>
      </c>
      <c r="BJ870" t="s">
        <v>976</v>
      </c>
      <c r="BK870" t="s">
        <v>963</v>
      </c>
    </row>
    <row r="871" spans="21:63">
      <c r="U871" t="s">
        <v>234</v>
      </c>
      <c r="V871" t="s">
        <v>230</v>
      </c>
      <c r="W871" t="s">
        <v>235</v>
      </c>
      <c r="X871">
        <v>5</v>
      </c>
      <c r="Y871">
        <v>1119</v>
      </c>
      <c r="Z871" t="s">
        <v>227</v>
      </c>
      <c r="AA871" t="s">
        <v>1040</v>
      </c>
      <c r="AB871">
        <v>1</v>
      </c>
      <c r="AC871" t="s">
        <v>960</v>
      </c>
      <c r="AD871">
        <v>1</v>
      </c>
      <c r="AE871">
        <v>20110331</v>
      </c>
      <c r="AF871" s="358">
        <v>40633</v>
      </c>
      <c r="AG871" s="147">
        <v>40633</v>
      </c>
      <c r="AH871" s="147">
        <v>2011</v>
      </c>
      <c r="AV871" t="s">
        <v>976</v>
      </c>
      <c r="AW871" t="s">
        <v>971</v>
      </c>
      <c r="AX871">
        <v>3.2000000000000001E-2</v>
      </c>
      <c r="AY871" t="s">
        <v>976</v>
      </c>
      <c r="AZ871" t="s">
        <v>962</v>
      </c>
      <c r="BG871" t="s">
        <v>976</v>
      </c>
      <c r="BH871" t="s">
        <v>971</v>
      </c>
      <c r="BI871">
        <v>4.1000000000000002E-2</v>
      </c>
      <c r="BJ871" t="s">
        <v>976</v>
      </c>
      <c r="BK871" t="s">
        <v>963</v>
      </c>
    </row>
    <row r="872" spans="21:63">
      <c r="U872" t="s">
        <v>234</v>
      </c>
      <c r="V872" t="s">
        <v>230</v>
      </c>
      <c r="W872" t="s">
        <v>235</v>
      </c>
      <c r="X872">
        <v>5</v>
      </c>
      <c r="Y872">
        <v>1119</v>
      </c>
      <c r="Z872" t="s">
        <v>227</v>
      </c>
      <c r="AA872" t="s">
        <v>1040</v>
      </c>
      <c r="AB872">
        <v>1</v>
      </c>
      <c r="AC872" t="s">
        <v>960</v>
      </c>
      <c r="AD872">
        <v>1</v>
      </c>
      <c r="AE872">
        <v>20110430</v>
      </c>
      <c r="AF872" s="358">
        <v>40663</v>
      </c>
      <c r="AG872" s="147">
        <v>40663</v>
      </c>
      <c r="AH872" s="147">
        <v>2011</v>
      </c>
      <c r="AV872" t="s">
        <v>976</v>
      </c>
      <c r="AW872" t="s">
        <v>971</v>
      </c>
      <c r="AX872">
        <v>3.2000000000000001E-2</v>
      </c>
      <c r="AY872" t="s">
        <v>976</v>
      </c>
      <c r="AZ872" t="s">
        <v>962</v>
      </c>
      <c r="BG872" t="s">
        <v>976</v>
      </c>
      <c r="BH872" t="s">
        <v>971</v>
      </c>
      <c r="BI872">
        <v>4.1000000000000002E-2</v>
      </c>
      <c r="BJ872" t="s">
        <v>976</v>
      </c>
      <c r="BK872" t="s">
        <v>963</v>
      </c>
    </row>
    <row r="873" spans="21:63">
      <c r="U873" t="s">
        <v>234</v>
      </c>
      <c r="V873" t="s">
        <v>230</v>
      </c>
      <c r="W873" t="s">
        <v>235</v>
      </c>
      <c r="X873">
        <v>5</v>
      </c>
      <c r="Y873">
        <v>1119</v>
      </c>
      <c r="Z873" t="s">
        <v>227</v>
      </c>
      <c r="AA873" t="s">
        <v>1040</v>
      </c>
      <c r="AB873">
        <v>1</v>
      </c>
      <c r="AC873" t="s">
        <v>960</v>
      </c>
      <c r="AD873">
        <v>1</v>
      </c>
      <c r="AE873">
        <v>20110531</v>
      </c>
      <c r="AF873" s="358">
        <v>40694</v>
      </c>
      <c r="AG873" s="147">
        <v>40694</v>
      </c>
      <c r="AH873" s="147">
        <v>2011</v>
      </c>
      <c r="AV873" t="s">
        <v>976</v>
      </c>
      <c r="AW873" t="s">
        <v>971</v>
      </c>
      <c r="AX873">
        <v>3.2000000000000001E-2</v>
      </c>
      <c r="AY873" t="s">
        <v>976</v>
      </c>
      <c r="AZ873" t="s">
        <v>962</v>
      </c>
      <c r="BG873" t="s">
        <v>976</v>
      </c>
      <c r="BH873" t="s">
        <v>971</v>
      </c>
      <c r="BI873">
        <v>4.1000000000000002E-2</v>
      </c>
      <c r="BJ873" t="s">
        <v>976</v>
      </c>
      <c r="BK873" t="s">
        <v>963</v>
      </c>
    </row>
    <row r="874" spans="21:63">
      <c r="U874" t="s">
        <v>234</v>
      </c>
      <c r="V874" t="s">
        <v>230</v>
      </c>
      <c r="W874" t="s">
        <v>235</v>
      </c>
      <c r="X874">
        <v>5</v>
      </c>
      <c r="Y874">
        <v>1119</v>
      </c>
      <c r="Z874" t="s">
        <v>227</v>
      </c>
      <c r="AA874" t="s">
        <v>1040</v>
      </c>
      <c r="AB874">
        <v>1</v>
      </c>
      <c r="AC874" t="s">
        <v>960</v>
      </c>
      <c r="AD874">
        <v>1</v>
      </c>
      <c r="AE874">
        <v>20110630</v>
      </c>
      <c r="AF874" s="358">
        <v>40724</v>
      </c>
      <c r="AG874" s="147">
        <v>40724</v>
      </c>
      <c r="AH874" s="147">
        <v>2011</v>
      </c>
      <c r="AV874" t="s">
        <v>976</v>
      </c>
      <c r="AW874" t="s">
        <v>971</v>
      </c>
      <c r="AX874">
        <v>3.2000000000000001E-2</v>
      </c>
      <c r="AY874" t="s">
        <v>976</v>
      </c>
      <c r="AZ874" t="s">
        <v>962</v>
      </c>
      <c r="BG874" t="s">
        <v>976</v>
      </c>
      <c r="BH874" t="s">
        <v>971</v>
      </c>
      <c r="BI874">
        <v>4.1000000000000002E-2</v>
      </c>
      <c r="BJ874" t="s">
        <v>976</v>
      </c>
      <c r="BK874" t="s">
        <v>963</v>
      </c>
    </row>
    <row r="875" spans="21:63">
      <c r="U875" t="s">
        <v>234</v>
      </c>
      <c r="V875" t="s">
        <v>230</v>
      </c>
      <c r="W875" t="s">
        <v>235</v>
      </c>
      <c r="X875">
        <v>5</v>
      </c>
      <c r="Y875">
        <v>1119</v>
      </c>
      <c r="Z875" t="s">
        <v>227</v>
      </c>
      <c r="AA875" t="s">
        <v>1040</v>
      </c>
      <c r="AB875">
        <v>1</v>
      </c>
      <c r="AC875" t="s">
        <v>960</v>
      </c>
      <c r="AD875">
        <v>1</v>
      </c>
      <c r="AE875">
        <v>20110731</v>
      </c>
      <c r="AF875" s="358">
        <v>40755</v>
      </c>
      <c r="AG875" s="147">
        <v>40755</v>
      </c>
      <c r="AH875" s="147">
        <v>2011</v>
      </c>
      <c r="AV875" t="s">
        <v>976</v>
      </c>
      <c r="AW875" t="s">
        <v>971</v>
      </c>
      <c r="AX875">
        <v>3.2000000000000001E-2</v>
      </c>
      <c r="AY875" t="s">
        <v>976</v>
      </c>
      <c r="AZ875" t="s">
        <v>962</v>
      </c>
      <c r="BG875" t="s">
        <v>976</v>
      </c>
      <c r="BH875" t="s">
        <v>971</v>
      </c>
      <c r="BI875">
        <v>4.1000000000000002E-2</v>
      </c>
      <c r="BJ875" t="s">
        <v>976</v>
      </c>
      <c r="BK875" t="s">
        <v>963</v>
      </c>
    </row>
    <row r="876" spans="21:63">
      <c r="U876" t="s">
        <v>234</v>
      </c>
      <c r="V876" t="s">
        <v>230</v>
      </c>
      <c r="W876" t="s">
        <v>235</v>
      </c>
      <c r="X876">
        <v>5</v>
      </c>
      <c r="Y876">
        <v>1119</v>
      </c>
      <c r="Z876" t="s">
        <v>227</v>
      </c>
      <c r="AA876" t="s">
        <v>1040</v>
      </c>
      <c r="AB876">
        <v>1</v>
      </c>
      <c r="AC876" t="s">
        <v>960</v>
      </c>
      <c r="AD876">
        <v>1</v>
      </c>
      <c r="AE876">
        <v>20110831</v>
      </c>
      <c r="AF876" s="358">
        <v>40786</v>
      </c>
      <c r="AG876" s="147">
        <v>40786</v>
      </c>
      <c r="AH876" s="147">
        <v>2011</v>
      </c>
      <c r="AV876" t="s">
        <v>976</v>
      </c>
      <c r="AW876" t="s">
        <v>971</v>
      </c>
      <c r="AX876">
        <v>3.2000000000000001E-2</v>
      </c>
      <c r="AY876" t="s">
        <v>976</v>
      </c>
      <c r="AZ876" t="s">
        <v>962</v>
      </c>
      <c r="BG876" t="s">
        <v>976</v>
      </c>
      <c r="BH876" t="s">
        <v>971</v>
      </c>
      <c r="BI876">
        <v>4.1000000000000002E-2</v>
      </c>
      <c r="BJ876" t="s">
        <v>976</v>
      </c>
      <c r="BK876" t="s">
        <v>963</v>
      </c>
    </row>
    <row r="877" spans="21:63">
      <c r="U877" t="s">
        <v>234</v>
      </c>
      <c r="V877" t="s">
        <v>230</v>
      </c>
      <c r="W877" t="s">
        <v>235</v>
      </c>
      <c r="X877">
        <v>5</v>
      </c>
      <c r="Y877">
        <v>1119</v>
      </c>
      <c r="Z877" t="s">
        <v>227</v>
      </c>
      <c r="AA877" t="s">
        <v>1040</v>
      </c>
      <c r="AB877">
        <v>1</v>
      </c>
      <c r="AC877" t="s">
        <v>960</v>
      </c>
      <c r="AD877">
        <v>1</v>
      </c>
      <c r="AE877">
        <v>20110930</v>
      </c>
      <c r="AF877" s="358">
        <v>40816</v>
      </c>
      <c r="AG877" s="147">
        <v>40816</v>
      </c>
      <c r="AH877" s="147">
        <v>2011</v>
      </c>
      <c r="AV877" t="s">
        <v>976</v>
      </c>
      <c r="AW877" t="s">
        <v>971</v>
      </c>
      <c r="AX877">
        <v>3.2000000000000001E-2</v>
      </c>
      <c r="AY877" t="s">
        <v>976</v>
      </c>
      <c r="AZ877" t="s">
        <v>962</v>
      </c>
      <c r="BG877" t="s">
        <v>976</v>
      </c>
      <c r="BH877" t="s">
        <v>971</v>
      </c>
      <c r="BI877">
        <v>4.1000000000000002E-2</v>
      </c>
      <c r="BJ877" t="s">
        <v>976</v>
      </c>
      <c r="BK877" t="s">
        <v>963</v>
      </c>
    </row>
    <row r="878" spans="21:63">
      <c r="U878" t="s">
        <v>234</v>
      </c>
      <c r="V878" t="s">
        <v>230</v>
      </c>
      <c r="W878" t="s">
        <v>235</v>
      </c>
      <c r="X878">
        <v>5</v>
      </c>
      <c r="Y878">
        <v>1119</v>
      </c>
      <c r="Z878" t="s">
        <v>227</v>
      </c>
      <c r="AA878" t="s">
        <v>1040</v>
      </c>
      <c r="AB878">
        <v>1</v>
      </c>
      <c r="AC878" t="s">
        <v>960</v>
      </c>
      <c r="AD878">
        <v>1</v>
      </c>
      <c r="AE878">
        <v>20111031</v>
      </c>
      <c r="AF878" s="358">
        <v>40847</v>
      </c>
      <c r="AG878" s="147">
        <v>40847</v>
      </c>
      <c r="AH878" s="147">
        <v>2011</v>
      </c>
      <c r="AV878" t="s">
        <v>976</v>
      </c>
      <c r="AW878" t="s">
        <v>971</v>
      </c>
      <c r="AX878">
        <v>3.2000000000000001E-2</v>
      </c>
      <c r="AY878" t="s">
        <v>976</v>
      </c>
      <c r="AZ878" t="s">
        <v>962</v>
      </c>
      <c r="BG878" t="s">
        <v>976</v>
      </c>
      <c r="BH878" t="s">
        <v>971</v>
      </c>
      <c r="BI878">
        <v>4.1000000000000002E-2</v>
      </c>
      <c r="BJ878" t="s">
        <v>976</v>
      </c>
      <c r="BK878" t="s">
        <v>963</v>
      </c>
    </row>
    <row r="879" spans="21:63">
      <c r="U879" t="s">
        <v>234</v>
      </c>
      <c r="V879" t="s">
        <v>230</v>
      </c>
      <c r="W879" t="s">
        <v>235</v>
      </c>
      <c r="X879">
        <v>5</v>
      </c>
      <c r="Y879">
        <v>1119</v>
      </c>
      <c r="Z879" t="s">
        <v>227</v>
      </c>
      <c r="AA879" t="s">
        <v>1040</v>
      </c>
      <c r="AB879">
        <v>1</v>
      </c>
      <c r="AC879" t="s">
        <v>960</v>
      </c>
      <c r="AD879">
        <v>1</v>
      </c>
      <c r="AE879">
        <v>20111130</v>
      </c>
      <c r="AF879" s="358">
        <v>40877</v>
      </c>
      <c r="AG879" s="147">
        <v>40877</v>
      </c>
      <c r="AH879" s="147">
        <v>2011</v>
      </c>
      <c r="AV879" t="s">
        <v>976</v>
      </c>
      <c r="AW879" t="s">
        <v>971</v>
      </c>
      <c r="AX879">
        <v>3.2000000000000001E-2</v>
      </c>
      <c r="AY879" t="s">
        <v>976</v>
      </c>
      <c r="AZ879" t="s">
        <v>962</v>
      </c>
      <c r="BG879" t="s">
        <v>976</v>
      </c>
      <c r="BH879" t="s">
        <v>971</v>
      </c>
      <c r="BI879">
        <v>4.1000000000000002E-2</v>
      </c>
      <c r="BJ879" t="s">
        <v>976</v>
      </c>
      <c r="BK879" t="s">
        <v>963</v>
      </c>
    </row>
    <row r="880" spans="21:63">
      <c r="U880" t="s">
        <v>234</v>
      </c>
      <c r="V880" t="s">
        <v>230</v>
      </c>
      <c r="W880" t="s">
        <v>235</v>
      </c>
      <c r="X880">
        <v>5</v>
      </c>
      <c r="Y880">
        <v>1119</v>
      </c>
      <c r="Z880" t="s">
        <v>227</v>
      </c>
      <c r="AA880" t="s">
        <v>1040</v>
      </c>
      <c r="AB880">
        <v>1</v>
      </c>
      <c r="AC880" t="s">
        <v>960</v>
      </c>
      <c r="AD880">
        <v>1</v>
      </c>
      <c r="AE880">
        <v>20111231</v>
      </c>
      <c r="AF880" s="358">
        <v>40908</v>
      </c>
      <c r="AG880" s="147">
        <v>40908</v>
      </c>
      <c r="AH880" s="147">
        <v>2011</v>
      </c>
      <c r="AV880" t="s">
        <v>976</v>
      </c>
      <c r="AW880" t="s">
        <v>971</v>
      </c>
      <c r="AX880">
        <v>3.2000000000000001E-2</v>
      </c>
      <c r="AY880" t="s">
        <v>976</v>
      </c>
      <c r="AZ880" t="s">
        <v>962</v>
      </c>
      <c r="BG880" t="s">
        <v>976</v>
      </c>
      <c r="BH880" t="s">
        <v>971</v>
      </c>
      <c r="BI880">
        <v>4.1000000000000002E-2</v>
      </c>
      <c r="BJ880" t="s">
        <v>976</v>
      </c>
      <c r="BK880" t="s">
        <v>963</v>
      </c>
    </row>
    <row r="881" spans="21:63">
      <c r="U881" t="s">
        <v>234</v>
      </c>
      <c r="V881" t="s">
        <v>230</v>
      </c>
      <c r="W881" t="s">
        <v>235</v>
      </c>
      <c r="X881">
        <v>5</v>
      </c>
      <c r="Y881">
        <v>1119</v>
      </c>
      <c r="Z881" t="s">
        <v>227</v>
      </c>
      <c r="AA881" t="s">
        <v>1040</v>
      </c>
      <c r="AB881">
        <v>1</v>
      </c>
      <c r="AC881" t="s">
        <v>960</v>
      </c>
      <c r="AD881">
        <v>1</v>
      </c>
      <c r="AE881">
        <v>20120131</v>
      </c>
      <c r="AF881" s="358">
        <v>40939</v>
      </c>
      <c r="AG881" s="147">
        <v>40939</v>
      </c>
      <c r="AH881" s="147">
        <v>2012</v>
      </c>
      <c r="AV881" t="s">
        <v>976</v>
      </c>
      <c r="AW881" t="s">
        <v>971</v>
      </c>
      <c r="AX881">
        <v>3.2000000000000001E-2</v>
      </c>
      <c r="AY881" t="s">
        <v>976</v>
      </c>
      <c r="AZ881" t="s">
        <v>962</v>
      </c>
      <c r="BG881" t="s">
        <v>976</v>
      </c>
      <c r="BH881" t="s">
        <v>971</v>
      </c>
      <c r="BI881">
        <v>4.1000000000000002E-2</v>
      </c>
      <c r="BJ881" t="s">
        <v>976</v>
      </c>
      <c r="BK881" t="s">
        <v>963</v>
      </c>
    </row>
    <row r="882" spans="21:63">
      <c r="U882" t="s">
        <v>234</v>
      </c>
      <c r="V882" t="s">
        <v>230</v>
      </c>
      <c r="W882" t="s">
        <v>235</v>
      </c>
      <c r="X882">
        <v>5</v>
      </c>
      <c r="Y882">
        <v>1119</v>
      </c>
      <c r="Z882" t="s">
        <v>227</v>
      </c>
      <c r="AA882" t="s">
        <v>1040</v>
      </c>
      <c r="AB882">
        <v>1</v>
      </c>
      <c r="AC882" t="s">
        <v>960</v>
      </c>
      <c r="AD882">
        <v>1</v>
      </c>
      <c r="AE882">
        <v>20120229</v>
      </c>
      <c r="AF882" s="358">
        <v>40968</v>
      </c>
      <c r="AG882" s="147">
        <v>40968</v>
      </c>
      <c r="AH882" s="147">
        <v>2012</v>
      </c>
      <c r="AV882" t="s">
        <v>976</v>
      </c>
      <c r="AW882" t="s">
        <v>971</v>
      </c>
      <c r="AX882">
        <v>3.2000000000000001E-2</v>
      </c>
      <c r="AY882" t="s">
        <v>976</v>
      </c>
      <c r="AZ882" t="s">
        <v>962</v>
      </c>
      <c r="BG882" t="s">
        <v>976</v>
      </c>
      <c r="BH882" t="s">
        <v>971</v>
      </c>
      <c r="BI882">
        <v>4.1000000000000002E-2</v>
      </c>
      <c r="BJ882" t="s">
        <v>976</v>
      </c>
      <c r="BK882" t="s">
        <v>963</v>
      </c>
    </row>
    <row r="883" spans="21:63">
      <c r="U883" t="s">
        <v>234</v>
      </c>
      <c r="V883" t="s">
        <v>230</v>
      </c>
      <c r="W883" t="s">
        <v>235</v>
      </c>
      <c r="X883">
        <v>5</v>
      </c>
      <c r="Y883">
        <v>1119</v>
      </c>
      <c r="Z883" t="s">
        <v>227</v>
      </c>
      <c r="AA883" t="s">
        <v>1040</v>
      </c>
      <c r="AB883">
        <v>1</v>
      </c>
      <c r="AC883" t="s">
        <v>960</v>
      </c>
      <c r="AD883">
        <v>1</v>
      </c>
      <c r="AE883">
        <v>20120331</v>
      </c>
      <c r="AF883" s="358">
        <v>40999</v>
      </c>
      <c r="AG883" s="147">
        <v>40999</v>
      </c>
      <c r="AH883" s="147">
        <v>2012</v>
      </c>
      <c r="AV883" t="s">
        <v>976</v>
      </c>
      <c r="AW883" t="s">
        <v>971</v>
      </c>
      <c r="AX883">
        <v>3.2000000000000001E-2</v>
      </c>
      <c r="AY883" t="s">
        <v>976</v>
      </c>
      <c r="AZ883" t="s">
        <v>962</v>
      </c>
      <c r="BG883" t="s">
        <v>976</v>
      </c>
      <c r="BH883" t="s">
        <v>971</v>
      </c>
      <c r="BI883">
        <v>4.1000000000000002E-2</v>
      </c>
      <c r="BJ883" t="s">
        <v>976</v>
      </c>
      <c r="BK883" t="s">
        <v>963</v>
      </c>
    </row>
    <row r="884" spans="21:63">
      <c r="U884" t="s">
        <v>234</v>
      </c>
      <c r="V884" t="s">
        <v>230</v>
      </c>
      <c r="W884" t="s">
        <v>235</v>
      </c>
      <c r="X884">
        <v>5</v>
      </c>
      <c r="Y884">
        <v>1119</v>
      </c>
      <c r="Z884" t="s">
        <v>227</v>
      </c>
      <c r="AA884" t="s">
        <v>1040</v>
      </c>
      <c r="AB884">
        <v>1</v>
      </c>
      <c r="AC884" t="s">
        <v>960</v>
      </c>
      <c r="AD884">
        <v>1</v>
      </c>
      <c r="AE884">
        <v>20120430</v>
      </c>
      <c r="AF884" s="358">
        <v>41029</v>
      </c>
      <c r="AG884" s="147">
        <v>41029</v>
      </c>
      <c r="AH884" s="147">
        <v>2012</v>
      </c>
      <c r="AV884" t="s">
        <v>976</v>
      </c>
      <c r="AW884" t="s">
        <v>971</v>
      </c>
      <c r="AX884">
        <v>3.2000000000000001E-2</v>
      </c>
      <c r="AY884" t="s">
        <v>976</v>
      </c>
      <c r="AZ884" t="s">
        <v>962</v>
      </c>
      <c r="BG884" t="s">
        <v>976</v>
      </c>
      <c r="BH884" t="s">
        <v>971</v>
      </c>
      <c r="BI884">
        <v>4.1000000000000002E-2</v>
      </c>
      <c r="BJ884" t="s">
        <v>976</v>
      </c>
      <c r="BK884" t="s">
        <v>963</v>
      </c>
    </row>
    <row r="885" spans="21:63">
      <c r="U885" t="s">
        <v>234</v>
      </c>
      <c r="V885" t="s">
        <v>230</v>
      </c>
      <c r="W885" t="s">
        <v>235</v>
      </c>
      <c r="X885">
        <v>5</v>
      </c>
      <c r="Y885">
        <v>1147</v>
      </c>
      <c r="Z885" t="s">
        <v>1041</v>
      </c>
      <c r="AA885" t="s">
        <v>1042</v>
      </c>
      <c r="AB885">
        <v>1</v>
      </c>
      <c r="AC885" t="s">
        <v>960</v>
      </c>
      <c r="AD885">
        <v>1</v>
      </c>
      <c r="AE885">
        <v>20120531</v>
      </c>
      <c r="AF885" s="358">
        <v>41060</v>
      </c>
      <c r="AG885" s="147">
        <v>41060</v>
      </c>
      <c r="AH885" s="147">
        <v>2012</v>
      </c>
      <c r="AV885" t="s">
        <v>976</v>
      </c>
      <c r="AW885" t="s">
        <v>971</v>
      </c>
      <c r="AX885">
        <v>0.01</v>
      </c>
      <c r="AY885" t="s">
        <v>976</v>
      </c>
      <c r="AZ885" t="s">
        <v>962</v>
      </c>
      <c r="BG885" t="s">
        <v>976</v>
      </c>
      <c r="BH885" t="s">
        <v>971</v>
      </c>
      <c r="BI885">
        <v>1.2999999999999999E-2</v>
      </c>
      <c r="BJ885" t="s">
        <v>976</v>
      </c>
      <c r="BK885" t="s">
        <v>963</v>
      </c>
    </row>
    <row r="886" spans="21:63">
      <c r="U886" t="s">
        <v>234</v>
      </c>
      <c r="V886" t="s">
        <v>230</v>
      </c>
      <c r="W886" t="s">
        <v>235</v>
      </c>
      <c r="X886">
        <v>5</v>
      </c>
      <c r="Y886">
        <v>1147</v>
      </c>
      <c r="Z886" t="s">
        <v>1041</v>
      </c>
      <c r="AA886" t="s">
        <v>1042</v>
      </c>
      <c r="AB886">
        <v>1</v>
      </c>
      <c r="AC886" t="s">
        <v>960</v>
      </c>
      <c r="AD886">
        <v>1</v>
      </c>
      <c r="AE886">
        <v>20120630</v>
      </c>
      <c r="AF886" s="358">
        <v>41090</v>
      </c>
      <c r="AG886" s="147">
        <v>41090</v>
      </c>
      <c r="AH886" s="147">
        <v>2012</v>
      </c>
      <c r="AV886" t="s">
        <v>976</v>
      </c>
      <c r="AW886" t="s">
        <v>971</v>
      </c>
      <c r="AX886">
        <v>0.01</v>
      </c>
      <c r="AY886" t="s">
        <v>976</v>
      </c>
      <c r="AZ886" t="s">
        <v>962</v>
      </c>
      <c r="BG886" t="s">
        <v>976</v>
      </c>
      <c r="BH886" t="s">
        <v>971</v>
      </c>
      <c r="BI886">
        <v>1.2999999999999999E-2</v>
      </c>
      <c r="BJ886" t="s">
        <v>976</v>
      </c>
      <c r="BK886" t="s">
        <v>963</v>
      </c>
    </row>
    <row r="887" spans="21:63">
      <c r="U887" t="s">
        <v>234</v>
      </c>
      <c r="V887" t="s">
        <v>230</v>
      </c>
      <c r="W887" t="s">
        <v>235</v>
      </c>
      <c r="X887">
        <v>5</v>
      </c>
      <c r="Y887">
        <v>1147</v>
      </c>
      <c r="Z887" t="s">
        <v>1041</v>
      </c>
      <c r="AA887" t="s">
        <v>1042</v>
      </c>
      <c r="AB887">
        <v>1</v>
      </c>
      <c r="AC887" t="s">
        <v>960</v>
      </c>
      <c r="AD887">
        <v>1</v>
      </c>
      <c r="AE887">
        <v>20120731</v>
      </c>
      <c r="AF887" s="358">
        <v>41121</v>
      </c>
      <c r="AG887" s="147">
        <v>41121</v>
      </c>
      <c r="AH887" s="147">
        <v>2012</v>
      </c>
      <c r="AV887" t="s">
        <v>976</v>
      </c>
      <c r="AW887" t="s">
        <v>971</v>
      </c>
      <c r="AX887">
        <v>0.01</v>
      </c>
      <c r="AY887" t="s">
        <v>976</v>
      </c>
      <c r="AZ887" t="s">
        <v>962</v>
      </c>
      <c r="BG887" t="s">
        <v>976</v>
      </c>
      <c r="BH887" t="s">
        <v>971</v>
      </c>
      <c r="BI887">
        <v>1.2999999999999999E-2</v>
      </c>
      <c r="BJ887" t="s">
        <v>976</v>
      </c>
      <c r="BK887" t="s">
        <v>963</v>
      </c>
    </row>
    <row r="888" spans="21:63">
      <c r="U888" t="s">
        <v>234</v>
      </c>
      <c r="V888" t="s">
        <v>230</v>
      </c>
      <c r="W888" t="s">
        <v>235</v>
      </c>
      <c r="X888">
        <v>5</v>
      </c>
      <c r="Y888">
        <v>1147</v>
      </c>
      <c r="Z888" t="s">
        <v>1041</v>
      </c>
      <c r="AA888" t="s">
        <v>1042</v>
      </c>
      <c r="AB888">
        <v>1</v>
      </c>
      <c r="AC888" t="s">
        <v>960</v>
      </c>
      <c r="AD888">
        <v>1</v>
      </c>
      <c r="AE888">
        <v>20120831</v>
      </c>
      <c r="AF888" s="358">
        <v>41152</v>
      </c>
      <c r="AG888" s="147">
        <v>41152</v>
      </c>
      <c r="AH888" s="147">
        <v>2012</v>
      </c>
      <c r="AV888" t="s">
        <v>976</v>
      </c>
      <c r="AW888" t="s">
        <v>971</v>
      </c>
      <c r="AX888">
        <v>0.01</v>
      </c>
      <c r="AY888" t="s">
        <v>976</v>
      </c>
      <c r="AZ888" t="s">
        <v>962</v>
      </c>
      <c r="BG888" t="s">
        <v>976</v>
      </c>
      <c r="BH888" t="s">
        <v>971</v>
      </c>
      <c r="BI888">
        <v>1.2999999999999999E-2</v>
      </c>
      <c r="BJ888" t="s">
        <v>976</v>
      </c>
      <c r="BK888" t="s">
        <v>963</v>
      </c>
    </row>
    <row r="889" spans="21:63">
      <c r="U889" t="s">
        <v>234</v>
      </c>
      <c r="V889" t="s">
        <v>230</v>
      </c>
      <c r="W889" t="s">
        <v>235</v>
      </c>
      <c r="X889">
        <v>5</v>
      </c>
      <c r="Y889">
        <v>1147</v>
      </c>
      <c r="Z889" t="s">
        <v>1041</v>
      </c>
      <c r="AA889" t="s">
        <v>1042</v>
      </c>
      <c r="AB889">
        <v>1</v>
      </c>
      <c r="AC889" t="s">
        <v>960</v>
      </c>
      <c r="AD889">
        <v>1</v>
      </c>
      <c r="AE889">
        <v>20120930</v>
      </c>
      <c r="AF889" s="358">
        <v>41182</v>
      </c>
      <c r="AG889" s="147">
        <v>41182</v>
      </c>
      <c r="AH889" s="147">
        <v>2012</v>
      </c>
      <c r="AV889" t="s">
        <v>976</v>
      </c>
      <c r="AW889" t="s">
        <v>971</v>
      </c>
      <c r="AX889">
        <v>0.01</v>
      </c>
      <c r="AY889" t="s">
        <v>976</v>
      </c>
      <c r="AZ889" t="s">
        <v>962</v>
      </c>
      <c r="BG889" t="s">
        <v>976</v>
      </c>
      <c r="BH889" t="s">
        <v>971</v>
      </c>
      <c r="BI889">
        <v>1.2999999999999999E-2</v>
      </c>
      <c r="BJ889" t="s">
        <v>976</v>
      </c>
      <c r="BK889" t="s">
        <v>963</v>
      </c>
    </row>
    <row r="890" spans="21:63">
      <c r="U890" t="s">
        <v>234</v>
      </c>
      <c r="V890" t="s">
        <v>230</v>
      </c>
      <c r="W890" t="s">
        <v>235</v>
      </c>
      <c r="X890">
        <v>7</v>
      </c>
      <c r="Y890">
        <v>11</v>
      </c>
      <c r="Z890" t="s">
        <v>958</v>
      </c>
      <c r="AA890" t="s">
        <v>959</v>
      </c>
      <c r="AB890">
        <v>1</v>
      </c>
      <c r="AC890" t="s">
        <v>960</v>
      </c>
      <c r="AD890">
        <v>1</v>
      </c>
      <c r="AE890">
        <v>20090731</v>
      </c>
      <c r="AF890" s="358">
        <v>40025</v>
      </c>
      <c r="AG890" s="147">
        <v>40025</v>
      </c>
      <c r="AH890" s="147">
        <v>2009</v>
      </c>
      <c r="AU890">
        <v>68.7</v>
      </c>
      <c r="AV890" t="s">
        <v>961</v>
      </c>
      <c r="AY890" t="s">
        <v>961</v>
      </c>
      <c r="AZ890" t="s">
        <v>962</v>
      </c>
    </row>
    <row r="891" spans="21:63">
      <c r="U891" t="s">
        <v>234</v>
      </c>
      <c r="V891" t="s">
        <v>230</v>
      </c>
      <c r="W891" t="s">
        <v>235</v>
      </c>
      <c r="X891">
        <v>7</v>
      </c>
      <c r="Y891">
        <v>11</v>
      </c>
      <c r="Z891" t="s">
        <v>958</v>
      </c>
      <c r="AA891" t="s">
        <v>959</v>
      </c>
      <c r="AB891">
        <v>1</v>
      </c>
      <c r="AC891" t="s">
        <v>960</v>
      </c>
      <c r="AD891">
        <v>1</v>
      </c>
      <c r="AE891">
        <v>20090831</v>
      </c>
      <c r="AF891" s="358">
        <v>40056</v>
      </c>
      <c r="AG891" s="147">
        <v>40056</v>
      </c>
      <c r="AH891" s="147">
        <v>2009</v>
      </c>
      <c r="AU891">
        <v>68</v>
      </c>
      <c r="AV891" t="s">
        <v>961</v>
      </c>
      <c r="AY891" t="s">
        <v>961</v>
      </c>
      <c r="AZ891" t="s">
        <v>962</v>
      </c>
    </row>
    <row r="892" spans="21:63">
      <c r="U892" t="s">
        <v>234</v>
      </c>
      <c r="V892" t="s">
        <v>230</v>
      </c>
      <c r="W892" t="s">
        <v>235</v>
      </c>
      <c r="X892">
        <v>7</v>
      </c>
      <c r="Y892">
        <v>11</v>
      </c>
      <c r="Z892" t="s">
        <v>958</v>
      </c>
      <c r="AA892" t="s">
        <v>959</v>
      </c>
      <c r="AB892">
        <v>1</v>
      </c>
      <c r="AC892" t="s">
        <v>960</v>
      </c>
      <c r="AD892">
        <v>1</v>
      </c>
      <c r="AE892">
        <v>20090930</v>
      </c>
      <c r="AF892" s="358">
        <v>40086</v>
      </c>
      <c r="AG892" s="147">
        <v>40086</v>
      </c>
      <c r="AH892" s="147">
        <v>2009</v>
      </c>
      <c r="AU892">
        <v>66.2</v>
      </c>
      <c r="AV892" t="s">
        <v>961</v>
      </c>
      <c r="AY892" t="s">
        <v>961</v>
      </c>
      <c r="AZ892" t="s">
        <v>962</v>
      </c>
    </row>
    <row r="893" spans="21:63">
      <c r="U893" t="s">
        <v>234</v>
      </c>
      <c r="V893" t="s">
        <v>230</v>
      </c>
      <c r="W893" t="s">
        <v>235</v>
      </c>
      <c r="X893">
        <v>7</v>
      </c>
      <c r="Y893">
        <v>11</v>
      </c>
      <c r="Z893" t="s">
        <v>958</v>
      </c>
      <c r="AA893" t="s">
        <v>959</v>
      </c>
      <c r="AB893">
        <v>1</v>
      </c>
      <c r="AC893" t="s">
        <v>960</v>
      </c>
      <c r="AD893">
        <v>1</v>
      </c>
      <c r="AE893">
        <v>20091031</v>
      </c>
      <c r="AF893" s="358">
        <v>40117</v>
      </c>
      <c r="AG893" s="147">
        <v>40117</v>
      </c>
      <c r="AH893" s="147">
        <v>2009</v>
      </c>
      <c r="AU893">
        <v>47.6</v>
      </c>
      <c r="AV893" t="s">
        <v>961</v>
      </c>
      <c r="AY893" t="s">
        <v>961</v>
      </c>
      <c r="AZ893" t="s">
        <v>962</v>
      </c>
    </row>
    <row r="894" spans="21:63">
      <c r="U894" t="s">
        <v>234</v>
      </c>
      <c r="V894" t="s">
        <v>230</v>
      </c>
      <c r="W894" t="s">
        <v>235</v>
      </c>
      <c r="X894">
        <v>7</v>
      </c>
      <c r="Y894">
        <v>11</v>
      </c>
      <c r="Z894" t="s">
        <v>958</v>
      </c>
      <c r="AA894" t="s">
        <v>959</v>
      </c>
      <c r="AB894">
        <v>1</v>
      </c>
      <c r="AC894" t="s">
        <v>960</v>
      </c>
      <c r="AD894">
        <v>1</v>
      </c>
      <c r="AE894">
        <v>20091130</v>
      </c>
      <c r="AF894" s="358">
        <v>40147</v>
      </c>
      <c r="AG894" s="147">
        <v>40147</v>
      </c>
      <c r="AH894" s="147">
        <v>2009</v>
      </c>
      <c r="AU894">
        <v>43.3</v>
      </c>
      <c r="AV894" t="s">
        <v>961</v>
      </c>
      <c r="AY894" t="s">
        <v>961</v>
      </c>
      <c r="AZ894" t="s">
        <v>962</v>
      </c>
    </row>
    <row r="895" spans="21:63">
      <c r="U895" t="s">
        <v>234</v>
      </c>
      <c r="V895" t="s">
        <v>230</v>
      </c>
      <c r="W895" t="s">
        <v>235</v>
      </c>
      <c r="X895">
        <v>7</v>
      </c>
      <c r="Y895">
        <v>11</v>
      </c>
      <c r="Z895" t="s">
        <v>958</v>
      </c>
      <c r="AA895" t="s">
        <v>959</v>
      </c>
      <c r="AB895">
        <v>1</v>
      </c>
      <c r="AC895" t="s">
        <v>960</v>
      </c>
      <c r="AD895">
        <v>1</v>
      </c>
      <c r="AE895">
        <v>20091231</v>
      </c>
      <c r="AF895" s="358">
        <v>40178</v>
      </c>
      <c r="AG895" s="147">
        <v>40178</v>
      </c>
      <c r="AH895" s="147">
        <v>2009</v>
      </c>
      <c r="AU895">
        <v>38.4</v>
      </c>
      <c r="AV895" t="s">
        <v>961</v>
      </c>
      <c r="AY895" t="s">
        <v>961</v>
      </c>
      <c r="AZ895" t="s">
        <v>962</v>
      </c>
    </row>
    <row r="896" spans="21:63">
      <c r="U896" t="s">
        <v>234</v>
      </c>
      <c r="V896" t="s">
        <v>230</v>
      </c>
      <c r="W896" t="s">
        <v>235</v>
      </c>
      <c r="X896">
        <v>7</v>
      </c>
      <c r="Y896">
        <v>11</v>
      </c>
      <c r="Z896" t="s">
        <v>958</v>
      </c>
      <c r="AA896" t="s">
        <v>959</v>
      </c>
      <c r="AB896">
        <v>1</v>
      </c>
      <c r="AC896" t="s">
        <v>960</v>
      </c>
      <c r="AD896">
        <v>1</v>
      </c>
      <c r="AE896">
        <v>20100131</v>
      </c>
      <c r="AF896" s="358">
        <v>40209</v>
      </c>
      <c r="AG896" s="147">
        <v>40209</v>
      </c>
      <c r="AH896" s="147">
        <v>2010</v>
      </c>
      <c r="AU896">
        <v>39.1</v>
      </c>
      <c r="AV896" t="s">
        <v>961</v>
      </c>
      <c r="AY896" t="s">
        <v>961</v>
      </c>
      <c r="AZ896" t="s">
        <v>962</v>
      </c>
    </row>
    <row r="897" spans="21:52">
      <c r="U897" t="s">
        <v>234</v>
      </c>
      <c r="V897" t="s">
        <v>230</v>
      </c>
      <c r="W897" t="s">
        <v>235</v>
      </c>
      <c r="X897">
        <v>7</v>
      </c>
      <c r="Y897">
        <v>11</v>
      </c>
      <c r="Z897" t="s">
        <v>958</v>
      </c>
      <c r="AA897" t="s">
        <v>959</v>
      </c>
      <c r="AB897">
        <v>1</v>
      </c>
      <c r="AC897" t="s">
        <v>960</v>
      </c>
      <c r="AD897">
        <v>1</v>
      </c>
      <c r="AE897">
        <v>20100228</v>
      </c>
      <c r="AF897" s="358">
        <v>40237</v>
      </c>
      <c r="AG897" s="147">
        <v>40237</v>
      </c>
      <c r="AH897" s="147">
        <v>2010</v>
      </c>
      <c r="AU897">
        <v>40.1</v>
      </c>
      <c r="AV897" t="s">
        <v>961</v>
      </c>
      <c r="AY897" t="s">
        <v>961</v>
      </c>
      <c r="AZ897" t="s">
        <v>962</v>
      </c>
    </row>
    <row r="898" spans="21:52">
      <c r="U898" t="s">
        <v>234</v>
      </c>
      <c r="V898" t="s">
        <v>230</v>
      </c>
      <c r="W898" t="s">
        <v>235</v>
      </c>
      <c r="X898">
        <v>7</v>
      </c>
      <c r="Y898">
        <v>11</v>
      </c>
      <c r="Z898" t="s">
        <v>958</v>
      </c>
      <c r="AA898" t="s">
        <v>959</v>
      </c>
      <c r="AB898">
        <v>1</v>
      </c>
      <c r="AC898" t="s">
        <v>960</v>
      </c>
      <c r="AD898">
        <v>1</v>
      </c>
      <c r="AE898">
        <v>20100331</v>
      </c>
      <c r="AF898" s="358">
        <v>40268</v>
      </c>
      <c r="AG898" s="147">
        <v>40268</v>
      </c>
      <c r="AH898" s="147">
        <v>2010</v>
      </c>
      <c r="AU898">
        <v>47.9</v>
      </c>
      <c r="AV898" t="s">
        <v>961</v>
      </c>
      <c r="AY898" t="s">
        <v>961</v>
      </c>
      <c r="AZ898" t="s">
        <v>962</v>
      </c>
    </row>
    <row r="899" spans="21:52">
      <c r="U899" t="s">
        <v>234</v>
      </c>
      <c r="V899" t="s">
        <v>230</v>
      </c>
      <c r="W899" t="s">
        <v>235</v>
      </c>
      <c r="X899">
        <v>7</v>
      </c>
      <c r="Y899">
        <v>11</v>
      </c>
      <c r="Z899" t="s">
        <v>958</v>
      </c>
      <c r="AA899" t="s">
        <v>959</v>
      </c>
      <c r="AB899">
        <v>1</v>
      </c>
      <c r="AC899" t="s">
        <v>960</v>
      </c>
      <c r="AD899">
        <v>1</v>
      </c>
      <c r="AE899">
        <v>20100430</v>
      </c>
      <c r="AF899" s="358">
        <v>40298</v>
      </c>
      <c r="AG899" s="147">
        <v>40298</v>
      </c>
      <c r="AH899" s="147">
        <v>2010</v>
      </c>
      <c r="AU899">
        <v>5</v>
      </c>
      <c r="AV899" t="s">
        <v>961</v>
      </c>
      <c r="AY899" t="s">
        <v>961</v>
      </c>
      <c r="AZ899" t="s">
        <v>962</v>
      </c>
    </row>
    <row r="900" spans="21:52">
      <c r="U900" t="s">
        <v>234</v>
      </c>
      <c r="V900" t="s">
        <v>230</v>
      </c>
      <c r="W900" t="s">
        <v>235</v>
      </c>
      <c r="X900">
        <v>7</v>
      </c>
      <c r="Y900">
        <v>11</v>
      </c>
      <c r="Z900" t="s">
        <v>958</v>
      </c>
      <c r="AA900" t="s">
        <v>959</v>
      </c>
      <c r="AB900">
        <v>1</v>
      </c>
      <c r="AC900" t="s">
        <v>960</v>
      </c>
      <c r="AD900">
        <v>1</v>
      </c>
      <c r="AE900">
        <v>20100531</v>
      </c>
      <c r="AF900" s="358">
        <v>40329</v>
      </c>
      <c r="AG900" s="147">
        <v>40329</v>
      </c>
      <c r="AH900" s="147">
        <v>2010</v>
      </c>
      <c r="AU900">
        <v>57.2</v>
      </c>
      <c r="AV900" t="s">
        <v>961</v>
      </c>
      <c r="AY900" t="s">
        <v>961</v>
      </c>
      <c r="AZ900" t="s">
        <v>962</v>
      </c>
    </row>
    <row r="901" spans="21:52">
      <c r="U901" t="s">
        <v>234</v>
      </c>
      <c r="V901" t="s">
        <v>230</v>
      </c>
      <c r="W901" t="s">
        <v>235</v>
      </c>
      <c r="X901">
        <v>7</v>
      </c>
      <c r="Y901">
        <v>11</v>
      </c>
      <c r="Z901" t="s">
        <v>958</v>
      </c>
      <c r="AA901" t="s">
        <v>959</v>
      </c>
      <c r="AB901">
        <v>1</v>
      </c>
      <c r="AC901" t="s">
        <v>960</v>
      </c>
      <c r="AD901">
        <v>1</v>
      </c>
      <c r="AE901">
        <v>20100630</v>
      </c>
      <c r="AF901" s="358">
        <v>40359</v>
      </c>
      <c r="AG901" s="147">
        <v>40359</v>
      </c>
      <c r="AH901" s="147">
        <v>2010</v>
      </c>
      <c r="AU901">
        <v>65.900000000000006</v>
      </c>
      <c r="AV901" t="s">
        <v>961</v>
      </c>
      <c r="AY901" t="s">
        <v>961</v>
      </c>
      <c r="AZ901" t="s">
        <v>962</v>
      </c>
    </row>
    <row r="902" spans="21:52">
      <c r="U902" t="s">
        <v>234</v>
      </c>
      <c r="V902" t="s">
        <v>230</v>
      </c>
      <c r="W902" t="s">
        <v>235</v>
      </c>
      <c r="X902">
        <v>7</v>
      </c>
      <c r="Y902">
        <v>11</v>
      </c>
      <c r="Z902" t="s">
        <v>958</v>
      </c>
      <c r="AA902" t="s">
        <v>959</v>
      </c>
      <c r="AB902">
        <v>1</v>
      </c>
      <c r="AC902" t="s">
        <v>960</v>
      </c>
      <c r="AD902">
        <v>1</v>
      </c>
      <c r="AE902">
        <v>20100731</v>
      </c>
      <c r="AF902" s="358">
        <v>40390</v>
      </c>
      <c r="AG902" s="147">
        <v>40390</v>
      </c>
      <c r="AH902" s="147">
        <v>2010</v>
      </c>
      <c r="AU902">
        <v>71.7</v>
      </c>
      <c r="AV902" t="s">
        <v>961</v>
      </c>
      <c r="AY902" t="s">
        <v>961</v>
      </c>
      <c r="AZ902" t="s">
        <v>962</v>
      </c>
    </row>
    <row r="903" spans="21:52">
      <c r="U903" t="s">
        <v>234</v>
      </c>
      <c r="V903" t="s">
        <v>230</v>
      </c>
      <c r="W903" t="s">
        <v>235</v>
      </c>
      <c r="X903">
        <v>7</v>
      </c>
      <c r="Y903">
        <v>11</v>
      </c>
      <c r="Z903" t="s">
        <v>958</v>
      </c>
      <c r="AA903" t="s">
        <v>959</v>
      </c>
      <c r="AB903">
        <v>1</v>
      </c>
      <c r="AC903" t="s">
        <v>960</v>
      </c>
      <c r="AD903">
        <v>1</v>
      </c>
      <c r="AE903">
        <v>20100831</v>
      </c>
      <c r="AF903" s="358">
        <v>40421</v>
      </c>
      <c r="AG903" s="147">
        <v>40421</v>
      </c>
      <c r="AH903" s="147">
        <v>2010</v>
      </c>
      <c r="AU903">
        <v>71.099999999999994</v>
      </c>
      <c r="AV903" t="s">
        <v>961</v>
      </c>
      <c r="AY903" t="s">
        <v>961</v>
      </c>
      <c r="AZ903" t="s">
        <v>962</v>
      </c>
    </row>
    <row r="904" spans="21:52">
      <c r="U904" t="s">
        <v>234</v>
      </c>
      <c r="V904" t="s">
        <v>230</v>
      </c>
      <c r="W904" t="s">
        <v>235</v>
      </c>
      <c r="X904">
        <v>7</v>
      </c>
      <c r="Y904">
        <v>11</v>
      </c>
      <c r="Z904" t="s">
        <v>958</v>
      </c>
      <c r="AA904" t="s">
        <v>959</v>
      </c>
      <c r="AB904">
        <v>1</v>
      </c>
      <c r="AC904" t="s">
        <v>960</v>
      </c>
      <c r="AD904">
        <v>1</v>
      </c>
      <c r="AE904">
        <v>20100930</v>
      </c>
      <c r="AF904" s="358">
        <v>40451</v>
      </c>
      <c r="AG904" s="147">
        <v>40451</v>
      </c>
      <c r="AH904" s="147">
        <v>2010</v>
      </c>
      <c r="AU904">
        <v>62</v>
      </c>
      <c r="AV904" t="s">
        <v>961</v>
      </c>
      <c r="AY904" t="s">
        <v>961</v>
      </c>
      <c r="AZ904" t="s">
        <v>962</v>
      </c>
    </row>
    <row r="905" spans="21:52">
      <c r="U905" t="s">
        <v>234</v>
      </c>
      <c r="V905" t="s">
        <v>230</v>
      </c>
      <c r="W905" t="s">
        <v>235</v>
      </c>
      <c r="X905">
        <v>7</v>
      </c>
      <c r="Y905">
        <v>11</v>
      </c>
      <c r="Z905" t="s">
        <v>958</v>
      </c>
      <c r="AA905" t="s">
        <v>959</v>
      </c>
      <c r="AB905">
        <v>1</v>
      </c>
      <c r="AC905" t="s">
        <v>960</v>
      </c>
      <c r="AD905">
        <v>1</v>
      </c>
      <c r="AE905">
        <v>20101031</v>
      </c>
      <c r="AF905" s="358">
        <v>40482</v>
      </c>
      <c r="AG905" s="147">
        <v>40482</v>
      </c>
      <c r="AH905" s="147">
        <v>2010</v>
      </c>
      <c r="AU905">
        <v>55.9</v>
      </c>
      <c r="AV905" t="s">
        <v>961</v>
      </c>
      <c r="AY905" t="s">
        <v>961</v>
      </c>
      <c r="AZ905" t="s">
        <v>962</v>
      </c>
    </row>
    <row r="906" spans="21:52">
      <c r="U906" t="s">
        <v>234</v>
      </c>
      <c r="V906" t="s">
        <v>230</v>
      </c>
      <c r="W906" t="s">
        <v>235</v>
      </c>
      <c r="X906">
        <v>7</v>
      </c>
      <c r="Y906">
        <v>11</v>
      </c>
      <c r="Z906" t="s">
        <v>958</v>
      </c>
      <c r="AA906" t="s">
        <v>959</v>
      </c>
      <c r="AB906">
        <v>1</v>
      </c>
      <c r="AC906" t="s">
        <v>960</v>
      </c>
      <c r="AD906">
        <v>1</v>
      </c>
      <c r="AE906">
        <v>20101130</v>
      </c>
      <c r="AF906" s="358">
        <v>40512</v>
      </c>
      <c r="AG906" s="147">
        <v>40512</v>
      </c>
      <c r="AH906" s="147">
        <v>2010</v>
      </c>
      <c r="AU906">
        <v>45.3</v>
      </c>
      <c r="AV906" t="s">
        <v>961</v>
      </c>
      <c r="AY906" t="s">
        <v>961</v>
      </c>
      <c r="AZ906" t="s">
        <v>962</v>
      </c>
    </row>
    <row r="907" spans="21:52">
      <c r="U907" t="s">
        <v>234</v>
      </c>
      <c r="V907" t="s">
        <v>230</v>
      </c>
      <c r="W907" t="s">
        <v>235</v>
      </c>
      <c r="X907">
        <v>7</v>
      </c>
      <c r="Y907">
        <v>11</v>
      </c>
      <c r="Z907" t="s">
        <v>958</v>
      </c>
      <c r="AA907" t="s">
        <v>959</v>
      </c>
      <c r="AB907">
        <v>1</v>
      </c>
      <c r="AC907" t="s">
        <v>960</v>
      </c>
      <c r="AD907">
        <v>1</v>
      </c>
      <c r="AE907">
        <v>20101231</v>
      </c>
      <c r="AF907" s="358">
        <v>40543</v>
      </c>
      <c r="AG907" s="147">
        <v>40543</v>
      </c>
      <c r="AH907" s="147">
        <v>2010</v>
      </c>
      <c r="AU907">
        <v>39.299999999999997</v>
      </c>
      <c r="AV907" t="s">
        <v>961</v>
      </c>
      <c r="AY907" t="s">
        <v>961</v>
      </c>
      <c r="AZ907" t="s">
        <v>962</v>
      </c>
    </row>
    <row r="908" spans="21:52">
      <c r="U908" t="s">
        <v>234</v>
      </c>
      <c r="V908" t="s">
        <v>230</v>
      </c>
      <c r="W908" t="s">
        <v>235</v>
      </c>
      <c r="X908">
        <v>7</v>
      </c>
      <c r="Y908">
        <v>11</v>
      </c>
      <c r="Z908" t="s">
        <v>958</v>
      </c>
      <c r="AA908" t="s">
        <v>959</v>
      </c>
      <c r="AB908">
        <v>1</v>
      </c>
      <c r="AC908" t="s">
        <v>960</v>
      </c>
      <c r="AD908">
        <v>1</v>
      </c>
      <c r="AE908">
        <v>20110131</v>
      </c>
      <c r="AF908" s="358">
        <v>40574</v>
      </c>
      <c r="AG908" s="147">
        <v>40574</v>
      </c>
      <c r="AH908" s="147">
        <v>2011</v>
      </c>
      <c r="AU908">
        <v>38.5</v>
      </c>
      <c r="AV908" t="s">
        <v>961</v>
      </c>
      <c r="AY908" t="s">
        <v>961</v>
      </c>
      <c r="AZ908" t="s">
        <v>962</v>
      </c>
    </row>
    <row r="909" spans="21:52">
      <c r="U909" t="s">
        <v>234</v>
      </c>
      <c r="V909" t="s">
        <v>230</v>
      </c>
      <c r="W909" t="s">
        <v>235</v>
      </c>
      <c r="X909">
        <v>7</v>
      </c>
      <c r="Y909">
        <v>11</v>
      </c>
      <c r="Z909" t="s">
        <v>958</v>
      </c>
      <c r="AA909" t="s">
        <v>959</v>
      </c>
      <c r="AB909">
        <v>1</v>
      </c>
      <c r="AC909" t="s">
        <v>960</v>
      </c>
      <c r="AD909">
        <v>1</v>
      </c>
      <c r="AE909">
        <v>20110228</v>
      </c>
      <c r="AF909" s="358">
        <v>40602</v>
      </c>
      <c r="AG909" s="147">
        <v>40602</v>
      </c>
      <c r="AH909" s="147">
        <v>2011</v>
      </c>
      <c r="AU909">
        <v>37.9</v>
      </c>
      <c r="AV909" t="s">
        <v>961</v>
      </c>
      <c r="AY909" t="s">
        <v>961</v>
      </c>
      <c r="AZ909" t="s">
        <v>962</v>
      </c>
    </row>
    <row r="910" spans="21:52">
      <c r="U910" t="s">
        <v>234</v>
      </c>
      <c r="V910" t="s">
        <v>230</v>
      </c>
      <c r="W910" t="s">
        <v>235</v>
      </c>
      <c r="X910">
        <v>7</v>
      </c>
      <c r="Y910">
        <v>11</v>
      </c>
      <c r="Z910" t="s">
        <v>958</v>
      </c>
      <c r="AA910" t="s">
        <v>959</v>
      </c>
      <c r="AB910">
        <v>1</v>
      </c>
      <c r="AC910" t="s">
        <v>960</v>
      </c>
      <c r="AD910">
        <v>1</v>
      </c>
      <c r="AE910">
        <v>20110331</v>
      </c>
      <c r="AF910" s="358">
        <v>40633</v>
      </c>
      <c r="AG910" s="147">
        <v>40633</v>
      </c>
      <c r="AH910" s="147">
        <v>2011</v>
      </c>
      <c r="AU910">
        <v>45.1</v>
      </c>
      <c r="AV910" t="s">
        <v>961</v>
      </c>
      <c r="AY910" t="s">
        <v>961</v>
      </c>
      <c r="AZ910" t="s">
        <v>962</v>
      </c>
    </row>
    <row r="911" spans="21:52">
      <c r="U911" t="s">
        <v>234</v>
      </c>
      <c r="V911" t="s">
        <v>230</v>
      </c>
      <c r="W911" t="s">
        <v>235</v>
      </c>
      <c r="X911">
        <v>7</v>
      </c>
      <c r="Y911">
        <v>11</v>
      </c>
      <c r="Z911" t="s">
        <v>958</v>
      </c>
      <c r="AA911" t="s">
        <v>959</v>
      </c>
      <c r="AB911">
        <v>1</v>
      </c>
      <c r="AC911" t="s">
        <v>960</v>
      </c>
      <c r="AD911">
        <v>1</v>
      </c>
      <c r="AE911">
        <v>20110430</v>
      </c>
      <c r="AF911" s="358">
        <v>40663</v>
      </c>
      <c r="AG911" s="147">
        <v>40663</v>
      </c>
      <c r="AH911" s="147">
        <v>2011</v>
      </c>
      <c r="AU911">
        <v>51.3</v>
      </c>
      <c r="AV911" t="s">
        <v>961</v>
      </c>
      <c r="AY911" t="s">
        <v>961</v>
      </c>
      <c r="AZ911" t="s">
        <v>962</v>
      </c>
    </row>
    <row r="912" spans="21:52">
      <c r="U912" t="s">
        <v>234</v>
      </c>
      <c r="V912" t="s">
        <v>230</v>
      </c>
      <c r="W912" t="s">
        <v>235</v>
      </c>
      <c r="X912">
        <v>7</v>
      </c>
      <c r="Y912">
        <v>11</v>
      </c>
      <c r="Z912" t="s">
        <v>958</v>
      </c>
      <c r="AA912" t="s">
        <v>959</v>
      </c>
      <c r="AB912">
        <v>1</v>
      </c>
      <c r="AC912" t="s">
        <v>960</v>
      </c>
      <c r="AD912">
        <v>1</v>
      </c>
      <c r="AE912">
        <v>20110531</v>
      </c>
      <c r="AF912" s="358">
        <v>40694</v>
      </c>
      <c r="AG912" s="147">
        <v>40694</v>
      </c>
      <c r="AH912" s="147">
        <v>2011</v>
      </c>
      <c r="AU912">
        <v>58.4</v>
      </c>
      <c r="AV912" t="s">
        <v>961</v>
      </c>
      <c r="AY912" t="s">
        <v>961</v>
      </c>
      <c r="AZ912" t="s">
        <v>962</v>
      </c>
    </row>
    <row r="913" spans="21:85">
      <c r="U913" t="s">
        <v>234</v>
      </c>
      <c r="V913" t="s">
        <v>230</v>
      </c>
      <c r="W913" t="s">
        <v>235</v>
      </c>
      <c r="X913">
        <v>7</v>
      </c>
      <c r="Y913">
        <v>11</v>
      </c>
      <c r="Z913" t="s">
        <v>958</v>
      </c>
      <c r="AA913" t="s">
        <v>959</v>
      </c>
      <c r="AB913">
        <v>1</v>
      </c>
      <c r="AC913" t="s">
        <v>960</v>
      </c>
      <c r="AD913">
        <v>1</v>
      </c>
      <c r="AE913">
        <v>20110630</v>
      </c>
      <c r="AF913" s="358">
        <v>40724</v>
      </c>
      <c r="AG913" s="147">
        <v>40724</v>
      </c>
      <c r="AH913" s="147">
        <v>2011</v>
      </c>
      <c r="AU913">
        <v>65</v>
      </c>
      <c r="AV913" t="s">
        <v>961</v>
      </c>
      <c r="AY913" t="s">
        <v>961</v>
      </c>
      <c r="AZ913" t="s">
        <v>962</v>
      </c>
    </row>
    <row r="914" spans="21:85">
      <c r="U914" t="s">
        <v>234</v>
      </c>
      <c r="V914" t="s">
        <v>230</v>
      </c>
      <c r="W914" t="s">
        <v>235</v>
      </c>
      <c r="X914">
        <v>7</v>
      </c>
      <c r="Y914">
        <v>11</v>
      </c>
      <c r="Z914" t="s">
        <v>958</v>
      </c>
      <c r="AA914" t="s">
        <v>959</v>
      </c>
      <c r="AB914">
        <v>1</v>
      </c>
      <c r="AC914" t="s">
        <v>960</v>
      </c>
      <c r="AD914">
        <v>1</v>
      </c>
      <c r="AE914">
        <v>20110731</v>
      </c>
      <c r="AF914" s="358">
        <v>40755</v>
      </c>
      <c r="AG914" s="147">
        <v>40755</v>
      </c>
      <c r="AH914" s="147">
        <v>2011</v>
      </c>
      <c r="AU914">
        <v>72.900000000000006</v>
      </c>
      <c r="AV914" t="s">
        <v>961</v>
      </c>
      <c r="AY914" t="s">
        <v>961</v>
      </c>
      <c r="AZ914" t="s">
        <v>962</v>
      </c>
    </row>
    <row r="915" spans="21:85">
      <c r="U915" t="s">
        <v>234</v>
      </c>
      <c r="V915" t="s">
        <v>230</v>
      </c>
      <c r="W915" t="s">
        <v>235</v>
      </c>
      <c r="X915">
        <v>7</v>
      </c>
      <c r="Y915">
        <v>11</v>
      </c>
      <c r="Z915" t="s">
        <v>958</v>
      </c>
      <c r="AA915" t="s">
        <v>959</v>
      </c>
      <c r="AB915">
        <v>1</v>
      </c>
      <c r="AC915" t="s">
        <v>960</v>
      </c>
      <c r="AD915">
        <v>1</v>
      </c>
      <c r="AE915">
        <v>20110831</v>
      </c>
      <c r="AF915" s="358">
        <v>40786</v>
      </c>
      <c r="AG915" s="147">
        <v>40786</v>
      </c>
      <c r="AH915" s="147">
        <v>2011</v>
      </c>
      <c r="AU915">
        <v>72.5</v>
      </c>
      <c r="AV915" t="s">
        <v>961</v>
      </c>
      <c r="AY915" t="s">
        <v>961</v>
      </c>
      <c r="AZ915" t="s">
        <v>962</v>
      </c>
    </row>
    <row r="916" spans="21:85">
      <c r="U916" t="s">
        <v>234</v>
      </c>
      <c r="V916" t="s">
        <v>230</v>
      </c>
      <c r="W916" t="s">
        <v>235</v>
      </c>
      <c r="X916">
        <v>7</v>
      </c>
      <c r="Y916">
        <v>11</v>
      </c>
      <c r="Z916" t="s">
        <v>958</v>
      </c>
      <c r="AA916" t="s">
        <v>959</v>
      </c>
      <c r="AB916">
        <v>1</v>
      </c>
      <c r="AC916" t="s">
        <v>960</v>
      </c>
      <c r="AD916">
        <v>1</v>
      </c>
      <c r="AE916">
        <v>20110930</v>
      </c>
      <c r="AF916" s="358">
        <v>40816</v>
      </c>
      <c r="AG916" s="147">
        <v>40816</v>
      </c>
      <c r="AH916" s="147">
        <v>2011</v>
      </c>
      <c r="AU916">
        <v>655</v>
      </c>
      <c r="AV916" t="s">
        <v>961</v>
      </c>
      <c r="AY916" t="s">
        <v>961</v>
      </c>
      <c r="AZ916" t="s">
        <v>962</v>
      </c>
    </row>
    <row r="917" spans="21:85">
      <c r="U917" t="s">
        <v>234</v>
      </c>
      <c r="V917" t="s">
        <v>230</v>
      </c>
      <c r="W917" t="s">
        <v>235</v>
      </c>
      <c r="X917">
        <v>7</v>
      </c>
      <c r="Y917">
        <v>11</v>
      </c>
      <c r="Z917" t="s">
        <v>958</v>
      </c>
      <c r="AA917" t="s">
        <v>959</v>
      </c>
      <c r="AB917">
        <v>1</v>
      </c>
      <c r="AC917" t="s">
        <v>960</v>
      </c>
      <c r="AD917">
        <v>1</v>
      </c>
      <c r="AE917">
        <v>20111031</v>
      </c>
      <c r="AF917" s="358">
        <v>40847</v>
      </c>
      <c r="AG917" s="147">
        <v>40847</v>
      </c>
      <c r="AH917" s="147">
        <v>2011</v>
      </c>
      <c r="AU917">
        <v>59.7</v>
      </c>
      <c r="AV917" t="s">
        <v>961</v>
      </c>
      <c r="AY917" t="s">
        <v>961</v>
      </c>
      <c r="AZ917" t="s">
        <v>962</v>
      </c>
    </row>
    <row r="918" spans="21:85">
      <c r="U918" t="s">
        <v>234</v>
      </c>
      <c r="V918" t="s">
        <v>230</v>
      </c>
      <c r="W918" t="s">
        <v>235</v>
      </c>
      <c r="X918">
        <v>7</v>
      </c>
      <c r="Y918">
        <v>11</v>
      </c>
      <c r="Z918" t="s">
        <v>958</v>
      </c>
      <c r="AA918" t="s">
        <v>959</v>
      </c>
      <c r="AB918">
        <v>1</v>
      </c>
      <c r="AC918" t="s">
        <v>960</v>
      </c>
      <c r="AD918">
        <v>1</v>
      </c>
      <c r="AE918">
        <v>20111130</v>
      </c>
      <c r="AF918" s="358">
        <v>40877</v>
      </c>
      <c r="AG918" s="147">
        <v>40877</v>
      </c>
      <c r="AH918" s="147">
        <v>2011</v>
      </c>
      <c r="AU918">
        <v>47</v>
      </c>
      <c r="AV918" t="s">
        <v>961</v>
      </c>
      <c r="AY918" t="s">
        <v>961</v>
      </c>
      <c r="AZ918" t="s">
        <v>962</v>
      </c>
    </row>
    <row r="919" spans="21:85">
      <c r="U919" t="s">
        <v>234</v>
      </c>
      <c r="V919" t="s">
        <v>230</v>
      </c>
      <c r="W919" t="s">
        <v>235</v>
      </c>
      <c r="X919">
        <v>7</v>
      </c>
      <c r="Y919">
        <v>11</v>
      </c>
      <c r="Z919" t="s">
        <v>958</v>
      </c>
      <c r="AA919" t="s">
        <v>959</v>
      </c>
      <c r="AB919">
        <v>1</v>
      </c>
      <c r="AC919" t="s">
        <v>960</v>
      </c>
      <c r="AD919">
        <v>1</v>
      </c>
      <c r="AE919">
        <v>20111231</v>
      </c>
      <c r="AF919" s="358">
        <v>40908</v>
      </c>
      <c r="AG919" s="147">
        <v>40908</v>
      </c>
      <c r="AH919" s="147">
        <v>2011</v>
      </c>
      <c r="AU919">
        <v>42.4</v>
      </c>
      <c r="AV919" t="s">
        <v>961</v>
      </c>
      <c r="AY919" t="s">
        <v>961</v>
      </c>
      <c r="AZ919" t="s">
        <v>962</v>
      </c>
    </row>
    <row r="920" spans="21:85">
      <c r="U920" t="s">
        <v>234</v>
      </c>
      <c r="V920" t="s">
        <v>230</v>
      </c>
      <c r="W920" t="s">
        <v>235</v>
      </c>
      <c r="X920">
        <v>7</v>
      </c>
      <c r="Y920">
        <v>11</v>
      </c>
      <c r="Z920" t="s">
        <v>958</v>
      </c>
      <c r="AA920" t="s">
        <v>959</v>
      </c>
      <c r="AB920">
        <v>1</v>
      </c>
      <c r="AC920" t="s">
        <v>960</v>
      </c>
      <c r="AD920">
        <v>1</v>
      </c>
      <c r="AE920">
        <v>20120131</v>
      </c>
      <c r="AF920" s="358">
        <v>40939</v>
      </c>
      <c r="AG920" s="147">
        <v>40939</v>
      </c>
      <c r="AH920" s="147">
        <v>2012</v>
      </c>
      <c r="AU920">
        <v>39.200000000000003</v>
      </c>
      <c r="AV920" t="s">
        <v>961</v>
      </c>
      <c r="AY920" t="s">
        <v>961</v>
      </c>
      <c r="AZ920" t="s">
        <v>962</v>
      </c>
    </row>
    <row r="921" spans="21:85">
      <c r="U921" t="s">
        <v>234</v>
      </c>
      <c r="V921" t="s">
        <v>230</v>
      </c>
      <c r="W921" t="s">
        <v>235</v>
      </c>
      <c r="X921">
        <v>7</v>
      </c>
      <c r="Y921">
        <v>11</v>
      </c>
      <c r="Z921" t="s">
        <v>958</v>
      </c>
      <c r="AA921" t="s">
        <v>959</v>
      </c>
      <c r="AB921">
        <v>1</v>
      </c>
      <c r="AC921" t="s">
        <v>960</v>
      </c>
      <c r="AD921">
        <v>1</v>
      </c>
      <c r="AE921">
        <v>20120229</v>
      </c>
      <c r="AF921" s="358">
        <v>40968</v>
      </c>
      <c r="AG921" s="147">
        <v>40968</v>
      </c>
      <c r="AH921" s="147">
        <v>2012</v>
      </c>
      <c r="AU921">
        <v>40.299999999999997</v>
      </c>
      <c r="AV921" t="s">
        <v>961</v>
      </c>
      <c r="AY921" t="s">
        <v>961</v>
      </c>
      <c r="AZ921" t="s">
        <v>962</v>
      </c>
    </row>
    <row r="922" spans="21:85">
      <c r="U922" t="s">
        <v>234</v>
      </c>
      <c r="V922" t="s">
        <v>230</v>
      </c>
      <c r="W922" t="s">
        <v>235</v>
      </c>
      <c r="X922">
        <v>7</v>
      </c>
      <c r="Y922">
        <v>11</v>
      </c>
      <c r="Z922" t="s">
        <v>958</v>
      </c>
      <c r="AA922" t="s">
        <v>959</v>
      </c>
      <c r="AB922">
        <v>1</v>
      </c>
      <c r="AC922" t="s">
        <v>960</v>
      </c>
      <c r="AD922">
        <v>1</v>
      </c>
      <c r="AE922">
        <v>20120331</v>
      </c>
      <c r="AF922" s="358">
        <v>40999</v>
      </c>
      <c r="AG922" s="147">
        <v>40999</v>
      </c>
      <c r="AH922" s="147">
        <v>2012</v>
      </c>
      <c r="AU922">
        <v>48.7</v>
      </c>
      <c r="AV922" t="s">
        <v>961</v>
      </c>
      <c r="AY922" t="s">
        <v>961</v>
      </c>
      <c r="AZ922" t="s">
        <v>962</v>
      </c>
    </row>
    <row r="923" spans="21:85">
      <c r="U923" t="s">
        <v>234</v>
      </c>
      <c r="V923" t="s">
        <v>230</v>
      </c>
      <c r="W923" t="s">
        <v>235</v>
      </c>
      <c r="X923">
        <v>7</v>
      </c>
      <c r="Y923">
        <v>11</v>
      </c>
      <c r="Z923" t="s">
        <v>958</v>
      </c>
      <c r="AA923" t="s">
        <v>959</v>
      </c>
      <c r="AB923">
        <v>1</v>
      </c>
      <c r="AC923" t="s">
        <v>960</v>
      </c>
      <c r="AD923">
        <v>1</v>
      </c>
      <c r="AE923">
        <v>20120430</v>
      </c>
      <c r="AF923" s="358">
        <v>41029</v>
      </c>
      <c r="AG923" s="147">
        <v>41029</v>
      </c>
      <c r="AH923" s="147">
        <v>2012</v>
      </c>
      <c r="AU923">
        <v>57</v>
      </c>
      <c r="AV923" t="s">
        <v>961</v>
      </c>
      <c r="AY923" t="s">
        <v>961</v>
      </c>
      <c r="AZ923" t="s">
        <v>962</v>
      </c>
    </row>
    <row r="924" spans="21:85">
      <c r="U924" t="s">
        <v>234</v>
      </c>
      <c r="V924" t="s">
        <v>230</v>
      </c>
      <c r="W924" t="s">
        <v>235</v>
      </c>
      <c r="X924">
        <v>7</v>
      </c>
      <c r="Y924">
        <v>11</v>
      </c>
      <c r="Z924" t="s">
        <v>958</v>
      </c>
      <c r="AA924" t="s">
        <v>959</v>
      </c>
      <c r="AB924">
        <v>1</v>
      </c>
      <c r="AC924" t="s">
        <v>960</v>
      </c>
      <c r="AD924">
        <v>1</v>
      </c>
      <c r="AE924">
        <v>20120531</v>
      </c>
      <c r="AF924" s="358">
        <v>41060</v>
      </c>
      <c r="AG924" s="147">
        <v>41060</v>
      </c>
      <c r="AH924" s="147">
        <v>2012</v>
      </c>
      <c r="BQ924">
        <v>62.2</v>
      </c>
      <c r="BR924" t="s">
        <v>961</v>
      </c>
      <c r="BU924" t="s">
        <v>961</v>
      </c>
      <c r="BV924" t="s">
        <v>962</v>
      </c>
      <c r="CB924">
        <v>65.7</v>
      </c>
      <c r="CC924" t="s">
        <v>961</v>
      </c>
      <c r="CF924" t="s">
        <v>961</v>
      </c>
      <c r="CG924" t="s">
        <v>963</v>
      </c>
    </row>
    <row r="925" spans="21:85">
      <c r="U925" t="s">
        <v>234</v>
      </c>
      <c r="V925" t="s">
        <v>230</v>
      </c>
      <c r="W925" t="s">
        <v>235</v>
      </c>
      <c r="X925">
        <v>7</v>
      </c>
      <c r="Y925">
        <v>11</v>
      </c>
      <c r="Z925" t="s">
        <v>958</v>
      </c>
      <c r="AA925" t="s">
        <v>959</v>
      </c>
      <c r="AB925">
        <v>1</v>
      </c>
      <c r="AC925" t="s">
        <v>960</v>
      </c>
      <c r="AD925">
        <v>1</v>
      </c>
      <c r="AE925">
        <v>20120630</v>
      </c>
      <c r="AF925" s="358">
        <v>41090</v>
      </c>
      <c r="AG925" s="147">
        <v>41090</v>
      </c>
      <c r="AH925" s="147">
        <v>2012</v>
      </c>
      <c r="BQ925">
        <v>68.2</v>
      </c>
      <c r="BR925" t="s">
        <v>961</v>
      </c>
      <c r="BU925" t="s">
        <v>961</v>
      </c>
      <c r="BV925" t="s">
        <v>962</v>
      </c>
      <c r="CB925">
        <v>68.2</v>
      </c>
      <c r="CC925" t="s">
        <v>961</v>
      </c>
      <c r="CF925" t="s">
        <v>961</v>
      </c>
      <c r="CG925" t="s">
        <v>963</v>
      </c>
    </row>
    <row r="926" spans="21:85">
      <c r="U926" t="s">
        <v>234</v>
      </c>
      <c r="V926" t="s">
        <v>230</v>
      </c>
      <c r="W926" t="s">
        <v>235</v>
      </c>
      <c r="X926">
        <v>7</v>
      </c>
      <c r="Y926">
        <v>11</v>
      </c>
      <c r="Z926" t="s">
        <v>958</v>
      </c>
      <c r="AA926" t="s">
        <v>959</v>
      </c>
      <c r="AB926">
        <v>1</v>
      </c>
      <c r="AC926" t="s">
        <v>960</v>
      </c>
      <c r="AD926">
        <v>1</v>
      </c>
      <c r="AE926">
        <v>20120731</v>
      </c>
      <c r="AF926" s="358">
        <v>41121</v>
      </c>
      <c r="AG926" s="147">
        <v>41121</v>
      </c>
      <c r="AH926" s="147">
        <v>2012</v>
      </c>
      <c r="BQ926">
        <v>74</v>
      </c>
      <c r="BR926" t="s">
        <v>961</v>
      </c>
      <c r="BU926" t="s">
        <v>961</v>
      </c>
      <c r="BV926" t="s">
        <v>962</v>
      </c>
      <c r="CB926">
        <v>77.400000000000006</v>
      </c>
      <c r="CC926" t="s">
        <v>961</v>
      </c>
      <c r="CF926" t="s">
        <v>961</v>
      </c>
      <c r="CG926" t="s">
        <v>963</v>
      </c>
    </row>
    <row r="927" spans="21:85">
      <c r="U927" t="s">
        <v>234</v>
      </c>
      <c r="V927" t="s">
        <v>230</v>
      </c>
      <c r="W927" t="s">
        <v>235</v>
      </c>
      <c r="X927">
        <v>7</v>
      </c>
      <c r="Y927">
        <v>11</v>
      </c>
      <c r="Z927" t="s">
        <v>958</v>
      </c>
      <c r="AA927" t="s">
        <v>959</v>
      </c>
      <c r="AB927">
        <v>1</v>
      </c>
      <c r="AC927" t="s">
        <v>960</v>
      </c>
      <c r="AD927">
        <v>1</v>
      </c>
      <c r="AE927">
        <v>20120831</v>
      </c>
      <c r="AF927" s="358">
        <v>41152</v>
      </c>
      <c r="AG927" s="147">
        <v>41152</v>
      </c>
      <c r="AH927" s="147">
        <v>2012</v>
      </c>
      <c r="BQ927">
        <v>70.7</v>
      </c>
      <c r="BR927" t="s">
        <v>961</v>
      </c>
      <c r="BU927" t="s">
        <v>961</v>
      </c>
      <c r="BV927" t="s">
        <v>962</v>
      </c>
      <c r="CB927">
        <v>73.599999999999994</v>
      </c>
      <c r="CC927" t="s">
        <v>961</v>
      </c>
      <c r="CF927" t="s">
        <v>961</v>
      </c>
      <c r="CG927" t="s">
        <v>963</v>
      </c>
    </row>
    <row r="928" spans="21:85">
      <c r="U928" t="s">
        <v>234</v>
      </c>
      <c r="V928" t="s">
        <v>230</v>
      </c>
      <c r="W928" t="s">
        <v>235</v>
      </c>
      <c r="X928">
        <v>7</v>
      </c>
      <c r="Y928">
        <v>11</v>
      </c>
      <c r="Z928" t="s">
        <v>958</v>
      </c>
      <c r="AA928" t="s">
        <v>959</v>
      </c>
      <c r="AB928">
        <v>1</v>
      </c>
      <c r="AC928" t="s">
        <v>960</v>
      </c>
      <c r="AD928">
        <v>1</v>
      </c>
      <c r="AE928">
        <v>20120930</v>
      </c>
      <c r="AF928" s="358">
        <v>41182</v>
      </c>
      <c r="AG928" s="147">
        <v>41182</v>
      </c>
      <c r="AH928" s="147">
        <v>2012</v>
      </c>
      <c r="BQ928">
        <v>67</v>
      </c>
      <c r="BR928" t="s">
        <v>961</v>
      </c>
      <c r="BU928" t="s">
        <v>961</v>
      </c>
      <c r="BV928" t="s">
        <v>962</v>
      </c>
      <c r="CB928">
        <v>70.900000000000006</v>
      </c>
      <c r="CC928" t="s">
        <v>961</v>
      </c>
      <c r="CF928" t="s">
        <v>961</v>
      </c>
      <c r="CG928" t="s">
        <v>963</v>
      </c>
    </row>
    <row r="929" spans="21:85">
      <c r="U929" t="s">
        <v>234</v>
      </c>
      <c r="V929" t="s">
        <v>230</v>
      </c>
      <c r="W929" t="s">
        <v>235</v>
      </c>
      <c r="X929">
        <v>7</v>
      </c>
      <c r="Y929">
        <v>56</v>
      </c>
      <c r="Z929" t="s">
        <v>964</v>
      </c>
      <c r="AA929" t="s">
        <v>965</v>
      </c>
      <c r="AB929">
        <v>1</v>
      </c>
      <c r="AC929" t="s">
        <v>960</v>
      </c>
      <c r="AD929">
        <v>1</v>
      </c>
      <c r="AE929">
        <v>20120531</v>
      </c>
      <c r="AF929" s="358">
        <v>41060</v>
      </c>
      <c r="AG929" s="147">
        <v>41060</v>
      </c>
      <c r="AH929" s="147">
        <v>2012</v>
      </c>
      <c r="BQ929">
        <v>5.16</v>
      </c>
      <c r="BR929" t="s">
        <v>229</v>
      </c>
      <c r="BU929" t="s">
        <v>229</v>
      </c>
      <c r="BV929" t="s">
        <v>962</v>
      </c>
      <c r="CB929">
        <v>7.59</v>
      </c>
      <c r="CC929" t="s">
        <v>229</v>
      </c>
      <c r="CF929" t="s">
        <v>229</v>
      </c>
      <c r="CG929" t="s">
        <v>963</v>
      </c>
    </row>
    <row r="930" spans="21:85">
      <c r="U930" t="s">
        <v>234</v>
      </c>
      <c r="V930" t="s">
        <v>230</v>
      </c>
      <c r="W930" t="s">
        <v>235</v>
      </c>
      <c r="X930">
        <v>7</v>
      </c>
      <c r="Y930">
        <v>56</v>
      </c>
      <c r="Z930" t="s">
        <v>964</v>
      </c>
      <c r="AA930" t="s">
        <v>965</v>
      </c>
      <c r="AB930">
        <v>1</v>
      </c>
      <c r="AC930" t="s">
        <v>960</v>
      </c>
      <c r="AD930">
        <v>1</v>
      </c>
      <c r="AE930">
        <v>20120630</v>
      </c>
      <c r="AF930" s="358">
        <v>41090</v>
      </c>
      <c r="AG930" s="147">
        <v>41090</v>
      </c>
      <c r="AH930" s="147">
        <v>2012</v>
      </c>
      <c r="BQ930">
        <v>6.37</v>
      </c>
      <c r="BR930" t="s">
        <v>229</v>
      </c>
      <c r="BU930" t="s">
        <v>229</v>
      </c>
      <c r="BV930" t="s">
        <v>962</v>
      </c>
      <c r="CB930">
        <v>9.24</v>
      </c>
      <c r="CC930" t="s">
        <v>229</v>
      </c>
      <c r="CF930" t="s">
        <v>229</v>
      </c>
      <c r="CG930" t="s">
        <v>963</v>
      </c>
    </row>
    <row r="931" spans="21:85">
      <c r="U931" t="s">
        <v>234</v>
      </c>
      <c r="V931" t="s">
        <v>230</v>
      </c>
      <c r="W931" t="s">
        <v>235</v>
      </c>
      <c r="X931">
        <v>7</v>
      </c>
      <c r="Y931">
        <v>56</v>
      </c>
      <c r="Z931" t="s">
        <v>964</v>
      </c>
      <c r="AA931" t="s">
        <v>965</v>
      </c>
      <c r="AB931">
        <v>1</v>
      </c>
      <c r="AC931" t="s">
        <v>960</v>
      </c>
      <c r="AD931">
        <v>1</v>
      </c>
      <c r="AE931">
        <v>20120731</v>
      </c>
      <c r="AF931" s="358">
        <v>41121</v>
      </c>
      <c r="AG931" s="147">
        <v>41121</v>
      </c>
      <c r="AH931" s="147">
        <v>2012</v>
      </c>
      <c r="BQ931">
        <v>3.17</v>
      </c>
      <c r="BR931" t="s">
        <v>229</v>
      </c>
      <c r="BU931" t="s">
        <v>229</v>
      </c>
      <c r="BV931" t="s">
        <v>962</v>
      </c>
      <c r="CB931">
        <v>4.32</v>
      </c>
      <c r="CC931" t="s">
        <v>229</v>
      </c>
      <c r="CF931" t="s">
        <v>229</v>
      </c>
      <c r="CG931" t="s">
        <v>963</v>
      </c>
    </row>
    <row r="932" spans="21:85">
      <c r="U932" t="s">
        <v>234</v>
      </c>
      <c r="V932" t="s">
        <v>230</v>
      </c>
      <c r="W932" t="s">
        <v>235</v>
      </c>
      <c r="X932">
        <v>7</v>
      </c>
      <c r="Y932">
        <v>56</v>
      </c>
      <c r="Z932" t="s">
        <v>964</v>
      </c>
      <c r="AA932" t="s">
        <v>965</v>
      </c>
      <c r="AB932">
        <v>1</v>
      </c>
      <c r="AC932" t="s">
        <v>960</v>
      </c>
      <c r="AD932">
        <v>1</v>
      </c>
      <c r="AE932">
        <v>20120831</v>
      </c>
      <c r="AF932" s="358">
        <v>41152</v>
      </c>
      <c r="AG932" s="147">
        <v>41152</v>
      </c>
      <c r="AH932" s="147">
        <v>2012</v>
      </c>
      <c r="BQ932">
        <v>1.8</v>
      </c>
      <c r="BR932" t="s">
        <v>229</v>
      </c>
      <c r="BU932" t="s">
        <v>229</v>
      </c>
      <c r="BV932" t="s">
        <v>962</v>
      </c>
      <c r="CB932">
        <v>3.36</v>
      </c>
      <c r="CC932" t="s">
        <v>229</v>
      </c>
      <c r="CF932" t="s">
        <v>229</v>
      </c>
      <c r="CG932" t="s">
        <v>963</v>
      </c>
    </row>
    <row r="933" spans="21:85">
      <c r="U933" t="s">
        <v>234</v>
      </c>
      <c r="V933" t="s">
        <v>230</v>
      </c>
      <c r="W933" t="s">
        <v>235</v>
      </c>
      <c r="X933">
        <v>7</v>
      </c>
      <c r="Y933">
        <v>56</v>
      </c>
      <c r="Z933" t="s">
        <v>964</v>
      </c>
      <c r="AA933" t="s">
        <v>965</v>
      </c>
      <c r="AB933">
        <v>1</v>
      </c>
      <c r="AC933" t="s">
        <v>960</v>
      </c>
      <c r="AD933">
        <v>1</v>
      </c>
      <c r="AE933">
        <v>20120930</v>
      </c>
      <c r="AF933" s="358">
        <v>41182</v>
      </c>
      <c r="AG933" s="147">
        <v>41182</v>
      </c>
      <c r="AH933" s="147">
        <v>2012</v>
      </c>
      <c r="BQ933">
        <v>1.9</v>
      </c>
      <c r="BR933" t="s">
        <v>229</v>
      </c>
      <c r="BU933" t="s">
        <v>229</v>
      </c>
      <c r="BV933" t="s">
        <v>962</v>
      </c>
      <c r="CB933">
        <v>4.84</v>
      </c>
      <c r="CC933" t="s">
        <v>229</v>
      </c>
      <c r="CF933" t="s">
        <v>229</v>
      </c>
      <c r="CG933" t="s">
        <v>963</v>
      </c>
    </row>
    <row r="934" spans="21:85">
      <c r="U934" t="s">
        <v>234</v>
      </c>
      <c r="V934" t="s">
        <v>230</v>
      </c>
      <c r="W934" t="s">
        <v>235</v>
      </c>
      <c r="X934">
        <v>7</v>
      </c>
      <c r="Y934">
        <v>58</v>
      </c>
      <c r="Z934" t="s">
        <v>964</v>
      </c>
      <c r="AA934" t="s">
        <v>966</v>
      </c>
      <c r="AB934">
        <v>1</v>
      </c>
      <c r="AC934" t="s">
        <v>960</v>
      </c>
      <c r="AD934">
        <v>1</v>
      </c>
      <c r="AE934">
        <v>20090731</v>
      </c>
      <c r="AF934" s="358">
        <v>40025</v>
      </c>
      <c r="AG934" s="147">
        <v>40025</v>
      </c>
      <c r="AH934" s="147">
        <v>2009</v>
      </c>
      <c r="BQ934">
        <v>4134</v>
      </c>
      <c r="BR934" t="s">
        <v>967</v>
      </c>
      <c r="BU934" t="s">
        <v>967</v>
      </c>
      <c r="BV934" t="s">
        <v>962</v>
      </c>
      <c r="CB934">
        <v>7491</v>
      </c>
      <c r="CC934" t="s">
        <v>967</v>
      </c>
      <c r="CF934" t="s">
        <v>967</v>
      </c>
      <c r="CG934" t="s">
        <v>963</v>
      </c>
    </row>
    <row r="935" spans="21:85">
      <c r="U935" t="s">
        <v>234</v>
      </c>
      <c r="V935" t="s">
        <v>230</v>
      </c>
      <c r="W935" t="s">
        <v>235</v>
      </c>
      <c r="X935">
        <v>7</v>
      </c>
      <c r="Y935">
        <v>58</v>
      </c>
      <c r="Z935" t="s">
        <v>964</v>
      </c>
      <c r="AA935" t="s">
        <v>966</v>
      </c>
      <c r="AB935">
        <v>1</v>
      </c>
      <c r="AC935" t="s">
        <v>960</v>
      </c>
      <c r="AD935">
        <v>1</v>
      </c>
      <c r="AE935">
        <v>20090831</v>
      </c>
      <c r="AF935" s="358">
        <v>40056</v>
      </c>
      <c r="AG935" s="147">
        <v>40056</v>
      </c>
      <c r="AH935" s="147">
        <v>2009</v>
      </c>
      <c r="BQ935">
        <v>3263</v>
      </c>
      <c r="BR935" t="s">
        <v>967</v>
      </c>
      <c r="BU935" t="s">
        <v>967</v>
      </c>
      <c r="BV935" t="s">
        <v>962</v>
      </c>
      <c r="CB935">
        <v>7154</v>
      </c>
      <c r="CC935" t="s">
        <v>967</v>
      </c>
      <c r="CF935" t="s">
        <v>967</v>
      </c>
      <c r="CG935" t="s">
        <v>963</v>
      </c>
    </row>
    <row r="936" spans="21:85">
      <c r="U936" t="s">
        <v>234</v>
      </c>
      <c r="V936" t="s">
        <v>230</v>
      </c>
      <c r="W936" t="s">
        <v>235</v>
      </c>
      <c r="X936">
        <v>7</v>
      </c>
      <c r="Y936">
        <v>58</v>
      </c>
      <c r="Z936" t="s">
        <v>964</v>
      </c>
      <c r="AA936" t="s">
        <v>966</v>
      </c>
      <c r="AB936">
        <v>1</v>
      </c>
      <c r="AC936" t="s">
        <v>960</v>
      </c>
      <c r="AD936">
        <v>1</v>
      </c>
      <c r="AE936">
        <v>20090930</v>
      </c>
      <c r="AF936" s="358">
        <v>40086</v>
      </c>
      <c r="AG936" s="147">
        <v>40086</v>
      </c>
      <c r="AH936" s="147">
        <v>2009</v>
      </c>
      <c r="BQ936">
        <v>2298</v>
      </c>
      <c r="BR936" t="s">
        <v>967</v>
      </c>
      <c r="BU936" t="s">
        <v>967</v>
      </c>
      <c r="BV936" t="s">
        <v>962</v>
      </c>
      <c r="CB936">
        <v>4888</v>
      </c>
      <c r="CC936" t="s">
        <v>967</v>
      </c>
      <c r="CF936" t="s">
        <v>967</v>
      </c>
      <c r="CG936" t="s">
        <v>963</v>
      </c>
    </row>
    <row r="937" spans="21:85">
      <c r="U937" t="s">
        <v>234</v>
      </c>
      <c r="V937" t="s">
        <v>230</v>
      </c>
      <c r="W937" t="s">
        <v>235</v>
      </c>
      <c r="X937">
        <v>7</v>
      </c>
      <c r="Y937">
        <v>58</v>
      </c>
      <c r="Z937" t="s">
        <v>964</v>
      </c>
      <c r="AA937" t="s">
        <v>966</v>
      </c>
      <c r="AB937">
        <v>1</v>
      </c>
      <c r="AC937" t="s">
        <v>960</v>
      </c>
      <c r="AD937">
        <v>1</v>
      </c>
      <c r="AE937">
        <v>20091031</v>
      </c>
      <c r="AF937" s="358">
        <v>40117</v>
      </c>
      <c r="AG937" s="147">
        <v>40117</v>
      </c>
      <c r="AH937" s="147">
        <v>2009</v>
      </c>
      <c r="BQ937">
        <v>2347</v>
      </c>
      <c r="BR937" t="s">
        <v>967</v>
      </c>
      <c r="BU937" t="s">
        <v>967</v>
      </c>
      <c r="BV937" t="s">
        <v>962</v>
      </c>
      <c r="CB937">
        <v>7585</v>
      </c>
      <c r="CC937" t="s">
        <v>967</v>
      </c>
      <c r="CF937" t="s">
        <v>967</v>
      </c>
      <c r="CG937" t="s">
        <v>963</v>
      </c>
    </row>
    <row r="938" spans="21:85">
      <c r="U938" t="s">
        <v>234</v>
      </c>
      <c r="V938" t="s">
        <v>230</v>
      </c>
      <c r="W938" t="s">
        <v>235</v>
      </c>
      <c r="X938">
        <v>7</v>
      </c>
      <c r="Y938">
        <v>58</v>
      </c>
      <c r="Z938" t="s">
        <v>964</v>
      </c>
      <c r="AA938" t="s">
        <v>966</v>
      </c>
      <c r="AB938">
        <v>1</v>
      </c>
      <c r="AC938" t="s">
        <v>960</v>
      </c>
      <c r="AD938">
        <v>1</v>
      </c>
      <c r="AE938">
        <v>20091130</v>
      </c>
      <c r="AF938" s="358">
        <v>40147</v>
      </c>
      <c r="AG938" s="147">
        <v>40147</v>
      </c>
      <c r="AH938" s="147">
        <v>2009</v>
      </c>
      <c r="BQ938">
        <v>2841</v>
      </c>
      <c r="BR938" t="s">
        <v>967</v>
      </c>
      <c r="BU938" t="s">
        <v>967</v>
      </c>
      <c r="BV938" t="s">
        <v>962</v>
      </c>
      <c r="CB938">
        <v>5651</v>
      </c>
      <c r="CC938" t="s">
        <v>967</v>
      </c>
      <c r="CF938" t="s">
        <v>967</v>
      </c>
      <c r="CG938" t="s">
        <v>963</v>
      </c>
    </row>
    <row r="939" spans="21:85">
      <c r="U939" t="s">
        <v>234</v>
      </c>
      <c r="V939" t="s">
        <v>230</v>
      </c>
      <c r="W939" t="s">
        <v>235</v>
      </c>
      <c r="X939">
        <v>7</v>
      </c>
      <c r="Y939">
        <v>58</v>
      </c>
      <c r="Z939" t="s">
        <v>964</v>
      </c>
      <c r="AA939" t="s">
        <v>966</v>
      </c>
      <c r="AB939">
        <v>1</v>
      </c>
      <c r="AC939" t="s">
        <v>960</v>
      </c>
      <c r="AD939">
        <v>1</v>
      </c>
      <c r="AE939">
        <v>20091231</v>
      </c>
      <c r="AF939" s="358">
        <v>40178</v>
      </c>
      <c r="AG939" s="147">
        <v>40178</v>
      </c>
      <c r="AH939" s="147">
        <v>2009</v>
      </c>
      <c r="BQ939">
        <v>2491</v>
      </c>
      <c r="BR939" t="s">
        <v>967</v>
      </c>
      <c r="BU939" t="s">
        <v>967</v>
      </c>
      <c r="BV939" t="s">
        <v>962</v>
      </c>
      <c r="CB939">
        <v>7083</v>
      </c>
      <c r="CC939" t="s">
        <v>967</v>
      </c>
      <c r="CF939" t="s">
        <v>967</v>
      </c>
      <c r="CG939" t="s">
        <v>963</v>
      </c>
    </row>
    <row r="940" spans="21:85">
      <c r="U940" t="s">
        <v>234</v>
      </c>
      <c r="V940" t="s">
        <v>230</v>
      </c>
      <c r="W940" t="s">
        <v>235</v>
      </c>
      <c r="X940">
        <v>7</v>
      </c>
      <c r="Y940">
        <v>58</v>
      </c>
      <c r="Z940" t="s">
        <v>964</v>
      </c>
      <c r="AA940" t="s">
        <v>966</v>
      </c>
      <c r="AB940">
        <v>1</v>
      </c>
      <c r="AC940" t="s">
        <v>960</v>
      </c>
      <c r="AD940">
        <v>1</v>
      </c>
      <c r="AE940">
        <v>20100131</v>
      </c>
      <c r="AF940" s="358">
        <v>40209</v>
      </c>
      <c r="AG940" s="147">
        <v>40209</v>
      </c>
      <c r="AH940" s="147">
        <v>2010</v>
      </c>
      <c r="BQ940">
        <v>2792</v>
      </c>
      <c r="BR940" t="s">
        <v>967</v>
      </c>
      <c r="BU940" t="s">
        <v>967</v>
      </c>
      <c r="BV940" t="s">
        <v>962</v>
      </c>
      <c r="CB940">
        <v>5916</v>
      </c>
      <c r="CC940" t="s">
        <v>967</v>
      </c>
      <c r="CF940" t="s">
        <v>967</v>
      </c>
      <c r="CG940" t="s">
        <v>963</v>
      </c>
    </row>
    <row r="941" spans="21:85">
      <c r="U941" t="s">
        <v>234</v>
      </c>
      <c r="V941" t="s">
        <v>230</v>
      </c>
      <c r="W941" t="s">
        <v>235</v>
      </c>
      <c r="X941">
        <v>7</v>
      </c>
      <c r="Y941">
        <v>58</v>
      </c>
      <c r="Z941" t="s">
        <v>964</v>
      </c>
      <c r="AA941" t="s">
        <v>966</v>
      </c>
      <c r="AB941">
        <v>1</v>
      </c>
      <c r="AC941" t="s">
        <v>960</v>
      </c>
      <c r="AD941">
        <v>1</v>
      </c>
      <c r="AE941">
        <v>20100228</v>
      </c>
      <c r="AF941" s="358">
        <v>40237</v>
      </c>
      <c r="AG941" s="147">
        <v>40237</v>
      </c>
      <c r="AH941" s="147">
        <v>2010</v>
      </c>
      <c r="BQ941">
        <v>2540</v>
      </c>
      <c r="BR941" t="s">
        <v>967</v>
      </c>
      <c r="BU941" t="s">
        <v>967</v>
      </c>
      <c r="BV941" t="s">
        <v>962</v>
      </c>
      <c r="CB941">
        <v>8698</v>
      </c>
      <c r="CC941" t="s">
        <v>967</v>
      </c>
      <c r="CF941" t="s">
        <v>967</v>
      </c>
      <c r="CG941" t="s">
        <v>963</v>
      </c>
    </row>
    <row r="942" spans="21:85">
      <c r="U942" t="s">
        <v>234</v>
      </c>
      <c r="V942" t="s">
        <v>230</v>
      </c>
      <c r="W942" t="s">
        <v>235</v>
      </c>
      <c r="X942">
        <v>7</v>
      </c>
      <c r="Y942">
        <v>58</v>
      </c>
      <c r="Z942" t="s">
        <v>964</v>
      </c>
      <c r="AA942" t="s">
        <v>966</v>
      </c>
      <c r="AB942">
        <v>1</v>
      </c>
      <c r="AC942" t="s">
        <v>960</v>
      </c>
      <c r="AD942">
        <v>1</v>
      </c>
      <c r="AE942">
        <v>20100331</v>
      </c>
      <c r="AF942" s="358">
        <v>40268</v>
      </c>
      <c r="AG942" s="147">
        <v>40268</v>
      </c>
      <c r="AH942" s="147">
        <v>2010</v>
      </c>
      <c r="BQ942">
        <v>1975</v>
      </c>
      <c r="BR942" t="s">
        <v>967</v>
      </c>
      <c r="BU942" t="s">
        <v>967</v>
      </c>
      <c r="BV942" t="s">
        <v>962</v>
      </c>
      <c r="CB942">
        <v>5072</v>
      </c>
      <c r="CC942" t="s">
        <v>967</v>
      </c>
      <c r="CF942" t="s">
        <v>967</v>
      </c>
      <c r="CG942" t="s">
        <v>963</v>
      </c>
    </row>
    <row r="943" spans="21:85">
      <c r="U943" t="s">
        <v>234</v>
      </c>
      <c r="V943" t="s">
        <v>230</v>
      </c>
      <c r="W943" t="s">
        <v>235</v>
      </c>
      <c r="X943">
        <v>7</v>
      </c>
      <c r="Y943">
        <v>58</v>
      </c>
      <c r="Z943" t="s">
        <v>964</v>
      </c>
      <c r="AA943" t="s">
        <v>966</v>
      </c>
      <c r="AB943">
        <v>1</v>
      </c>
      <c r="AC943" t="s">
        <v>960</v>
      </c>
      <c r="AD943">
        <v>1</v>
      </c>
      <c r="AE943">
        <v>20100430</v>
      </c>
      <c r="AF943" s="358">
        <v>40298</v>
      </c>
      <c r="AG943" s="147">
        <v>40298</v>
      </c>
      <c r="AH943" s="147">
        <v>2010</v>
      </c>
      <c r="BQ943">
        <v>2688</v>
      </c>
      <c r="BR943" t="s">
        <v>967</v>
      </c>
      <c r="BU943" t="s">
        <v>967</v>
      </c>
      <c r="BV943" t="s">
        <v>962</v>
      </c>
      <c r="CB943">
        <v>4762</v>
      </c>
      <c r="CC943" t="s">
        <v>967</v>
      </c>
      <c r="CF943" t="s">
        <v>967</v>
      </c>
      <c r="CG943" t="s">
        <v>963</v>
      </c>
    </row>
    <row r="944" spans="21:85">
      <c r="U944" t="s">
        <v>234</v>
      </c>
      <c r="V944" t="s">
        <v>230</v>
      </c>
      <c r="W944" t="s">
        <v>235</v>
      </c>
      <c r="X944">
        <v>7</v>
      </c>
      <c r="Y944">
        <v>58</v>
      </c>
      <c r="Z944" t="s">
        <v>964</v>
      </c>
      <c r="AA944" t="s">
        <v>966</v>
      </c>
      <c r="AB944">
        <v>1</v>
      </c>
      <c r="AC944" t="s">
        <v>960</v>
      </c>
      <c r="AD944">
        <v>1</v>
      </c>
      <c r="AE944">
        <v>20100531</v>
      </c>
      <c r="AF944" s="358">
        <v>40329</v>
      </c>
      <c r="AG944" s="147">
        <v>40329</v>
      </c>
      <c r="AH944" s="147">
        <v>2010</v>
      </c>
      <c r="BQ944">
        <v>3209</v>
      </c>
      <c r="BR944" t="s">
        <v>967</v>
      </c>
      <c r="BU944" t="s">
        <v>967</v>
      </c>
      <c r="BV944" t="s">
        <v>962</v>
      </c>
      <c r="CB944">
        <v>4129</v>
      </c>
      <c r="CC944" t="s">
        <v>967</v>
      </c>
      <c r="CF944" t="s">
        <v>967</v>
      </c>
      <c r="CG944" t="s">
        <v>963</v>
      </c>
    </row>
    <row r="945" spans="21:85">
      <c r="U945" t="s">
        <v>234</v>
      </c>
      <c r="V945" t="s">
        <v>230</v>
      </c>
      <c r="W945" t="s">
        <v>235</v>
      </c>
      <c r="X945">
        <v>7</v>
      </c>
      <c r="Y945">
        <v>58</v>
      </c>
      <c r="Z945" t="s">
        <v>964</v>
      </c>
      <c r="AA945" t="s">
        <v>966</v>
      </c>
      <c r="AB945">
        <v>1</v>
      </c>
      <c r="AC945" t="s">
        <v>960</v>
      </c>
      <c r="AD945">
        <v>1</v>
      </c>
      <c r="AE945">
        <v>20100630</v>
      </c>
      <c r="AF945" s="358">
        <v>40359</v>
      </c>
      <c r="AG945" s="147">
        <v>40359</v>
      </c>
      <c r="AH945" s="147">
        <v>2010</v>
      </c>
      <c r="BQ945">
        <v>5000</v>
      </c>
      <c r="BR945" t="s">
        <v>967</v>
      </c>
      <c r="BU945" t="s">
        <v>967</v>
      </c>
      <c r="BV945" t="s">
        <v>962</v>
      </c>
      <c r="CB945">
        <v>8914</v>
      </c>
      <c r="CC945" t="s">
        <v>967</v>
      </c>
      <c r="CF945" t="s">
        <v>967</v>
      </c>
      <c r="CG945" t="s">
        <v>963</v>
      </c>
    </row>
    <row r="946" spans="21:85">
      <c r="U946" t="s">
        <v>234</v>
      </c>
      <c r="V946" t="s">
        <v>230</v>
      </c>
      <c r="W946" t="s">
        <v>235</v>
      </c>
      <c r="X946">
        <v>7</v>
      </c>
      <c r="Y946">
        <v>58</v>
      </c>
      <c r="Z946" t="s">
        <v>964</v>
      </c>
      <c r="AA946" t="s">
        <v>966</v>
      </c>
      <c r="AB946">
        <v>1</v>
      </c>
      <c r="AC946" t="s">
        <v>960</v>
      </c>
      <c r="AD946">
        <v>1</v>
      </c>
      <c r="AE946">
        <v>20100731</v>
      </c>
      <c r="AF946" s="358">
        <v>40390</v>
      </c>
      <c r="AG946" s="147">
        <v>40390</v>
      </c>
      <c r="AH946" s="147">
        <v>2010</v>
      </c>
      <c r="BQ946">
        <v>5525</v>
      </c>
      <c r="BR946" t="s">
        <v>967</v>
      </c>
      <c r="BU946" t="s">
        <v>967</v>
      </c>
      <c r="BV946" t="s">
        <v>962</v>
      </c>
      <c r="CB946">
        <v>7491</v>
      </c>
      <c r="CC946" t="s">
        <v>967</v>
      </c>
      <c r="CF946" t="s">
        <v>967</v>
      </c>
      <c r="CG946" t="s">
        <v>963</v>
      </c>
    </row>
    <row r="947" spans="21:85">
      <c r="U947" t="s">
        <v>234</v>
      </c>
      <c r="V947" t="s">
        <v>230</v>
      </c>
      <c r="W947" t="s">
        <v>235</v>
      </c>
      <c r="X947">
        <v>7</v>
      </c>
      <c r="Y947">
        <v>58</v>
      </c>
      <c r="Z947" t="s">
        <v>964</v>
      </c>
      <c r="AA947" t="s">
        <v>966</v>
      </c>
      <c r="AB947">
        <v>1</v>
      </c>
      <c r="AC947" t="s">
        <v>960</v>
      </c>
      <c r="AD947">
        <v>1</v>
      </c>
      <c r="AE947">
        <v>20100831</v>
      </c>
      <c r="AF947" s="358">
        <v>40421</v>
      </c>
      <c r="AG947" s="147">
        <v>40421</v>
      </c>
      <c r="AH947" s="147">
        <v>2010</v>
      </c>
      <c r="BQ947">
        <v>3537</v>
      </c>
      <c r="BR947" t="s">
        <v>967</v>
      </c>
      <c r="BU947" t="s">
        <v>967</v>
      </c>
      <c r="BV947" t="s">
        <v>962</v>
      </c>
      <c r="CB947">
        <v>5458</v>
      </c>
      <c r="CC947" t="s">
        <v>967</v>
      </c>
      <c r="CF947" t="s">
        <v>967</v>
      </c>
      <c r="CG947" t="s">
        <v>963</v>
      </c>
    </row>
    <row r="948" spans="21:85">
      <c r="U948" t="s">
        <v>234</v>
      </c>
      <c r="V948" t="s">
        <v>230</v>
      </c>
      <c r="W948" t="s">
        <v>235</v>
      </c>
      <c r="X948">
        <v>7</v>
      </c>
      <c r="Y948">
        <v>58</v>
      </c>
      <c r="Z948" t="s">
        <v>964</v>
      </c>
      <c r="AA948" t="s">
        <v>966</v>
      </c>
      <c r="AB948">
        <v>1</v>
      </c>
      <c r="AC948" t="s">
        <v>960</v>
      </c>
      <c r="AD948">
        <v>1</v>
      </c>
      <c r="AE948">
        <v>20100930</v>
      </c>
      <c r="AF948" s="358">
        <v>40451</v>
      </c>
      <c r="AG948" s="147">
        <v>40451</v>
      </c>
      <c r="AH948" s="147">
        <v>2010</v>
      </c>
      <c r="BQ948">
        <v>2491</v>
      </c>
      <c r="BR948" t="s">
        <v>967</v>
      </c>
      <c r="BU948" t="s">
        <v>967</v>
      </c>
      <c r="BV948" t="s">
        <v>962</v>
      </c>
      <c r="CB948">
        <v>4641</v>
      </c>
      <c r="CC948" t="s">
        <v>967</v>
      </c>
      <c r="CF948" t="s">
        <v>967</v>
      </c>
      <c r="CG948" t="s">
        <v>963</v>
      </c>
    </row>
    <row r="949" spans="21:85">
      <c r="U949" t="s">
        <v>234</v>
      </c>
      <c r="V949" t="s">
        <v>230</v>
      </c>
      <c r="W949" t="s">
        <v>235</v>
      </c>
      <c r="X949">
        <v>7</v>
      </c>
      <c r="Y949">
        <v>58</v>
      </c>
      <c r="Z949" t="s">
        <v>964</v>
      </c>
      <c r="AA949" t="s">
        <v>966</v>
      </c>
      <c r="AB949">
        <v>1</v>
      </c>
      <c r="AC949" t="s">
        <v>960</v>
      </c>
      <c r="AD949">
        <v>1</v>
      </c>
      <c r="AE949">
        <v>20101031</v>
      </c>
      <c r="AF949" s="358">
        <v>40482</v>
      </c>
      <c r="AG949" s="147">
        <v>40482</v>
      </c>
      <c r="AH949" s="147">
        <v>2010</v>
      </c>
      <c r="BQ949">
        <v>2347</v>
      </c>
      <c r="BR949" t="s">
        <v>967</v>
      </c>
      <c r="BU949" t="s">
        <v>967</v>
      </c>
      <c r="BV949" t="s">
        <v>962</v>
      </c>
      <c r="CB949">
        <v>4219</v>
      </c>
      <c r="CC949" t="s">
        <v>967</v>
      </c>
      <c r="CF949" t="s">
        <v>967</v>
      </c>
      <c r="CG949" t="s">
        <v>963</v>
      </c>
    </row>
    <row r="950" spans="21:85">
      <c r="U950" t="s">
        <v>234</v>
      </c>
      <c r="V950" t="s">
        <v>230</v>
      </c>
      <c r="W950" t="s">
        <v>235</v>
      </c>
      <c r="X950">
        <v>7</v>
      </c>
      <c r="Y950">
        <v>58</v>
      </c>
      <c r="Z950" t="s">
        <v>964</v>
      </c>
      <c r="AA950" t="s">
        <v>966</v>
      </c>
      <c r="AB950">
        <v>1</v>
      </c>
      <c r="AC950" t="s">
        <v>960</v>
      </c>
      <c r="AD950">
        <v>1</v>
      </c>
      <c r="AE950">
        <v>20101130</v>
      </c>
      <c r="AF950" s="358">
        <v>40512</v>
      </c>
      <c r="AG950" s="147">
        <v>40512</v>
      </c>
      <c r="AH950" s="147">
        <v>2010</v>
      </c>
      <c r="BQ950">
        <v>2347</v>
      </c>
      <c r="BR950" t="s">
        <v>967</v>
      </c>
      <c r="BU950" t="s">
        <v>967</v>
      </c>
      <c r="BV950" t="s">
        <v>962</v>
      </c>
      <c r="CB950">
        <v>4219</v>
      </c>
      <c r="CC950" t="s">
        <v>967</v>
      </c>
      <c r="CF950" t="s">
        <v>967</v>
      </c>
      <c r="CG950" t="s">
        <v>963</v>
      </c>
    </row>
    <row r="951" spans="21:85">
      <c r="U951" t="s">
        <v>234</v>
      </c>
      <c r="V951" t="s">
        <v>230</v>
      </c>
      <c r="W951" t="s">
        <v>235</v>
      </c>
      <c r="X951">
        <v>7</v>
      </c>
      <c r="Y951">
        <v>58</v>
      </c>
      <c r="Z951" t="s">
        <v>964</v>
      </c>
      <c r="AA951" t="s">
        <v>966</v>
      </c>
      <c r="AB951">
        <v>1</v>
      </c>
      <c r="AC951" t="s">
        <v>960</v>
      </c>
      <c r="AD951">
        <v>1</v>
      </c>
      <c r="AE951">
        <v>20101231</v>
      </c>
      <c r="AF951" s="358">
        <v>40543</v>
      </c>
      <c r="AG951" s="147">
        <v>40543</v>
      </c>
      <c r="AH951" s="147">
        <v>2010</v>
      </c>
      <c r="BQ951">
        <v>1584</v>
      </c>
      <c r="BR951" t="s">
        <v>967</v>
      </c>
      <c r="BU951" t="s">
        <v>967</v>
      </c>
      <c r="BV951" t="s">
        <v>962</v>
      </c>
      <c r="CB951">
        <v>2639</v>
      </c>
      <c r="CC951" t="s">
        <v>967</v>
      </c>
      <c r="CF951" t="s">
        <v>967</v>
      </c>
      <c r="CG951" t="s">
        <v>963</v>
      </c>
    </row>
    <row r="952" spans="21:85">
      <c r="U952" t="s">
        <v>234</v>
      </c>
      <c r="V952" t="s">
        <v>230</v>
      </c>
      <c r="W952" t="s">
        <v>235</v>
      </c>
      <c r="X952">
        <v>7</v>
      </c>
      <c r="Y952">
        <v>58</v>
      </c>
      <c r="Z952" t="s">
        <v>964</v>
      </c>
      <c r="AA952" t="s">
        <v>966</v>
      </c>
      <c r="AB952">
        <v>1</v>
      </c>
      <c r="AC952" t="s">
        <v>960</v>
      </c>
      <c r="AD952">
        <v>1</v>
      </c>
      <c r="AE952">
        <v>20110131</v>
      </c>
      <c r="AF952" s="358">
        <v>40574</v>
      </c>
      <c r="AG952" s="147">
        <v>40574</v>
      </c>
      <c r="AH952" s="147">
        <v>2011</v>
      </c>
      <c r="BQ952">
        <v>1266</v>
      </c>
      <c r="BR952" t="s">
        <v>967</v>
      </c>
      <c r="BU952" t="s">
        <v>967</v>
      </c>
      <c r="BV952" t="s">
        <v>962</v>
      </c>
      <c r="CB952">
        <v>2253</v>
      </c>
      <c r="CC952" t="s">
        <v>967</v>
      </c>
      <c r="CF952" t="s">
        <v>967</v>
      </c>
      <c r="CG952" t="s">
        <v>963</v>
      </c>
    </row>
    <row r="953" spans="21:85">
      <c r="U953" t="s">
        <v>234</v>
      </c>
      <c r="V953" t="s">
        <v>230</v>
      </c>
      <c r="W953" t="s">
        <v>235</v>
      </c>
      <c r="X953">
        <v>7</v>
      </c>
      <c r="Y953">
        <v>58</v>
      </c>
      <c r="Z953" t="s">
        <v>964</v>
      </c>
      <c r="AA953" t="s">
        <v>966</v>
      </c>
      <c r="AB953">
        <v>1</v>
      </c>
      <c r="AC953" t="s">
        <v>960</v>
      </c>
      <c r="AD953">
        <v>1</v>
      </c>
      <c r="AE953">
        <v>20110228</v>
      </c>
      <c r="AF953" s="358">
        <v>40602</v>
      </c>
      <c r="AG953" s="147">
        <v>40602</v>
      </c>
      <c r="AH953" s="147">
        <v>2011</v>
      </c>
      <c r="BQ953">
        <v>1005</v>
      </c>
      <c r="BR953" t="s">
        <v>967</v>
      </c>
      <c r="BU953" t="s">
        <v>967</v>
      </c>
      <c r="BV953" t="s">
        <v>962</v>
      </c>
      <c r="CB953">
        <v>2491</v>
      </c>
      <c r="CC953" t="s">
        <v>967</v>
      </c>
      <c r="CF953" t="s">
        <v>967</v>
      </c>
      <c r="CG953" t="s">
        <v>963</v>
      </c>
    </row>
    <row r="954" spans="21:85">
      <c r="U954" t="s">
        <v>234</v>
      </c>
      <c r="V954" t="s">
        <v>230</v>
      </c>
      <c r="W954" t="s">
        <v>235</v>
      </c>
      <c r="X954">
        <v>7</v>
      </c>
      <c r="Y954">
        <v>58</v>
      </c>
      <c r="Z954" t="s">
        <v>964</v>
      </c>
      <c r="AA954" t="s">
        <v>966</v>
      </c>
      <c r="AB954">
        <v>1</v>
      </c>
      <c r="AC954" t="s">
        <v>960</v>
      </c>
      <c r="AD954">
        <v>1</v>
      </c>
      <c r="AE954">
        <v>20110331</v>
      </c>
      <c r="AF954" s="358">
        <v>40633</v>
      </c>
      <c r="AG954" s="147">
        <v>40633</v>
      </c>
      <c r="AH954" s="147">
        <v>2011</v>
      </c>
      <c r="BQ954">
        <v>1755</v>
      </c>
      <c r="BR954" t="s">
        <v>967</v>
      </c>
      <c r="BU954" t="s">
        <v>967</v>
      </c>
      <c r="BV954" t="s">
        <v>962</v>
      </c>
      <c r="CB954">
        <v>3873</v>
      </c>
      <c r="CC954" t="s">
        <v>967</v>
      </c>
      <c r="CF954" t="s">
        <v>967</v>
      </c>
      <c r="CG954" t="s">
        <v>963</v>
      </c>
    </row>
    <row r="955" spans="21:85">
      <c r="U955" t="s">
        <v>234</v>
      </c>
      <c r="V955" t="s">
        <v>230</v>
      </c>
      <c r="W955" t="s">
        <v>235</v>
      </c>
      <c r="X955">
        <v>7</v>
      </c>
      <c r="Y955">
        <v>58</v>
      </c>
      <c r="Z955" t="s">
        <v>964</v>
      </c>
      <c r="AA955" t="s">
        <v>966</v>
      </c>
      <c r="AB955">
        <v>1</v>
      </c>
      <c r="AC955" t="s">
        <v>960</v>
      </c>
      <c r="AD955">
        <v>1</v>
      </c>
      <c r="AE955">
        <v>20110430</v>
      </c>
      <c r="AF955" s="358">
        <v>40663</v>
      </c>
      <c r="AG955" s="147">
        <v>40663</v>
      </c>
      <c r="AH955" s="147">
        <v>2011</v>
      </c>
      <c r="BQ955">
        <v>2688</v>
      </c>
      <c r="BR955" t="s">
        <v>967</v>
      </c>
      <c r="BU955" t="s">
        <v>967</v>
      </c>
      <c r="BV955" t="s">
        <v>962</v>
      </c>
      <c r="CB955">
        <v>6113</v>
      </c>
      <c r="CC955" t="s">
        <v>967</v>
      </c>
      <c r="CF955" t="s">
        <v>967</v>
      </c>
      <c r="CG955" t="s">
        <v>963</v>
      </c>
    </row>
    <row r="956" spans="21:85">
      <c r="U956" t="s">
        <v>234</v>
      </c>
      <c r="V956" t="s">
        <v>230</v>
      </c>
      <c r="W956" t="s">
        <v>235</v>
      </c>
      <c r="X956">
        <v>7</v>
      </c>
      <c r="Y956">
        <v>58</v>
      </c>
      <c r="Z956" t="s">
        <v>964</v>
      </c>
      <c r="AA956" t="s">
        <v>966</v>
      </c>
      <c r="AB956">
        <v>1</v>
      </c>
      <c r="AC956" t="s">
        <v>960</v>
      </c>
      <c r="AD956">
        <v>1</v>
      </c>
      <c r="AE956">
        <v>20110531</v>
      </c>
      <c r="AF956" s="358">
        <v>40694</v>
      </c>
      <c r="AG956" s="147">
        <v>40694</v>
      </c>
      <c r="AH956" s="147">
        <v>2011</v>
      </c>
      <c r="BQ956">
        <v>1557</v>
      </c>
      <c r="BR956" t="s">
        <v>967</v>
      </c>
      <c r="BU956" t="s">
        <v>967</v>
      </c>
      <c r="BV956" t="s">
        <v>962</v>
      </c>
      <c r="CB956">
        <v>5718</v>
      </c>
      <c r="CC956" t="s">
        <v>967</v>
      </c>
      <c r="CF956" t="s">
        <v>967</v>
      </c>
      <c r="CG956" t="s">
        <v>963</v>
      </c>
    </row>
    <row r="957" spans="21:85">
      <c r="U957" t="s">
        <v>234</v>
      </c>
      <c r="V957" t="s">
        <v>230</v>
      </c>
      <c r="W957" t="s">
        <v>235</v>
      </c>
      <c r="X957">
        <v>7</v>
      </c>
      <c r="Y957">
        <v>58</v>
      </c>
      <c r="Z957" t="s">
        <v>964</v>
      </c>
      <c r="AA957" t="s">
        <v>966</v>
      </c>
      <c r="AB957">
        <v>1</v>
      </c>
      <c r="AC957" t="s">
        <v>960</v>
      </c>
      <c r="AD957">
        <v>1</v>
      </c>
      <c r="AE957">
        <v>20110630</v>
      </c>
      <c r="AF957" s="358">
        <v>40724</v>
      </c>
      <c r="AG957" s="147">
        <v>40724</v>
      </c>
      <c r="AH957" s="147">
        <v>2011</v>
      </c>
      <c r="BQ957">
        <v>3793</v>
      </c>
      <c r="BR957" t="s">
        <v>967</v>
      </c>
      <c r="BU957" t="s">
        <v>967</v>
      </c>
      <c r="BV957" t="s">
        <v>962</v>
      </c>
      <c r="CB957">
        <v>7491</v>
      </c>
      <c r="CC957" t="s">
        <v>967</v>
      </c>
      <c r="CF957" t="s">
        <v>967</v>
      </c>
      <c r="CG957" t="s">
        <v>963</v>
      </c>
    </row>
    <row r="958" spans="21:85">
      <c r="U958" t="s">
        <v>234</v>
      </c>
      <c r="V958" t="s">
        <v>230</v>
      </c>
      <c r="W958" t="s">
        <v>235</v>
      </c>
      <c r="X958">
        <v>7</v>
      </c>
      <c r="Y958">
        <v>58</v>
      </c>
      <c r="Z958" t="s">
        <v>964</v>
      </c>
      <c r="AA958" t="s">
        <v>966</v>
      </c>
      <c r="AB958">
        <v>1</v>
      </c>
      <c r="AC958" t="s">
        <v>960</v>
      </c>
      <c r="AD958">
        <v>1</v>
      </c>
      <c r="AE958">
        <v>20110731</v>
      </c>
      <c r="AF958" s="358">
        <v>40755</v>
      </c>
      <c r="AG958" s="147">
        <v>40755</v>
      </c>
      <c r="AH958" s="147">
        <v>2011</v>
      </c>
      <c r="BQ958">
        <v>2199</v>
      </c>
      <c r="BR958" t="s">
        <v>967</v>
      </c>
      <c r="BU958" t="s">
        <v>967</v>
      </c>
      <c r="BV958" t="s">
        <v>962</v>
      </c>
      <c r="CB958">
        <v>4847</v>
      </c>
      <c r="CC958" t="s">
        <v>967</v>
      </c>
      <c r="CF958" t="s">
        <v>967</v>
      </c>
      <c r="CG958" t="s">
        <v>963</v>
      </c>
    </row>
    <row r="959" spans="21:85">
      <c r="U959" t="s">
        <v>234</v>
      </c>
      <c r="V959" t="s">
        <v>230</v>
      </c>
      <c r="W959" t="s">
        <v>235</v>
      </c>
      <c r="X959">
        <v>7</v>
      </c>
      <c r="Y959">
        <v>58</v>
      </c>
      <c r="Z959" t="s">
        <v>964</v>
      </c>
      <c r="AA959" t="s">
        <v>966</v>
      </c>
      <c r="AB959">
        <v>1</v>
      </c>
      <c r="AC959" t="s">
        <v>960</v>
      </c>
      <c r="AD959">
        <v>1</v>
      </c>
      <c r="AE959">
        <v>20110831</v>
      </c>
      <c r="AF959" s="358">
        <v>40786</v>
      </c>
      <c r="AG959" s="147">
        <v>40786</v>
      </c>
      <c r="AH959" s="147">
        <v>2011</v>
      </c>
      <c r="BQ959">
        <v>2352</v>
      </c>
      <c r="BR959" t="s">
        <v>967</v>
      </c>
      <c r="BU959" t="s">
        <v>967</v>
      </c>
      <c r="BV959" t="s">
        <v>962</v>
      </c>
      <c r="CB959">
        <v>4551</v>
      </c>
      <c r="CC959" t="s">
        <v>967</v>
      </c>
      <c r="CF959" t="s">
        <v>967</v>
      </c>
      <c r="CG959" t="s">
        <v>963</v>
      </c>
    </row>
    <row r="960" spans="21:85">
      <c r="U960" t="s">
        <v>234</v>
      </c>
      <c r="V960" t="s">
        <v>230</v>
      </c>
      <c r="W960" t="s">
        <v>235</v>
      </c>
      <c r="X960">
        <v>7</v>
      </c>
      <c r="Y960">
        <v>58</v>
      </c>
      <c r="Z960" t="s">
        <v>964</v>
      </c>
      <c r="AA960" t="s">
        <v>966</v>
      </c>
      <c r="AB960">
        <v>1</v>
      </c>
      <c r="AC960" t="s">
        <v>960</v>
      </c>
      <c r="AD960">
        <v>1</v>
      </c>
      <c r="AE960">
        <v>20110930</v>
      </c>
      <c r="AF960" s="358">
        <v>40816</v>
      </c>
      <c r="AG960" s="147">
        <v>40816</v>
      </c>
      <c r="AH960" s="147">
        <v>2011</v>
      </c>
      <c r="BQ960">
        <v>2226</v>
      </c>
      <c r="BR960" t="s">
        <v>967</v>
      </c>
      <c r="BU960" t="s">
        <v>967</v>
      </c>
      <c r="BV960" t="s">
        <v>962</v>
      </c>
      <c r="CB960">
        <v>3927</v>
      </c>
      <c r="CC960" t="s">
        <v>967</v>
      </c>
      <c r="CF960" t="s">
        <v>967</v>
      </c>
      <c r="CG960" t="s">
        <v>963</v>
      </c>
    </row>
    <row r="961" spans="21:85">
      <c r="U961" t="s">
        <v>234</v>
      </c>
      <c r="V961" t="s">
        <v>230</v>
      </c>
      <c r="W961" t="s">
        <v>235</v>
      </c>
      <c r="X961">
        <v>7</v>
      </c>
      <c r="Y961">
        <v>58</v>
      </c>
      <c r="Z961" t="s">
        <v>964</v>
      </c>
      <c r="AA961" t="s">
        <v>966</v>
      </c>
      <c r="AB961">
        <v>1</v>
      </c>
      <c r="AC961" t="s">
        <v>960</v>
      </c>
      <c r="AD961">
        <v>1</v>
      </c>
      <c r="AE961">
        <v>20111031</v>
      </c>
      <c r="AF961" s="358">
        <v>40847</v>
      </c>
      <c r="AG961" s="147">
        <v>40847</v>
      </c>
      <c r="AH961" s="147">
        <v>2011</v>
      </c>
      <c r="BQ961">
        <v>2168</v>
      </c>
      <c r="BR961" t="s">
        <v>967</v>
      </c>
      <c r="BU961" t="s">
        <v>967</v>
      </c>
      <c r="BV961" t="s">
        <v>962</v>
      </c>
      <c r="CB961">
        <v>4022</v>
      </c>
      <c r="CC961" t="s">
        <v>967</v>
      </c>
      <c r="CF961" t="s">
        <v>967</v>
      </c>
      <c r="CG961" t="s">
        <v>963</v>
      </c>
    </row>
    <row r="962" spans="21:85">
      <c r="U962" t="s">
        <v>234</v>
      </c>
      <c r="V962" t="s">
        <v>230</v>
      </c>
      <c r="W962" t="s">
        <v>235</v>
      </c>
      <c r="X962">
        <v>7</v>
      </c>
      <c r="Y962">
        <v>58</v>
      </c>
      <c r="Z962" t="s">
        <v>964</v>
      </c>
      <c r="AA962" t="s">
        <v>966</v>
      </c>
      <c r="AB962">
        <v>1</v>
      </c>
      <c r="AC962" t="s">
        <v>960</v>
      </c>
      <c r="AD962">
        <v>1</v>
      </c>
      <c r="AE962">
        <v>20111130</v>
      </c>
      <c r="AF962" s="358">
        <v>40877</v>
      </c>
      <c r="AG962" s="147">
        <v>40877</v>
      </c>
      <c r="AH962" s="147">
        <v>2011</v>
      </c>
      <c r="BQ962">
        <v>2222</v>
      </c>
      <c r="BR962" t="s">
        <v>967</v>
      </c>
      <c r="BU962" t="s">
        <v>967</v>
      </c>
      <c r="BV962" t="s">
        <v>962</v>
      </c>
      <c r="CB962">
        <v>3564</v>
      </c>
      <c r="CC962" t="s">
        <v>967</v>
      </c>
      <c r="CF962" t="s">
        <v>967</v>
      </c>
      <c r="CG962" t="s">
        <v>963</v>
      </c>
    </row>
    <row r="963" spans="21:85">
      <c r="U963" t="s">
        <v>234</v>
      </c>
      <c r="V963" t="s">
        <v>230</v>
      </c>
      <c r="W963" t="s">
        <v>235</v>
      </c>
      <c r="X963">
        <v>7</v>
      </c>
      <c r="Y963">
        <v>58</v>
      </c>
      <c r="Z963" t="s">
        <v>964</v>
      </c>
      <c r="AA963" t="s">
        <v>966</v>
      </c>
      <c r="AB963">
        <v>1</v>
      </c>
      <c r="AC963" t="s">
        <v>960</v>
      </c>
      <c r="AD963">
        <v>1</v>
      </c>
      <c r="AE963">
        <v>20111231</v>
      </c>
      <c r="AF963" s="358">
        <v>40908</v>
      </c>
      <c r="AG963" s="147">
        <v>40908</v>
      </c>
      <c r="AH963" s="147">
        <v>2011</v>
      </c>
      <c r="BQ963">
        <v>2338</v>
      </c>
      <c r="BR963" t="s">
        <v>967</v>
      </c>
      <c r="BU963" t="s">
        <v>967</v>
      </c>
      <c r="BV963" t="s">
        <v>962</v>
      </c>
      <c r="CB963">
        <v>4354</v>
      </c>
      <c r="CC963" t="s">
        <v>967</v>
      </c>
      <c r="CF963" t="s">
        <v>967</v>
      </c>
      <c r="CG963" t="s">
        <v>963</v>
      </c>
    </row>
    <row r="964" spans="21:85">
      <c r="U964" t="s">
        <v>234</v>
      </c>
      <c r="V964" t="s">
        <v>230</v>
      </c>
      <c r="W964" t="s">
        <v>235</v>
      </c>
      <c r="X964">
        <v>7</v>
      </c>
      <c r="Y964">
        <v>58</v>
      </c>
      <c r="Z964" t="s">
        <v>964</v>
      </c>
      <c r="AA964" t="s">
        <v>966</v>
      </c>
      <c r="AB964">
        <v>1</v>
      </c>
      <c r="AC964" t="s">
        <v>960</v>
      </c>
      <c r="AD964">
        <v>1</v>
      </c>
      <c r="AE964">
        <v>20120131</v>
      </c>
      <c r="AF964" s="358">
        <v>40939</v>
      </c>
      <c r="AG964" s="147">
        <v>40939</v>
      </c>
      <c r="AH964" s="147">
        <v>2012</v>
      </c>
      <c r="BQ964">
        <v>1993</v>
      </c>
      <c r="BR964" t="s">
        <v>967</v>
      </c>
      <c r="BU964" t="s">
        <v>967</v>
      </c>
      <c r="BV964" t="s">
        <v>962</v>
      </c>
      <c r="CB964">
        <v>3299</v>
      </c>
      <c r="CC964" t="s">
        <v>967</v>
      </c>
      <c r="CF964" t="s">
        <v>967</v>
      </c>
      <c r="CG964" t="s">
        <v>963</v>
      </c>
    </row>
    <row r="965" spans="21:85">
      <c r="U965" t="s">
        <v>234</v>
      </c>
      <c r="V965" t="s">
        <v>230</v>
      </c>
      <c r="W965" t="s">
        <v>235</v>
      </c>
      <c r="X965">
        <v>7</v>
      </c>
      <c r="Y965">
        <v>58</v>
      </c>
      <c r="Z965" t="s">
        <v>964</v>
      </c>
      <c r="AA965" t="s">
        <v>966</v>
      </c>
      <c r="AB965">
        <v>1</v>
      </c>
      <c r="AC965" t="s">
        <v>960</v>
      </c>
      <c r="AD965">
        <v>1</v>
      </c>
      <c r="AE965">
        <v>20120229</v>
      </c>
      <c r="AF965" s="358">
        <v>40968</v>
      </c>
      <c r="AG965" s="147">
        <v>40968</v>
      </c>
      <c r="AH965" s="147">
        <v>2012</v>
      </c>
      <c r="BQ965">
        <v>1912</v>
      </c>
      <c r="BR965" t="s">
        <v>967</v>
      </c>
      <c r="BU965" t="s">
        <v>967</v>
      </c>
      <c r="BV965" t="s">
        <v>962</v>
      </c>
      <c r="CB965">
        <v>3429</v>
      </c>
      <c r="CC965" t="s">
        <v>967</v>
      </c>
      <c r="CF965" t="s">
        <v>967</v>
      </c>
      <c r="CG965" t="s">
        <v>963</v>
      </c>
    </row>
    <row r="966" spans="21:85">
      <c r="U966" t="s">
        <v>234</v>
      </c>
      <c r="V966" t="s">
        <v>230</v>
      </c>
      <c r="W966" t="s">
        <v>235</v>
      </c>
      <c r="X966">
        <v>7</v>
      </c>
      <c r="Y966">
        <v>58</v>
      </c>
      <c r="Z966" t="s">
        <v>964</v>
      </c>
      <c r="AA966" t="s">
        <v>966</v>
      </c>
      <c r="AB966">
        <v>1</v>
      </c>
      <c r="AC966" t="s">
        <v>960</v>
      </c>
      <c r="AD966">
        <v>1</v>
      </c>
      <c r="AE966">
        <v>20120331</v>
      </c>
      <c r="AF966" s="358">
        <v>40999</v>
      </c>
      <c r="AG966" s="147">
        <v>40999</v>
      </c>
      <c r="AH966" s="147">
        <v>2012</v>
      </c>
      <c r="BQ966">
        <v>2361</v>
      </c>
      <c r="BR966" t="s">
        <v>967</v>
      </c>
      <c r="BU966" t="s">
        <v>967</v>
      </c>
      <c r="BV966" t="s">
        <v>962</v>
      </c>
      <c r="CB966">
        <v>5036</v>
      </c>
      <c r="CC966" t="s">
        <v>967</v>
      </c>
      <c r="CF966" t="s">
        <v>967</v>
      </c>
      <c r="CG966" t="s">
        <v>963</v>
      </c>
    </row>
    <row r="967" spans="21:85">
      <c r="U967" t="s">
        <v>234</v>
      </c>
      <c r="V967" t="s">
        <v>230</v>
      </c>
      <c r="W967" t="s">
        <v>235</v>
      </c>
      <c r="X967">
        <v>7</v>
      </c>
      <c r="Y967">
        <v>58</v>
      </c>
      <c r="Z967" t="s">
        <v>964</v>
      </c>
      <c r="AA967" t="s">
        <v>966</v>
      </c>
      <c r="AB967">
        <v>1</v>
      </c>
      <c r="AC967" t="s">
        <v>960</v>
      </c>
      <c r="AD967">
        <v>1</v>
      </c>
      <c r="AE967">
        <v>20120430</v>
      </c>
      <c r="AF967" s="358">
        <v>41029</v>
      </c>
      <c r="AG967" s="147">
        <v>41029</v>
      </c>
      <c r="AH967" s="147">
        <v>2012</v>
      </c>
      <c r="BQ967">
        <v>2208</v>
      </c>
      <c r="BR967" t="s">
        <v>967</v>
      </c>
      <c r="BU967" t="s">
        <v>967</v>
      </c>
      <c r="BV967" t="s">
        <v>962</v>
      </c>
      <c r="CB967">
        <v>4008</v>
      </c>
      <c r="CC967" t="s">
        <v>967</v>
      </c>
      <c r="CF967" t="s">
        <v>967</v>
      </c>
      <c r="CG967" t="s">
        <v>963</v>
      </c>
    </row>
    <row r="968" spans="21:85">
      <c r="U968" t="s">
        <v>234</v>
      </c>
      <c r="V968" t="s">
        <v>230</v>
      </c>
      <c r="W968" t="s">
        <v>235</v>
      </c>
      <c r="X968">
        <v>7</v>
      </c>
      <c r="Y968">
        <v>95</v>
      </c>
      <c r="Z968" t="s">
        <v>968</v>
      </c>
      <c r="AA968" t="s">
        <v>969</v>
      </c>
      <c r="AB968">
        <v>1</v>
      </c>
      <c r="AC968" t="s">
        <v>960</v>
      </c>
      <c r="AD968">
        <v>1</v>
      </c>
      <c r="AE968">
        <v>20090731</v>
      </c>
      <c r="AF968" s="358">
        <v>40025</v>
      </c>
      <c r="AG968" s="147">
        <v>40025</v>
      </c>
      <c r="AH968" s="147">
        <v>2009</v>
      </c>
      <c r="AU968">
        <v>960</v>
      </c>
      <c r="AV968" t="s">
        <v>970</v>
      </c>
      <c r="AW968" t="s">
        <v>971</v>
      </c>
      <c r="AX968">
        <v>3000</v>
      </c>
      <c r="AY968" t="s">
        <v>970</v>
      </c>
      <c r="AZ968" t="s">
        <v>962</v>
      </c>
      <c r="BF968">
        <v>1010</v>
      </c>
      <c r="BG968" t="s">
        <v>970</v>
      </c>
      <c r="BH968" t="s">
        <v>971</v>
      </c>
      <c r="BI968">
        <v>3488</v>
      </c>
      <c r="BJ968" t="s">
        <v>970</v>
      </c>
      <c r="BK968" t="s">
        <v>963</v>
      </c>
    </row>
    <row r="969" spans="21:85">
      <c r="U969" t="s">
        <v>234</v>
      </c>
      <c r="V969" t="s">
        <v>230</v>
      </c>
      <c r="W969" t="s">
        <v>235</v>
      </c>
      <c r="X969">
        <v>7</v>
      </c>
      <c r="Y969">
        <v>95</v>
      </c>
      <c r="Z969" t="s">
        <v>968</v>
      </c>
      <c r="AA969" t="s">
        <v>969</v>
      </c>
      <c r="AB969">
        <v>1</v>
      </c>
      <c r="AC969" t="s">
        <v>960</v>
      </c>
      <c r="AD969">
        <v>1</v>
      </c>
      <c r="AE969">
        <v>20090831</v>
      </c>
      <c r="AF969" s="358">
        <v>40056</v>
      </c>
      <c r="AG969" s="147">
        <v>40056</v>
      </c>
      <c r="AH969" s="147">
        <v>2009</v>
      </c>
      <c r="AU969">
        <v>980</v>
      </c>
      <c r="AV969" t="s">
        <v>970</v>
      </c>
      <c r="AW969" t="s">
        <v>971</v>
      </c>
      <c r="AX969">
        <v>3000</v>
      </c>
      <c r="AY969" t="s">
        <v>970</v>
      </c>
      <c r="AZ969" t="s">
        <v>962</v>
      </c>
      <c r="BF969">
        <v>1210</v>
      </c>
      <c r="BG969" t="s">
        <v>970</v>
      </c>
      <c r="BH969" t="s">
        <v>971</v>
      </c>
      <c r="BI969">
        <v>3488</v>
      </c>
      <c r="BJ969" t="s">
        <v>970</v>
      </c>
      <c r="BK969" t="s">
        <v>963</v>
      </c>
    </row>
    <row r="970" spans="21:85">
      <c r="U970" t="s">
        <v>234</v>
      </c>
      <c r="V970" t="s">
        <v>230</v>
      </c>
      <c r="W970" t="s">
        <v>235</v>
      </c>
      <c r="X970">
        <v>7</v>
      </c>
      <c r="Y970">
        <v>95</v>
      </c>
      <c r="Z970" t="s">
        <v>968</v>
      </c>
      <c r="AA970" t="s">
        <v>969</v>
      </c>
      <c r="AB970">
        <v>1</v>
      </c>
      <c r="AC970" t="s">
        <v>960</v>
      </c>
      <c r="AD970">
        <v>1</v>
      </c>
      <c r="AE970">
        <v>20090930</v>
      </c>
      <c r="AF970" s="358">
        <v>40086</v>
      </c>
      <c r="AG970" s="147">
        <v>40086</v>
      </c>
      <c r="AH970" s="147">
        <v>2009</v>
      </c>
      <c r="AU970">
        <v>1290</v>
      </c>
      <c r="AV970" t="s">
        <v>970</v>
      </c>
      <c r="AW970" t="s">
        <v>971</v>
      </c>
      <c r="AX970">
        <v>3000</v>
      </c>
      <c r="AY970" t="s">
        <v>970</v>
      </c>
      <c r="AZ970" t="s">
        <v>962</v>
      </c>
      <c r="BF970">
        <v>1430</v>
      </c>
      <c r="BG970" t="s">
        <v>970</v>
      </c>
      <c r="BH970" t="s">
        <v>971</v>
      </c>
      <c r="BI970">
        <v>3488</v>
      </c>
      <c r="BJ970" t="s">
        <v>970</v>
      </c>
      <c r="BK970" t="s">
        <v>963</v>
      </c>
    </row>
    <row r="971" spans="21:85">
      <c r="U971" t="s">
        <v>234</v>
      </c>
      <c r="V971" t="s">
        <v>230</v>
      </c>
      <c r="W971" t="s">
        <v>235</v>
      </c>
      <c r="X971">
        <v>7</v>
      </c>
      <c r="Y971">
        <v>95</v>
      </c>
      <c r="Z971" t="s">
        <v>968</v>
      </c>
      <c r="AA971" t="s">
        <v>969</v>
      </c>
      <c r="AB971">
        <v>1</v>
      </c>
      <c r="AC971" t="s">
        <v>960</v>
      </c>
      <c r="AD971">
        <v>1</v>
      </c>
      <c r="AE971">
        <v>20091031</v>
      </c>
      <c r="AF971" s="358">
        <v>40117</v>
      </c>
      <c r="AG971" s="147">
        <v>40117</v>
      </c>
      <c r="AH971" s="147">
        <v>2009</v>
      </c>
      <c r="AU971">
        <v>1590</v>
      </c>
      <c r="AV971" t="s">
        <v>970</v>
      </c>
      <c r="AW971" t="s">
        <v>971</v>
      </c>
      <c r="AX971">
        <v>3000</v>
      </c>
      <c r="AY971" t="s">
        <v>970</v>
      </c>
      <c r="AZ971" t="s">
        <v>962</v>
      </c>
      <c r="BF971">
        <v>1710</v>
      </c>
      <c r="BG971" t="s">
        <v>970</v>
      </c>
      <c r="BH971" t="s">
        <v>971</v>
      </c>
      <c r="BI971">
        <v>3488</v>
      </c>
      <c r="BJ971" t="s">
        <v>970</v>
      </c>
      <c r="BK971" t="s">
        <v>963</v>
      </c>
    </row>
    <row r="972" spans="21:85">
      <c r="U972" t="s">
        <v>234</v>
      </c>
      <c r="V972" t="s">
        <v>230</v>
      </c>
      <c r="W972" t="s">
        <v>235</v>
      </c>
      <c r="X972">
        <v>7</v>
      </c>
      <c r="Y972">
        <v>95</v>
      </c>
      <c r="Z972" t="s">
        <v>968</v>
      </c>
      <c r="AA972" t="s">
        <v>969</v>
      </c>
      <c r="AB972">
        <v>1</v>
      </c>
      <c r="AC972" t="s">
        <v>960</v>
      </c>
      <c r="AD972">
        <v>1</v>
      </c>
      <c r="AE972">
        <v>20091130</v>
      </c>
      <c r="AF972" s="358">
        <v>40147</v>
      </c>
      <c r="AG972" s="147">
        <v>40147</v>
      </c>
      <c r="AH972" s="147">
        <v>2009</v>
      </c>
      <c r="AU972">
        <v>1690</v>
      </c>
      <c r="AV972" t="s">
        <v>970</v>
      </c>
      <c r="AW972" t="s">
        <v>971</v>
      </c>
      <c r="AX972">
        <v>3000</v>
      </c>
      <c r="AY972" t="s">
        <v>970</v>
      </c>
      <c r="AZ972" t="s">
        <v>962</v>
      </c>
      <c r="BF972">
        <v>1790</v>
      </c>
      <c r="BG972" t="s">
        <v>970</v>
      </c>
      <c r="BH972" t="s">
        <v>971</v>
      </c>
      <c r="BI972">
        <v>3488</v>
      </c>
      <c r="BJ972" t="s">
        <v>970</v>
      </c>
      <c r="BK972" t="s">
        <v>963</v>
      </c>
    </row>
    <row r="973" spans="21:85">
      <c r="U973" t="s">
        <v>234</v>
      </c>
      <c r="V973" t="s">
        <v>230</v>
      </c>
      <c r="W973" t="s">
        <v>235</v>
      </c>
      <c r="X973">
        <v>7</v>
      </c>
      <c r="Y973">
        <v>95</v>
      </c>
      <c r="Z973" t="s">
        <v>968</v>
      </c>
      <c r="AA973" t="s">
        <v>969</v>
      </c>
      <c r="AB973">
        <v>1</v>
      </c>
      <c r="AC973" t="s">
        <v>960</v>
      </c>
      <c r="AD973">
        <v>1</v>
      </c>
      <c r="AE973">
        <v>20091231</v>
      </c>
      <c r="AF973" s="358">
        <v>40178</v>
      </c>
      <c r="AG973" s="147">
        <v>40178</v>
      </c>
      <c r="AH973" s="147">
        <v>2009</v>
      </c>
      <c r="AU973">
        <v>1890</v>
      </c>
      <c r="AV973" t="s">
        <v>970</v>
      </c>
      <c r="AW973" t="s">
        <v>971</v>
      </c>
      <c r="AX973">
        <v>3000</v>
      </c>
      <c r="AY973" t="s">
        <v>970</v>
      </c>
      <c r="AZ973" t="s">
        <v>962</v>
      </c>
      <c r="BF973">
        <v>2310</v>
      </c>
      <c r="BG973" t="s">
        <v>970</v>
      </c>
      <c r="BH973" t="s">
        <v>971</v>
      </c>
      <c r="BI973">
        <v>3488</v>
      </c>
      <c r="BJ973" t="s">
        <v>970</v>
      </c>
      <c r="BK973" t="s">
        <v>963</v>
      </c>
    </row>
    <row r="974" spans="21:85">
      <c r="U974" t="s">
        <v>234</v>
      </c>
      <c r="V974" t="s">
        <v>230</v>
      </c>
      <c r="W974" t="s">
        <v>235</v>
      </c>
      <c r="X974">
        <v>7</v>
      </c>
      <c r="Y974">
        <v>95</v>
      </c>
      <c r="Z974" t="s">
        <v>968</v>
      </c>
      <c r="AA974" t="s">
        <v>969</v>
      </c>
      <c r="AB974">
        <v>1</v>
      </c>
      <c r="AC974" t="s">
        <v>960</v>
      </c>
      <c r="AD974">
        <v>1</v>
      </c>
      <c r="AE974">
        <v>20100131</v>
      </c>
      <c r="AF974" s="358">
        <v>40209</v>
      </c>
      <c r="AG974" s="147">
        <v>40209</v>
      </c>
      <c r="AH974" s="147">
        <v>2010</v>
      </c>
      <c r="AU974">
        <v>2290</v>
      </c>
      <c r="AV974" t="s">
        <v>970</v>
      </c>
      <c r="AW974" t="s">
        <v>971</v>
      </c>
      <c r="AX974">
        <v>3000</v>
      </c>
      <c r="AY974" t="s">
        <v>970</v>
      </c>
      <c r="AZ974" t="s">
        <v>962</v>
      </c>
      <c r="BF974">
        <v>2450</v>
      </c>
      <c r="BG974" t="s">
        <v>970</v>
      </c>
      <c r="BH974" t="s">
        <v>971</v>
      </c>
      <c r="BI974">
        <v>3488</v>
      </c>
      <c r="BJ974" t="s">
        <v>970</v>
      </c>
      <c r="BK974" t="s">
        <v>963</v>
      </c>
    </row>
    <row r="975" spans="21:85">
      <c r="U975" t="s">
        <v>234</v>
      </c>
      <c r="V975" t="s">
        <v>230</v>
      </c>
      <c r="W975" t="s">
        <v>235</v>
      </c>
      <c r="X975">
        <v>7</v>
      </c>
      <c r="Y975">
        <v>95</v>
      </c>
      <c r="Z975" t="s">
        <v>968</v>
      </c>
      <c r="AA975" t="s">
        <v>969</v>
      </c>
      <c r="AB975">
        <v>1</v>
      </c>
      <c r="AC975" t="s">
        <v>960</v>
      </c>
      <c r="AD975">
        <v>1</v>
      </c>
      <c r="AE975">
        <v>20100228</v>
      </c>
      <c r="AF975" s="358">
        <v>40237</v>
      </c>
      <c r="AG975" s="147">
        <v>40237</v>
      </c>
      <c r="AH975" s="147">
        <v>2010</v>
      </c>
      <c r="AU975">
        <v>2740</v>
      </c>
      <c r="AV975" t="s">
        <v>970</v>
      </c>
      <c r="AW975" t="s">
        <v>971</v>
      </c>
      <c r="AX975">
        <v>3000</v>
      </c>
      <c r="AY975" t="s">
        <v>970</v>
      </c>
      <c r="AZ975" t="s">
        <v>962</v>
      </c>
      <c r="BF975">
        <v>2980</v>
      </c>
      <c r="BG975" t="s">
        <v>970</v>
      </c>
      <c r="BH975" t="s">
        <v>971</v>
      </c>
      <c r="BI975">
        <v>3488</v>
      </c>
      <c r="BJ975" t="s">
        <v>970</v>
      </c>
      <c r="BK975" t="s">
        <v>963</v>
      </c>
    </row>
    <row r="976" spans="21:85">
      <c r="U976" t="s">
        <v>234</v>
      </c>
      <c r="V976" t="s">
        <v>230</v>
      </c>
      <c r="W976" t="s">
        <v>235</v>
      </c>
      <c r="X976">
        <v>7</v>
      </c>
      <c r="Y976">
        <v>95</v>
      </c>
      <c r="Z976" t="s">
        <v>968</v>
      </c>
      <c r="AA976" t="s">
        <v>969</v>
      </c>
      <c r="AB976">
        <v>1</v>
      </c>
      <c r="AC976" t="s">
        <v>960</v>
      </c>
      <c r="AD976">
        <v>1</v>
      </c>
      <c r="AE976">
        <v>20100331</v>
      </c>
      <c r="AF976" s="358">
        <v>40268</v>
      </c>
      <c r="AG976" s="147">
        <v>40268</v>
      </c>
      <c r="AH976" s="147">
        <v>2010</v>
      </c>
      <c r="AU976">
        <v>2630</v>
      </c>
      <c r="AV976" t="s">
        <v>970</v>
      </c>
      <c r="AW976" t="s">
        <v>971</v>
      </c>
      <c r="AX976">
        <v>3000</v>
      </c>
      <c r="AY976" t="s">
        <v>970</v>
      </c>
      <c r="AZ976" t="s">
        <v>962</v>
      </c>
      <c r="BF976">
        <v>2710</v>
      </c>
      <c r="BG976" t="s">
        <v>970</v>
      </c>
      <c r="BH976" t="s">
        <v>971</v>
      </c>
      <c r="BI976">
        <v>3488</v>
      </c>
      <c r="BJ976" t="s">
        <v>970</v>
      </c>
      <c r="BK976" t="s">
        <v>963</v>
      </c>
    </row>
    <row r="977" spans="21:63">
      <c r="U977" t="s">
        <v>234</v>
      </c>
      <c r="V977" t="s">
        <v>230</v>
      </c>
      <c r="W977" t="s">
        <v>235</v>
      </c>
      <c r="X977">
        <v>7</v>
      </c>
      <c r="Y977">
        <v>95</v>
      </c>
      <c r="Z977" t="s">
        <v>968</v>
      </c>
      <c r="AA977" t="s">
        <v>969</v>
      </c>
      <c r="AB977">
        <v>1</v>
      </c>
      <c r="AC977" t="s">
        <v>960</v>
      </c>
      <c r="AD977">
        <v>1</v>
      </c>
      <c r="AE977">
        <v>20100430</v>
      </c>
      <c r="AF977" s="358">
        <v>40298</v>
      </c>
      <c r="AG977" s="147">
        <v>40298</v>
      </c>
      <c r="AH977" s="147">
        <v>2010</v>
      </c>
      <c r="AU977">
        <v>2650</v>
      </c>
      <c r="AV977" t="s">
        <v>970</v>
      </c>
      <c r="AW977" t="s">
        <v>971</v>
      </c>
      <c r="AX977">
        <v>3000</v>
      </c>
      <c r="AY977" t="s">
        <v>970</v>
      </c>
      <c r="AZ977" t="s">
        <v>962</v>
      </c>
      <c r="BF977">
        <v>2700</v>
      </c>
      <c r="BG977" t="s">
        <v>970</v>
      </c>
      <c r="BH977" t="s">
        <v>971</v>
      </c>
      <c r="BI977">
        <v>3488</v>
      </c>
      <c r="BJ977" t="s">
        <v>970</v>
      </c>
      <c r="BK977" t="s">
        <v>963</v>
      </c>
    </row>
    <row r="978" spans="21:63">
      <c r="U978" t="s">
        <v>234</v>
      </c>
      <c r="V978" t="s">
        <v>230</v>
      </c>
      <c r="W978" t="s">
        <v>235</v>
      </c>
      <c r="X978">
        <v>7</v>
      </c>
      <c r="Y978">
        <v>95</v>
      </c>
      <c r="Z978" t="s">
        <v>968</v>
      </c>
      <c r="AA978" t="s">
        <v>969</v>
      </c>
      <c r="AB978">
        <v>1</v>
      </c>
      <c r="AC978" t="s">
        <v>960</v>
      </c>
      <c r="AD978">
        <v>1</v>
      </c>
      <c r="AE978">
        <v>20100531</v>
      </c>
      <c r="AF978" s="358">
        <v>40329</v>
      </c>
      <c r="AG978" s="147">
        <v>40329</v>
      </c>
      <c r="AH978" s="147">
        <v>2010</v>
      </c>
      <c r="AU978">
        <v>1940</v>
      </c>
      <c r="AV978" t="s">
        <v>970</v>
      </c>
      <c r="AW978" t="s">
        <v>971</v>
      </c>
      <c r="AX978">
        <v>3000</v>
      </c>
      <c r="AY978" t="s">
        <v>970</v>
      </c>
      <c r="AZ978" t="s">
        <v>962</v>
      </c>
      <c r="BF978">
        <v>2490</v>
      </c>
      <c r="BG978" t="s">
        <v>970</v>
      </c>
      <c r="BH978" t="s">
        <v>971</v>
      </c>
      <c r="BI978">
        <v>3488</v>
      </c>
      <c r="BJ978" t="s">
        <v>970</v>
      </c>
      <c r="BK978" t="s">
        <v>963</v>
      </c>
    </row>
    <row r="979" spans="21:63">
      <c r="U979" t="s">
        <v>234</v>
      </c>
      <c r="V979" t="s">
        <v>230</v>
      </c>
      <c r="W979" t="s">
        <v>235</v>
      </c>
      <c r="X979">
        <v>7</v>
      </c>
      <c r="Y979">
        <v>95</v>
      </c>
      <c r="Z979" t="s">
        <v>968</v>
      </c>
      <c r="AA979" t="s">
        <v>969</v>
      </c>
      <c r="AB979">
        <v>1</v>
      </c>
      <c r="AC979" t="s">
        <v>960</v>
      </c>
      <c r="AD979">
        <v>1</v>
      </c>
      <c r="AE979">
        <v>20100630</v>
      </c>
      <c r="AF979" s="358">
        <v>40359</v>
      </c>
      <c r="AG979" s="147">
        <v>40359</v>
      </c>
      <c r="AH979" s="147">
        <v>2010</v>
      </c>
      <c r="AU979">
        <v>1150</v>
      </c>
      <c r="AV979" t="s">
        <v>970</v>
      </c>
      <c r="AW979" t="s">
        <v>971</v>
      </c>
      <c r="AX979">
        <v>3000</v>
      </c>
      <c r="AY979" t="s">
        <v>970</v>
      </c>
      <c r="AZ979" t="s">
        <v>962</v>
      </c>
      <c r="BF979">
        <v>1430</v>
      </c>
      <c r="BG979" t="s">
        <v>970</v>
      </c>
      <c r="BH979" t="s">
        <v>971</v>
      </c>
      <c r="BI979">
        <v>3488</v>
      </c>
      <c r="BJ979" t="s">
        <v>970</v>
      </c>
      <c r="BK979" t="s">
        <v>963</v>
      </c>
    </row>
    <row r="980" spans="21:63">
      <c r="U980" t="s">
        <v>234</v>
      </c>
      <c r="V980" t="s">
        <v>230</v>
      </c>
      <c r="W980" t="s">
        <v>235</v>
      </c>
      <c r="X980">
        <v>7</v>
      </c>
      <c r="Y980">
        <v>95</v>
      </c>
      <c r="Z980" t="s">
        <v>968</v>
      </c>
      <c r="AA980" t="s">
        <v>969</v>
      </c>
      <c r="AB980">
        <v>1</v>
      </c>
      <c r="AC980" t="s">
        <v>960</v>
      </c>
      <c r="AD980">
        <v>1</v>
      </c>
      <c r="AE980">
        <v>20100731</v>
      </c>
      <c r="AF980" s="358">
        <v>40390</v>
      </c>
      <c r="AG980" s="147">
        <v>40390</v>
      </c>
      <c r="AH980" s="147">
        <v>2010</v>
      </c>
      <c r="AU980">
        <v>1200</v>
      </c>
      <c r="AV980" t="s">
        <v>970</v>
      </c>
      <c r="AW980" t="s">
        <v>971</v>
      </c>
      <c r="AX980">
        <v>3000</v>
      </c>
      <c r="AY980" t="s">
        <v>970</v>
      </c>
      <c r="AZ980" t="s">
        <v>962</v>
      </c>
      <c r="BF980">
        <v>1570</v>
      </c>
      <c r="BG980" t="s">
        <v>970</v>
      </c>
      <c r="BH980" t="s">
        <v>971</v>
      </c>
      <c r="BI980">
        <v>3488</v>
      </c>
      <c r="BJ980" t="s">
        <v>970</v>
      </c>
      <c r="BK980" t="s">
        <v>963</v>
      </c>
    </row>
    <row r="981" spans="21:63">
      <c r="U981" t="s">
        <v>234</v>
      </c>
      <c r="V981" t="s">
        <v>230</v>
      </c>
      <c r="W981" t="s">
        <v>235</v>
      </c>
      <c r="X981">
        <v>7</v>
      </c>
      <c r="Y981">
        <v>95</v>
      </c>
      <c r="Z981" t="s">
        <v>968</v>
      </c>
      <c r="AA981" t="s">
        <v>969</v>
      </c>
      <c r="AB981">
        <v>1</v>
      </c>
      <c r="AC981" t="s">
        <v>960</v>
      </c>
      <c r="AD981">
        <v>1</v>
      </c>
      <c r="AE981">
        <v>20100831</v>
      </c>
      <c r="AF981" s="358">
        <v>40421</v>
      </c>
      <c r="AG981" s="147">
        <v>40421</v>
      </c>
      <c r="AH981" s="147">
        <v>2010</v>
      </c>
      <c r="AU981">
        <v>1770</v>
      </c>
      <c r="AV981" t="s">
        <v>970</v>
      </c>
      <c r="AW981" t="s">
        <v>971</v>
      </c>
      <c r="AX981">
        <v>3000</v>
      </c>
      <c r="AY981" t="s">
        <v>970</v>
      </c>
      <c r="AZ981" t="s">
        <v>962</v>
      </c>
      <c r="BF981">
        <v>2290</v>
      </c>
      <c r="BG981" t="s">
        <v>970</v>
      </c>
      <c r="BH981" t="s">
        <v>971</v>
      </c>
      <c r="BI981">
        <v>3488</v>
      </c>
      <c r="BJ981" t="s">
        <v>970</v>
      </c>
      <c r="BK981" t="s">
        <v>963</v>
      </c>
    </row>
    <row r="982" spans="21:63">
      <c r="U982" t="s">
        <v>234</v>
      </c>
      <c r="V982" t="s">
        <v>230</v>
      </c>
      <c r="W982" t="s">
        <v>235</v>
      </c>
      <c r="X982">
        <v>7</v>
      </c>
      <c r="Y982">
        <v>95</v>
      </c>
      <c r="Z982" t="s">
        <v>968</v>
      </c>
      <c r="AA982" t="s">
        <v>969</v>
      </c>
      <c r="AB982">
        <v>1</v>
      </c>
      <c r="AC982" t="s">
        <v>960</v>
      </c>
      <c r="AD982">
        <v>1</v>
      </c>
      <c r="AE982">
        <v>20100930</v>
      </c>
      <c r="AF982" s="358">
        <v>40451</v>
      </c>
      <c r="AG982" s="147">
        <v>40451</v>
      </c>
      <c r="AH982" s="147">
        <v>2010</v>
      </c>
      <c r="AU982">
        <v>2090</v>
      </c>
      <c r="AV982" t="s">
        <v>970</v>
      </c>
      <c r="AW982" t="s">
        <v>971</v>
      </c>
      <c r="AX982">
        <v>3000</v>
      </c>
      <c r="AY982" t="s">
        <v>970</v>
      </c>
      <c r="AZ982" t="s">
        <v>962</v>
      </c>
      <c r="BF982">
        <v>2520</v>
      </c>
      <c r="BG982" t="s">
        <v>970</v>
      </c>
      <c r="BH982" t="s">
        <v>971</v>
      </c>
      <c r="BI982">
        <v>3488</v>
      </c>
      <c r="BJ982" t="s">
        <v>970</v>
      </c>
      <c r="BK982" t="s">
        <v>963</v>
      </c>
    </row>
    <row r="983" spans="21:63">
      <c r="U983" t="s">
        <v>234</v>
      </c>
      <c r="V983" t="s">
        <v>230</v>
      </c>
      <c r="W983" t="s">
        <v>235</v>
      </c>
      <c r="X983">
        <v>7</v>
      </c>
      <c r="Y983">
        <v>95</v>
      </c>
      <c r="Z983" t="s">
        <v>968</v>
      </c>
      <c r="AA983" t="s">
        <v>969</v>
      </c>
      <c r="AB983">
        <v>1</v>
      </c>
      <c r="AC983" t="s">
        <v>960</v>
      </c>
      <c r="AD983">
        <v>1</v>
      </c>
      <c r="AE983">
        <v>20101031</v>
      </c>
      <c r="AF983" s="358">
        <v>40482</v>
      </c>
      <c r="AG983" s="147">
        <v>40482</v>
      </c>
      <c r="AH983" s="147">
        <v>2010</v>
      </c>
      <c r="AU983">
        <v>2520</v>
      </c>
      <c r="AV983" t="s">
        <v>970</v>
      </c>
      <c r="AW983" t="s">
        <v>971</v>
      </c>
      <c r="AX983">
        <v>3000</v>
      </c>
      <c r="AY983" t="s">
        <v>970</v>
      </c>
      <c r="AZ983" t="s">
        <v>962</v>
      </c>
      <c r="BF983">
        <v>2610</v>
      </c>
      <c r="BG983" t="s">
        <v>970</v>
      </c>
      <c r="BH983" t="s">
        <v>971</v>
      </c>
      <c r="BI983">
        <v>3488</v>
      </c>
      <c r="BJ983" t="s">
        <v>970</v>
      </c>
      <c r="BK983" t="s">
        <v>963</v>
      </c>
    </row>
    <row r="984" spans="21:63">
      <c r="U984" t="s">
        <v>234</v>
      </c>
      <c r="V984" t="s">
        <v>230</v>
      </c>
      <c r="W984" t="s">
        <v>235</v>
      </c>
      <c r="X984">
        <v>7</v>
      </c>
      <c r="Y984">
        <v>95</v>
      </c>
      <c r="Z984" t="s">
        <v>968</v>
      </c>
      <c r="AA984" t="s">
        <v>969</v>
      </c>
      <c r="AB984">
        <v>1</v>
      </c>
      <c r="AC984" t="s">
        <v>960</v>
      </c>
      <c r="AD984">
        <v>1</v>
      </c>
      <c r="AE984">
        <v>20101130</v>
      </c>
      <c r="AF984" s="358">
        <v>40512</v>
      </c>
      <c r="AG984" s="147">
        <v>40512</v>
      </c>
      <c r="AH984" s="147">
        <v>2010</v>
      </c>
      <c r="AU984">
        <v>2720</v>
      </c>
      <c r="AV984" t="s">
        <v>970</v>
      </c>
      <c r="AW984" t="s">
        <v>971</v>
      </c>
      <c r="AX984">
        <v>3000</v>
      </c>
      <c r="AY984" t="s">
        <v>970</v>
      </c>
      <c r="AZ984" t="s">
        <v>962</v>
      </c>
      <c r="BF984">
        <v>2940</v>
      </c>
      <c r="BG984" t="s">
        <v>970</v>
      </c>
      <c r="BH984" t="s">
        <v>971</v>
      </c>
      <c r="BI984">
        <v>3488</v>
      </c>
      <c r="BJ984" t="s">
        <v>970</v>
      </c>
      <c r="BK984" t="s">
        <v>963</v>
      </c>
    </row>
    <row r="985" spans="21:63">
      <c r="U985" t="s">
        <v>234</v>
      </c>
      <c r="V985" t="s">
        <v>230</v>
      </c>
      <c r="W985" t="s">
        <v>235</v>
      </c>
      <c r="X985">
        <v>7</v>
      </c>
      <c r="Y985">
        <v>95</v>
      </c>
      <c r="Z985" t="s">
        <v>968</v>
      </c>
      <c r="AA985" t="s">
        <v>969</v>
      </c>
      <c r="AB985">
        <v>1</v>
      </c>
      <c r="AC985" t="s">
        <v>960</v>
      </c>
      <c r="AD985">
        <v>1</v>
      </c>
      <c r="AE985">
        <v>20101231</v>
      </c>
      <c r="AF985" s="358">
        <v>40543</v>
      </c>
      <c r="AG985" s="147">
        <v>40543</v>
      </c>
      <c r="AH985" s="147">
        <v>2010</v>
      </c>
      <c r="AU985">
        <v>2800</v>
      </c>
      <c r="AV985" t="s">
        <v>970</v>
      </c>
      <c r="AW985" t="s">
        <v>971</v>
      </c>
      <c r="AX985">
        <v>3000</v>
      </c>
      <c r="AY985" t="s">
        <v>970</v>
      </c>
      <c r="AZ985" t="s">
        <v>962</v>
      </c>
      <c r="BF985">
        <v>3070</v>
      </c>
      <c r="BG985" t="s">
        <v>970</v>
      </c>
      <c r="BH985" t="s">
        <v>971</v>
      </c>
      <c r="BI985">
        <v>3488</v>
      </c>
      <c r="BJ985" t="s">
        <v>970</v>
      </c>
      <c r="BK985" t="s">
        <v>963</v>
      </c>
    </row>
    <row r="986" spans="21:63">
      <c r="U986" t="s">
        <v>234</v>
      </c>
      <c r="V986" t="s">
        <v>230</v>
      </c>
      <c r="W986" t="s">
        <v>235</v>
      </c>
      <c r="X986">
        <v>7</v>
      </c>
      <c r="Y986">
        <v>95</v>
      </c>
      <c r="Z986" t="s">
        <v>968</v>
      </c>
      <c r="AA986" t="s">
        <v>969</v>
      </c>
      <c r="AB986">
        <v>1</v>
      </c>
      <c r="AC986" t="s">
        <v>960</v>
      </c>
      <c r="AD986">
        <v>1</v>
      </c>
      <c r="AE986">
        <v>20110131</v>
      </c>
      <c r="AF986" s="358">
        <v>40574</v>
      </c>
      <c r="AG986" s="147">
        <v>40574</v>
      </c>
      <c r="AH986" s="147">
        <v>2011</v>
      </c>
      <c r="AU986">
        <v>2390</v>
      </c>
      <c r="AV986" t="s">
        <v>970</v>
      </c>
      <c r="AW986" t="s">
        <v>971</v>
      </c>
      <c r="AX986">
        <v>3000</v>
      </c>
      <c r="AY986" t="s">
        <v>970</v>
      </c>
      <c r="AZ986" t="s">
        <v>962</v>
      </c>
      <c r="BF986">
        <v>2610</v>
      </c>
      <c r="BG986" t="s">
        <v>970</v>
      </c>
      <c r="BH986" t="s">
        <v>971</v>
      </c>
      <c r="BI986">
        <v>3488</v>
      </c>
      <c r="BJ986" t="s">
        <v>970</v>
      </c>
      <c r="BK986" t="s">
        <v>963</v>
      </c>
    </row>
    <row r="987" spans="21:63">
      <c r="U987" t="s">
        <v>234</v>
      </c>
      <c r="V987" t="s">
        <v>230</v>
      </c>
      <c r="W987" t="s">
        <v>235</v>
      </c>
      <c r="X987">
        <v>7</v>
      </c>
      <c r="Y987">
        <v>95</v>
      </c>
      <c r="Z987" t="s">
        <v>968</v>
      </c>
      <c r="AA987" t="s">
        <v>969</v>
      </c>
      <c r="AB987">
        <v>1</v>
      </c>
      <c r="AC987" t="s">
        <v>960</v>
      </c>
      <c r="AD987">
        <v>1</v>
      </c>
      <c r="AE987">
        <v>20110228</v>
      </c>
      <c r="AF987" s="358">
        <v>40602</v>
      </c>
      <c r="AG987" s="147">
        <v>40602</v>
      </c>
      <c r="AH987" s="147">
        <v>2011</v>
      </c>
      <c r="AU987">
        <v>2400</v>
      </c>
      <c r="AV987" t="s">
        <v>970</v>
      </c>
      <c r="AW987" t="s">
        <v>971</v>
      </c>
      <c r="AX987">
        <v>3000</v>
      </c>
      <c r="AY987" t="s">
        <v>970</v>
      </c>
      <c r="AZ987" t="s">
        <v>962</v>
      </c>
      <c r="BF987">
        <v>2660</v>
      </c>
      <c r="BG987" t="s">
        <v>970</v>
      </c>
      <c r="BH987" t="s">
        <v>971</v>
      </c>
      <c r="BI987">
        <v>3488</v>
      </c>
      <c r="BJ987" t="s">
        <v>970</v>
      </c>
      <c r="BK987" t="s">
        <v>963</v>
      </c>
    </row>
    <row r="988" spans="21:63">
      <c r="U988" t="s">
        <v>234</v>
      </c>
      <c r="V988" t="s">
        <v>230</v>
      </c>
      <c r="W988" t="s">
        <v>235</v>
      </c>
      <c r="X988">
        <v>7</v>
      </c>
      <c r="Y988">
        <v>95</v>
      </c>
      <c r="Z988" t="s">
        <v>968</v>
      </c>
      <c r="AA988" t="s">
        <v>969</v>
      </c>
      <c r="AB988">
        <v>1</v>
      </c>
      <c r="AC988" t="s">
        <v>960</v>
      </c>
      <c r="AD988">
        <v>1</v>
      </c>
      <c r="AE988">
        <v>20110331</v>
      </c>
      <c r="AF988" s="358">
        <v>40633</v>
      </c>
      <c r="AG988" s="147">
        <v>40633</v>
      </c>
      <c r="AH988" s="147">
        <v>2011</v>
      </c>
      <c r="AU988">
        <v>1920</v>
      </c>
      <c r="AV988" t="s">
        <v>970</v>
      </c>
      <c r="AW988" t="s">
        <v>971</v>
      </c>
      <c r="AX988">
        <v>3000</v>
      </c>
      <c r="AY988" t="s">
        <v>970</v>
      </c>
      <c r="AZ988" t="s">
        <v>962</v>
      </c>
      <c r="BF988">
        <v>2490</v>
      </c>
      <c r="BG988" t="s">
        <v>970</v>
      </c>
      <c r="BH988" t="s">
        <v>971</v>
      </c>
      <c r="BI988">
        <v>3488</v>
      </c>
      <c r="BJ988" t="s">
        <v>970</v>
      </c>
      <c r="BK988" t="s">
        <v>963</v>
      </c>
    </row>
    <row r="989" spans="21:63">
      <c r="U989" t="s">
        <v>234</v>
      </c>
      <c r="V989" t="s">
        <v>230</v>
      </c>
      <c r="W989" t="s">
        <v>235</v>
      </c>
      <c r="X989">
        <v>7</v>
      </c>
      <c r="Y989">
        <v>95</v>
      </c>
      <c r="Z989" t="s">
        <v>968</v>
      </c>
      <c r="AA989" t="s">
        <v>969</v>
      </c>
      <c r="AB989">
        <v>1</v>
      </c>
      <c r="AC989" t="s">
        <v>960</v>
      </c>
      <c r="AD989">
        <v>1</v>
      </c>
      <c r="AE989">
        <v>20110430</v>
      </c>
      <c r="AF989" s="358">
        <v>40663</v>
      </c>
      <c r="AG989" s="147">
        <v>40663</v>
      </c>
      <c r="AH989" s="147">
        <v>2011</v>
      </c>
      <c r="AU989">
        <v>1610</v>
      </c>
      <c r="AV989" t="s">
        <v>970</v>
      </c>
      <c r="AW989" t="s">
        <v>971</v>
      </c>
      <c r="AX989">
        <v>3000</v>
      </c>
      <c r="AY989" t="s">
        <v>970</v>
      </c>
      <c r="AZ989" t="s">
        <v>962</v>
      </c>
      <c r="BF989">
        <v>1680</v>
      </c>
      <c r="BG989" t="s">
        <v>970</v>
      </c>
      <c r="BH989" t="s">
        <v>971</v>
      </c>
      <c r="BI989">
        <v>3488</v>
      </c>
      <c r="BJ989" t="s">
        <v>970</v>
      </c>
      <c r="BK989" t="s">
        <v>963</v>
      </c>
    </row>
    <row r="990" spans="21:63">
      <c r="U990" t="s">
        <v>234</v>
      </c>
      <c r="V990" t="s">
        <v>230</v>
      </c>
      <c r="W990" t="s">
        <v>235</v>
      </c>
      <c r="X990">
        <v>7</v>
      </c>
      <c r="Y990">
        <v>95</v>
      </c>
      <c r="Z990" t="s">
        <v>968</v>
      </c>
      <c r="AA990" t="s">
        <v>969</v>
      </c>
      <c r="AB990">
        <v>1</v>
      </c>
      <c r="AC990" t="s">
        <v>960</v>
      </c>
      <c r="AD990">
        <v>1</v>
      </c>
      <c r="AE990">
        <v>20110531</v>
      </c>
      <c r="AF990" s="358">
        <v>40694</v>
      </c>
      <c r="AG990" s="147">
        <v>40694</v>
      </c>
      <c r="AH990" s="147">
        <v>2011</v>
      </c>
      <c r="AU990">
        <v>1620</v>
      </c>
      <c r="AV990" t="s">
        <v>970</v>
      </c>
      <c r="AW990" t="s">
        <v>971</v>
      </c>
      <c r="AX990">
        <v>3000</v>
      </c>
      <c r="AY990" t="s">
        <v>970</v>
      </c>
      <c r="AZ990" t="s">
        <v>962</v>
      </c>
      <c r="BF990">
        <v>1780</v>
      </c>
      <c r="BG990" t="s">
        <v>970</v>
      </c>
      <c r="BH990" t="s">
        <v>971</v>
      </c>
      <c r="BI990">
        <v>3488</v>
      </c>
      <c r="BJ990" t="s">
        <v>970</v>
      </c>
      <c r="BK990" t="s">
        <v>963</v>
      </c>
    </row>
    <row r="991" spans="21:63">
      <c r="U991" t="s">
        <v>234</v>
      </c>
      <c r="V991" t="s">
        <v>230</v>
      </c>
      <c r="W991" t="s">
        <v>235</v>
      </c>
      <c r="X991">
        <v>7</v>
      </c>
      <c r="Y991">
        <v>95</v>
      </c>
      <c r="Z991" t="s">
        <v>968</v>
      </c>
      <c r="AA991" t="s">
        <v>969</v>
      </c>
      <c r="AB991">
        <v>1</v>
      </c>
      <c r="AC991" t="s">
        <v>960</v>
      </c>
      <c r="AD991">
        <v>1</v>
      </c>
      <c r="AE991">
        <v>20110630</v>
      </c>
      <c r="AF991" s="358">
        <v>40724</v>
      </c>
      <c r="AG991" s="147">
        <v>40724</v>
      </c>
      <c r="AH991" s="147">
        <v>2011</v>
      </c>
      <c r="AU991">
        <v>1140</v>
      </c>
      <c r="AV991" t="s">
        <v>970</v>
      </c>
      <c r="AW991" t="s">
        <v>971</v>
      </c>
      <c r="AX991">
        <v>3000</v>
      </c>
      <c r="AY991" t="s">
        <v>970</v>
      </c>
      <c r="AZ991" t="s">
        <v>962</v>
      </c>
      <c r="BF991">
        <v>1180</v>
      </c>
      <c r="BG991" t="s">
        <v>970</v>
      </c>
      <c r="BH991" t="s">
        <v>971</v>
      </c>
      <c r="BI991">
        <v>3488</v>
      </c>
      <c r="BJ991" t="s">
        <v>970</v>
      </c>
      <c r="BK991" t="s">
        <v>963</v>
      </c>
    </row>
    <row r="992" spans="21:63">
      <c r="U992" t="s">
        <v>234</v>
      </c>
      <c r="V992" t="s">
        <v>230</v>
      </c>
      <c r="W992" t="s">
        <v>235</v>
      </c>
      <c r="X992">
        <v>7</v>
      </c>
      <c r="Y992">
        <v>95</v>
      </c>
      <c r="Z992" t="s">
        <v>968</v>
      </c>
      <c r="AA992" t="s">
        <v>969</v>
      </c>
      <c r="AB992">
        <v>1</v>
      </c>
      <c r="AC992" t="s">
        <v>960</v>
      </c>
      <c r="AD992">
        <v>1</v>
      </c>
      <c r="AE992">
        <v>20110731</v>
      </c>
      <c r="AF992" s="358">
        <v>40755</v>
      </c>
      <c r="AG992" s="147">
        <v>40755</v>
      </c>
      <c r="AH992" s="147">
        <v>2011</v>
      </c>
      <c r="AU992">
        <v>1190</v>
      </c>
      <c r="AV992" t="s">
        <v>970</v>
      </c>
      <c r="AW992" t="s">
        <v>971</v>
      </c>
      <c r="AX992">
        <v>3000</v>
      </c>
      <c r="AY992" t="s">
        <v>970</v>
      </c>
      <c r="AZ992" t="s">
        <v>962</v>
      </c>
      <c r="BF992">
        <v>1330</v>
      </c>
      <c r="BG992" t="s">
        <v>970</v>
      </c>
      <c r="BH992" t="s">
        <v>971</v>
      </c>
      <c r="BI992">
        <v>3488</v>
      </c>
      <c r="BJ992" t="s">
        <v>970</v>
      </c>
      <c r="BK992" t="s">
        <v>963</v>
      </c>
    </row>
    <row r="993" spans="21:63">
      <c r="U993" t="s">
        <v>234</v>
      </c>
      <c r="V993" t="s">
        <v>230</v>
      </c>
      <c r="W993" t="s">
        <v>235</v>
      </c>
      <c r="X993">
        <v>7</v>
      </c>
      <c r="Y993">
        <v>95</v>
      </c>
      <c r="Z993" t="s">
        <v>968</v>
      </c>
      <c r="AA993" t="s">
        <v>969</v>
      </c>
      <c r="AB993">
        <v>1</v>
      </c>
      <c r="AC993" t="s">
        <v>960</v>
      </c>
      <c r="AD993">
        <v>1</v>
      </c>
      <c r="AE993">
        <v>20110831</v>
      </c>
      <c r="AF993" s="358">
        <v>40786</v>
      </c>
      <c r="AG993" s="147">
        <v>40786</v>
      </c>
      <c r="AH993" s="147">
        <v>2011</v>
      </c>
      <c r="AU993">
        <v>1570</v>
      </c>
      <c r="AV993" t="s">
        <v>970</v>
      </c>
      <c r="AW993" t="s">
        <v>971</v>
      </c>
      <c r="AX993">
        <v>3000</v>
      </c>
      <c r="AY993" t="s">
        <v>970</v>
      </c>
      <c r="AZ993" t="s">
        <v>962</v>
      </c>
      <c r="BF993">
        <v>1630</v>
      </c>
      <c r="BG993" t="s">
        <v>970</v>
      </c>
      <c r="BH993" t="s">
        <v>971</v>
      </c>
      <c r="BI993">
        <v>3488</v>
      </c>
      <c r="BJ993" t="s">
        <v>970</v>
      </c>
      <c r="BK993" t="s">
        <v>963</v>
      </c>
    </row>
    <row r="994" spans="21:63">
      <c r="U994" t="s">
        <v>234</v>
      </c>
      <c r="V994" t="s">
        <v>230</v>
      </c>
      <c r="W994" t="s">
        <v>235</v>
      </c>
      <c r="X994">
        <v>7</v>
      </c>
      <c r="Y994">
        <v>95</v>
      </c>
      <c r="Z994" t="s">
        <v>968</v>
      </c>
      <c r="AA994" t="s">
        <v>969</v>
      </c>
      <c r="AB994">
        <v>1</v>
      </c>
      <c r="AC994" t="s">
        <v>960</v>
      </c>
      <c r="AD994">
        <v>1</v>
      </c>
      <c r="AE994">
        <v>20110930</v>
      </c>
      <c r="AF994" s="358">
        <v>40816</v>
      </c>
      <c r="AG994" s="147">
        <v>40816</v>
      </c>
      <c r="AH994" s="147">
        <v>2011</v>
      </c>
      <c r="AU994">
        <v>1680</v>
      </c>
      <c r="AV994" t="s">
        <v>970</v>
      </c>
      <c r="AW994" t="s">
        <v>971</v>
      </c>
      <c r="AX994">
        <v>3000</v>
      </c>
      <c r="AY994" t="s">
        <v>970</v>
      </c>
      <c r="AZ994" t="s">
        <v>962</v>
      </c>
      <c r="BF994">
        <v>1860</v>
      </c>
      <c r="BG994" t="s">
        <v>970</v>
      </c>
      <c r="BH994" t="s">
        <v>971</v>
      </c>
      <c r="BI994">
        <v>3488</v>
      </c>
      <c r="BJ994" t="s">
        <v>970</v>
      </c>
      <c r="BK994" t="s">
        <v>963</v>
      </c>
    </row>
    <row r="995" spans="21:63">
      <c r="U995" t="s">
        <v>234</v>
      </c>
      <c r="V995" t="s">
        <v>230</v>
      </c>
      <c r="W995" t="s">
        <v>235</v>
      </c>
      <c r="X995">
        <v>7</v>
      </c>
      <c r="Y995">
        <v>95</v>
      </c>
      <c r="Z995" t="s">
        <v>968</v>
      </c>
      <c r="AA995" t="s">
        <v>969</v>
      </c>
      <c r="AB995">
        <v>1</v>
      </c>
      <c r="AC995" t="s">
        <v>960</v>
      </c>
      <c r="AD995">
        <v>1</v>
      </c>
      <c r="AE995">
        <v>20111031</v>
      </c>
      <c r="AF995" s="358">
        <v>40847</v>
      </c>
      <c r="AG995" s="147">
        <v>40847</v>
      </c>
      <c r="AH995" s="147">
        <v>2011</v>
      </c>
      <c r="AU995">
        <v>2710</v>
      </c>
      <c r="AV995" t="s">
        <v>970</v>
      </c>
      <c r="AW995" t="s">
        <v>971</v>
      </c>
      <c r="AX995">
        <v>3000</v>
      </c>
      <c r="AY995" t="s">
        <v>970</v>
      </c>
      <c r="AZ995" t="s">
        <v>962</v>
      </c>
      <c r="BF995">
        <v>2880</v>
      </c>
      <c r="BG995" t="s">
        <v>970</v>
      </c>
      <c r="BH995" t="s">
        <v>971</v>
      </c>
      <c r="BI995">
        <v>3488</v>
      </c>
      <c r="BJ995" t="s">
        <v>970</v>
      </c>
      <c r="BK995" t="s">
        <v>963</v>
      </c>
    </row>
    <row r="996" spans="21:63">
      <c r="U996" t="s">
        <v>234</v>
      </c>
      <c r="V996" t="s">
        <v>230</v>
      </c>
      <c r="W996" t="s">
        <v>235</v>
      </c>
      <c r="X996">
        <v>7</v>
      </c>
      <c r="Y996">
        <v>95</v>
      </c>
      <c r="Z996" t="s">
        <v>968</v>
      </c>
      <c r="AA996" t="s">
        <v>969</v>
      </c>
      <c r="AB996">
        <v>1</v>
      </c>
      <c r="AC996" t="s">
        <v>960</v>
      </c>
      <c r="AD996">
        <v>1</v>
      </c>
      <c r="AE996">
        <v>20111130</v>
      </c>
      <c r="AF996" s="358">
        <v>40877</v>
      </c>
      <c r="AG996" s="147">
        <v>40877</v>
      </c>
      <c r="AH996" s="147">
        <v>2011</v>
      </c>
      <c r="AU996">
        <v>2800</v>
      </c>
      <c r="AV996" t="s">
        <v>970</v>
      </c>
      <c r="AW996" t="s">
        <v>971</v>
      </c>
      <c r="AX996">
        <v>3000</v>
      </c>
      <c r="AY996" t="s">
        <v>970</v>
      </c>
      <c r="AZ996" t="s">
        <v>962</v>
      </c>
      <c r="BF996">
        <v>2900</v>
      </c>
      <c r="BG996" t="s">
        <v>970</v>
      </c>
      <c r="BH996" t="s">
        <v>971</v>
      </c>
      <c r="BI996">
        <v>3488</v>
      </c>
      <c r="BJ996" t="s">
        <v>970</v>
      </c>
      <c r="BK996" t="s">
        <v>963</v>
      </c>
    </row>
    <row r="997" spans="21:63">
      <c r="U997" t="s">
        <v>234</v>
      </c>
      <c r="V997" t="s">
        <v>230</v>
      </c>
      <c r="W997" t="s">
        <v>235</v>
      </c>
      <c r="X997">
        <v>7</v>
      </c>
      <c r="Y997">
        <v>95</v>
      </c>
      <c r="Z997" t="s">
        <v>968</v>
      </c>
      <c r="AA997" t="s">
        <v>969</v>
      </c>
      <c r="AB997">
        <v>1</v>
      </c>
      <c r="AC997" t="s">
        <v>960</v>
      </c>
      <c r="AD997">
        <v>1</v>
      </c>
      <c r="AE997">
        <v>20111231</v>
      </c>
      <c r="AF997" s="358">
        <v>40908</v>
      </c>
      <c r="AG997" s="147">
        <v>40908</v>
      </c>
      <c r="AH997" s="147">
        <v>2011</v>
      </c>
      <c r="AU997">
        <v>2950</v>
      </c>
      <c r="AV997" t="s">
        <v>970</v>
      </c>
      <c r="AW997" t="s">
        <v>971</v>
      </c>
      <c r="AX997">
        <v>3000</v>
      </c>
      <c r="AY997" t="s">
        <v>970</v>
      </c>
      <c r="AZ997" t="s">
        <v>962</v>
      </c>
      <c r="BF997">
        <v>3090</v>
      </c>
      <c r="BG997" t="s">
        <v>970</v>
      </c>
      <c r="BH997" t="s">
        <v>971</v>
      </c>
      <c r="BI997">
        <v>3488</v>
      </c>
      <c r="BJ997" t="s">
        <v>970</v>
      </c>
      <c r="BK997" t="s">
        <v>963</v>
      </c>
    </row>
    <row r="998" spans="21:63">
      <c r="U998" t="s">
        <v>234</v>
      </c>
      <c r="V998" t="s">
        <v>230</v>
      </c>
      <c r="W998" t="s">
        <v>235</v>
      </c>
      <c r="X998">
        <v>7</v>
      </c>
      <c r="Y998">
        <v>95</v>
      </c>
      <c r="Z998" t="s">
        <v>968</v>
      </c>
      <c r="AA998" t="s">
        <v>969</v>
      </c>
      <c r="AB998">
        <v>1</v>
      </c>
      <c r="AC998" t="s">
        <v>960</v>
      </c>
      <c r="AD998">
        <v>1</v>
      </c>
      <c r="AE998">
        <v>20120131</v>
      </c>
      <c r="AF998" s="358">
        <v>40939</v>
      </c>
      <c r="AG998" s="147">
        <v>40939</v>
      </c>
      <c r="AH998" s="147">
        <v>2012</v>
      </c>
      <c r="AU998">
        <v>1990</v>
      </c>
      <c r="AV998" t="s">
        <v>970</v>
      </c>
      <c r="AW998" t="s">
        <v>971</v>
      </c>
      <c r="AX998">
        <v>3000</v>
      </c>
      <c r="AY998" t="s">
        <v>970</v>
      </c>
      <c r="AZ998" t="s">
        <v>962</v>
      </c>
      <c r="BF998">
        <v>2460</v>
      </c>
      <c r="BG998" t="s">
        <v>970</v>
      </c>
      <c r="BH998" t="s">
        <v>971</v>
      </c>
      <c r="BI998">
        <v>3488</v>
      </c>
      <c r="BJ998" t="s">
        <v>970</v>
      </c>
      <c r="BK998" t="s">
        <v>963</v>
      </c>
    </row>
    <row r="999" spans="21:63">
      <c r="U999" t="s">
        <v>234</v>
      </c>
      <c r="V999" t="s">
        <v>230</v>
      </c>
      <c r="W999" t="s">
        <v>235</v>
      </c>
      <c r="X999">
        <v>7</v>
      </c>
      <c r="Y999">
        <v>95</v>
      </c>
      <c r="Z999" t="s">
        <v>968</v>
      </c>
      <c r="AA999" t="s">
        <v>969</v>
      </c>
      <c r="AB999">
        <v>1</v>
      </c>
      <c r="AC999" t="s">
        <v>960</v>
      </c>
      <c r="AD999">
        <v>1</v>
      </c>
      <c r="AE999">
        <v>20120229</v>
      </c>
      <c r="AF999" s="358">
        <v>40968</v>
      </c>
      <c r="AG999" s="147">
        <v>40968</v>
      </c>
      <c r="AH999" s="147">
        <v>2012</v>
      </c>
      <c r="AU999">
        <v>2240</v>
      </c>
      <c r="AV999" t="s">
        <v>970</v>
      </c>
      <c r="AW999" t="s">
        <v>971</v>
      </c>
      <c r="AX999">
        <v>3000</v>
      </c>
      <c r="AY999" t="s">
        <v>970</v>
      </c>
      <c r="AZ999" t="s">
        <v>962</v>
      </c>
      <c r="BF999">
        <v>2620</v>
      </c>
      <c r="BG999" t="s">
        <v>970</v>
      </c>
      <c r="BH999" t="s">
        <v>971</v>
      </c>
      <c r="BI999">
        <v>3488</v>
      </c>
      <c r="BJ999" t="s">
        <v>970</v>
      </c>
      <c r="BK999" t="s">
        <v>963</v>
      </c>
    </row>
    <row r="1000" spans="21:63">
      <c r="U1000" t="s">
        <v>234</v>
      </c>
      <c r="V1000" t="s">
        <v>230</v>
      </c>
      <c r="W1000" t="s">
        <v>235</v>
      </c>
      <c r="X1000">
        <v>7</v>
      </c>
      <c r="Y1000">
        <v>95</v>
      </c>
      <c r="Z1000" t="s">
        <v>968</v>
      </c>
      <c r="AA1000" t="s">
        <v>969</v>
      </c>
      <c r="AB1000">
        <v>1</v>
      </c>
      <c r="AC1000" t="s">
        <v>960</v>
      </c>
      <c r="AD1000">
        <v>1</v>
      </c>
      <c r="AE1000">
        <v>20120331</v>
      </c>
      <c r="AF1000" s="358">
        <v>40999</v>
      </c>
      <c r="AG1000" s="147">
        <v>40999</v>
      </c>
      <c r="AH1000" s="147">
        <v>2012</v>
      </c>
      <c r="AU1000">
        <v>1820</v>
      </c>
      <c r="AV1000" t="s">
        <v>970</v>
      </c>
      <c r="AW1000" t="s">
        <v>971</v>
      </c>
      <c r="AX1000">
        <v>3000</v>
      </c>
      <c r="AY1000" t="s">
        <v>970</v>
      </c>
      <c r="AZ1000" t="s">
        <v>962</v>
      </c>
      <c r="BF1000">
        <v>1970</v>
      </c>
      <c r="BG1000" t="s">
        <v>970</v>
      </c>
      <c r="BH1000" t="s">
        <v>971</v>
      </c>
      <c r="BI1000">
        <v>3488</v>
      </c>
      <c r="BJ1000" t="s">
        <v>970</v>
      </c>
      <c r="BK1000" t="s">
        <v>963</v>
      </c>
    </row>
    <row r="1001" spans="21:63">
      <c r="U1001" t="s">
        <v>234</v>
      </c>
      <c r="V1001" t="s">
        <v>230</v>
      </c>
      <c r="W1001" t="s">
        <v>235</v>
      </c>
      <c r="X1001">
        <v>7</v>
      </c>
      <c r="Y1001">
        <v>95</v>
      </c>
      <c r="Z1001" t="s">
        <v>968</v>
      </c>
      <c r="AA1001" t="s">
        <v>969</v>
      </c>
      <c r="AB1001">
        <v>1</v>
      </c>
      <c r="AC1001" t="s">
        <v>960</v>
      </c>
      <c r="AD1001">
        <v>1</v>
      </c>
      <c r="AE1001">
        <v>20120430</v>
      </c>
      <c r="AF1001" s="358">
        <v>41029</v>
      </c>
      <c r="AG1001" s="147">
        <v>41029</v>
      </c>
      <c r="AH1001" s="147">
        <v>2012</v>
      </c>
      <c r="AU1001">
        <v>2060</v>
      </c>
      <c r="AV1001" t="s">
        <v>970</v>
      </c>
      <c r="AW1001" t="s">
        <v>971</v>
      </c>
      <c r="AX1001">
        <v>3000</v>
      </c>
      <c r="AY1001" t="s">
        <v>970</v>
      </c>
      <c r="AZ1001" t="s">
        <v>962</v>
      </c>
      <c r="BF1001">
        <v>2370</v>
      </c>
      <c r="BG1001" t="s">
        <v>970</v>
      </c>
      <c r="BH1001" t="s">
        <v>971</v>
      </c>
      <c r="BI1001">
        <v>3488</v>
      </c>
      <c r="BJ1001" t="s">
        <v>970</v>
      </c>
      <c r="BK1001" t="s">
        <v>963</v>
      </c>
    </row>
    <row r="1002" spans="21:63">
      <c r="U1002" t="s">
        <v>234</v>
      </c>
      <c r="V1002" t="s">
        <v>230</v>
      </c>
      <c r="W1002" t="s">
        <v>235</v>
      </c>
      <c r="X1002">
        <v>7</v>
      </c>
      <c r="Y1002">
        <v>95</v>
      </c>
      <c r="Z1002" t="s">
        <v>968</v>
      </c>
      <c r="AA1002" t="s">
        <v>972</v>
      </c>
      <c r="AB1002">
        <v>1</v>
      </c>
      <c r="AC1002" t="s">
        <v>960</v>
      </c>
      <c r="AD1002">
        <v>1</v>
      </c>
      <c r="AE1002">
        <v>20120531</v>
      </c>
      <c r="AF1002" s="358">
        <v>41060</v>
      </c>
      <c r="AG1002" s="147">
        <v>41060</v>
      </c>
      <c r="AH1002" s="147">
        <v>2012</v>
      </c>
      <c r="AU1002">
        <v>1440</v>
      </c>
      <c r="AV1002" t="s">
        <v>973</v>
      </c>
      <c r="AW1002" t="s">
        <v>971</v>
      </c>
      <c r="AX1002">
        <v>3000</v>
      </c>
      <c r="AY1002" t="s">
        <v>973</v>
      </c>
      <c r="AZ1002" t="s">
        <v>962</v>
      </c>
      <c r="BG1002" t="s">
        <v>973</v>
      </c>
      <c r="BH1002" t="s">
        <v>971</v>
      </c>
      <c r="BI1002">
        <v>3488</v>
      </c>
      <c r="BJ1002" t="s">
        <v>973</v>
      </c>
      <c r="BK1002" t="s">
        <v>963</v>
      </c>
    </row>
    <row r="1003" spans="21:63">
      <c r="U1003" t="s">
        <v>234</v>
      </c>
      <c r="V1003" t="s">
        <v>230</v>
      </c>
      <c r="W1003" t="s">
        <v>235</v>
      </c>
      <c r="X1003">
        <v>7</v>
      </c>
      <c r="Y1003">
        <v>95</v>
      </c>
      <c r="Z1003" t="s">
        <v>968</v>
      </c>
      <c r="AA1003" t="s">
        <v>972</v>
      </c>
      <c r="AB1003">
        <v>1</v>
      </c>
      <c r="AC1003" t="s">
        <v>960</v>
      </c>
      <c r="AD1003">
        <v>1</v>
      </c>
      <c r="AE1003">
        <v>20120630</v>
      </c>
      <c r="AF1003" s="358">
        <v>41090</v>
      </c>
      <c r="AG1003" s="147">
        <v>41090</v>
      </c>
      <c r="AH1003" s="147">
        <v>2012</v>
      </c>
      <c r="AU1003">
        <v>1120</v>
      </c>
      <c r="AV1003" t="s">
        <v>973</v>
      </c>
      <c r="AW1003" t="s">
        <v>971</v>
      </c>
      <c r="AX1003">
        <v>3000</v>
      </c>
      <c r="AY1003" t="s">
        <v>973</v>
      </c>
      <c r="AZ1003" t="s">
        <v>962</v>
      </c>
      <c r="BG1003" t="s">
        <v>973</v>
      </c>
      <c r="BH1003" t="s">
        <v>971</v>
      </c>
      <c r="BI1003">
        <v>3488</v>
      </c>
      <c r="BJ1003" t="s">
        <v>973</v>
      </c>
      <c r="BK1003" t="s">
        <v>963</v>
      </c>
    </row>
    <row r="1004" spans="21:63">
      <c r="U1004" t="s">
        <v>234</v>
      </c>
      <c r="V1004" t="s">
        <v>230</v>
      </c>
      <c r="W1004" t="s">
        <v>235</v>
      </c>
      <c r="X1004">
        <v>7</v>
      </c>
      <c r="Y1004">
        <v>95</v>
      </c>
      <c r="Z1004" t="s">
        <v>968</v>
      </c>
      <c r="AA1004" t="s">
        <v>972</v>
      </c>
      <c r="AB1004">
        <v>1</v>
      </c>
      <c r="AC1004" t="s">
        <v>960</v>
      </c>
      <c r="AD1004">
        <v>1</v>
      </c>
      <c r="AE1004">
        <v>20120731</v>
      </c>
      <c r="AF1004" s="358">
        <v>41121</v>
      </c>
      <c r="AG1004" s="147">
        <v>41121</v>
      </c>
      <c r="AH1004" s="147">
        <v>2012</v>
      </c>
      <c r="AU1004">
        <v>1240</v>
      </c>
      <c r="AV1004" t="s">
        <v>973</v>
      </c>
      <c r="AW1004" t="s">
        <v>971</v>
      </c>
      <c r="AX1004">
        <v>3000</v>
      </c>
      <c r="AY1004" t="s">
        <v>973</v>
      </c>
      <c r="AZ1004" t="s">
        <v>962</v>
      </c>
      <c r="BG1004" t="s">
        <v>973</v>
      </c>
      <c r="BH1004" t="s">
        <v>971</v>
      </c>
      <c r="BI1004">
        <v>3488</v>
      </c>
      <c r="BJ1004" t="s">
        <v>973</v>
      </c>
      <c r="BK1004" t="s">
        <v>963</v>
      </c>
    </row>
    <row r="1005" spans="21:63">
      <c r="U1005" t="s">
        <v>234</v>
      </c>
      <c r="V1005" t="s">
        <v>230</v>
      </c>
      <c r="W1005" t="s">
        <v>235</v>
      </c>
      <c r="X1005">
        <v>7</v>
      </c>
      <c r="Y1005">
        <v>95</v>
      </c>
      <c r="Z1005" t="s">
        <v>968</v>
      </c>
      <c r="AA1005" t="s">
        <v>972</v>
      </c>
      <c r="AB1005">
        <v>1</v>
      </c>
      <c r="AC1005" t="s">
        <v>960</v>
      </c>
      <c r="AD1005">
        <v>1</v>
      </c>
      <c r="AE1005">
        <v>20120831</v>
      </c>
      <c r="AF1005" s="358">
        <v>41152</v>
      </c>
      <c r="AG1005" s="147">
        <v>41152</v>
      </c>
      <c r="AH1005" s="147">
        <v>2012</v>
      </c>
      <c r="AU1005">
        <v>1610</v>
      </c>
      <c r="AV1005" t="s">
        <v>973</v>
      </c>
      <c r="AW1005" t="s">
        <v>971</v>
      </c>
      <c r="AX1005">
        <v>3000</v>
      </c>
      <c r="AY1005" t="s">
        <v>973</v>
      </c>
      <c r="AZ1005" t="s">
        <v>962</v>
      </c>
      <c r="BG1005" t="s">
        <v>973</v>
      </c>
      <c r="BH1005" t="s">
        <v>971</v>
      </c>
      <c r="BI1005">
        <v>3488</v>
      </c>
      <c r="BJ1005" t="s">
        <v>973</v>
      </c>
      <c r="BK1005" t="s">
        <v>963</v>
      </c>
    </row>
    <row r="1006" spans="21:63">
      <c r="U1006" t="s">
        <v>234</v>
      </c>
      <c r="V1006" t="s">
        <v>230</v>
      </c>
      <c r="W1006" t="s">
        <v>235</v>
      </c>
      <c r="X1006">
        <v>7</v>
      </c>
      <c r="Y1006">
        <v>95</v>
      </c>
      <c r="Z1006" t="s">
        <v>968</v>
      </c>
      <c r="AA1006" t="s">
        <v>972</v>
      </c>
      <c r="AB1006">
        <v>1</v>
      </c>
      <c r="AC1006" t="s">
        <v>960</v>
      </c>
      <c r="AD1006">
        <v>1</v>
      </c>
      <c r="AE1006">
        <v>20120930</v>
      </c>
      <c r="AF1006" s="358">
        <v>41182</v>
      </c>
      <c r="AG1006" s="147">
        <v>41182</v>
      </c>
      <c r="AH1006" s="147">
        <v>2012</v>
      </c>
      <c r="AU1006">
        <v>2670</v>
      </c>
      <c r="AV1006" t="s">
        <v>973</v>
      </c>
      <c r="AW1006" t="s">
        <v>971</v>
      </c>
      <c r="AX1006">
        <v>3000</v>
      </c>
      <c r="AY1006" t="s">
        <v>973</v>
      </c>
      <c r="AZ1006" t="s">
        <v>962</v>
      </c>
      <c r="BG1006" t="s">
        <v>973</v>
      </c>
      <c r="BH1006" t="s">
        <v>971</v>
      </c>
      <c r="BI1006">
        <v>3488</v>
      </c>
      <c r="BJ1006" t="s">
        <v>973</v>
      </c>
      <c r="BK1006" t="s">
        <v>963</v>
      </c>
    </row>
    <row r="1007" spans="21:63">
      <c r="U1007" t="s">
        <v>234</v>
      </c>
      <c r="V1007" t="s">
        <v>230</v>
      </c>
      <c r="W1007" t="s">
        <v>235</v>
      </c>
      <c r="X1007">
        <v>7</v>
      </c>
      <c r="Y1007">
        <v>154</v>
      </c>
      <c r="Z1007" t="s">
        <v>974</v>
      </c>
      <c r="AA1007" t="s">
        <v>975</v>
      </c>
      <c r="AB1007">
        <v>1</v>
      </c>
      <c r="AC1007" t="s">
        <v>960</v>
      </c>
      <c r="AD1007">
        <v>1</v>
      </c>
      <c r="AE1007">
        <v>20120531</v>
      </c>
      <c r="AF1007" s="358">
        <v>41060</v>
      </c>
      <c r="AG1007" s="147">
        <v>41060</v>
      </c>
      <c r="AH1007" s="147">
        <v>2012</v>
      </c>
      <c r="AU1007">
        <v>400</v>
      </c>
      <c r="AV1007" t="s">
        <v>976</v>
      </c>
      <c r="AY1007" t="s">
        <v>976</v>
      </c>
      <c r="AZ1007" t="s">
        <v>962</v>
      </c>
      <c r="BF1007">
        <v>400</v>
      </c>
      <c r="BG1007" t="s">
        <v>976</v>
      </c>
      <c r="BJ1007" t="s">
        <v>976</v>
      </c>
      <c r="BK1007" t="s">
        <v>963</v>
      </c>
    </row>
    <row r="1008" spans="21:63">
      <c r="U1008" t="s">
        <v>234</v>
      </c>
      <c r="V1008" t="s">
        <v>230</v>
      </c>
      <c r="W1008" t="s">
        <v>235</v>
      </c>
      <c r="X1008">
        <v>7</v>
      </c>
      <c r="Y1008">
        <v>154</v>
      </c>
      <c r="Z1008" t="s">
        <v>974</v>
      </c>
      <c r="AA1008" t="s">
        <v>975</v>
      </c>
      <c r="AB1008">
        <v>1</v>
      </c>
      <c r="AC1008" t="s">
        <v>960</v>
      </c>
      <c r="AD1008">
        <v>1</v>
      </c>
      <c r="AE1008">
        <v>20120630</v>
      </c>
      <c r="AF1008" s="358">
        <v>41090</v>
      </c>
      <c r="AG1008" s="147">
        <v>41090</v>
      </c>
      <c r="AH1008" s="147">
        <v>2012</v>
      </c>
      <c r="AU1008">
        <v>340</v>
      </c>
      <c r="AV1008" t="s">
        <v>976</v>
      </c>
      <c r="AY1008" t="s">
        <v>976</v>
      </c>
      <c r="AZ1008" t="s">
        <v>962</v>
      </c>
      <c r="BF1008">
        <v>340</v>
      </c>
      <c r="BG1008" t="s">
        <v>976</v>
      </c>
      <c r="BJ1008" t="s">
        <v>976</v>
      </c>
      <c r="BK1008" t="s">
        <v>963</v>
      </c>
    </row>
    <row r="1009" spans="21:63">
      <c r="U1009" t="s">
        <v>234</v>
      </c>
      <c r="V1009" t="s">
        <v>230</v>
      </c>
      <c r="W1009" t="s">
        <v>235</v>
      </c>
      <c r="X1009">
        <v>7</v>
      </c>
      <c r="Y1009">
        <v>154</v>
      </c>
      <c r="Z1009" t="s">
        <v>974</v>
      </c>
      <c r="AA1009" t="s">
        <v>975</v>
      </c>
      <c r="AB1009">
        <v>1</v>
      </c>
      <c r="AC1009" t="s">
        <v>960</v>
      </c>
      <c r="AD1009">
        <v>1</v>
      </c>
      <c r="AE1009">
        <v>20120731</v>
      </c>
      <c r="AF1009" s="358">
        <v>41121</v>
      </c>
      <c r="AG1009" s="147">
        <v>41121</v>
      </c>
      <c r="AH1009" s="147">
        <v>2012</v>
      </c>
      <c r="AU1009">
        <v>420</v>
      </c>
      <c r="AV1009" t="s">
        <v>976</v>
      </c>
      <c r="AY1009" t="s">
        <v>976</v>
      </c>
      <c r="AZ1009" t="s">
        <v>962</v>
      </c>
      <c r="BF1009">
        <v>420</v>
      </c>
      <c r="BG1009" t="s">
        <v>976</v>
      </c>
      <c r="BJ1009" t="s">
        <v>976</v>
      </c>
      <c r="BK1009" t="s">
        <v>963</v>
      </c>
    </row>
    <row r="1010" spans="21:63">
      <c r="U1010" t="s">
        <v>234</v>
      </c>
      <c r="V1010" t="s">
        <v>230</v>
      </c>
      <c r="W1010" t="s">
        <v>235</v>
      </c>
      <c r="X1010">
        <v>7</v>
      </c>
      <c r="Y1010">
        <v>154</v>
      </c>
      <c r="Z1010" t="s">
        <v>974</v>
      </c>
      <c r="AA1010" t="s">
        <v>975</v>
      </c>
      <c r="AB1010">
        <v>1</v>
      </c>
      <c r="AC1010" t="s">
        <v>960</v>
      </c>
      <c r="AD1010">
        <v>1</v>
      </c>
      <c r="AE1010">
        <v>20120831</v>
      </c>
      <c r="AF1010" s="358">
        <v>41152</v>
      </c>
      <c r="AG1010" s="147">
        <v>41152</v>
      </c>
      <c r="AH1010" s="147">
        <v>2012</v>
      </c>
      <c r="AU1010">
        <v>310</v>
      </c>
      <c r="AV1010" t="s">
        <v>976</v>
      </c>
      <c r="AY1010" t="s">
        <v>976</v>
      </c>
      <c r="AZ1010" t="s">
        <v>962</v>
      </c>
      <c r="BF1010">
        <v>310</v>
      </c>
      <c r="BG1010" t="s">
        <v>976</v>
      </c>
      <c r="BJ1010" t="s">
        <v>976</v>
      </c>
      <c r="BK1010" t="s">
        <v>963</v>
      </c>
    </row>
    <row r="1011" spans="21:63">
      <c r="U1011" t="s">
        <v>234</v>
      </c>
      <c r="V1011" t="s">
        <v>230</v>
      </c>
      <c r="W1011" t="s">
        <v>235</v>
      </c>
      <c r="X1011">
        <v>7</v>
      </c>
      <c r="Y1011">
        <v>154</v>
      </c>
      <c r="Z1011" t="s">
        <v>974</v>
      </c>
      <c r="AA1011" t="s">
        <v>975</v>
      </c>
      <c r="AB1011">
        <v>1</v>
      </c>
      <c r="AC1011" t="s">
        <v>960</v>
      </c>
      <c r="AD1011">
        <v>1</v>
      </c>
      <c r="AE1011">
        <v>20120930</v>
      </c>
      <c r="AF1011" s="358">
        <v>41182</v>
      </c>
      <c r="AG1011" s="147">
        <v>41182</v>
      </c>
      <c r="AH1011" s="147">
        <v>2012</v>
      </c>
      <c r="AU1011">
        <v>890</v>
      </c>
      <c r="AV1011" t="s">
        <v>976</v>
      </c>
      <c r="AY1011" t="s">
        <v>976</v>
      </c>
      <c r="AZ1011" t="s">
        <v>962</v>
      </c>
      <c r="BF1011">
        <v>890</v>
      </c>
      <c r="BG1011" t="s">
        <v>976</v>
      </c>
      <c r="BJ1011" t="s">
        <v>976</v>
      </c>
      <c r="BK1011" t="s">
        <v>963</v>
      </c>
    </row>
    <row r="1012" spans="21:63">
      <c r="U1012" t="s">
        <v>234</v>
      </c>
      <c r="V1012" t="s">
        <v>230</v>
      </c>
      <c r="W1012" t="s">
        <v>235</v>
      </c>
      <c r="X1012">
        <v>7</v>
      </c>
      <c r="Y1012">
        <v>310</v>
      </c>
      <c r="Z1012" t="s">
        <v>1050</v>
      </c>
      <c r="AA1012" t="s">
        <v>1051</v>
      </c>
      <c r="AB1012">
        <v>1</v>
      </c>
      <c r="AC1012" t="s">
        <v>960</v>
      </c>
      <c r="AD1012">
        <v>6</v>
      </c>
      <c r="AE1012">
        <v>20090930</v>
      </c>
      <c r="AF1012" s="358">
        <v>40086</v>
      </c>
      <c r="AG1012" s="147">
        <v>40086</v>
      </c>
      <c r="AH1012" s="147">
        <v>2009</v>
      </c>
      <c r="BE1012" t="s">
        <v>984</v>
      </c>
      <c r="BF1012">
        <v>5</v>
      </c>
      <c r="BG1012" t="s">
        <v>976</v>
      </c>
      <c r="BJ1012" t="s">
        <v>976</v>
      </c>
      <c r="BK1012" t="s">
        <v>963</v>
      </c>
    </row>
    <row r="1013" spans="21:63">
      <c r="U1013" t="s">
        <v>234</v>
      </c>
      <c r="V1013" t="s">
        <v>230</v>
      </c>
      <c r="W1013" t="s">
        <v>235</v>
      </c>
      <c r="X1013">
        <v>7</v>
      </c>
      <c r="Y1013">
        <v>310</v>
      </c>
      <c r="Z1013" t="s">
        <v>1050</v>
      </c>
      <c r="AA1013" t="s">
        <v>1051</v>
      </c>
      <c r="AB1013">
        <v>1</v>
      </c>
      <c r="AC1013" t="s">
        <v>960</v>
      </c>
      <c r="AD1013">
        <v>6</v>
      </c>
      <c r="AE1013">
        <v>20100331</v>
      </c>
      <c r="AF1013" s="358">
        <v>40268</v>
      </c>
      <c r="AG1013" s="147">
        <v>40268</v>
      </c>
      <c r="AH1013" s="147">
        <v>2010</v>
      </c>
      <c r="BE1013" t="s">
        <v>984</v>
      </c>
      <c r="BF1013">
        <v>5</v>
      </c>
      <c r="BG1013" t="s">
        <v>976</v>
      </c>
      <c r="BJ1013" t="s">
        <v>976</v>
      </c>
      <c r="BK1013" t="s">
        <v>963</v>
      </c>
    </row>
    <row r="1014" spans="21:63">
      <c r="U1014" t="s">
        <v>234</v>
      </c>
      <c r="V1014" t="s">
        <v>230</v>
      </c>
      <c r="W1014" t="s">
        <v>235</v>
      </c>
      <c r="X1014">
        <v>7</v>
      </c>
      <c r="Y1014">
        <v>310</v>
      </c>
      <c r="Z1014" t="s">
        <v>1050</v>
      </c>
      <c r="AA1014" t="s">
        <v>1051</v>
      </c>
      <c r="AB1014">
        <v>1</v>
      </c>
      <c r="AC1014" t="s">
        <v>960</v>
      </c>
      <c r="AD1014">
        <v>6</v>
      </c>
      <c r="AE1014">
        <v>20100930</v>
      </c>
      <c r="AF1014" s="358">
        <v>40451</v>
      </c>
      <c r="AG1014" s="147">
        <v>40451</v>
      </c>
      <c r="AH1014" s="147">
        <v>2010</v>
      </c>
      <c r="BE1014" t="s">
        <v>984</v>
      </c>
      <c r="BF1014">
        <v>5</v>
      </c>
      <c r="BG1014" t="s">
        <v>976</v>
      </c>
      <c r="BJ1014" t="s">
        <v>976</v>
      </c>
      <c r="BK1014" t="s">
        <v>963</v>
      </c>
    </row>
    <row r="1015" spans="21:63">
      <c r="U1015" t="s">
        <v>234</v>
      </c>
      <c r="V1015" t="s">
        <v>230</v>
      </c>
      <c r="W1015" t="s">
        <v>235</v>
      </c>
      <c r="X1015">
        <v>7</v>
      </c>
      <c r="Y1015">
        <v>310</v>
      </c>
      <c r="Z1015" t="s">
        <v>1050</v>
      </c>
      <c r="AA1015" t="s">
        <v>1051</v>
      </c>
      <c r="AB1015">
        <v>1</v>
      </c>
      <c r="AC1015" t="s">
        <v>960</v>
      </c>
      <c r="AD1015">
        <v>6</v>
      </c>
      <c r="AE1015">
        <v>20110331</v>
      </c>
      <c r="AF1015" s="358">
        <v>40633</v>
      </c>
      <c r="AG1015" s="147">
        <v>40633</v>
      </c>
      <c r="AH1015" s="147">
        <v>2011</v>
      </c>
      <c r="BE1015" t="s">
        <v>984</v>
      </c>
      <c r="BF1015">
        <v>5</v>
      </c>
      <c r="BG1015" t="s">
        <v>976</v>
      </c>
      <c r="BJ1015" t="s">
        <v>976</v>
      </c>
      <c r="BK1015" t="s">
        <v>963</v>
      </c>
    </row>
    <row r="1016" spans="21:63">
      <c r="U1016" t="s">
        <v>234</v>
      </c>
      <c r="V1016" t="s">
        <v>230</v>
      </c>
      <c r="W1016" t="s">
        <v>235</v>
      </c>
      <c r="X1016">
        <v>7</v>
      </c>
      <c r="Y1016">
        <v>310</v>
      </c>
      <c r="Z1016" t="s">
        <v>1050</v>
      </c>
      <c r="AA1016" t="s">
        <v>1051</v>
      </c>
      <c r="AB1016">
        <v>1</v>
      </c>
      <c r="AC1016" t="s">
        <v>960</v>
      </c>
      <c r="AD1016">
        <v>6</v>
      </c>
      <c r="AE1016">
        <v>20110930</v>
      </c>
      <c r="AF1016" s="358">
        <v>40816</v>
      </c>
      <c r="AG1016" s="147">
        <v>40816</v>
      </c>
      <c r="AH1016" s="147">
        <v>2011</v>
      </c>
      <c r="BE1016" t="s">
        <v>984</v>
      </c>
      <c r="BF1016">
        <v>5</v>
      </c>
      <c r="BG1016" t="s">
        <v>976</v>
      </c>
      <c r="BJ1016" t="s">
        <v>976</v>
      </c>
      <c r="BK1016" t="s">
        <v>963</v>
      </c>
    </row>
    <row r="1017" spans="21:63">
      <c r="U1017" t="s">
        <v>234</v>
      </c>
      <c r="V1017" t="s">
        <v>230</v>
      </c>
      <c r="W1017" t="s">
        <v>235</v>
      </c>
      <c r="X1017">
        <v>7</v>
      </c>
      <c r="Y1017">
        <v>310</v>
      </c>
      <c r="Z1017" t="s">
        <v>1050</v>
      </c>
      <c r="AA1017" t="s">
        <v>1051</v>
      </c>
      <c r="AB1017">
        <v>1</v>
      </c>
      <c r="AC1017" t="s">
        <v>960</v>
      </c>
      <c r="AD1017">
        <v>6</v>
      </c>
      <c r="AE1017">
        <v>20120331</v>
      </c>
      <c r="AF1017" s="358">
        <v>40999</v>
      </c>
      <c r="AG1017" s="147">
        <v>40999</v>
      </c>
      <c r="AH1017" s="147">
        <v>2012</v>
      </c>
      <c r="BE1017" t="s">
        <v>984</v>
      </c>
      <c r="BF1017">
        <v>5</v>
      </c>
      <c r="BG1017" t="s">
        <v>976</v>
      </c>
      <c r="BJ1017" t="s">
        <v>976</v>
      </c>
      <c r="BK1017" t="s">
        <v>963</v>
      </c>
    </row>
    <row r="1018" spans="21:63">
      <c r="U1018" t="s">
        <v>234</v>
      </c>
      <c r="V1018" t="s">
        <v>230</v>
      </c>
      <c r="W1018" t="s">
        <v>235</v>
      </c>
      <c r="X1018">
        <v>7</v>
      </c>
      <c r="Y1018">
        <v>400</v>
      </c>
      <c r="Z1018" t="s">
        <v>977</v>
      </c>
      <c r="AA1018" t="s">
        <v>978</v>
      </c>
      <c r="AB1018">
        <v>1</v>
      </c>
      <c r="AC1018" t="s">
        <v>960</v>
      </c>
      <c r="AD1018">
        <v>1</v>
      </c>
      <c r="AE1018">
        <v>20090731</v>
      </c>
      <c r="AF1018" s="358">
        <v>40025</v>
      </c>
      <c r="AG1018" s="147">
        <v>40025</v>
      </c>
      <c r="AH1018" s="147">
        <v>2009</v>
      </c>
      <c r="AJ1018">
        <v>7.8</v>
      </c>
      <c r="AK1018" t="s">
        <v>979</v>
      </c>
      <c r="AL1018" t="s">
        <v>980</v>
      </c>
      <c r="AM1018">
        <v>6.5</v>
      </c>
      <c r="AN1018" t="s">
        <v>979</v>
      </c>
      <c r="AO1018" t="s">
        <v>981</v>
      </c>
      <c r="BF1018">
        <v>8</v>
      </c>
      <c r="BG1018" t="s">
        <v>979</v>
      </c>
      <c r="BH1018" t="s">
        <v>971</v>
      </c>
      <c r="BI1018">
        <v>9</v>
      </c>
      <c r="BJ1018" t="s">
        <v>979</v>
      </c>
      <c r="BK1018" t="s">
        <v>963</v>
      </c>
    </row>
    <row r="1019" spans="21:63">
      <c r="U1019" t="s">
        <v>234</v>
      </c>
      <c r="V1019" t="s">
        <v>230</v>
      </c>
      <c r="W1019" t="s">
        <v>235</v>
      </c>
      <c r="X1019">
        <v>7</v>
      </c>
      <c r="Y1019">
        <v>400</v>
      </c>
      <c r="Z1019" t="s">
        <v>977</v>
      </c>
      <c r="AA1019" t="s">
        <v>978</v>
      </c>
      <c r="AB1019">
        <v>1</v>
      </c>
      <c r="AC1019" t="s">
        <v>960</v>
      </c>
      <c r="AD1019">
        <v>1</v>
      </c>
      <c r="AE1019">
        <v>20090831</v>
      </c>
      <c r="AF1019" s="358">
        <v>40056</v>
      </c>
      <c r="AG1019" s="147">
        <v>40056</v>
      </c>
      <c r="AH1019" s="147">
        <v>2009</v>
      </c>
      <c r="AJ1019">
        <v>8</v>
      </c>
      <c r="AK1019" t="s">
        <v>979</v>
      </c>
      <c r="AL1019" t="s">
        <v>980</v>
      </c>
      <c r="AM1019">
        <v>6.5</v>
      </c>
      <c r="AN1019" t="s">
        <v>979</v>
      </c>
      <c r="AO1019" t="s">
        <v>981</v>
      </c>
      <c r="BF1019">
        <v>8.1</v>
      </c>
      <c r="BG1019" t="s">
        <v>979</v>
      </c>
      <c r="BH1019" t="s">
        <v>971</v>
      </c>
      <c r="BI1019">
        <v>9</v>
      </c>
      <c r="BJ1019" t="s">
        <v>979</v>
      </c>
      <c r="BK1019" t="s">
        <v>963</v>
      </c>
    </row>
    <row r="1020" spans="21:63">
      <c r="U1020" t="s">
        <v>234</v>
      </c>
      <c r="V1020" t="s">
        <v>230</v>
      </c>
      <c r="W1020" t="s">
        <v>235</v>
      </c>
      <c r="X1020">
        <v>7</v>
      </c>
      <c r="Y1020">
        <v>400</v>
      </c>
      <c r="Z1020" t="s">
        <v>977</v>
      </c>
      <c r="AA1020" t="s">
        <v>978</v>
      </c>
      <c r="AB1020">
        <v>1</v>
      </c>
      <c r="AC1020" t="s">
        <v>960</v>
      </c>
      <c r="AD1020">
        <v>1</v>
      </c>
      <c r="AE1020">
        <v>20090930</v>
      </c>
      <c r="AF1020" s="358">
        <v>40086</v>
      </c>
      <c r="AG1020" s="147">
        <v>40086</v>
      </c>
      <c r="AH1020" s="147">
        <v>2009</v>
      </c>
      <c r="AJ1020">
        <v>8</v>
      </c>
      <c r="AK1020" t="s">
        <v>979</v>
      </c>
      <c r="AL1020" t="s">
        <v>980</v>
      </c>
      <c r="AM1020">
        <v>6.5</v>
      </c>
      <c r="AN1020" t="s">
        <v>979</v>
      </c>
      <c r="AO1020" t="s">
        <v>981</v>
      </c>
      <c r="BF1020">
        <v>8.1999999999999993</v>
      </c>
      <c r="BG1020" t="s">
        <v>979</v>
      </c>
      <c r="BH1020" t="s">
        <v>971</v>
      </c>
      <c r="BI1020">
        <v>9</v>
      </c>
      <c r="BJ1020" t="s">
        <v>979</v>
      </c>
      <c r="BK1020" t="s">
        <v>963</v>
      </c>
    </row>
    <row r="1021" spans="21:63">
      <c r="U1021" t="s">
        <v>234</v>
      </c>
      <c r="V1021" t="s">
        <v>230</v>
      </c>
      <c r="W1021" t="s">
        <v>235</v>
      </c>
      <c r="X1021">
        <v>7</v>
      </c>
      <c r="Y1021">
        <v>400</v>
      </c>
      <c r="Z1021" t="s">
        <v>977</v>
      </c>
      <c r="AA1021" t="s">
        <v>978</v>
      </c>
      <c r="AB1021">
        <v>1</v>
      </c>
      <c r="AC1021" t="s">
        <v>960</v>
      </c>
      <c r="AD1021">
        <v>1</v>
      </c>
      <c r="AE1021">
        <v>20091031</v>
      </c>
      <c r="AF1021" s="358">
        <v>40117</v>
      </c>
      <c r="AG1021" s="147">
        <v>40117</v>
      </c>
      <c r="AH1021" s="147">
        <v>2009</v>
      </c>
      <c r="AJ1021">
        <v>7.9</v>
      </c>
      <c r="AK1021" t="s">
        <v>979</v>
      </c>
      <c r="AL1021" t="s">
        <v>980</v>
      </c>
      <c r="AM1021">
        <v>6.5</v>
      </c>
      <c r="AN1021" t="s">
        <v>979</v>
      </c>
      <c r="AO1021" t="s">
        <v>981</v>
      </c>
      <c r="BF1021">
        <v>8.3000000000000007</v>
      </c>
      <c r="BG1021" t="s">
        <v>979</v>
      </c>
      <c r="BH1021" t="s">
        <v>971</v>
      </c>
      <c r="BI1021">
        <v>9</v>
      </c>
      <c r="BJ1021" t="s">
        <v>979</v>
      </c>
      <c r="BK1021" t="s">
        <v>963</v>
      </c>
    </row>
    <row r="1022" spans="21:63">
      <c r="U1022" t="s">
        <v>234</v>
      </c>
      <c r="V1022" t="s">
        <v>230</v>
      </c>
      <c r="W1022" t="s">
        <v>235</v>
      </c>
      <c r="X1022">
        <v>7</v>
      </c>
      <c r="Y1022">
        <v>400</v>
      </c>
      <c r="Z1022" t="s">
        <v>977</v>
      </c>
      <c r="AA1022" t="s">
        <v>978</v>
      </c>
      <c r="AB1022">
        <v>1</v>
      </c>
      <c r="AC1022" t="s">
        <v>960</v>
      </c>
      <c r="AD1022">
        <v>1</v>
      </c>
      <c r="AE1022">
        <v>20091130</v>
      </c>
      <c r="AF1022" s="358">
        <v>40147</v>
      </c>
      <c r="AG1022" s="147">
        <v>40147</v>
      </c>
      <c r="AH1022" s="147">
        <v>2009</v>
      </c>
      <c r="AJ1022">
        <v>8</v>
      </c>
      <c r="AK1022" t="s">
        <v>979</v>
      </c>
      <c r="AL1022" t="s">
        <v>980</v>
      </c>
      <c r="AM1022">
        <v>6.5</v>
      </c>
      <c r="AN1022" t="s">
        <v>979</v>
      </c>
      <c r="AO1022" t="s">
        <v>981</v>
      </c>
      <c r="BF1022">
        <v>8.1999999999999993</v>
      </c>
      <c r="BG1022" t="s">
        <v>979</v>
      </c>
      <c r="BH1022" t="s">
        <v>971</v>
      </c>
      <c r="BI1022">
        <v>9</v>
      </c>
      <c r="BJ1022" t="s">
        <v>979</v>
      </c>
      <c r="BK1022" t="s">
        <v>963</v>
      </c>
    </row>
    <row r="1023" spans="21:63">
      <c r="U1023" t="s">
        <v>234</v>
      </c>
      <c r="V1023" t="s">
        <v>230</v>
      </c>
      <c r="W1023" t="s">
        <v>235</v>
      </c>
      <c r="X1023">
        <v>7</v>
      </c>
      <c r="Y1023">
        <v>400</v>
      </c>
      <c r="Z1023" t="s">
        <v>977</v>
      </c>
      <c r="AA1023" t="s">
        <v>978</v>
      </c>
      <c r="AB1023">
        <v>1</v>
      </c>
      <c r="AC1023" t="s">
        <v>960</v>
      </c>
      <c r="AD1023">
        <v>1</v>
      </c>
      <c r="AE1023">
        <v>20091231</v>
      </c>
      <c r="AF1023" s="358">
        <v>40178</v>
      </c>
      <c r="AG1023" s="147">
        <v>40178</v>
      </c>
      <c r="AH1023" s="147">
        <v>2009</v>
      </c>
      <c r="AJ1023">
        <v>7.7</v>
      </c>
      <c r="AK1023" t="s">
        <v>979</v>
      </c>
      <c r="AL1023" t="s">
        <v>980</v>
      </c>
      <c r="AM1023">
        <v>6.5</v>
      </c>
      <c r="AN1023" t="s">
        <v>979</v>
      </c>
      <c r="AO1023" t="s">
        <v>981</v>
      </c>
      <c r="BF1023">
        <v>8.1999999999999993</v>
      </c>
      <c r="BG1023" t="s">
        <v>979</v>
      </c>
      <c r="BH1023" t="s">
        <v>971</v>
      </c>
      <c r="BI1023">
        <v>9</v>
      </c>
      <c r="BJ1023" t="s">
        <v>979</v>
      </c>
      <c r="BK1023" t="s">
        <v>963</v>
      </c>
    </row>
    <row r="1024" spans="21:63">
      <c r="U1024" t="s">
        <v>234</v>
      </c>
      <c r="V1024" t="s">
        <v>230</v>
      </c>
      <c r="W1024" t="s">
        <v>235</v>
      </c>
      <c r="X1024">
        <v>7</v>
      </c>
      <c r="Y1024">
        <v>400</v>
      </c>
      <c r="Z1024" t="s">
        <v>977</v>
      </c>
      <c r="AA1024" t="s">
        <v>978</v>
      </c>
      <c r="AB1024">
        <v>1</v>
      </c>
      <c r="AC1024" t="s">
        <v>960</v>
      </c>
      <c r="AD1024">
        <v>1</v>
      </c>
      <c r="AE1024">
        <v>20100131</v>
      </c>
      <c r="AF1024" s="358">
        <v>40209</v>
      </c>
      <c r="AG1024" s="147">
        <v>40209</v>
      </c>
      <c r="AH1024" s="147">
        <v>2010</v>
      </c>
      <c r="AJ1024">
        <v>7.8</v>
      </c>
      <c r="AK1024" t="s">
        <v>979</v>
      </c>
      <c r="AL1024" t="s">
        <v>980</v>
      </c>
      <c r="AM1024">
        <v>6.5</v>
      </c>
      <c r="AN1024" t="s">
        <v>979</v>
      </c>
      <c r="AO1024" t="s">
        <v>981</v>
      </c>
      <c r="BF1024">
        <v>7.9</v>
      </c>
      <c r="BG1024" t="s">
        <v>979</v>
      </c>
      <c r="BH1024" t="s">
        <v>971</v>
      </c>
      <c r="BI1024">
        <v>9</v>
      </c>
      <c r="BJ1024" t="s">
        <v>979</v>
      </c>
      <c r="BK1024" t="s">
        <v>963</v>
      </c>
    </row>
    <row r="1025" spans="21:63">
      <c r="U1025" t="s">
        <v>234</v>
      </c>
      <c r="V1025" t="s">
        <v>230</v>
      </c>
      <c r="W1025" t="s">
        <v>235</v>
      </c>
      <c r="X1025">
        <v>7</v>
      </c>
      <c r="Y1025">
        <v>400</v>
      </c>
      <c r="Z1025" t="s">
        <v>977</v>
      </c>
      <c r="AA1025" t="s">
        <v>978</v>
      </c>
      <c r="AB1025">
        <v>1</v>
      </c>
      <c r="AC1025" t="s">
        <v>960</v>
      </c>
      <c r="AD1025">
        <v>1</v>
      </c>
      <c r="AE1025">
        <v>20100228</v>
      </c>
      <c r="AF1025" s="358">
        <v>40237</v>
      </c>
      <c r="AG1025" s="147">
        <v>40237</v>
      </c>
      <c r="AH1025" s="147">
        <v>2010</v>
      </c>
      <c r="AJ1025">
        <v>7.5</v>
      </c>
      <c r="AK1025" t="s">
        <v>979</v>
      </c>
      <c r="AL1025" t="s">
        <v>980</v>
      </c>
      <c r="AM1025">
        <v>6.5</v>
      </c>
      <c r="AN1025" t="s">
        <v>979</v>
      </c>
      <c r="AO1025" t="s">
        <v>981</v>
      </c>
      <c r="BF1025">
        <v>7.7</v>
      </c>
      <c r="BG1025" t="s">
        <v>979</v>
      </c>
      <c r="BH1025" t="s">
        <v>971</v>
      </c>
      <c r="BI1025">
        <v>9</v>
      </c>
      <c r="BJ1025" t="s">
        <v>979</v>
      </c>
      <c r="BK1025" t="s">
        <v>963</v>
      </c>
    </row>
    <row r="1026" spans="21:63">
      <c r="U1026" t="s">
        <v>234</v>
      </c>
      <c r="V1026" t="s">
        <v>230</v>
      </c>
      <c r="W1026" t="s">
        <v>235</v>
      </c>
      <c r="X1026">
        <v>7</v>
      </c>
      <c r="Y1026">
        <v>400</v>
      </c>
      <c r="Z1026" t="s">
        <v>977</v>
      </c>
      <c r="AA1026" t="s">
        <v>978</v>
      </c>
      <c r="AB1026">
        <v>1</v>
      </c>
      <c r="AC1026" t="s">
        <v>960</v>
      </c>
      <c r="AD1026">
        <v>1</v>
      </c>
      <c r="AE1026">
        <v>20100331</v>
      </c>
      <c r="AF1026" s="358">
        <v>40268</v>
      </c>
      <c r="AG1026" s="147">
        <v>40268</v>
      </c>
      <c r="AH1026" s="147">
        <v>2010</v>
      </c>
      <c r="AJ1026">
        <v>8.1</v>
      </c>
      <c r="AK1026" t="s">
        <v>979</v>
      </c>
      <c r="AL1026" t="s">
        <v>980</v>
      </c>
      <c r="AM1026">
        <v>6.5</v>
      </c>
      <c r="AN1026" t="s">
        <v>979</v>
      </c>
      <c r="AO1026" t="s">
        <v>981</v>
      </c>
      <c r="BF1026">
        <v>8.3000000000000007</v>
      </c>
      <c r="BG1026" t="s">
        <v>979</v>
      </c>
      <c r="BH1026" t="s">
        <v>971</v>
      </c>
      <c r="BI1026">
        <v>9</v>
      </c>
      <c r="BJ1026" t="s">
        <v>979</v>
      </c>
      <c r="BK1026" t="s">
        <v>963</v>
      </c>
    </row>
    <row r="1027" spans="21:63">
      <c r="U1027" t="s">
        <v>234</v>
      </c>
      <c r="V1027" t="s">
        <v>230</v>
      </c>
      <c r="W1027" t="s">
        <v>235</v>
      </c>
      <c r="X1027">
        <v>7</v>
      </c>
      <c r="Y1027">
        <v>400</v>
      </c>
      <c r="Z1027" t="s">
        <v>977</v>
      </c>
      <c r="AA1027" t="s">
        <v>978</v>
      </c>
      <c r="AB1027">
        <v>1</v>
      </c>
      <c r="AC1027" t="s">
        <v>960</v>
      </c>
      <c r="AD1027">
        <v>1</v>
      </c>
      <c r="AE1027">
        <v>20100430</v>
      </c>
      <c r="AF1027" s="358">
        <v>40298</v>
      </c>
      <c r="AG1027" s="147">
        <v>40298</v>
      </c>
      <c r="AH1027" s="147">
        <v>2010</v>
      </c>
      <c r="AJ1027">
        <v>8.1999999999999993</v>
      </c>
      <c r="AK1027" t="s">
        <v>979</v>
      </c>
      <c r="AL1027" t="s">
        <v>980</v>
      </c>
      <c r="AM1027">
        <v>6.5</v>
      </c>
      <c r="AN1027" t="s">
        <v>979</v>
      </c>
      <c r="AO1027" t="s">
        <v>981</v>
      </c>
      <c r="BF1027">
        <v>8.1999999999999993</v>
      </c>
      <c r="BG1027" t="s">
        <v>979</v>
      </c>
      <c r="BH1027" t="s">
        <v>971</v>
      </c>
      <c r="BI1027">
        <v>9</v>
      </c>
      <c r="BJ1027" t="s">
        <v>979</v>
      </c>
      <c r="BK1027" t="s">
        <v>963</v>
      </c>
    </row>
    <row r="1028" spans="21:63">
      <c r="U1028" t="s">
        <v>234</v>
      </c>
      <c r="V1028" t="s">
        <v>230</v>
      </c>
      <c r="W1028" t="s">
        <v>235</v>
      </c>
      <c r="X1028">
        <v>7</v>
      </c>
      <c r="Y1028">
        <v>400</v>
      </c>
      <c r="Z1028" t="s">
        <v>977</v>
      </c>
      <c r="AA1028" t="s">
        <v>978</v>
      </c>
      <c r="AB1028">
        <v>1</v>
      </c>
      <c r="AC1028" t="s">
        <v>960</v>
      </c>
      <c r="AD1028">
        <v>1</v>
      </c>
      <c r="AE1028">
        <v>20100531</v>
      </c>
      <c r="AF1028" s="358">
        <v>40329</v>
      </c>
      <c r="AG1028" s="147">
        <v>40329</v>
      </c>
      <c r="AH1028" s="147">
        <v>2010</v>
      </c>
      <c r="AJ1028">
        <v>7.9</v>
      </c>
      <c r="AK1028" t="s">
        <v>979</v>
      </c>
      <c r="AL1028" t="s">
        <v>980</v>
      </c>
      <c r="AM1028">
        <v>6.5</v>
      </c>
      <c r="AN1028" t="s">
        <v>979</v>
      </c>
      <c r="AO1028" t="s">
        <v>981</v>
      </c>
      <c r="BF1028">
        <v>8.4</v>
      </c>
      <c r="BG1028" t="s">
        <v>979</v>
      </c>
      <c r="BH1028" t="s">
        <v>971</v>
      </c>
      <c r="BI1028">
        <v>9</v>
      </c>
      <c r="BJ1028" t="s">
        <v>979</v>
      </c>
      <c r="BK1028" t="s">
        <v>963</v>
      </c>
    </row>
    <row r="1029" spans="21:63">
      <c r="U1029" t="s">
        <v>234</v>
      </c>
      <c r="V1029" t="s">
        <v>230</v>
      </c>
      <c r="W1029" t="s">
        <v>235</v>
      </c>
      <c r="X1029">
        <v>7</v>
      </c>
      <c r="Y1029">
        <v>400</v>
      </c>
      <c r="Z1029" t="s">
        <v>977</v>
      </c>
      <c r="AA1029" t="s">
        <v>978</v>
      </c>
      <c r="AB1029">
        <v>1</v>
      </c>
      <c r="AC1029" t="s">
        <v>960</v>
      </c>
      <c r="AD1029">
        <v>1</v>
      </c>
      <c r="AE1029">
        <v>20100630</v>
      </c>
      <c r="AF1029" s="358">
        <v>40359</v>
      </c>
      <c r="AG1029" s="147">
        <v>40359</v>
      </c>
      <c r="AH1029" s="147">
        <v>2010</v>
      </c>
      <c r="AJ1029">
        <v>7.7</v>
      </c>
      <c r="AK1029" t="s">
        <v>979</v>
      </c>
      <c r="AL1029" t="s">
        <v>980</v>
      </c>
      <c r="AM1029">
        <v>6.5</v>
      </c>
      <c r="AN1029" t="s">
        <v>979</v>
      </c>
      <c r="AO1029" t="s">
        <v>981</v>
      </c>
      <c r="BF1029">
        <v>7.9</v>
      </c>
      <c r="BG1029" t="s">
        <v>979</v>
      </c>
      <c r="BH1029" t="s">
        <v>971</v>
      </c>
      <c r="BI1029">
        <v>9</v>
      </c>
      <c r="BJ1029" t="s">
        <v>979</v>
      </c>
      <c r="BK1029" t="s">
        <v>963</v>
      </c>
    </row>
    <row r="1030" spans="21:63">
      <c r="U1030" t="s">
        <v>234</v>
      </c>
      <c r="V1030" t="s">
        <v>230</v>
      </c>
      <c r="W1030" t="s">
        <v>235</v>
      </c>
      <c r="X1030">
        <v>7</v>
      </c>
      <c r="Y1030">
        <v>400</v>
      </c>
      <c r="Z1030" t="s">
        <v>977</v>
      </c>
      <c r="AA1030" t="s">
        <v>978</v>
      </c>
      <c r="AB1030">
        <v>1</v>
      </c>
      <c r="AC1030" t="s">
        <v>960</v>
      </c>
      <c r="AD1030">
        <v>1</v>
      </c>
      <c r="AE1030">
        <v>20100731</v>
      </c>
      <c r="AF1030" s="358">
        <v>40390</v>
      </c>
      <c r="AG1030" s="147">
        <v>40390</v>
      </c>
      <c r="AH1030" s="147">
        <v>2010</v>
      </c>
      <c r="AJ1030">
        <v>7.3</v>
      </c>
      <c r="AK1030" t="s">
        <v>979</v>
      </c>
      <c r="AL1030" t="s">
        <v>980</v>
      </c>
      <c r="AM1030">
        <v>6.5</v>
      </c>
      <c r="AN1030" t="s">
        <v>979</v>
      </c>
      <c r="AO1030" t="s">
        <v>981</v>
      </c>
      <c r="BF1030">
        <v>7.9</v>
      </c>
      <c r="BG1030" t="s">
        <v>979</v>
      </c>
      <c r="BH1030" t="s">
        <v>971</v>
      </c>
      <c r="BI1030">
        <v>9</v>
      </c>
      <c r="BJ1030" t="s">
        <v>979</v>
      </c>
      <c r="BK1030" t="s">
        <v>963</v>
      </c>
    </row>
    <row r="1031" spans="21:63">
      <c r="U1031" t="s">
        <v>234</v>
      </c>
      <c r="V1031" t="s">
        <v>230</v>
      </c>
      <c r="W1031" t="s">
        <v>235</v>
      </c>
      <c r="X1031">
        <v>7</v>
      </c>
      <c r="Y1031">
        <v>400</v>
      </c>
      <c r="Z1031" t="s">
        <v>977</v>
      </c>
      <c r="AA1031" t="s">
        <v>978</v>
      </c>
      <c r="AB1031">
        <v>1</v>
      </c>
      <c r="AC1031" t="s">
        <v>960</v>
      </c>
      <c r="AD1031">
        <v>1</v>
      </c>
      <c r="AE1031">
        <v>20100831</v>
      </c>
      <c r="AF1031" s="358">
        <v>40421</v>
      </c>
      <c r="AG1031" s="147">
        <v>40421</v>
      </c>
      <c r="AH1031" s="147">
        <v>2010</v>
      </c>
      <c r="AJ1031">
        <v>7.8</v>
      </c>
      <c r="AK1031" t="s">
        <v>979</v>
      </c>
      <c r="AL1031" t="s">
        <v>980</v>
      </c>
      <c r="AM1031">
        <v>6.5</v>
      </c>
      <c r="AN1031" t="s">
        <v>979</v>
      </c>
      <c r="AO1031" t="s">
        <v>981</v>
      </c>
      <c r="BF1031">
        <v>7.9</v>
      </c>
      <c r="BG1031" t="s">
        <v>979</v>
      </c>
      <c r="BH1031" t="s">
        <v>971</v>
      </c>
      <c r="BI1031">
        <v>9</v>
      </c>
      <c r="BJ1031" t="s">
        <v>979</v>
      </c>
      <c r="BK1031" t="s">
        <v>963</v>
      </c>
    </row>
    <row r="1032" spans="21:63">
      <c r="U1032" t="s">
        <v>234</v>
      </c>
      <c r="V1032" t="s">
        <v>230</v>
      </c>
      <c r="W1032" t="s">
        <v>235</v>
      </c>
      <c r="X1032">
        <v>7</v>
      </c>
      <c r="Y1032">
        <v>400</v>
      </c>
      <c r="Z1032" t="s">
        <v>977</v>
      </c>
      <c r="AA1032" t="s">
        <v>978</v>
      </c>
      <c r="AB1032">
        <v>1</v>
      </c>
      <c r="AC1032" t="s">
        <v>960</v>
      </c>
      <c r="AD1032">
        <v>1</v>
      </c>
      <c r="AE1032">
        <v>20100930</v>
      </c>
      <c r="AF1032" s="358">
        <v>40451</v>
      </c>
      <c r="AG1032" s="147">
        <v>40451</v>
      </c>
      <c r="AH1032" s="147">
        <v>2010</v>
      </c>
      <c r="AJ1032">
        <v>7.9</v>
      </c>
      <c r="AK1032" t="s">
        <v>979</v>
      </c>
      <c r="AL1032" t="s">
        <v>980</v>
      </c>
      <c r="AM1032">
        <v>6.5</v>
      </c>
      <c r="AN1032" t="s">
        <v>979</v>
      </c>
      <c r="AO1032" t="s">
        <v>981</v>
      </c>
      <c r="BF1032">
        <v>8.1999999999999993</v>
      </c>
      <c r="BG1032" t="s">
        <v>979</v>
      </c>
      <c r="BH1032" t="s">
        <v>971</v>
      </c>
      <c r="BI1032">
        <v>9</v>
      </c>
      <c r="BJ1032" t="s">
        <v>979</v>
      </c>
      <c r="BK1032" t="s">
        <v>963</v>
      </c>
    </row>
    <row r="1033" spans="21:63">
      <c r="U1033" t="s">
        <v>234</v>
      </c>
      <c r="V1033" t="s">
        <v>230</v>
      </c>
      <c r="W1033" t="s">
        <v>235</v>
      </c>
      <c r="X1033">
        <v>7</v>
      </c>
      <c r="Y1033">
        <v>400</v>
      </c>
      <c r="Z1033" t="s">
        <v>977</v>
      </c>
      <c r="AA1033" t="s">
        <v>978</v>
      </c>
      <c r="AB1033">
        <v>1</v>
      </c>
      <c r="AC1033" t="s">
        <v>960</v>
      </c>
      <c r="AD1033">
        <v>1</v>
      </c>
      <c r="AE1033">
        <v>20101031</v>
      </c>
      <c r="AF1033" s="358">
        <v>40482</v>
      </c>
      <c r="AG1033" s="147">
        <v>40482</v>
      </c>
      <c r="AH1033" s="147">
        <v>2010</v>
      </c>
      <c r="AJ1033">
        <v>8</v>
      </c>
      <c r="AK1033" t="s">
        <v>979</v>
      </c>
      <c r="AL1033" t="s">
        <v>980</v>
      </c>
      <c r="AM1033">
        <v>6.5</v>
      </c>
      <c r="AN1033" t="s">
        <v>979</v>
      </c>
      <c r="AO1033" t="s">
        <v>981</v>
      </c>
      <c r="BF1033">
        <v>8.3000000000000007</v>
      </c>
      <c r="BG1033" t="s">
        <v>979</v>
      </c>
      <c r="BH1033" t="s">
        <v>971</v>
      </c>
      <c r="BI1033">
        <v>9</v>
      </c>
      <c r="BJ1033" t="s">
        <v>979</v>
      </c>
      <c r="BK1033" t="s">
        <v>963</v>
      </c>
    </row>
    <row r="1034" spans="21:63">
      <c r="U1034" t="s">
        <v>234</v>
      </c>
      <c r="V1034" t="s">
        <v>230</v>
      </c>
      <c r="W1034" t="s">
        <v>235</v>
      </c>
      <c r="X1034">
        <v>7</v>
      </c>
      <c r="Y1034">
        <v>400</v>
      </c>
      <c r="Z1034" t="s">
        <v>977</v>
      </c>
      <c r="AA1034" t="s">
        <v>978</v>
      </c>
      <c r="AB1034">
        <v>1</v>
      </c>
      <c r="AC1034" t="s">
        <v>960</v>
      </c>
      <c r="AD1034">
        <v>1</v>
      </c>
      <c r="AE1034">
        <v>20101130</v>
      </c>
      <c r="AF1034" s="358">
        <v>40512</v>
      </c>
      <c r="AG1034" s="147">
        <v>40512</v>
      </c>
      <c r="AH1034" s="147">
        <v>2010</v>
      </c>
      <c r="AJ1034">
        <v>8.1</v>
      </c>
      <c r="AK1034" t="s">
        <v>979</v>
      </c>
      <c r="AL1034" t="s">
        <v>980</v>
      </c>
      <c r="AM1034">
        <v>6.5</v>
      </c>
      <c r="AN1034" t="s">
        <v>979</v>
      </c>
      <c r="AO1034" t="s">
        <v>981</v>
      </c>
      <c r="BF1034">
        <v>8.3000000000000007</v>
      </c>
      <c r="BG1034" t="s">
        <v>979</v>
      </c>
      <c r="BH1034" t="s">
        <v>971</v>
      </c>
      <c r="BI1034">
        <v>9</v>
      </c>
      <c r="BJ1034" t="s">
        <v>979</v>
      </c>
      <c r="BK1034" t="s">
        <v>963</v>
      </c>
    </row>
    <row r="1035" spans="21:63">
      <c r="U1035" t="s">
        <v>234</v>
      </c>
      <c r="V1035" t="s">
        <v>230</v>
      </c>
      <c r="W1035" t="s">
        <v>235</v>
      </c>
      <c r="X1035">
        <v>7</v>
      </c>
      <c r="Y1035">
        <v>400</v>
      </c>
      <c r="Z1035" t="s">
        <v>977</v>
      </c>
      <c r="AA1035" t="s">
        <v>978</v>
      </c>
      <c r="AB1035">
        <v>1</v>
      </c>
      <c r="AC1035" t="s">
        <v>960</v>
      </c>
      <c r="AD1035">
        <v>1</v>
      </c>
      <c r="AE1035">
        <v>20101231</v>
      </c>
      <c r="AF1035" s="358">
        <v>40543</v>
      </c>
      <c r="AG1035" s="147">
        <v>40543</v>
      </c>
      <c r="AH1035" s="147">
        <v>2010</v>
      </c>
      <c r="AJ1035">
        <v>7.8</v>
      </c>
      <c r="AK1035" t="s">
        <v>979</v>
      </c>
      <c r="AL1035" t="s">
        <v>980</v>
      </c>
      <c r="AM1035">
        <v>6.5</v>
      </c>
      <c r="AN1035" t="s">
        <v>979</v>
      </c>
      <c r="AO1035" t="s">
        <v>981</v>
      </c>
      <c r="BF1035">
        <v>8.1</v>
      </c>
      <c r="BG1035" t="s">
        <v>979</v>
      </c>
      <c r="BH1035" t="s">
        <v>971</v>
      </c>
      <c r="BI1035">
        <v>9</v>
      </c>
      <c r="BJ1035" t="s">
        <v>979</v>
      </c>
      <c r="BK1035" t="s">
        <v>963</v>
      </c>
    </row>
    <row r="1036" spans="21:63">
      <c r="U1036" t="s">
        <v>234</v>
      </c>
      <c r="V1036" t="s">
        <v>230</v>
      </c>
      <c r="W1036" t="s">
        <v>235</v>
      </c>
      <c r="X1036">
        <v>7</v>
      </c>
      <c r="Y1036">
        <v>400</v>
      </c>
      <c r="Z1036" t="s">
        <v>977</v>
      </c>
      <c r="AA1036" t="s">
        <v>978</v>
      </c>
      <c r="AB1036">
        <v>1</v>
      </c>
      <c r="AC1036" t="s">
        <v>960</v>
      </c>
      <c r="AD1036">
        <v>1</v>
      </c>
      <c r="AE1036">
        <v>20110131</v>
      </c>
      <c r="AF1036" s="358">
        <v>40574</v>
      </c>
      <c r="AG1036" s="147">
        <v>40574</v>
      </c>
      <c r="AH1036" s="147">
        <v>2011</v>
      </c>
      <c r="AJ1036">
        <v>8</v>
      </c>
      <c r="AK1036" t="s">
        <v>979</v>
      </c>
      <c r="AL1036" t="s">
        <v>980</v>
      </c>
      <c r="AM1036">
        <v>6.5</v>
      </c>
      <c r="AN1036" t="s">
        <v>979</v>
      </c>
      <c r="AO1036" t="s">
        <v>981</v>
      </c>
      <c r="BF1036">
        <v>8.1</v>
      </c>
      <c r="BG1036" t="s">
        <v>979</v>
      </c>
      <c r="BH1036" t="s">
        <v>971</v>
      </c>
      <c r="BI1036">
        <v>9</v>
      </c>
      <c r="BJ1036" t="s">
        <v>979</v>
      </c>
      <c r="BK1036" t="s">
        <v>963</v>
      </c>
    </row>
    <row r="1037" spans="21:63">
      <c r="U1037" t="s">
        <v>234</v>
      </c>
      <c r="V1037" t="s">
        <v>230</v>
      </c>
      <c r="W1037" t="s">
        <v>235</v>
      </c>
      <c r="X1037">
        <v>7</v>
      </c>
      <c r="Y1037">
        <v>400</v>
      </c>
      <c r="Z1037" t="s">
        <v>977</v>
      </c>
      <c r="AA1037" t="s">
        <v>978</v>
      </c>
      <c r="AB1037">
        <v>1</v>
      </c>
      <c r="AC1037" t="s">
        <v>960</v>
      </c>
      <c r="AD1037">
        <v>1</v>
      </c>
      <c r="AE1037">
        <v>20110228</v>
      </c>
      <c r="AF1037" s="358">
        <v>40602</v>
      </c>
      <c r="AG1037" s="147">
        <v>40602</v>
      </c>
      <c r="AH1037" s="147">
        <v>2011</v>
      </c>
      <c r="AJ1037">
        <v>8.1</v>
      </c>
      <c r="AK1037" t="s">
        <v>979</v>
      </c>
      <c r="AL1037" t="s">
        <v>980</v>
      </c>
      <c r="AM1037">
        <v>6.5</v>
      </c>
      <c r="AN1037" t="s">
        <v>979</v>
      </c>
      <c r="AO1037" t="s">
        <v>981</v>
      </c>
      <c r="BF1037">
        <v>8.4</v>
      </c>
      <c r="BG1037" t="s">
        <v>979</v>
      </c>
      <c r="BH1037" t="s">
        <v>971</v>
      </c>
      <c r="BI1037">
        <v>9</v>
      </c>
      <c r="BJ1037" t="s">
        <v>979</v>
      </c>
      <c r="BK1037" t="s">
        <v>963</v>
      </c>
    </row>
    <row r="1038" spans="21:63">
      <c r="U1038" t="s">
        <v>234</v>
      </c>
      <c r="V1038" t="s">
        <v>230</v>
      </c>
      <c r="W1038" t="s">
        <v>235</v>
      </c>
      <c r="X1038">
        <v>7</v>
      </c>
      <c r="Y1038">
        <v>400</v>
      </c>
      <c r="Z1038" t="s">
        <v>977</v>
      </c>
      <c r="AA1038" t="s">
        <v>978</v>
      </c>
      <c r="AB1038">
        <v>1</v>
      </c>
      <c r="AC1038" t="s">
        <v>960</v>
      </c>
      <c r="AD1038">
        <v>1</v>
      </c>
      <c r="AE1038">
        <v>20110331</v>
      </c>
      <c r="AF1038" s="358">
        <v>40633</v>
      </c>
      <c r="AG1038" s="147">
        <v>40633</v>
      </c>
      <c r="AH1038" s="147">
        <v>2011</v>
      </c>
      <c r="AJ1038">
        <v>8.1</v>
      </c>
      <c r="AK1038" t="s">
        <v>979</v>
      </c>
      <c r="AL1038" t="s">
        <v>980</v>
      </c>
      <c r="AM1038">
        <v>6.5</v>
      </c>
      <c r="AN1038" t="s">
        <v>979</v>
      </c>
      <c r="AO1038" t="s">
        <v>981</v>
      </c>
      <c r="BF1038">
        <v>8.3000000000000007</v>
      </c>
      <c r="BG1038" t="s">
        <v>979</v>
      </c>
      <c r="BH1038" t="s">
        <v>971</v>
      </c>
      <c r="BI1038">
        <v>9</v>
      </c>
      <c r="BJ1038" t="s">
        <v>979</v>
      </c>
      <c r="BK1038" t="s">
        <v>963</v>
      </c>
    </row>
    <row r="1039" spans="21:63">
      <c r="U1039" t="s">
        <v>234</v>
      </c>
      <c r="V1039" t="s">
        <v>230</v>
      </c>
      <c r="W1039" t="s">
        <v>235</v>
      </c>
      <c r="X1039">
        <v>7</v>
      </c>
      <c r="Y1039">
        <v>400</v>
      </c>
      <c r="Z1039" t="s">
        <v>977</v>
      </c>
      <c r="AA1039" t="s">
        <v>978</v>
      </c>
      <c r="AB1039">
        <v>1</v>
      </c>
      <c r="AC1039" t="s">
        <v>960</v>
      </c>
      <c r="AD1039">
        <v>1</v>
      </c>
      <c r="AE1039">
        <v>20110430</v>
      </c>
      <c r="AF1039" s="358">
        <v>40663</v>
      </c>
      <c r="AG1039" s="147">
        <v>40663</v>
      </c>
      <c r="AH1039" s="147">
        <v>2011</v>
      </c>
      <c r="AJ1039">
        <v>8.1999999999999993</v>
      </c>
      <c r="AK1039" t="s">
        <v>979</v>
      </c>
      <c r="AL1039" t="s">
        <v>980</v>
      </c>
      <c r="AM1039">
        <v>6.5</v>
      </c>
      <c r="AN1039" t="s">
        <v>979</v>
      </c>
      <c r="AO1039" t="s">
        <v>981</v>
      </c>
      <c r="BF1039">
        <v>8.3000000000000007</v>
      </c>
      <c r="BG1039" t="s">
        <v>979</v>
      </c>
      <c r="BH1039" t="s">
        <v>971</v>
      </c>
      <c r="BI1039">
        <v>9</v>
      </c>
      <c r="BJ1039" t="s">
        <v>979</v>
      </c>
      <c r="BK1039" t="s">
        <v>963</v>
      </c>
    </row>
    <row r="1040" spans="21:63">
      <c r="U1040" t="s">
        <v>234</v>
      </c>
      <c r="V1040" t="s">
        <v>230</v>
      </c>
      <c r="W1040" t="s">
        <v>235</v>
      </c>
      <c r="X1040">
        <v>7</v>
      </c>
      <c r="Y1040">
        <v>400</v>
      </c>
      <c r="Z1040" t="s">
        <v>977</v>
      </c>
      <c r="AA1040" t="s">
        <v>978</v>
      </c>
      <c r="AB1040">
        <v>1</v>
      </c>
      <c r="AC1040" t="s">
        <v>960</v>
      </c>
      <c r="AD1040">
        <v>1</v>
      </c>
      <c r="AE1040">
        <v>20110531</v>
      </c>
      <c r="AF1040" s="358">
        <v>40694</v>
      </c>
      <c r="AG1040" s="147">
        <v>40694</v>
      </c>
      <c r="AH1040" s="147">
        <v>2011</v>
      </c>
      <c r="AJ1040">
        <v>7.9</v>
      </c>
      <c r="AK1040" t="s">
        <v>979</v>
      </c>
      <c r="AL1040" t="s">
        <v>980</v>
      </c>
      <c r="AM1040">
        <v>6.5</v>
      </c>
      <c r="AN1040" t="s">
        <v>979</v>
      </c>
      <c r="AO1040" t="s">
        <v>981</v>
      </c>
      <c r="BF1040">
        <v>8.3000000000000007</v>
      </c>
      <c r="BG1040" t="s">
        <v>979</v>
      </c>
      <c r="BH1040" t="s">
        <v>971</v>
      </c>
      <c r="BI1040">
        <v>9</v>
      </c>
      <c r="BJ1040" t="s">
        <v>979</v>
      </c>
      <c r="BK1040" t="s">
        <v>963</v>
      </c>
    </row>
    <row r="1041" spans="21:63">
      <c r="U1041" t="s">
        <v>234</v>
      </c>
      <c r="V1041" t="s">
        <v>230</v>
      </c>
      <c r="W1041" t="s">
        <v>235</v>
      </c>
      <c r="X1041">
        <v>7</v>
      </c>
      <c r="Y1041">
        <v>400</v>
      </c>
      <c r="Z1041" t="s">
        <v>977</v>
      </c>
      <c r="AA1041" t="s">
        <v>978</v>
      </c>
      <c r="AB1041">
        <v>1</v>
      </c>
      <c r="AC1041" t="s">
        <v>960</v>
      </c>
      <c r="AD1041">
        <v>1</v>
      </c>
      <c r="AE1041">
        <v>20110630</v>
      </c>
      <c r="AF1041" s="358">
        <v>40724</v>
      </c>
      <c r="AG1041" s="147">
        <v>40724</v>
      </c>
      <c r="AH1041" s="147">
        <v>2011</v>
      </c>
      <c r="AJ1041">
        <v>7.7</v>
      </c>
      <c r="AK1041" t="s">
        <v>979</v>
      </c>
      <c r="AL1041" t="s">
        <v>980</v>
      </c>
      <c r="AM1041">
        <v>6.5</v>
      </c>
      <c r="AN1041" t="s">
        <v>979</v>
      </c>
      <c r="AO1041" t="s">
        <v>981</v>
      </c>
      <c r="BF1041">
        <v>7.9</v>
      </c>
      <c r="BG1041" t="s">
        <v>979</v>
      </c>
      <c r="BH1041" t="s">
        <v>971</v>
      </c>
      <c r="BI1041">
        <v>9</v>
      </c>
      <c r="BJ1041" t="s">
        <v>979</v>
      </c>
      <c r="BK1041" t="s">
        <v>963</v>
      </c>
    </row>
    <row r="1042" spans="21:63">
      <c r="U1042" t="s">
        <v>234</v>
      </c>
      <c r="V1042" t="s">
        <v>230</v>
      </c>
      <c r="W1042" t="s">
        <v>235</v>
      </c>
      <c r="X1042">
        <v>7</v>
      </c>
      <c r="Y1042">
        <v>400</v>
      </c>
      <c r="Z1042" t="s">
        <v>977</v>
      </c>
      <c r="AA1042" t="s">
        <v>978</v>
      </c>
      <c r="AB1042">
        <v>1</v>
      </c>
      <c r="AC1042" t="s">
        <v>960</v>
      </c>
      <c r="AD1042">
        <v>1</v>
      </c>
      <c r="AE1042">
        <v>20110731</v>
      </c>
      <c r="AF1042" s="358">
        <v>40755</v>
      </c>
      <c r="AG1042" s="147">
        <v>40755</v>
      </c>
      <c r="AH1042" s="147">
        <v>2011</v>
      </c>
      <c r="AJ1042">
        <v>7.8</v>
      </c>
      <c r="AK1042" t="s">
        <v>979</v>
      </c>
      <c r="AL1042" t="s">
        <v>980</v>
      </c>
      <c r="AM1042">
        <v>6.5</v>
      </c>
      <c r="AN1042" t="s">
        <v>979</v>
      </c>
      <c r="AO1042" t="s">
        <v>981</v>
      </c>
      <c r="BF1042">
        <v>8</v>
      </c>
      <c r="BG1042" t="s">
        <v>979</v>
      </c>
      <c r="BH1042" t="s">
        <v>971</v>
      </c>
      <c r="BI1042">
        <v>9</v>
      </c>
      <c r="BJ1042" t="s">
        <v>979</v>
      </c>
      <c r="BK1042" t="s">
        <v>963</v>
      </c>
    </row>
    <row r="1043" spans="21:63">
      <c r="U1043" t="s">
        <v>234</v>
      </c>
      <c r="V1043" t="s">
        <v>230</v>
      </c>
      <c r="W1043" t="s">
        <v>235</v>
      </c>
      <c r="X1043">
        <v>7</v>
      </c>
      <c r="Y1043">
        <v>400</v>
      </c>
      <c r="Z1043" t="s">
        <v>977</v>
      </c>
      <c r="AA1043" t="s">
        <v>978</v>
      </c>
      <c r="AB1043">
        <v>1</v>
      </c>
      <c r="AC1043" t="s">
        <v>960</v>
      </c>
      <c r="AD1043">
        <v>1</v>
      </c>
      <c r="AE1043">
        <v>20110831</v>
      </c>
      <c r="AF1043" s="358">
        <v>40786</v>
      </c>
      <c r="AG1043" s="147">
        <v>40786</v>
      </c>
      <c r="AH1043" s="147">
        <v>2011</v>
      </c>
      <c r="AJ1043">
        <v>8</v>
      </c>
      <c r="AK1043" t="s">
        <v>979</v>
      </c>
      <c r="AL1043" t="s">
        <v>980</v>
      </c>
      <c r="AM1043">
        <v>6.5</v>
      </c>
      <c r="AN1043" t="s">
        <v>979</v>
      </c>
      <c r="AO1043" t="s">
        <v>981</v>
      </c>
      <c r="BF1043">
        <v>8</v>
      </c>
      <c r="BG1043" t="s">
        <v>979</v>
      </c>
      <c r="BH1043" t="s">
        <v>971</v>
      </c>
      <c r="BI1043">
        <v>9</v>
      </c>
      <c r="BJ1043" t="s">
        <v>979</v>
      </c>
      <c r="BK1043" t="s">
        <v>963</v>
      </c>
    </row>
    <row r="1044" spans="21:63">
      <c r="U1044" t="s">
        <v>234</v>
      </c>
      <c r="V1044" t="s">
        <v>230</v>
      </c>
      <c r="W1044" t="s">
        <v>235</v>
      </c>
      <c r="X1044">
        <v>7</v>
      </c>
      <c r="Y1044">
        <v>400</v>
      </c>
      <c r="Z1044" t="s">
        <v>977</v>
      </c>
      <c r="AA1044" t="s">
        <v>978</v>
      </c>
      <c r="AB1044">
        <v>1</v>
      </c>
      <c r="AC1044" t="s">
        <v>960</v>
      </c>
      <c r="AD1044">
        <v>1</v>
      </c>
      <c r="AE1044">
        <v>20110930</v>
      </c>
      <c r="AF1044" s="358">
        <v>40816</v>
      </c>
      <c r="AG1044" s="147">
        <v>40816</v>
      </c>
      <c r="AH1044" s="147">
        <v>2011</v>
      </c>
      <c r="AJ1044">
        <v>7.7</v>
      </c>
      <c r="AK1044" t="s">
        <v>979</v>
      </c>
      <c r="AL1044" t="s">
        <v>980</v>
      </c>
      <c r="AM1044">
        <v>6.5</v>
      </c>
      <c r="AN1044" t="s">
        <v>979</v>
      </c>
      <c r="AO1044" t="s">
        <v>981</v>
      </c>
      <c r="BF1044">
        <v>8.1999999999999993</v>
      </c>
      <c r="BG1044" t="s">
        <v>979</v>
      </c>
      <c r="BH1044" t="s">
        <v>971</v>
      </c>
      <c r="BI1044">
        <v>9</v>
      </c>
      <c r="BJ1044" t="s">
        <v>979</v>
      </c>
      <c r="BK1044" t="s">
        <v>963</v>
      </c>
    </row>
    <row r="1045" spans="21:63">
      <c r="U1045" t="s">
        <v>234</v>
      </c>
      <c r="V1045" t="s">
        <v>230</v>
      </c>
      <c r="W1045" t="s">
        <v>235</v>
      </c>
      <c r="X1045">
        <v>7</v>
      </c>
      <c r="Y1045">
        <v>400</v>
      </c>
      <c r="Z1045" t="s">
        <v>977</v>
      </c>
      <c r="AA1045" t="s">
        <v>978</v>
      </c>
      <c r="AB1045">
        <v>1</v>
      </c>
      <c r="AC1045" t="s">
        <v>960</v>
      </c>
      <c r="AD1045">
        <v>1</v>
      </c>
      <c r="AE1045">
        <v>20111031</v>
      </c>
      <c r="AF1045" s="358">
        <v>40847</v>
      </c>
      <c r="AG1045" s="147">
        <v>40847</v>
      </c>
      <c r="AH1045" s="147">
        <v>2011</v>
      </c>
      <c r="AJ1045">
        <v>8</v>
      </c>
      <c r="AK1045" t="s">
        <v>979</v>
      </c>
      <c r="AL1045" t="s">
        <v>980</v>
      </c>
      <c r="AM1045">
        <v>6.5</v>
      </c>
      <c r="AN1045" t="s">
        <v>979</v>
      </c>
      <c r="AO1045" t="s">
        <v>981</v>
      </c>
      <c r="BF1045">
        <v>8.1</v>
      </c>
      <c r="BG1045" t="s">
        <v>979</v>
      </c>
      <c r="BH1045" t="s">
        <v>971</v>
      </c>
      <c r="BI1045">
        <v>9</v>
      </c>
      <c r="BJ1045" t="s">
        <v>979</v>
      </c>
      <c r="BK1045" t="s">
        <v>963</v>
      </c>
    </row>
    <row r="1046" spans="21:63">
      <c r="U1046" t="s">
        <v>234</v>
      </c>
      <c r="V1046" t="s">
        <v>230</v>
      </c>
      <c r="W1046" t="s">
        <v>235</v>
      </c>
      <c r="X1046">
        <v>7</v>
      </c>
      <c r="Y1046">
        <v>400</v>
      </c>
      <c r="Z1046" t="s">
        <v>977</v>
      </c>
      <c r="AA1046" t="s">
        <v>978</v>
      </c>
      <c r="AB1046">
        <v>1</v>
      </c>
      <c r="AC1046" t="s">
        <v>960</v>
      </c>
      <c r="AD1046">
        <v>1</v>
      </c>
      <c r="AE1046">
        <v>20111130</v>
      </c>
      <c r="AF1046" s="358">
        <v>40877</v>
      </c>
      <c r="AG1046" s="147">
        <v>40877</v>
      </c>
      <c r="AH1046" s="147">
        <v>2011</v>
      </c>
      <c r="AJ1046">
        <v>7.9</v>
      </c>
      <c r="AK1046" t="s">
        <v>979</v>
      </c>
      <c r="AL1046" t="s">
        <v>980</v>
      </c>
      <c r="AM1046">
        <v>6.5</v>
      </c>
      <c r="AN1046" t="s">
        <v>979</v>
      </c>
      <c r="AO1046" t="s">
        <v>981</v>
      </c>
      <c r="BF1046">
        <v>8.1999999999999993</v>
      </c>
      <c r="BG1046" t="s">
        <v>979</v>
      </c>
      <c r="BH1046" t="s">
        <v>971</v>
      </c>
      <c r="BI1046">
        <v>9</v>
      </c>
      <c r="BJ1046" t="s">
        <v>979</v>
      </c>
      <c r="BK1046" t="s">
        <v>963</v>
      </c>
    </row>
    <row r="1047" spans="21:63">
      <c r="U1047" t="s">
        <v>234</v>
      </c>
      <c r="V1047" t="s">
        <v>230</v>
      </c>
      <c r="W1047" t="s">
        <v>235</v>
      </c>
      <c r="X1047">
        <v>7</v>
      </c>
      <c r="Y1047">
        <v>400</v>
      </c>
      <c r="Z1047" t="s">
        <v>977</v>
      </c>
      <c r="AA1047" t="s">
        <v>978</v>
      </c>
      <c r="AB1047">
        <v>1</v>
      </c>
      <c r="AC1047" t="s">
        <v>960</v>
      </c>
      <c r="AD1047">
        <v>1</v>
      </c>
      <c r="AE1047">
        <v>20111231</v>
      </c>
      <c r="AF1047" s="358">
        <v>40908</v>
      </c>
      <c r="AG1047" s="147">
        <v>40908</v>
      </c>
      <c r="AH1047" s="147">
        <v>2011</v>
      </c>
      <c r="AJ1047">
        <v>8</v>
      </c>
      <c r="AK1047" t="s">
        <v>979</v>
      </c>
      <c r="AL1047" t="s">
        <v>980</v>
      </c>
      <c r="AM1047">
        <v>6.5</v>
      </c>
      <c r="AN1047" t="s">
        <v>979</v>
      </c>
      <c r="AO1047" t="s">
        <v>981</v>
      </c>
      <c r="BF1047">
        <v>8.1999999999999993</v>
      </c>
      <c r="BG1047" t="s">
        <v>979</v>
      </c>
      <c r="BH1047" t="s">
        <v>971</v>
      </c>
      <c r="BI1047">
        <v>9</v>
      </c>
      <c r="BJ1047" t="s">
        <v>979</v>
      </c>
      <c r="BK1047" t="s">
        <v>963</v>
      </c>
    </row>
    <row r="1048" spans="21:63">
      <c r="U1048" t="s">
        <v>234</v>
      </c>
      <c r="V1048" t="s">
        <v>230</v>
      </c>
      <c r="W1048" t="s">
        <v>235</v>
      </c>
      <c r="X1048">
        <v>7</v>
      </c>
      <c r="Y1048">
        <v>400</v>
      </c>
      <c r="Z1048" t="s">
        <v>977</v>
      </c>
      <c r="AA1048" t="s">
        <v>978</v>
      </c>
      <c r="AB1048">
        <v>1</v>
      </c>
      <c r="AC1048" t="s">
        <v>960</v>
      </c>
      <c r="AD1048">
        <v>1</v>
      </c>
      <c r="AE1048">
        <v>20120131</v>
      </c>
      <c r="AF1048" s="358">
        <v>40939</v>
      </c>
      <c r="AG1048" s="147">
        <v>40939</v>
      </c>
      <c r="AH1048" s="147">
        <v>2012</v>
      </c>
      <c r="AJ1048">
        <v>7.9</v>
      </c>
      <c r="AK1048" t="s">
        <v>979</v>
      </c>
      <c r="AL1048" t="s">
        <v>980</v>
      </c>
      <c r="AM1048">
        <v>6.5</v>
      </c>
      <c r="AN1048" t="s">
        <v>979</v>
      </c>
      <c r="AO1048" t="s">
        <v>981</v>
      </c>
      <c r="BF1048">
        <v>8.3000000000000007</v>
      </c>
      <c r="BG1048" t="s">
        <v>979</v>
      </c>
      <c r="BH1048" t="s">
        <v>971</v>
      </c>
      <c r="BI1048">
        <v>9</v>
      </c>
      <c r="BJ1048" t="s">
        <v>979</v>
      </c>
      <c r="BK1048" t="s">
        <v>963</v>
      </c>
    </row>
    <row r="1049" spans="21:63">
      <c r="U1049" t="s">
        <v>234</v>
      </c>
      <c r="V1049" t="s">
        <v>230</v>
      </c>
      <c r="W1049" t="s">
        <v>235</v>
      </c>
      <c r="X1049">
        <v>7</v>
      </c>
      <c r="Y1049">
        <v>400</v>
      </c>
      <c r="Z1049" t="s">
        <v>977</v>
      </c>
      <c r="AA1049" t="s">
        <v>978</v>
      </c>
      <c r="AB1049">
        <v>1</v>
      </c>
      <c r="AC1049" t="s">
        <v>960</v>
      </c>
      <c r="AD1049">
        <v>1</v>
      </c>
      <c r="AE1049">
        <v>20120229</v>
      </c>
      <c r="AF1049" s="358">
        <v>40968</v>
      </c>
      <c r="AG1049" s="147">
        <v>40968</v>
      </c>
      <c r="AH1049" s="147">
        <v>2012</v>
      </c>
      <c r="AJ1049">
        <v>7.7</v>
      </c>
      <c r="AK1049" t="s">
        <v>979</v>
      </c>
      <c r="AL1049" t="s">
        <v>980</v>
      </c>
      <c r="AM1049">
        <v>6.5</v>
      </c>
      <c r="AN1049" t="s">
        <v>979</v>
      </c>
      <c r="AO1049" t="s">
        <v>981</v>
      </c>
      <c r="BF1049">
        <v>8.3000000000000007</v>
      </c>
      <c r="BG1049" t="s">
        <v>979</v>
      </c>
      <c r="BH1049" t="s">
        <v>971</v>
      </c>
      <c r="BI1049">
        <v>9</v>
      </c>
      <c r="BJ1049" t="s">
        <v>979</v>
      </c>
      <c r="BK1049" t="s">
        <v>963</v>
      </c>
    </row>
    <row r="1050" spans="21:63">
      <c r="U1050" t="s">
        <v>234</v>
      </c>
      <c r="V1050" t="s">
        <v>230</v>
      </c>
      <c r="W1050" t="s">
        <v>235</v>
      </c>
      <c r="X1050">
        <v>7</v>
      </c>
      <c r="Y1050">
        <v>400</v>
      </c>
      <c r="Z1050" t="s">
        <v>977</v>
      </c>
      <c r="AA1050" t="s">
        <v>978</v>
      </c>
      <c r="AB1050">
        <v>1</v>
      </c>
      <c r="AC1050" t="s">
        <v>960</v>
      </c>
      <c r="AD1050">
        <v>1</v>
      </c>
      <c r="AE1050">
        <v>20120331</v>
      </c>
      <c r="AF1050" s="358">
        <v>40999</v>
      </c>
      <c r="AG1050" s="147">
        <v>40999</v>
      </c>
      <c r="AH1050" s="147">
        <v>2012</v>
      </c>
      <c r="AJ1050">
        <v>8.3000000000000007</v>
      </c>
      <c r="AK1050" t="s">
        <v>979</v>
      </c>
      <c r="AL1050" t="s">
        <v>980</v>
      </c>
      <c r="AM1050">
        <v>6.5</v>
      </c>
      <c r="AN1050" t="s">
        <v>979</v>
      </c>
      <c r="AO1050" t="s">
        <v>981</v>
      </c>
      <c r="BF1050">
        <v>8.4</v>
      </c>
      <c r="BG1050" t="s">
        <v>979</v>
      </c>
      <c r="BH1050" t="s">
        <v>971</v>
      </c>
      <c r="BI1050">
        <v>9</v>
      </c>
      <c r="BJ1050" t="s">
        <v>979</v>
      </c>
      <c r="BK1050" t="s">
        <v>963</v>
      </c>
    </row>
    <row r="1051" spans="21:63">
      <c r="U1051" t="s">
        <v>234</v>
      </c>
      <c r="V1051" t="s">
        <v>230</v>
      </c>
      <c r="W1051" t="s">
        <v>235</v>
      </c>
      <c r="X1051">
        <v>7</v>
      </c>
      <c r="Y1051">
        <v>400</v>
      </c>
      <c r="Z1051" t="s">
        <v>977</v>
      </c>
      <c r="AA1051" t="s">
        <v>978</v>
      </c>
      <c r="AB1051">
        <v>1</v>
      </c>
      <c r="AC1051" t="s">
        <v>960</v>
      </c>
      <c r="AD1051">
        <v>1</v>
      </c>
      <c r="AE1051">
        <v>20120430</v>
      </c>
      <c r="AF1051" s="358">
        <v>41029</v>
      </c>
      <c r="AG1051" s="147">
        <v>41029</v>
      </c>
      <c r="AH1051" s="147">
        <v>2012</v>
      </c>
      <c r="AJ1051">
        <v>8</v>
      </c>
      <c r="AK1051" t="s">
        <v>979</v>
      </c>
      <c r="AL1051" t="s">
        <v>980</v>
      </c>
      <c r="AM1051">
        <v>6.5</v>
      </c>
      <c r="AN1051" t="s">
        <v>979</v>
      </c>
      <c r="AO1051" t="s">
        <v>981</v>
      </c>
      <c r="BF1051">
        <v>8.1999999999999993</v>
      </c>
      <c r="BG1051" t="s">
        <v>979</v>
      </c>
      <c r="BH1051" t="s">
        <v>971</v>
      </c>
      <c r="BI1051">
        <v>9</v>
      </c>
      <c r="BJ1051" t="s">
        <v>979</v>
      </c>
      <c r="BK1051" t="s">
        <v>963</v>
      </c>
    </row>
    <row r="1052" spans="21:63">
      <c r="U1052" t="s">
        <v>234</v>
      </c>
      <c r="V1052" t="s">
        <v>230</v>
      </c>
      <c r="W1052" t="s">
        <v>235</v>
      </c>
      <c r="X1052">
        <v>7</v>
      </c>
      <c r="Y1052">
        <v>400</v>
      </c>
      <c r="Z1052" t="s">
        <v>977</v>
      </c>
      <c r="AA1052" t="s">
        <v>978</v>
      </c>
      <c r="AB1052">
        <v>1</v>
      </c>
      <c r="AC1052" t="s">
        <v>960</v>
      </c>
      <c r="AD1052">
        <v>1</v>
      </c>
      <c r="AE1052">
        <v>20120531</v>
      </c>
      <c r="AF1052" s="358">
        <v>41060</v>
      </c>
      <c r="AG1052" s="147">
        <v>41060</v>
      </c>
      <c r="AH1052" s="147">
        <v>2012</v>
      </c>
      <c r="AV1052" t="s">
        <v>979</v>
      </c>
      <c r="AW1052" t="s">
        <v>980</v>
      </c>
      <c r="AX1052">
        <v>6</v>
      </c>
      <c r="AY1052" t="s">
        <v>979</v>
      </c>
      <c r="AZ1052" t="s">
        <v>981</v>
      </c>
      <c r="BG1052" t="s">
        <v>979</v>
      </c>
      <c r="BH1052" t="s">
        <v>971</v>
      </c>
      <c r="BI1052">
        <v>9</v>
      </c>
      <c r="BJ1052" t="s">
        <v>979</v>
      </c>
      <c r="BK1052" t="s">
        <v>963</v>
      </c>
    </row>
    <row r="1053" spans="21:63">
      <c r="U1053" t="s">
        <v>234</v>
      </c>
      <c r="V1053" t="s">
        <v>230</v>
      </c>
      <c r="W1053" t="s">
        <v>235</v>
      </c>
      <c r="X1053">
        <v>7</v>
      </c>
      <c r="Y1053">
        <v>400</v>
      </c>
      <c r="Z1053" t="s">
        <v>977</v>
      </c>
      <c r="AA1053" t="s">
        <v>978</v>
      </c>
      <c r="AB1053">
        <v>1</v>
      </c>
      <c r="AC1053" t="s">
        <v>960</v>
      </c>
      <c r="AD1053">
        <v>1</v>
      </c>
      <c r="AE1053">
        <v>20120630</v>
      </c>
      <c r="AF1053" s="358">
        <v>41090</v>
      </c>
      <c r="AG1053" s="147">
        <v>41090</v>
      </c>
      <c r="AH1053" s="147">
        <v>2012</v>
      </c>
      <c r="AV1053" t="s">
        <v>979</v>
      </c>
      <c r="AW1053" t="s">
        <v>980</v>
      </c>
      <c r="AX1053">
        <v>6</v>
      </c>
      <c r="AY1053" t="s">
        <v>979</v>
      </c>
      <c r="AZ1053" t="s">
        <v>981</v>
      </c>
      <c r="BG1053" t="s">
        <v>979</v>
      </c>
      <c r="BH1053" t="s">
        <v>971</v>
      </c>
      <c r="BI1053">
        <v>9</v>
      </c>
      <c r="BJ1053" t="s">
        <v>979</v>
      </c>
      <c r="BK1053" t="s">
        <v>963</v>
      </c>
    </row>
    <row r="1054" spans="21:63">
      <c r="U1054" t="s">
        <v>234</v>
      </c>
      <c r="V1054" t="s">
        <v>230</v>
      </c>
      <c r="W1054" t="s">
        <v>235</v>
      </c>
      <c r="X1054">
        <v>7</v>
      </c>
      <c r="Y1054">
        <v>400</v>
      </c>
      <c r="Z1054" t="s">
        <v>977</v>
      </c>
      <c r="AA1054" t="s">
        <v>978</v>
      </c>
      <c r="AB1054">
        <v>1</v>
      </c>
      <c r="AC1054" t="s">
        <v>960</v>
      </c>
      <c r="AD1054">
        <v>1</v>
      </c>
      <c r="AE1054">
        <v>20120731</v>
      </c>
      <c r="AF1054" s="358">
        <v>41121</v>
      </c>
      <c r="AG1054" s="147">
        <v>41121</v>
      </c>
      <c r="AH1054" s="147">
        <v>2012</v>
      </c>
      <c r="AV1054" t="s">
        <v>979</v>
      </c>
      <c r="AW1054" t="s">
        <v>980</v>
      </c>
      <c r="AX1054">
        <v>6</v>
      </c>
      <c r="AY1054" t="s">
        <v>979</v>
      </c>
      <c r="AZ1054" t="s">
        <v>981</v>
      </c>
      <c r="BG1054" t="s">
        <v>979</v>
      </c>
      <c r="BH1054" t="s">
        <v>971</v>
      </c>
      <c r="BI1054">
        <v>9</v>
      </c>
      <c r="BJ1054" t="s">
        <v>979</v>
      </c>
      <c r="BK1054" t="s">
        <v>963</v>
      </c>
    </row>
    <row r="1055" spans="21:63">
      <c r="U1055" t="s">
        <v>234</v>
      </c>
      <c r="V1055" t="s">
        <v>230</v>
      </c>
      <c r="W1055" t="s">
        <v>235</v>
      </c>
      <c r="X1055">
        <v>7</v>
      </c>
      <c r="Y1055">
        <v>400</v>
      </c>
      <c r="Z1055" t="s">
        <v>977</v>
      </c>
      <c r="AA1055" t="s">
        <v>978</v>
      </c>
      <c r="AB1055">
        <v>1</v>
      </c>
      <c r="AC1055" t="s">
        <v>960</v>
      </c>
      <c r="AD1055">
        <v>1</v>
      </c>
      <c r="AE1055">
        <v>20120831</v>
      </c>
      <c r="AF1055" s="358">
        <v>41152</v>
      </c>
      <c r="AG1055" s="147">
        <v>41152</v>
      </c>
      <c r="AH1055" s="147">
        <v>2012</v>
      </c>
      <c r="AV1055" t="s">
        <v>979</v>
      </c>
      <c r="AW1055" t="s">
        <v>980</v>
      </c>
      <c r="AX1055">
        <v>6</v>
      </c>
      <c r="AY1055" t="s">
        <v>979</v>
      </c>
      <c r="AZ1055" t="s">
        <v>981</v>
      </c>
      <c r="BG1055" t="s">
        <v>979</v>
      </c>
      <c r="BH1055" t="s">
        <v>971</v>
      </c>
      <c r="BI1055">
        <v>9</v>
      </c>
      <c r="BJ1055" t="s">
        <v>979</v>
      </c>
      <c r="BK1055" t="s">
        <v>963</v>
      </c>
    </row>
    <row r="1056" spans="21:63">
      <c r="U1056" t="s">
        <v>234</v>
      </c>
      <c r="V1056" t="s">
        <v>230</v>
      </c>
      <c r="W1056" t="s">
        <v>235</v>
      </c>
      <c r="X1056">
        <v>7</v>
      </c>
      <c r="Y1056">
        <v>400</v>
      </c>
      <c r="Z1056" t="s">
        <v>977</v>
      </c>
      <c r="AA1056" t="s">
        <v>978</v>
      </c>
      <c r="AB1056">
        <v>1</v>
      </c>
      <c r="AC1056" t="s">
        <v>960</v>
      </c>
      <c r="AD1056">
        <v>1</v>
      </c>
      <c r="AE1056">
        <v>20120930</v>
      </c>
      <c r="AF1056" s="358">
        <v>41182</v>
      </c>
      <c r="AG1056" s="147">
        <v>41182</v>
      </c>
      <c r="AH1056" s="147">
        <v>2012</v>
      </c>
      <c r="AV1056" t="s">
        <v>979</v>
      </c>
      <c r="AW1056" t="s">
        <v>980</v>
      </c>
      <c r="AX1056">
        <v>6</v>
      </c>
      <c r="AY1056" t="s">
        <v>979</v>
      </c>
      <c r="AZ1056" t="s">
        <v>981</v>
      </c>
      <c r="BG1056" t="s">
        <v>979</v>
      </c>
      <c r="BH1056" t="s">
        <v>971</v>
      </c>
      <c r="BI1056">
        <v>9</v>
      </c>
      <c r="BJ1056" t="s">
        <v>979</v>
      </c>
      <c r="BK1056" t="s">
        <v>963</v>
      </c>
    </row>
    <row r="1057" spans="21:63">
      <c r="U1057" t="s">
        <v>234</v>
      </c>
      <c r="V1057" t="s">
        <v>230</v>
      </c>
      <c r="W1057" t="s">
        <v>235</v>
      </c>
      <c r="X1057">
        <v>7</v>
      </c>
      <c r="Y1057">
        <v>530</v>
      </c>
      <c r="Z1057" t="s">
        <v>982</v>
      </c>
      <c r="AA1057" t="s">
        <v>983</v>
      </c>
      <c r="AB1057">
        <v>1</v>
      </c>
      <c r="AC1057" t="s">
        <v>960</v>
      </c>
      <c r="AD1057">
        <v>1</v>
      </c>
      <c r="AE1057">
        <v>20090731</v>
      </c>
      <c r="AF1057" s="358">
        <v>40025</v>
      </c>
      <c r="AG1057" s="147">
        <v>40025</v>
      </c>
      <c r="AH1057" s="147">
        <v>2009</v>
      </c>
      <c r="AT1057" t="s">
        <v>984</v>
      </c>
      <c r="AU1057">
        <v>10</v>
      </c>
      <c r="AV1057" t="s">
        <v>976</v>
      </c>
      <c r="AW1057" t="s">
        <v>971</v>
      </c>
      <c r="AX1057">
        <v>35</v>
      </c>
      <c r="AY1057" t="s">
        <v>976</v>
      </c>
      <c r="AZ1057" t="s">
        <v>962</v>
      </c>
      <c r="BE1057" t="s">
        <v>984</v>
      </c>
      <c r="BF1057">
        <v>10</v>
      </c>
      <c r="BG1057" t="s">
        <v>976</v>
      </c>
      <c r="BH1057" t="s">
        <v>971</v>
      </c>
      <c r="BI1057">
        <v>70</v>
      </c>
      <c r="BJ1057" t="s">
        <v>976</v>
      </c>
      <c r="BK1057" t="s">
        <v>963</v>
      </c>
    </row>
    <row r="1058" spans="21:63">
      <c r="U1058" t="s">
        <v>234</v>
      </c>
      <c r="V1058" t="s">
        <v>230</v>
      </c>
      <c r="W1058" t="s">
        <v>235</v>
      </c>
      <c r="X1058">
        <v>7</v>
      </c>
      <c r="Y1058">
        <v>530</v>
      </c>
      <c r="Z1058" t="s">
        <v>982</v>
      </c>
      <c r="AA1058" t="s">
        <v>983</v>
      </c>
      <c r="AB1058">
        <v>1</v>
      </c>
      <c r="AC1058" t="s">
        <v>960</v>
      </c>
      <c r="AD1058">
        <v>1</v>
      </c>
      <c r="AE1058">
        <v>20090831</v>
      </c>
      <c r="AF1058" s="358">
        <v>40056</v>
      </c>
      <c r="AG1058" s="147">
        <v>40056</v>
      </c>
      <c r="AH1058" s="147">
        <v>2009</v>
      </c>
      <c r="AT1058" t="s">
        <v>984</v>
      </c>
      <c r="AU1058">
        <v>10</v>
      </c>
      <c r="AV1058" t="s">
        <v>976</v>
      </c>
      <c r="AW1058" t="s">
        <v>971</v>
      </c>
      <c r="AX1058">
        <v>35</v>
      </c>
      <c r="AY1058" t="s">
        <v>976</v>
      </c>
      <c r="AZ1058" t="s">
        <v>962</v>
      </c>
      <c r="BE1058" t="s">
        <v>984</v>
      </c>
      <c r="BF1058">
        <v>10</v>
      </c>
      <c r="BG1058" t="s">
        <v>976</v>
      </c>
      <c r="BH1058" t="s">
        <v>971</v>
      </c>
      <c r="BI1058">
        <v>70</v>
      </c>
      <c r="BJ1058" t="s">
        <v>976</v>
      </c>
      <c r="BK1058" t="s">
        <v>963</v>
      </c>
    </row>
    <row r="1059" spans="21:63">
      <c r="U1059" t="s">
        <v>234</v>
      </c>
      <c r="V1059" t="s">
        <v>230</v>
      </c>
      <c r="W1059" t="s">
        <v>235</v>
      </c>
      <c r="X1059">
        <v>7</v>
      </c>
      <c r="Y1059">
        <v>530</v>
      </c>
      <c r="Z1059" t="s">
        <v>982</v>
      </c>
      <c r="AA1059" t="s">
        <v>983</v>
      </c>
      <c r="AB1059">
        <v>1</v>
      </c>
      <c r="AC1059" t="s">
        <v>960</v>
      </c>
      <c r="AD1059">
        <v>1</v>
      </c>
      <c r="AE1059">
        <v>20090930</v>
      </c>
      <c r="AF1059" s="358">
        <v>40086</v>
      </c>
      <c r="AG1059" s="147">
        <v>40086</v>
      </c>
      <c r="AH1059" s="147">
        <v>2009</v>
      </c>
      <c r="AT1059" t="s">
        <v>984</v>
      </c>
      <c r="AU1059">
        <v>10</v>
      </c>
      <c r="AV1059" t="s">
        <v>976</v>
      </c>
      <c r="AW1059" t="s">
        <v>971</v>
      </c>
      <c r="AX1059">
        <v>35</v>
      </c>
      <c r="AY1059" t="s">
        <v>976</v>
      </c>
      <c r="AZ1059" t="s">
        <v>962</v>
      </c>
      <c r="BE1059" t="s">
        <v>984</v>
      </c>
      <c r="BF1059">
        <v>10</v>
      </c>
      <c r="BG1059" t="s">
        <v>976</v>
      </c>
      <c r="BH1059" t="s">
        <v>971</v>
      </c>
      <c r="BI1059">
        <v>70</v>
      </c>
      <c r="BJ1059" t="s">
        <v>976</v>
      </c>
      <c r="BK1059" t="s">
        <v>963</v>
      </c>
    </row>
    <row r="1060" spans="21:63">
      <c r="U1060" t="s">
        <v>234</v>
      </c>
      <c r="V1060" t="s">
        <v>230</v>
      </c>
      <c r="W1060" t="s">
        <v>235</v>
      </c>
      <c r="X1060">
        <v>7</v>
      </c>
      <c r="Y1060">
        <v>530</v>
      </c>
      <c r="Z1060" t="s">
        <v>982</v>
      </c>
      <c r="AA1060" t="s">
        <v>983</v>
      </c>
      <c r="AB1060">
        <v>1</v>
      </c>
      <c r="AC1060" t="s">
        <v>960</v>
      </c>
      <c r="AD1060">
        <v>1</v>
      </c>
      <c r="AE1060">
        <v>20091031</v>
      </c>
      <c r="AF1060" s="358">
        <v>40117</v>
      </c>
      <c r="AG1060" s="147">
        <v>40117</v>
      </c>
      <c r="AH1060" s="147">
        <v>2009</v>
      </c>
      <c r="AT1060" t="s">
        <v>984</v>
      </c>
      <c r="AU1060">
        <v>10</v>
      </c>
      <c r="AV1060" t="s">
        <v>976</v>
      </c>
      <c r="AW1060" t="s">
        <v>971</v>
      </c>
      <c r="AX1060">
        <v>35</v>
      </c>
      <c r="AY1060" t="s">
        <v>976</v>
      </c>
      <c r="AZ1060" t="s">
        <v>962</v>
      </c>
      <c r="BE1060" t="s">
        <v>984</v>
      </c>
      <c r="BF1060">
        <v>10</v>
      </c>
      <c r="BG1060" t="s">
        <v>976</v>
      </c>
      <c r="BH1060" t="s">
        <v>971</v>
      </c>
      <c r="BI1060">
        <v>70</v>
      </c>
      <c r="BJ1060" t="s">
        <v>976</v>
      </c>
      <c r="BK1060" t="s">
        <v>963</v>
      </c>
    </row>
    <row r="1061" spans="21:63">
      <c r="U1061" t="s">
        <v>234</v>
      </c>
      <c r="V1061" t="s">
        <v>230</v>
      </c>
      <c r="W1061" t="s">
        <v>235</v>
      </c>
      <c r="X1061">
        <v>7</v>
      </c>
      <c r="Y1061">
        <v>530</v>
      </c>
      <c r="Z1061" t="s">
        <v>982</v>
      </c>
      <c r="AA1061" t="s">
        <v>983</v>
      </c>
      <c r="AB1061">
        <v>1</v>
      </c>
      <c r="AC1061" t="s">
        <v>960</v>
      </c>
      <c r="AD1061">
        <v>1</v>
      </c>
      <c r="AE1061">
        <v>20091130</v>
      </c>
      <c r="AF1061" s="358">
        <v>40147</v>
      </c>
      <c r="AG1061" s="147">
        <v>40147</v>
      </c>
      <c r="AH1061" s="147">
        <v>2009</v>
      </c>
      <c r="AT1061" t="s">
        <v>984</v>
      </c>
      <c r="AU1061">
        <v>10</v>
      </c>
      <c r="AV1061" t="s">
        <v>976</v>
      </c>
      <c r="AW1061" t="s">
        <v>971</v>
      </c>
      <c r="AX1061">
        <v>35</v>
      </c>
      <c r="AY1061" t="s">
        <v>976</v>
      </c>
      <c r="AZ1061" t="s">
        <v>962</v>
      </c>
      <c r="BE1061" t="s">
        <v>984</v>
      </c>
      <c r="BF1061">
        <v>10</v>
      </c>
      <c r="BG1061" t="s">
        <v>976</v>
      </c>
      <c r="BH1061" t="s">
        <v>971</v>
      </c>
      <c r="BI1061">
        <v>70</v>
      </c>
      <c r="BJ1061" t="s">
        <v>976</v>
      </c>
      <c r="BK1061" t="s">
        <v>963</v>
      </c>
    </row>
    <row r="1062" spans="21:63">
      <c r="U1062" t="s">
        <v>234</v>
      </c>
      <c r="V1062" t="s">
        <v>230</v>
      </c>
      <c r="W1062" t="s">
        <v>235</v>
      </c>
      <c r="X1062">
        <v>7</v>
      </c>
      <c r="Y1062">
        <v>530</v>
      </c>
      <c r="Z1062" t="s">
        <v>982</v>
      </c>
      <c r="AA1062" t="s">
        <v>983</v>
      </c>
      <c r="AB1062">
        <v>1</v>
      </c>
      <c r="AC1062" t="s">
        <v>960</v>
      </c>
      <c r="AD1062">
        <v>1</v>
      </c>
      <c r="AE1062">
        <v>20091231</v>
      </c>
      <c r="AF1062" s="358">
        <v>40178</v>
      </c>
      <c r="AG1062" s="147">
        <v>40178</v>
      </c>
      <c r="AH1062" s="147">
        <v>2009</v>
      </c>
      <c r="AT1062" t="s">
        <v>984</v>
      </c>
      <c r="AU1062">
        <v>10</v>
      </c>
      <c r="AV1062" t="s">
        <v>976</v>
      </c>
      <c r="AW1062" t="s">
        <v>971</v>
      </c>
      <c r="AX1062">
        <v>35</v>
      </c>
      <c r="AY1062" t="s">
        <v>976</v>
      </c>
      <c r="AZ1062" t="s">
        <v>962</v>
      </c>
      <c r="BE1062" t="s">
        <v>984</v>
      </c>
      <c r="BF1062">
        <v>10</v>
      </c>
      <c r="BG1062" t="s">
        <v>976</v>
      </c>
      <c r="BH1062" t="s">
        <v>971</v>
      </c>
      <c r="BI1062">
        <v>70</v>
      </c>
      <c r="BJ1062" t="s">
        <v>976</v>
      </c>
      <c r="BK1062" t="s">
        <v>963</v>
      </c>
    </row>
    <row r="1063" spans="21:63">
      <c r="U1063" t="s">
        <v>234</v>
      </c>
      <c r="V1063" t="s">
        <v>230</v>
      </c>
      <c r="W1063" t="s">
        <v>235</v>
      </c>
      <c r="X1063">
        <v>7</v>
      </c>
      <c r="Y1063">
        <v>530</v>
      </c>
      <c r="Z1063" t="s">
        <v>982</v>
      </c>
      <c r="AA1063" t="s">
        <v>983</v>
      </c>
      <c r="AB1063">
        <v>1</v>
      </c>
      <c r="AC1063" t="s">
        <v>960</v>
      </c>
      <c r="AD1063">
        <v>1</v>
      </c>
      <c r="AE1063">
        <v>20100131</v>
      </c>
      <c r="AF1063" s="358">
        <v>40209</v>
      </c>
      <c r="AG1063" s="147">
        <v>40209</v>
      </c>
      <c r="AH1063" s="147">
        <v>2010</v>
      </c>
      <c r="AT1063" t="s">
        <v>984</v>
      </c>
      <c r="AU1063">
        <v>10</v>
      </c>
      <c r="AV1063" t="s">
        <v>976</v>
      </c>
      <c r="AW1063" t="s">
        <v>971</v>
      </c>
      <c r="AX1063">
        <v>35</v>
      </c>
      <c r="AY1063" t="s">
        <v>976</v>
      </c>
      <c r="AZ1063" t="s">
        <v>962</v>
      </c>
      <c r="BE1063" t="s">
        <v>984</v>
      </c>
      <c r="BF1063">
        <v>10</v>
      </c>
      <c r="BG1063" t="s">
        <v>976</v>
      </c>
      <c r="BH1063" t="s">
        <v>971</v>
      </c>
      <c r="BI1063">
        <v>70</v>
      </c>
      <c r="BJ1063" t="s">
        <v>976</v>
      </c>
      <c r="BK1063" t="s">
        <v>963</v>
      </c>
    </row>
    <row r="1064" spans="21:63">
      <c r="U1064" t="s">
        <v>234</v>
      </c>
      <c r="V1064" t="s">
        <v>230</v>
      </c>
      <c r="W1064" t="s">
        <v>235</v>
      </c>
      <c r="X1064">
        <v>7</v>
      </c>
      <c r="Y1064">
        <v>530</v>
      </c>
      <c r="Z1064" t="s">
        <v>982</v>
      </c>
      <c r="AA1064" t="s">
        <v>983</v>
      </c>
      <c r="AB1064">
        <v>1</v>
      </c>
      <c r="AC1064" t="s">
        <v>960</v>
      </c>
      <c r="AD1064">
        <v>1</v>
      </c>
      <c r="AE1064">
        <v>20100228</v>
      </c>
      <c r="AF1064" s="358">
        <v>40237</v>
      </c>
      <c r="AG1064" s="147">
        <v>40237</v>
      </c>
      <c r="AH1064" s="147">
        <v>2010</v>
      </c>
      <c r="AT1064" t="s">
        <v>984</v>
      </c>
      <c r="AU1064">
        <v>10</v>
      </c>
      <c r="AV1064" t="s">
        <v>976</v>
      </c>
      <c r="AW1064" t="s">
        <v>971</v>
      </c>
      <c r="AX1064">
        <v>35</v>
      </c>
      <c r="AY1064" t="s">
        <v>976</v>
      </c>
      <c r="AZ1064" t="s">
        <v>962</v>
      </c>
      <c r="BE1064" t="s">
        <v>984</v>
      </c>
      <c r="BF1064">
        <v>10</v>
      </c>
      <c r="BG1064" t="s">
        <v>976</v>
      </c>
      <c r="BH1064" t="s">
        <v>971</v>
      </c>
      <c r="BI1064">
        <v>70</v>
      </c>
      <c r="BJ1064" t="s">
        <v>976</v>
      </c>
      <c r="BK1064" t="s">
        <v>963</v>
      </c>
    </row>
    <row r="1065" spans="21:63">
      <c r="U1065" t="s">
        <v>234</v>
      </c>
      <c r="V1065" t="s">
        <v>230</v>
      </c>
      <c r="W1065" t="s">
        <v>235</v>
      </c>
      <c r="X1065">
        <v>7</v>
      </c>
      <c r="Y1065">
        <v>530</v>
      </c>
      <c r="Z1065" t="s">
        <v>982</v>
      </c>
      <c r="AA1065" t="s">
        <v>983</v>
      </c>
      <c r="AB1065">
        <v>1</v>
      </c>
      <c r="AC1065" t="s">
        <v>960</v>
      </c>
      <c r="AD1065">
        <v>1</v>
      </c>
      <c r="AE1065">
        <v>20100331</v>
      </c>
      <c r="AF1065" s="358">
        <v>40268</v>
      </c>
      <c r="AG1065" s="147">
        <v>40268</v>
      </c>
      <c r="AH1065" s="147">
        <v>2010</v>
      </c>
      <c r="AT1065" t="s">
        <v>984</v>
      </c>
      <c r="AU1065">
        <v>10</v>
      </c>
      <c r="AV1065" t="s">
        <v>976</v>
      </c>
      <c r="AW1065" t="s">
        <v>971</v>
      </c>
      <c r="AX1065">
        <v>35</v>
      </c>
      <c r="AY1065" t="s">
        <v>976</v>
      </c>
      <c r="AZ1065" t="s">
        <v>962</v>
      </c>
      <c r="BE1065" t="s">
        <v>984</v>
      </c>
      <c r="BF1065">
        <v>10</v>
      </c>
      <c r="BG1065" t="s">
        <v>976</v>
      </c>
      <c r="BH1065" t="s">
        <v>971</v>
      </c>
      <c r="BI1065">
        <v>70</v>
      </c>
      <c r="BJ1065" t="s">
        <v>976</v>
      </c>
      <c r="BK1065" t="s">
        <v>963</v>
      </c>
    </row>
    <row r="1066" spans="21:63">
      <c r="U1066" t="s">
        <v>234</v>
      </c>
      <c r="V1066" t="s">
        <v>230</v>
      </c>
      <c r="W1066" t="s">
        <v>235</v>
      </c>
      <c r="X1066">
        <v>7</v>
      </c>
      <c r="Y1066">
        <v>530</v>
      </c>
      <c r="Z1066" t="s">
        <v>982</v>
      </c>
      <c r="AA1066" t="s">
        <v>983</v>
      </c>
      <c r="AB1066">
        <v>1</v>
      </c>
      <c r="AC1066" t="s">
        <v>960</v>
      </c>
      <c r="AD1066">
        <v>1</v>
      </c>
      <c r="AE1066">
        <v>20100430</v>
      </c>
      <c r="AF1066" s="358">
        <v>40298</v>
      </c>
      <c r="AG1066" s="147">
        <v>40298</v>
      </c>
      <c r="AH1066" s="147">
        <v>2010</v>
      </c>
      <c r="AT1066" t="s">
        <v>984</v>
      </c>
      <c r="AU1066">
        <v>10</v>
      </c>
      <c r="AV1066" t="s">
        <v>976</v>
      </c>
      <c r="AW1066" t="s">
        <v>971</v>
      </c>
      <c r="AX1066">
        <v>35</v>
      </c>
      <c r="AY1066" t="s">
        <v>976</v>
      </c>
      <c r="AZ1066" t="s">
        <v>962</v>
      </c>
      <c r="BE1066" t="s">
        <v>984</v>
      </c>
      <c r="BF1066">
        <v>10</v>
      </c>
      <c r="BG1066" t="s">
        <v>976</v>
      </c>
      <c r="BH1066" t="s">
        <v>971</v>
      </c>
      <c r="BI1066">
        <v>70</v>
      </c>
      <c r="BJ1066" t="s">
        <v>976</v>
      </c>
      <c r="BK1066" t="s">
        <v>963</v>
      </c>
    </row>
    <row r="1067" spans="21:63">
      <c r="U1067" t="s">
        <v>234</v>
      </c>
      <c r="V1067" t="s">
        <v>230</v>
      </c>
      <c r="W1067" t="s">
        <v>235</v>
      </c>
      <c r="X1067">
        <v>7</v>
      </c>
      <c r="Y1067">
        <v>530</v>
      </c>
      <c r="Z1067" t="s">
        <v>982</v>
      </c>
      <c r="AA1067" t="s">
        <v>983</v>
      </c>
      <c r="AB1067">
        <v>1</v>
      </c>
      <c r="AC1067" t="s">
        <v>960</v>
      </c>
      <c r="AD1067">
        <v>1</v>
      </c>
      <c r="AE1067">
        <v>20100531</v>
      </c>
      <c r="AF1067" s="358">
        <v>40329</v>
      </c>
      <c r="AG1067" s="147">
        <v>40329</v>
      </c>
      <c r="AH1067" s="147">
        <v>2010</v>
      </c>
      <c r="AT1067" t="s">
        <v>984</v>
      </c>
      <c r="AU1067">
        <v>10</v>
      </c>
      <c r="AV1067" t="s">
        <v>976</v>
      </c>
      <c r="AW1067" t="s">
        <v>971</v>
      </c>
      <c r="AX1067">
        <v>35</v>
      </c>
      <c r="AY1067" t="s">
        <v>976</v>
      </c>
      <c r="AZ1067" t="s">
        <v>962</v>
      </c>
      <c r="BE1067" t="s">
        <v>984</v>
      </c>
      <c r="BF1067">
        <v>10</v>
      </c>
      <c r="BG1067" t="s">
        <v>976</v>
      </c>
      <c r="BH1067" t="s">
        <v>971</v>
      </c>
      <c r="BI1067">
        <v>70</v>
      </c>
      <c r="BJ1067" t="s">
        <v>976</v>
      </c>
      <c r="BK1067" t="s">
        <v>963</v>
      </c>
    </row>
    <row r="1068" spans="21:63">
      <c r="U1068" t="s">
        <v>234</v>
      </c>
      <c r="V1068" t="s">
        <v>230</v>
      </c>
      <c r="W1068" t="s">
        <v>235</v>
      </c>
      <c r="X1068">
        <v>7</v>
      </c>
      <c r="Y1068">
        <v>530</v>
      </c>
      <c r="Z1068" t="s">
        <v>982</v>
      </c>
      <c r="AA1068" t="s">
        <v>983</v>
      </c>
      <c r="AB1068">
        <v>1</v>
      </c>
      <c r="AC1068" t="s">
        <v>960</v>
      </c>
      <c r="AD1068">
        <v>1</v>
      </c>
      <c r="AE1068">
        <v>20100630</v>
      </c>
      <c r="AF1068" s="358">
        <v>40359</v>
      </c>
      <c r="AG1068" s="147">
        <v>40359</v>
      </c>
      <c r="AH1068" s="147">
        <v>2010</v>
      </c>
      <c r="AT1068" t="s">
        <v>984</v>
      </c>
      <c r="AU1068">
        <v>10</v>
      </c>
      <c r="AV1068" t="s">
        <v>976</v>
      </c>
      <c r="AW1068" t="s">
        <v>971</v>
      </c>
      <c r="AX1068">
        <v>35</v>
      </c>
      <c r="AY1068" t="s">
        <v>976</v>
      </c>
      <c r="AZ1068" t="s">
        <v>962</v>
      </c>
      <c r="BE1068" t="s">
        <v>984</v>
      </c>
      <c r="BF1068">
        <v>10</v>
      </c>
      <c r="BG1068" t="s">
        <v>976</v>
      </c>
      <c r="BH1068" t="s">
        <v>971</v>
      </c>
      <c r="BI1068">
        <v>70</v>
      </c>
      <c r="BJ1068" t="s">
        <v>976</v>
      </c>
      <c r="BK1068" t="s">
        <v>963</v>
      </c>
    </row>
    <row r="1069" spans="21:63">
      <c r="U1069" t="s">
        <v>234</v>
      </c>
      <c r="V1069" t="s">
        <v>230</v>
      </c>
      <c r="W1069" t="s">
        <v>235</v>
      </c>
      <c r="X1069">
        <v>7</v>
      </c>
      <c r="Y1069">
        <v>530</v>
      </c>
      <c r="Z1069" t="s">
        <v>982</v>
      </c>
      <c r="AA1069" t="s">
        <v>983</v>
      </c>
      <c r="AB1069">
        <v>1</v>
      </c>
      <c r="AC1069" t="s">
        <v>960</v>
      </c>
      <c r="AD1069">
        <v>1</v>
      </c>
      <c r="AE1069">
        <v>20100731</v>
      </c>
      <c r="AF1069" s="358">
        <v>40390</v>
      </c>
      <c r="AG1069" s="147">
        <v>40390</v>
      </c>
      <c r="AH1069" s="147">
        <v>2010</v>
      </c>
      <c r="AT1069" t="s">
        <v>984</v>
      </c>
      <c r="AU1069">
        <v>10</v>
      </c>
      <c r="AV1069" t="s">
        <v>976</v>
      </c>
      <c r="AW1069" t="s">
        <v>971</v>
      </c>
      <c r="AX1069">
        <v>35</v>
      </c>
      <c r="AY1069" t="s">
        <v>976</v>
      </c>
      <c r="AZ1069" t="s">
        <v>962</v>
      </c>
      <c r="BE1069" t="s">
        <v>984</v>
      </c>
      <c r="BF1069">
        <v>10</v>
      </c>
      <c r="BG1069" t="s">
        <v>976</v>
      </c>
      <c r="BH1069" t="s">
        <v>971</v>
      </c>
      <c r="BI1069">
        <v>70</v>
      </c>
      <c r="BJ1069" t="s">
        <v>976</v>
      </c>
      <c r="BK1069" t="s">
        <v>963</v>
      </c>
    </row>
    <row r="1070" spans="21:63">
      <c r="U1070" t="s">
        <v>234</v>
      </c>
      <c r="V1070" t="s">
        <v>230</v>
      </c>
      <c r="W1070" t="s">
        <v>235</v>
      </c>
      <c r="X1070">
        <v>7</v>
      </c>
      <c r="Y1070">
        <v>530</v>
      </c>
      <c r="Z1070" t="s">
        <v>982</v>
      </c>
      <c r="AA1070" t="s">
        <v>983</v>
      </c>
      <c r="AB1070">
        <v>1</v>
      </c>
      <c r="AC1070" t="s">
        <v>960</v>
      </c>
      <c r="AD1070">
        <v>1</v>
      </c>
      <c r="AE1070">
        <v>20100831</v>
      </c>
      <c r="AF1070" s="358">
        <v>40421</v>
      </c>
      <c r="AG1070" s="147">
        <v>40421</v>
      </c>
      <c r="AH1070" s="147">
        <v>2010</v>
      </c>
      <c r="AT1070" t="s">
        <v>984</v>
      </c>
      <c r="AU1070">
        <v>10</v>
      </c>
      <c r="AV1070" t="s">
        <v>976</v>
      </c>
      <c r="AW1070" t="s">
        <v>971</v>
      </c>
      <c r="AX1070">
        <v>35</v>
      </c>
      <c r="AY1070" t="s">
        <v>976</v>
      </c>
      <c r="AZ1070" t="s">
        <v>962</v>
      </c>
      <c r="BE1070" t="s">
        <v>984</v>
      </c>
      <c r="BF1070">
        <v>10</v>
      </c>
      <c r="BG1070" t="s">
        <v>976</v>
      </c>
      <c r="BH1070" t="s">
        <v>971</v>
      </c>
      <c r="BI1070">
        <v>70</v>
      </c>
      <c r="BJ1070" t="s">
        <v>976</v>
      </c>
      <c r="BK1070" t="s">
        <v>963</v>
      </c>
    </row>
    <row r="1071" spans="21:63">
      <c r="U1071" t="s">
        <v>234</v>
      </c>
      <c r="V1071" t="s">
        <v>230</v>
      </c>
      <c r="W1071" t="s">
        <v>235</v>
      </c>
      <c r="X1071">
        <v>7</v>
      </c>
      <c r="Y1071">
        <v>530</v>
      </c>
      <c r="Z1071" t="s">
        <v>982</v>
      </c>
      <c r="AA1071" t="s">
        <v>983</v>
      </c>
      <c r="AB1071">
        <v>1</v>
      </c>
      <c r="AC1071" t="s">
        <v>960</v>
      </c>
      <c r="AD1071">
        <v>1</v>
      </c>
      <c r="AE1071">
        <v>20100930</v>
      </c>
      <c r="AF1071" s="358">
        <v>40451</v>
      </c>
      <c r="AG1071" s="147">
        <v>40451</v>
      </c>
      <c r="AH1071" s="147">
        <v>2010</v>
      </c>
      <c r="AT1071" t="s">
        <v>984</v>
      </c>
      <c r="AU1071">
        <v>10</v>
      </c>
      <c r="AV1071" t="s">
        <v>976</v>
      </c>
      <c r="AW1071" t="s">
        <v>971</v>
      </c>
      <c r="AX1071">
        <v>35</v>
      </c>
      <c r="AY1071" t="s">
        <v>976</v>
      </c>
      <c r="AZ1071" t="s">
        <v>962</v>
      </c>
      <c r="BE1071" t="s">
        <v>984</v>
      </c>
      <c r="BF1071">
        <v>10</v>
      </c>
      <c r="BG1071" t="s">
        <v>976</v>
      </c>
      <c r="BH1071" t="s">
        <v>971</v>
      </c>
      <c r="BI1071">
        <v>70</v>
      </c>
      <c r="BJ1071" t="s">
        <v>976</v>
      </c>
      <c r="BK1071" t="s">
        <v>963</v>
      </c>
    </row>
    <row r="1072" spans="21:63">
      <c r="U1072" t="s">
        <v>234</v>
      </c>
      <c r="V1072" t="s">
        <v>230</v>
      </c>
      <c r="W1072" t="s">
        <v>235</v>
      </c>
      <c r="X1072">
        <v>7</v>
      </c>
      <c r="Y1072">
        <v>530</v>
      </c>
      <c r="Z1072" t="s">
        <v>982</v>
      </c>
      <c r="AA1072" t="s">
        <v>983</v>
      </c>
      <c r="AB1072">
        <v>1</v>
      </c>
      <c r="AC1072" t="s">
        <v>960</v>
      </c>
      <c r="AD1072">
        <v>1</v>
      </c>
      <c r="AE1072">
        <v>20101031</v>
      </c>
      <c r="AF1072" s="358">
        <v>40482</v>
      </c>
      <c r="AG1072" s="147">
        <v>40482</v>
      </c>
      <c r="AH1072" s="147">
        <v>2010</v>
      </c>
      <c r="AT1072" t="s">
        <v>984</v>
      </c>
      <c r="AU1072">
        <v>10</v>
      </c>
      <c r="AV1072" t="s">
        <v>976</v>
      </c>
      <c r="AW1072" t="s">
        <v>971</v>
      </c>
      <c r="AX1072">
        <v>35</v>
      </c>
      <c r="AY1072" t="s">
        <v>976</v>
      </c>
      <c r="AZ1072" t="s">
        <v>962</v>
      </c>
      <c r="BE1072" t="s">
        <v>984</v>
      </c>
      <c r="BF1072">
        <v>10</v>
      </c>
      <c r="BG1072" t="s">
        <v>976</v>
      </c>
      <c r="BH1072" t="s">
        <v>971</v>
      </c>
      <c r="BI1072">
        <v>70</v>
      </c>
      <c r="BJ1072" t="s">
        <v>976</v>
      </c>
      <c r="BK1072" t="s">
        <v>963</v>
      </c>
    </row>
    <row r="1073" spans="21:63">
      <c r="U1073" t="s">
        <v>234</v>
      </c>
      <c r="V1073" t="s">
        <v>230</v>
      </c>
      <c r="W1073" t="s">
        <v>235</v>
      </c>
      <c r="X1073">
        <v>7</v>
      </c>
      <c r="Y1073">
        <v>530</v>
      </c>
      <c r="Z1073" t="s">
        <v>982</v>
      </c>
      <c r="AA1073" t="s">
        <v>983</v>
      </c>
      <c r="AB1073">
        <v>1</v>
      </c>
      <c r="AC1073" t="s">
        <v>960</v>
      </c>
      <c r="AD1073">
        <v>1</v>
      </c>
      <c r="AE1073">
        <v>20101130</v>
      </c>
      <c r="AF1073" s="358">
        <v>40512</v>
      </c>
      <c r="AG1073" s="147">
        <v>40512</v>
      </c>
      <c r="AH1073" s="147">
        <v>2010</v>
      </c>
      <c r="AT1073" t="s">
        <v>984</v>
      </c>
      <c r="AU1073">
        <v>10</v>
      </c>
      <c r="AV1073" t="s">
        <v>976</v>
      </c>
      <c r="AW1073" t="s">
        <v>971</v>
      </c>
      <c r="AX1073">
        <v>35</v>
      </c>
      <c r="AY1073" t="s">
        <v>976</v>
      </c>
      <c r="AZ1073" t="s">
        <v>962</v>
      </c>
      <c r="BE1073" t="s">
        <v>984</v>
      </c>
      <c r="BF1073">
        <v>10</v>
      </c>
      <c r="BG1073" t="s">
        <v>976</v>
      </c>
      <c r="BH1073" t="s">
        <v>971</v>
      </c>
      <c r="BI1073">
        <v>70</v>
      </c>
      <c r="BJ1073" t="s">
        <v>976</v>
      </c>
      <c r="BK1073" t="s">
        <v>963</v>
      </c>
    </row>
    <row r="1074" spans="21:63">
      <c r="U1074" t="s">
        <v>234</v>
      </c>
      <c r="V1074" t="s">
        <v>230</v>
      </c>
      <c r="W1074" t="s">
        <v>235</v>
      </c>
      <c r="X1074">
        <v>7</v>
      </c>
      <c r="Y1074">
        <v>530</v>
      </c>
      <c r="Z1074" t="s">
        <v>982</v>
      </c>
      <c r="AA1074" t="s">
        <v>983</v>
      </c>
      <c r="AB1074">
        <v>1</v>
      </c>
      <c r="AC1074" t="s">
        <v>960</v>
      </c>
      <c r="AD1074">
        <v>1</v>
      </c>
      <c r="AE1074">
        <v>20101231</v>
      </c>
      <c r="AF1074" s="358">
        <v>40543</v>
      </c>
      <c r="AG1074" s="147">
        <v>40543</v>
      </c>
      <c r="AH1074" s="147">
        <v>2010</v>
      </c>
      <c r="AU1074">
        <v>10</v>
      </c>
      <c r="AV1074" t="s">
        <v>976</v>
      </c>
      <c r="AW1074" t="s">
        <v>971</v>
      </c>
      <c r="AX1074">
        <v>35</v>
      </c>
      <c r="AY1074" t="s">
        <v>976</v>
      </c>
      <c r="AZ1074" t="s">
        <v>962</v>
      </c>
      <c r="BF1074">
        <v>10</v>
      </c>
      <c r="BG1074" t="s">
        <v>976</v>
      </c>
      <c r="BH1074" t="s">
        <v>971</v>
      </c>
      <c r="BI1074">
        <v>70</v>
      </c>
      <c r="BJ1074" t="s">
        <v>976</v>
      </c>
      <c r="BK1074" t="s">
        <v>963</v>
      </c>
    </row>
    <row r="1075" spans="21:63">
      <c r="U1075" t="s">
        <v>234</v>
      </c>
      <c r="V1075" t="s">
        <v>230</v>
      </c>
      <c r="W1075" t="s">
        <v>235</v>
      </c>
      <c r="X1075">
        <v>7</v>
      </c>
      <c r="Y1075">
        <v>530</v>
      </c>
      <c r="Z1075" t="s">
        <v>982</v>
      </c>
      <c r="AA1075" t="s">
        <v>983</v>
      </c>
      <c r="AB1075">
        <v>1</v>
      </c>
      <c r="AC1075" t="s">
        <v>960</v>
      </c>
      <c r="AD1075">
        <v>1</v>
      </c>
      <c r="AE1075">
        <v>20110131</v>
      </c>
      <c r="AF1075" s="358">
        <v>40574</v>
      </c>
      <c r="AG1075" s="147">
        <v>40574</v>
      </c>
      <c r="AH1075" s="147">
        <v>2011</v>
      </c>
      <c r="AT1075" t="s">
        <v>984</v>
      </c>
      <c r="AU1075">
        <v>10</v>
      </c>
      <c r="AV1075" t="s">
        <v>976</v>
      </c>
      <c r="AW1075" t="s">
        <v>971</v>
      </c>
      <c r="AX1075">
        <v>35</v>
      </c>
      <c r="AY1075" t="s">
        <v>976</v>
      </c>
      <c r="AZ1075" t="s">
        <v>962</v>
      </c>
      <c r="BE1075" t="s">
        <v>984</v>
      </c>
      <c r="BF1075">
        <v>10</v>
      </c>
      <c r="BG1075" t="s">
        <v>976</v>
      </c>
      <c r="BH1075" t="s">
        <v>971</v>
      </c>
      <c r="BI1075">
        <v>70</v>
      </c>
      <c r="BJ1075" t="s">
        <v>976</v>
      </c>
      <c r="BK1075" t="s">
        <v>963</v>
      </c>
    </row>
    <row r="1076" spans="21:63">
      <c r="U1076" t="s">
        <v>234</v>
      </c>
      <c r="V1076" t="s">
        <v>230</v>
      </c>
      <c r="W1076" t="s">
        <v>235</v>
      </c>
      <c r="X1076">
        <v>7</v>
      </c>
      <c r="Y1076">
        <v>530</v>
      </c>
      <c r="Z1076" t="s">
        <v>982</v>
      </c>
      <c r="AA1076" t="s">
        <v>983</v>
      </c>
      <c r="AB1076">
        <v>1</v>
      </c>
      <c r="AC1076" t="s">
        <v>960</v>
      </c>
      <c r="AD1076">
        <v>1</v>
      </c>
      <c r="AE1076">
        <v>20110228</v>
      </c>
      <c r="AF1076" s="358">
        <v>40602</v>
      </c>
      <c r="AG1076" s="147">
        <v>40602</v>
      </c>
      <c r="AH1076" s="147">
        <v>2011</v>
      </c>
      <c r="AT1076" t="s">
        <v>984</v>
      </c>
      <c r="AU1076">
        <v>10</v>
      </c>
      <c r="AV1076" t="s">
        <v>976</v>
      </c>
      <c r="AW1076" t="s">
        <v>971</v>
      </c>
      <c r="AX1076">
        <v>35</v>
      </c>
      <c r="AY1076" t="s">
        <v>976</v>
      </c>
      <c r="AZ1076" t="s">
        <v>962</v>
      </c>
      <c r="BE1076" t="s">
        <v>984</v>
      </c>
      <c r="BF1076">
        <v>10</v>
      </c>
      <c r="BG1076" t="s">
        <v>976</v>
      </c>
      <c r="BH1076" t="s">
        <v>971</v>
      </c>
      <c r="BI1076">
        <v>70</v>
      </c>
      <c r="BJ1076" t="s">
        <v>976</v>
      </c>
      <c r="BK1076" t="s">
        <v>963</v>
      </c>
    </row>
    <row r="1077" spans="21:63">
      <c r="U1077" t="s">
        <v>234</v>
      </c>
      <c r="V1077" t="s">
        <v>230</v>
      </c>
      <c r="W1077" t="s">
        <v>235</v>
      </c>
      <c r="X1077">
        <v>7</v>
      </c>
      <c r="Y1077">
        <v>530</v>
      </c>
      <c r="Z1077" t="s">
        <v>982</v>
      </c>
      <c r="AA1077" t="s">
        <v>983</v>
      </c>
      <c r="AB1077">
        <v>1</v>
      </c>
      <c r="AC1077" t="s">
        <v>960</v>
      </c>
      <c r="AD1077">
        <v>1</v>
      </c>
      <c r="AE1077">
        <v>20110331</v>
      </c>
      <c r="AF1077" s="358">
        <v>40633</v>
      </c>
      <c r="AG1077" s="147">
        <v>40633</v>
      </c>
      <c r="AH1077" s="147">
        <v>2011</v>
      </c>
      <c r="AT1077" t="s">
        <v>984</v>
      </c>
      <c r="AU1077">
        <v>10</v>
      </c>
      <c r="AV1077" t="s">
        <v>976</v>
      </c>
      <c r="AW1077" t="s">
        <v>971</v>
      </c>
      <c r="AX1077">
        <v>35</v>
      </c>
      <c r="AY1077" t="s">
        <v>976</v>
      </c>
      <c r="AZ1077" t="s">
        <v>962</v>
      </c>
      <c r="BE1077" t="s">
        <v>984</v>
      </c>
      <c r="BF1077">
        <v>10</v>
      </c>
      <c r="BG1077" t="s">
        <v>976</v>
      </c>
      <c r="BH1077" t="s">
        <v>971</v>
      </c>
      <c r="BI1077">
        <v>70</v>
      </c>
      <c r="BJ1077" t="s">
        <v>976</v>
      </c>
      <c r="BK1077" t="s">
        <v>963</v>
      </c>
    </row>
    <row r="1078" spans="21:63">
      <c r="U1078" t="s">
        <v>234</v>
      </c>
      <c r="V1078" t="s">
        <v>230</v>
      </c>
      <c r="W1078" t="s">
        <v>235</v>
      </c>
      <c r="X1078">
        <v>7</v>
      </c>
      <c r="Y1078">
        <v>530</v>
      </c>
      <c r="Z1078" t="s">
        <v>982</v>
      </c>
      <c r="AA1078" t="s">
        <v>983</v>
      </c>
      <c r="AB1078">
        <v>1</v>
      </c>
      <c r="AC1078" t="s">
        <v>960</v>
      </c>
      <c r="AD1078">
        <v>1</v>
      </c>
      <c r="AE1078">
        <v>20110430</v>
      </c>
      <c r="AF1078" s="358">
        <v>40663</v>
      </c>
      <c r="AG1078" s="147">
        <v>40663</v>
      </c>
      <c r="AH1078" s="147">
        <v>2011</v>
      </c>
      <c r="AT1078" t="s">
        <v>984</v>
      </c>
      <c r="AU1078">
        <v>10</v>
      </c>
      <c r="AV1078" t="s">
        <v>976</v>
      </c>
      <c r="AW1078" t="s">
        <v>971</v>
      </c>
      <c r="AX1078">
        <v>35</v>
      </c>
      <c r="AY1078" t="s">
        <v>976</v>
      </c>
      <c r="AZ1078" t="s">
        <v>962</v>
      </c>
      <c r="BE1078" t="s">
        <v>984</v>
      </c>
      <c r="BF1078">
        <v>10</v>
      </c>
      <c r="BG1078" t="s">
        <v>976</v>
      </c>
      <c r="BH1078" t="s">
        <v>971</v>
      </c>
      <c r="BI1078">
        <v>70</v>
      </c>
      <c r="BJ1078" t="s">
        <v>976</v>
      </c>
      <c r="BK1078" t="s">
        <v>963</v>
      </c>
    </row>
    <row r="1079" spans="21:63">
      <c r="U1079" t="s">
        <v>234</v>
      </c>
      <c r="V1079" t="s">
        <v>230</v>
      </c>
      <c r="W1079" t="s">
        <v>235</v>
      </c>
      <c r="X1079">
        <v>7</v>
      </c>
      <c r="Y1079">
        <v>530</v>
      </c>
      <c r="Z1079" t="s">
        <v>982</v>
      </c>
      <c r="AA1079" t="s">
        <v>983</v>
      </c>
      <c r="AB1079">
        <v>1</v>
      </c>
      <c r="AC1079" t="s">
        <v>960</v>
      </c>
      <c r="AD1079">
        <v>1</v>
      </c>
      <c r="AE1079">
        <v>20110531</v>
      </c>
      <c r="AF1079" s="358">
        <v>40694</v>
      </c>
      <c r="AG1079" s="147">
        <v>40694</v>
      </c>
      <c r="AH1079" s="147">
        <v>2011</v>
      </c>
      <c r="AT1079" t="s">
        <v>984</v>
      </c>
      <c r="AU1079">
        <v>10</v>
      </c>
      <c r="AV1079" t="s">
        <v>976</v>
      </c>
      <c r="AW1079" t="s">
        <v>971</v>
      </c>
      <c r="AX1079">
        <v>35</v>
      </c>
      <c r="AY1079" t="s">
        <v>976</v>
      </c>
      <c r="AZ1079" t="s">
        <v>962</v>
      </c>
      <c r="BE1079" t="s">
        <v>984</v>
      </c>
      <c r="BF1079">
        <v>10</v>
      </c>
      <c r="BG1079" t="s">
        <v>976</v>
      </c>
      <c r="BH1079" t="s">
        <v>971</v>
      </c>
      <c r="BI1079">
        <v>70</v>
      </c>
      <c r="BJ1079" t="s">
        <v>976</v>
      </c>
      <c r="BK1079" t="s">
        <v>963</v>
      </c>
    </row>
    <row r="1080" spans="21:63">
      <c r="U1080" t="s">
        <v>234</v>
      </c>
      <c r="V1080" t="s">
        <v>230</v>
      </c>
      <c r="W1080" t="s">
        <v>235</v>
      </c>
      <c r="X1080">
        <v>7</v>
      </c>
      <c r="Y1080">
        <v>530</v>
      </c>
      <c r="Z1080" t="s">
        <v>982</v>
      </c>
      <c r="AA1080" t="s">
        <v>983</v>
      </c>
      <c r="AB1080">
        <v>1</v>
      </c>
      <c r="AC1080" t="s">
        <v>960</v>
      </c>
      <c r="AD1080">
        <v>1</v>
      </c>
      <c r="AE1080">
        <v>20110630</v>
      </c>
      <c r="AF1080" s="358">
        <v>40724</v>
      </c>
      <c r="AG1080" s="147">
        <v>40724</v>
      </c>
      <c r="AH1080" s="147">
        <v>2011</v>
      </c>
      <c r="AU1080">
        <v>20</v>
      </c>
      <c r="AV1080" t="s">
        <v>976</v>
      </c>
      <c r="AW1080" t="s">
        <v>971</v>
      </c>
      <c r="AX1080">
        <v>35</v>
      </c>
      <c r="AY1080" t="s">
        <v>976</v>
      </c>
      <c r="AZ1080" t="s">
        <v>962</v>
      </c>
      <c r="BF1080">
        <v>20</v>
      </c>
      <c r="BG1080" t="s">
        <v>976</v>
      </c>
      <c r="BH1080" t="s">
        <v>971</v>
      </c>
      <c r="BI1080">
        <v>70</v>
      </c>
      <c r="BJ1080" t="s">
        <v>976</v>
      </c>
      <c r="BK1080" t="s">
        <v>963</v>
      </c>
    </row>
    <row r="1081" spans="21:63">
      <c r="U1081" t="s">
        <v>234</v>
      </c>
      <c r="V1081" t="s">
        <v>230</v>
      </c>
      <c r="W1081" t="s">
        <v>235</v>
      </c>
      <c r="X1081">
        <v>7</v>
      </c>
      <c r="Y1081">
        <v>530</v>
      </c>
      <c r="Z1081" t="s">
        <v>982</v>
      </c>
      <c r="AA1081" t="s">
        <v>983</v>
      </c>
      <c r="AB1081">
        <v>1</v>
      </c>
      <c r="AC1081" t="s">
        <v>960</v>
      </c>
      <c r="AD1081">
        <v>1</v>
      </c>
      <c r="AE1081">
        <v>20110731</v>
      </c>
      <c r="AF1081" s="358">
        <v>40755</v>
      </c>
      <c r="AG1081" s="147">
        <v>40755</v>
      </c>
      <c r="AH1081" s="147">
        <v>2011</v>
      </c>
      <c r="AU1081">
        <v>10</v>
      </c>
      <c r="AV1081" t="s">
        <v>976</v>
      </c>
      <c r="AW1081" t="s">
        <v>971</v>
      </c>
      <c r="AX1081">
        <v>35</v>
      </c>
      <c r="AY1081" t="s">
        <v>976</v>
      </c>
      <c r="AZ1081" t="s">
        <v>962</v>
      </c>
      <c r="BF1081">
        <v>10</v>
      </c>
      <c r="BG1081" t="s">
        <v>976</v>
      </c>
      <c r="BH1081" t="s">
        <v>971</v>
      </c>
      <c r="BI1081">
        <v>70</v>
      </c>
      <c r="BJ1081" t="s">
        <v>976</v>
      </c>
      <c r="BK1081" t="s">
        <v>963</v>
      </c>
    </row>
    <row r="1082" spans="21:63">
      <c r="U1082" t="s">
        <v>234</v>
      </c>
      <c r="V1082" t="s">
        <v>230</v>
      </c>
      <c r="W1082" t="s">
        <v>235</v>
      </c>
      <c r="X1082">
        <v>7</v>
      </c>
      <c r="Y1082">
        <v>530</v>
      </c>
      <c r="Z1082" t="s">
        <v>982</v>
      </c>
      <c r="AA1082" t="s">
        <v>983</v>
      </c>
      <c r="AB1082">
        <v>1</v>
      </c>
      <c r="AC1082" t="s">
        <v>960</v>
      </c>
      <c r="AD1082">
        <v>1</v>
      </c>
      <c r="AE1082">
        <v>20110831</v>
      </c>
      <c r="AF1082" s="358">
        <v>40786</v>
      </c>
      <c r="AG1082" s="147">
        <v>40786</v>
      </c>
      <c r="AH1082" s="147">
        <v>2011</v>
      </c>
      <c r="AT1082" t="s">
        <v>984</v>
      </c>
      <c r="AU1082">
        <v>10</v>
      </c>
      <c r="AV1082" t="s">
        <v>976</v>
      </c>
      <c r="AW1082" t="s">
        <v>971</v>
      </c>
      <c r="AX1082">
        <v>35</v>
      </c>
      <c r="AY1082" t="s">
        <v>976</v>
      </c>
      <c r="AZ1082" t="s">
        <v>962</v>
      </c>
      <c r="BE1082" t="s">
        <v>984</v>
      </c>
      <c r="BF1082">
        <v>10</v>
      </c>
      <c r="BG1082" t="s">
        <v>976</v>
      </c>
      <c r="BH1082" t="s">
        <v>971</v>
      </c>
      <c r="BI1082">
        <v>70</v>
      </c>
      <c r="BJ1082" t="s">
        <v>976</v>
      </c>
      <c r="BK1082" t="s">
        <v>963</v>
      </c>
    </row>
    <row r="1083" spans="21:63">
      <c r="U1083" t="s">
        <v>234</v>
      </c>
      <c r="V1083" t="s">
        <v>230</v>
      </c>
      <c r="W1083" t="s">
        <v>235</v>
      </c>
      <c r="X1083">
        <v>7</v>
      </c>
      <c r="Y1083">
        <v>530</v>
      </c>
      <c r="Z1083" t="s">
        <v>982</v>
      </c>
      <c r="AA1083" t="s">
        <v>983</v>
      </c>
      <c r="AB1083">
        <v>1</v>
      </c>
      <c r="AC1083" t="s">
        <v>960</v>
      </c>
      <c r="AD1083">
        <v>1</v>
      </c>
      <c r="AE1083">
        <v>20110930</v>
      </c>
      <c r="AF1083" s="358">
        <v>40816</v>
      </c>
      <c r="AG1083" s="147">
        <v>40816</v>
      </c>
      <c r="AH1083" s="147">
        <v>2011</v>
      </c>
      <c r="AT1083" t="s">
        <v>984</v>
      </c>
      <c r="AU1083">
        <v>10</v>
      </c>
      <c r="AV1083" t="s">
        <v>976</v>
      </c>
      <c r="AW1083" t="s">
        <v>971</v>
      </c>
      <c r="AX1083">
        <v>35</v>
      </c>
      <c r="AY1083" t="s">
        <v>976</v>
      </c>
      <c r="AZ1083" t="s">
        <v>962</v>
      </c>
      <c r="BE1083" t="s">
        <v>984</v>
      </c>
      <c r="BF1083">
        <v>10</v>
      </c>
      <c r="BG1083" t="s">
        <v>976</v>
      </c>
      <c r="BH1083" t="s">
        <v>971</v>
      </c>
      <c r="BI1083">
        <v>70</v>
      </c>
      <c r="BJ1083" t="s">
        <v>976</v>
      </c>
      <c r="BK1083" t="s">
        <v>963</v>
      </c>
    </row>
    <row r="1084" spans="21:63">
      <c r="U1084" t="s">
        <v>234</v>
      </c>
      <c r="V1084" t="s">
        <v>230</v>
      </c>
      <c r="W1084" t="s">
        <v>235</v>
      </c>
      <c r="X1084">
        <v>7</v>
      </c>
      <c r="Y1084">
        <v>530</v>
      </c>
      <c r="Z1084" t="s">
        <v>982</v>
      </c>
      <c r="AA1084" t="s">
        <v>983</v>
      </c>
      <c r="AB1084">
        <v>1</v>
      </c>
      <c r="AC1084" t="s">
        <v>960</v>
      </c>
      <c r="AD1084">
        <v>1</v>
      </c>
      <c r="AE1084">
        <v>20111031</v>
      </c>
      <c r="AF1084" s="358">
        <v>40847</v>
      </c>
      <c r="AG1084" s="147">
        <v>40847</v>
      </c>
      <c r="AH1084" s="147">
        <v>2011</v>
      </c>
      <c r="AU1084">
        <v>10</v>
      </c>
      <c r="AV1084" t="s">
        <v>976</v>
      </c>
      <c r="AW1084" t="s">
        <v>971</v>
      </c>
      <c r="AX1084">
        <v>35</v>
      </c>
      <c r="AY1084" t="s">
        <v>976</v>
      </c>
      <c r="AZ1084" t="s">
        <v>962</v>
      </c>
      <c r="BF1084">
        <v>10</v>
      </c>
      <c r="BG1084" t="s">
        <v>976</v>
      </c>
      <c r="BH1084" t="s">
        <v>971</v>
      </c>
      <c r="BI1084">
        <v>70</v>
      </c>
      <c r="BJ1084" t="s">
        <v>976</v>
      </c>
      <c r="BK1084" t="s">
        <v>963</v>
      </c>
    </row>
    <row r="1085" spans="21:63">
      <c r="U1085" t="s">
        <v>234</v>
      </c>
      <c r="V1085" t="s">
        <v>230</v>
      </c>
      <c r="W1085" t="s">
        <v>235</v>
      </c>
      <c r="X1085">
        <v>7</v>
      </c>
      <c r="Y1085">
        <v>530</v>
      </c>
      <c r="Z1085" t="s">
        <v>982</v>
      </c>
      <c r="AA1085" t="s">
        <v>983</v>
      </c>
      <c r="AB1085">
        <v>1</v>
      </c>
      <c r="AC1085" t="s">
        <v>960</v>
      </c>
      <c r="AD1085">
        <v>1</v>
      </c>
      <c r="AE1085">
        <v>20111130</v>
      </c>
      <c r="AF1085" s="358">
        <v>40877</v>
      </c>
      <c r="AG1085" s="147">
        <v>40877</v>
      </c>
      <c r="AH1085" s="147">
        <v>2011</v>
      </c>
      <c r="AU1085">
        <v>10</v>
      </c>
      <c r="AV1085" t="s">
        <v>976</v>
      </c>
      <c r="AW1085" t="s">
        <v>971</v>
      </c>
      <c r="AX1085">
        <v>35</v>
      </c>
      <c r="AY1085" t="s">
        <v>976</v>
      </c>
      <c r="AZ1085" t="s">
        <v>962</v>
      </c>
      <c r="BF1085">
        <v>10</v>
      </c>
      <c r="BG1085" t="s">
        <v>976</v>
      </c>
      <c r="BH1085" t="s">
        <v>971</v>
      </c>
      <c r="BI1085">
        <v>70</v>
      </c>
      <c r="BJ1085" t="s">
        <v>976</v>
      </c>
      <c r="BK1085" t="s">
        <v>963</v>
      </c>
    </row>
    <row r="1086" spans="21:63">
      <c r="U1086" t="s">
        <v>234</v>
      </c>
      <c r="V1086" t="s">
        <v>230</v>
      </c>
      <c r="W1086" t="s">
        <v>235</v>
      </c>
      <c r="X1086">
        <v>7</v>
      </c>
      <c r="Y1086">
        <v>530</v>
      </c>
      <c r="Z1086" t="s">
        <v>982</v>
      </c>
      <c r="AA1086" t="s">
        <v>983</v>
      </c>
      <c r="AB1086">
        <v>1</v>
      </c>
      <c r="AC1086" t="s">
        <v>960</v>
      </c>
      <c r="AD1086">
        <v>1</v>
      </c>
      <c r="AE1086">
        <v>20111231</v>
      </c>
      <c r="AF1086" s="358">
        <v>40908</v>
      </c>
      <c r="AG1086" s="147">
        <v>40908</v>
      </c>
      <c r="AH1086" s="147">
        <v>2011</v>
      </c>
      <c r="AT1086" t="s">
        <v>984</v>
      </c>
      <c r="AU1086">
        <v>10</v>
      </c>
      <c r="AV1086" t="s">
        <v>976</v>
      </c>
      <c r="AW1086" t="s">
        <v>971</v>
      </c>
      <c r="AX1086">
        <v>35</v>
      </c>
      <c r="AY1086" t="s">
        <v>976</v>
      </c>
      <c r="AZ1086" t="s">
        <v>962</v>
      </c>
      <c r="BE1086" t="s">
        <v>984</v>
      </c>
      <c r="BF1086">
        <v>10</v>
      </c>
      <c r="BG1086" t="s">
        <v>976</v>
      </c>
      <c r="BH1086" t="s">
        <v>971</v>
      </c>
      <c r="BI1086">
        <v>70</v>
      </c>
      <c r="BJ1086" t="s">
        <v>976</v>
      </c>
      <c r="BK1086" t="s">
        <v>963</v>
      </c>
    </row>
    <row r="1087" spans="21:63">
      <c r="U1087" t="s">
        <v>234</v>
      </c>
      <c r="V1087" t="s">
        <v>230</v>
      </c>
      <c r="W1087" t="s">
        <v>235</v>
      </c>
      <c r="X1087">
        <v>7</v>
      </c>
      <c r="Y1087">
        <v>530</v>
      </c>
      <c r="Z1087" t="s">
        <v>982</v>
      </c>
      <c r="AA1087" t="s">
        <v>983</v>
      </c>
      <c r="AB1087">
        <v>1</v>
      </c>
      <c r="AC1087" t="s">
        <v>960</v>
      </c>
      <c r="AD1087">
        <v>1</v>
      </c>
      <c r="AE1087">
        <v>20120131</v>
      </c>
      <c r="AF1087" s="358">
        <v>40939</v>
      </c>
      <c r="AG1087" s="147">
        <v>40939</v>
      </c>
      <c r="AH1087" s="147">
        <v>2012</v>
      </c>
      <c r="AT1087" t="s">
        <v>984</v>
      </c>
      <c r="AU1087">
        <v>10</v>
      </c>
      <c r="AV1087" t="s">
        <v>976</v>
      </c>
      <c r="AW1087" t="s">
        <v>971</v>
      </c>
      <c r="AX1087">
        <v>35</v>
      </c>
      <c r="AY1087" t="s">
        <v>976</v>
      </c>
      <c r="AZ1087" t="s">
        <v>962</v>
      </c>
      <c r="BE1087" t="s">
        <v>984</v>
      </c>
      <c r="BF1087">
        <v>10</v>
      </c>
      <c r="BG1087" t="s">
        <v>976</v>
      </c>
      <c r="BH1087" t="s">
        <v>971</v>
      </c>
      <c r="BI1087">
        <v>70</v>
      </c>
      <c r="BJ1087" t="s">
        <v>976</v>
      </c>
      <c r="BK1087" t="s">
        <v>963</v>
      </c>
    </row>
    <row r="1088" spans="21:63">
      <c r="U1088" t="s">
        <v>234</v>
      </c>
      <c r="V1088" t="s">
        <v>230</v>
      </c>
      <c r="W1088" t="s">
        <v>235</v>
      </c>
      <c r="X1088">
        <v>7</v>
      </c>
      <c r="Y1088">
        <v>530</v>
      </c>
      <c r="Z1088" t="s">
        <v>982</v>
      </c>
      <c r="AA1088" t="s">
        <v>983</v>
      </c>
      <c r="AB1088">
        <v>1</v>
      </c>
      <c r="AC1088" t="s">
        <v>960</v>
      </c>
      <c r="AD1088">
        <v>1</v>
      </c>
      <c r="AE1088">
        <v>20120229</v>
      </c>
      <c r="AF1088" s="358">
        <v>40968</v>
      </c>
      <c r="AG1088" s="147">
        <v>40968</v>
      </c>
      <c r="AH1088" s="147">
        <v>2012</v>
      </c>
      <c r="AT1088" t="s">
        <v>984</v>
      </c>
      <c r="AU1088">
        <v>10</v>
      </c>
      <c r="AV1088" t="s">
        <v>976</v>
      </c>
      <c r="AW1088" t="s">
        <v>971</v>
      </c>
      <c r="AX1088">
        <v>35</v>
      </c>
      <c r="AY1088" t="s">
        <v>976</v>
      </c>
      <c r="AZ1088" t="s">
        <v>962</v>
      </c>
      <c r="BE1088" t="s">
        <v>984</v>
      </c>
      <c r="BF1088">
        <v>10</v>
      </c>
      <c r="BG1088" t="s">
        <v>976</v>
      </c>
      <c r="BH1088" t="s">
        <v>971</v>
      </c>
      <c r="BI1088">
        <v>70</v>
      </c>
      <c r="BJ1088" t="s">
        <v>976</v>
      </c>
      <c r="BK1088" t="s">
        <v>963</v>
      </c>
    </row>
    <row r="1089" spans="21:63">
      <c r="U1089" t="s">
        <v>234</v>
      </c>
      <c r="V1089" t="s">
        <v>230</v>
      </c>
      <c r="W1089" t="s">
        <v>235</v>
      </c>
      <c r="X1089">
        <v>7</v>
      </c>
      <c r="Y1089">
        <v>530</v>
      </c>
      <c r="Z1089" t="s">
        <v>982</v>
      </c>
      <c r="AA1089" t="s">
        <v>983</v>
      </c>
      <c r="AB1089">
        <v>1</v>
      </c>
      <c r="AC1089" t="s">
        <v>960</v>
      </c>
      <c r="AD1089">
        <v>1</v>
      </c>
      <c r="AE1089">
        <v>20120331</v>
      </c>
      <c r="AF1089" s="358">
        <v>40999</v>
      </c>
      <c r="AG1089" s="147">
        <v>40999</v>
      </c>
      <c r="AH1089" s="147">
        <v>2012</v>
      </c>
      <c r="AT1089" t="s">
        <v>984</v>
      </c>
      <c r="AU1089">
        <v>10</v>
      </c>
      <c r="AV1089" t="s">
        <v>976</v>
      </c>
      <c r="AW1089" t="s">
        <v>971</v>
      </c>
      <c r="AX1089">
        <v>35</v>
      </c>
      <c r="AY1089" t="s">
        <v>976</v>
      </c>
      <c r="AZ1089" t="s">
        <v>962</v>
      </c>
      <c r="BE1089" t="s">
        <v>984</v>
      </c>
      <c r="BF1089">
        <v>10</v>
      </c>
      <c r="BG1089" t="s">
        <v>976</v>
      </c>
      <c r="BH1089" t="s">
        <v>971</v>
      </c>
      <c r="BI1089">
        <v>70</v>
      </c>
      <c r="BJ1089" t="s">
        <v>976</v>
      </c>
      <c r="BK1089" t="s">
        <v>963</v>
      </c>
    </row>
    <row r="1090" spans="21:63">
      <c r="U1090" t="s">
        <v>234</v>
      </c>
      <c r="V1090" t="s">
        <v>230</v>
      </c>
      <c r="W1090" t="s">
        <v>235</v>
      </c>
      <c r="X1090">
        <v>7</v>
      </c>
      <c r="Y1090">
        <v>530</v>
      </c>
      <c r="Z1090" t="s">
        <v>982</v>
      </c>
      <c r="AA1090" t="s">
        <v>983</v>
      </c>
      <c r="AB1090">
        <v>1</v>
      </c>
      <c r="AC1090" t="s">
        <v>960</v>
      </c>
      <c r="AD1090">
        <v>1</v>
      </c>
      <c r="AE1090">
        <v>20120430</v>
      </c>
      <c r="AF1090" s="358">
        <v>41029</v>
      </c>
      <c r="AG1090" s="147">
        <v>41029</v>
      </c>
      <c r="AH1090" s="147">
        <v>2012</v>
      </c>
      <c r="AT1090" t="s">
        <v>984</v>
      </c>
      <c r="AU1090">
        <v>10</v>
      </c>
      <c r="AV1090" t="s">
        <v>976</v>
      </c>
      <c r="AW1090" t="s">
        <v>971</v>
      </c>
      <c r="AX1090">
        <v>35</v>
      </c>
      <c r="AY1090" t="s">
        <v>976</v>
      </c>
      <c r="AZ1090" t="s">
        <v>962</v>
      </c>
      <c r="BE1090" t="s">
        <v>984</v>
      </c>
      <c r="BF1090">
        <v>10</v>
      </c>
      <c r="BG1090" t="s">
        <v>976</v>
      </c>
      <c r="BH1090" t="s">
        <v>971</v>
      </c>
      <c r="BI1090">
        <v>70</v>
      </c>
      <c r="BJ1090" t="s">
        <v>976</v>
      </c>
      <c r="BK1090" t="s">
        <v>963</v>
      </c>
    </row>
    <row r="1091" spans="21:63">
      <c r="U1091" t="s">
        <v>234</v>
      </c>
      <c r="V1091" t="s">
        <v>230</v>
      </c>
      <c r="W1091" t="s">
        <v>235</v>
      </c>
      <c r="X1091">
        <v>7</v>
      </c>
      <c r="Y1091">
        <v>530</v>
      </c>
      <c r="Z1091" t="s">
        <v>982</v>
      </c>
      <c r="AA1091" t="s">
        <v>983</v>
      </c>
      <c r="AB1091">
        <v>1</v>
      </c>
      <c r="AC1091" t="s">
        <v>960</v>
      </c>
      <c r="AD1091">
        <v>1</v>
      </c>
      <c r="AE1091">
        <v>20120531</v>
      </c>
      <c r="AF1091" s="358">
        <v>41060</v>
      </c>
      <c r="AG1091" s="147">
        <v>41060</v>
      </c>
      <c r="AH1091" s="147">
        <v>2012</v>
      </c>
      <c r="AT1091" t="s">
        <v>984</v>
      </c>
      <c r="AU1091">
        <v>10</v>
      </c>
      <c r="AV1091" t="s">
        <v>976</v>
      </c>
      <c r="AW1091" t="s">
        <v>971</v>
      </c>
      <c r="AX1091">
        <v>35</v>
      </c>
      <c r="AY1091" t="s">
        <v>976</v>
      </c>
      <c r="AZ1091" t="s">
        <v>962</v>
      </c>
      <c r="BE1091" t="s">
        <v>984</v>
      </c>
      <c r="BF1091">
        <v>10</v>
      </c>
      <c r="BG1091" t="s">
        <v>976</v>
      </c>
      <c r="BH1091" t="s">
        <v>971</v>
      </c>
      <c r="BI1091">
        <v>70</v>
      </c>
      <c r="BJ1091" t="s">
        <v>976</v>
      </c>
      <c r="BK1091" t="s">
        <v>963</v>
      </c>
    </row>
    <row r="1092" spans="21:63">
      <c r="U1092" t="s">
        <v>234</v>
      </c>
      <c r="V1092" t="s">
        <v>230</v>
      </c>
      <c r="W1092" t="s">
        <v>235</v>
      </c>
      <c r="X1092">
        <v>7</v>
      </c>
      <c r="Y1092">
        <v>530</v>
      </c>
      <c r="Z1092" t="s">
        <v>982</v>
      </c>
      <c r="AA1092" t="s">
        <v>983</v>
      </c>
      <c r="AB1092">
        <v>1</v>
      </c>
      <c r="AC1092" t="s">
        <v>960</v>
      </c>
      <c r="AD1092">
        <v>1</v>
      </c>
      <c r="AE1092">
        <v>20120630</v>
      </c>
      <c r="AF1092" s="358">
        <v>41090</v>
      </c>
      <c r="AG1092" s="147">
        <v>41090</v>
      </c>
      <c r="AH1092" s="147">
        <v>2012</v>
      </c>
      <c r="AT1092" t="s">
        <v>984</v>
      </c>
      <c r="AU1092">
        <v>10</v>
      </c>
      <c r="AV1092" t="s">
        <v>976</v>
      </c>
      <c r="AW1092" t="s">
        <v>971</v>
      </c>
      <c r="AX1092">
        <v>35</v>
      </c>
      <c r="AY1092" t="s">
        <v>976</v>
      </c>
      <c r="AZ1092" t="s">
        <v>962</v>
      </c>
      <c r="BE1092" t="s">
        <v>984</v>
      </c>
      <c r="BF1092">
        <v>10</v>
      </c>
      <c r="BG1092" t="s">
        <v>976</v>
      </c>
      <c r="BH1092" t="s">
        <v>971</v>
      </c>
      <c r="BI1092">
        <v>70</v>
      </c>
      <c r="BJ1092" t="s">
        <v>976</v>
      </c>
      <c r="BK1092" t="s">
        <v>963</v>
      </c>
    </row>
    <row r="1093" spans="21:63">
      <c r="U1093" t="s">
        <v>234</v>
      </c>
      <c r="V1093" t="s">
        <v>230</v>
      </c>
      <c r="W1093" t="s">
        <v>235</v>
      </c>
      <c r="X1093">
        <v>7</v>
      </c>
      <c r="Y1093">
        <v>530</v>
      </c>
      <c r="Z1093" t="s">
        <v>982</v>
      </c>
      <c r="AA1093" t="s">
        <v>983</v>
      </c>
      <c r="AB1093">
        <v>1</v>
      </c>
      <c r="AC1093" t="s">
        <v>960</v>
      </c>
      <c r="AD1093">
        <v>1</v>
      </c>
      <c r="AE1093">
        <v>20120731</v>
      </c>
      <c r="AF1093" s="358">
        <v>41121</v>
      </c>
      <c r="AG1093" s="147">
        <v>41121</v>
      </c>
      <c r="AH1093" s="147">
        <v>2012</v>
      </c>
      <c r="AU1093">
        <v>10</v>
      </c>
      <c r="AV1093" t="s">
        <v>976</v>
      </c>
      <c r="AW1093" t="s">
        <v>971</v>
      </c>
      <c r="AX1093">
        <v>35</v>
      </c>
      <c r="AY1093" t="s">
        <v>976</v>
      </c>
      <c r="AZ1093" t="s">
        <v>962</v>
      </c>
      <c r="BF1093">
        <v>10</v>
      </c>
      <c r="BG1093" t="s">
        <v>976</v>
      </c>
      <c r="BH1093" t="s">
        <v>971</v>
      </c>
      <c r="BI1093">
        <v>70</v>
      </c>
      <c r="BJ1093" t="s">
        <v>976</v>
      </c>
      <c r="BK1093" t="s">
        <v>963</v>
      </c>
    </row>
    <row r="1094" spans="21:63">
      <c r="U1094" t="s">
        <v>234</v>
      </c>
      <c r="V1094" t="s">
        <v>230</v>
      </c>
      <c r="W1094" t="s">
        <v>235</v>
      </c>
      <c r="X1094">
        <v>7</v>
      </c>
      <c r="Y1094">
        <v>530</v>
      </c>
      <c r="Z1094" t="s">
        <v>982</v>
      </c>
      <c r="AA1094" t="s">
        <v>983</v>
      </c>
      <c r="AB1094">
        <v>1</v>
      </c>
      <c r="AC1094" t="s">
        <v>960</v>
      </c>
      <c r="AD1094">
        <v>1</v>
      </c>
      <c r="AE1094">
        <v>20120831</v>
      </c>
      <c r="AF1094" s="358">
        <v>41152</v>
      </c>
      <c r="AG1094" s="147">
        <v>41152</v>
      </c>
      <c r="AH1094" s="147">
        <v>2012</v>
      </c>
      <c r="AT1094" t="s">
        <v>984</v>
      </c>
      <c r="AU1094">
        <v>10</v>
      </c>
      <c r="AV1094" t="s">
        <v>976</v>
      </c>
      <c r="AW1094" t="s">
        <v>971</v>
      </c>
      <c r="AX1094">
        <v>35</v>
      </c>
      <c r="AY1094" t="s">
        <v>976</v>
      </c>
      <c r="AZ1094" t="s">
        <v>962</v>
      </c>
      <c r="BE1094" t="s">
        <v>984</v>
      </c>
      <c r="BF1094">
        <v>10</v>
      </c>
      <c r="BG1094" t="s">
        <v>976</v>
      </c>
      <c r="BH1094" t="s">
        <v>971</v>
      </c>
      <c r="BI1094">
        <v>70</v>
      </c>
      <c r="BJ1094" t="s">
        <v>976</v>
      </c>
      <c r="BK1094" t="s">
        <v>963</v>
      </c>
    </row>
    <row r="1095" spans="21:63">
      <c r="U1095" t="s">
        <v>234</v>
      </c>
      <c r="V1095" t="s">
        <v>230</v>
      </c>
      <c r="W1095" t="s">
        <v>235</v>
      </c>
      <c r="X1095">
        <v>7</v>
      </c>
      <c r="Y1095">
        <v>530</v>
      </c>
      <c r="Z1095" t="s">
        <v>982</v>
      </c>
      <c r="AA1095" t="s">
        <v>983</v>
      </c>
      <c r="AB1095">
        <v>1</v>
      </c>
      <c r="AC1095" t="s">
        <v>960</v>
      </c>
      <c r="AD1095">
        <v>1</v>
      </c>
      <c r="AE1095">
        <v>20120930</v>
      </c>
      <c r="AF1095" s="358">
        <v>41182</v>
      </c>
      <c r="AG1095" s="147">
        <v>41182</v>
      </c>
      <c r="AH1095" s="147">
        <v>2012</v>
      </c>
      <c r="AT1095" t="s">
        <v>984</v>
      </c>
      <c r="AU1095">
        <v>10</v>
      </c>
      <c r="AV1095" t="s">
        <v>976</v>
      </c>
      <c r="AW1095" t="s">
        <v>971</v>
      </c>
      <c r="AX1095">
        <v>35</v>
      </c>
      <c r="AY1095" t="s">
        <v>976</v>
      </c>
      <c r="AZ1095" t="s">
        <v>962</v>
      </c>
      <c r="BE1095" t="s">
        <v>984</v>
      </c>
      <c r="BF1095">
        <v>10</v>
      </c>
      <c r="BG1095" t="s">
        <v>976</v>
      </c>
      <c r="BH1095" t="s">
        <v>971</v>
      </c>
      <c r="BI1095">
        <v>70</v>
      </c>
      <c r="BJ1095" t="s">
        <v>976</v>
      </c>
      <c r="BK1095" t="s">
        <v>963</v>
      </c>
    </row>
    <row r="1096" spans="21:63">
      <c r="U1096" t="s">
        <v>234</v>
      </c>
      <c r="V1096" t="s">
        <v>230</v>
      </c>
      <c r="W1096" t="s">
        <v>235</v>
      </c>
      <c r="X1096">
        <v>7</v>
      </c>
      <c r="Y1096">
        <v>545</v>
      </c>
      <c r="Z1096" t="s">
        <v>985</v>
      </c>
      <c r="AA1096" t="s">
        <v>986</v>
      </c>
      <c r="AB1096">
        <v>1</v>
      </c>
      <c r="AC1096" t="s">
        <v>960</v>
      </c>
      <c r="AD1096">
        <v>1</v>
      </c>
      <c r="AE1096">
        <v>20120531</v>
      </c>
      <c r="AF1096" s="358">
        <v>41060</v>
      </c>
      <c r="AG1096" s="147">
        <v>41060</v>
      </c>
      <c r="AH1096" s="147">
        <v>2012</v>
      </c>
      <c r="BG1096" t="s">
        <v>987</v>
      </c>
      <c r="BH1096" t="s">
        <v>971</v>
      </c>
      <c r="BI1096">
        <v>0.5</v>
      </c>
      <c r="BJ1096" t="s">
        <v>987</v>
      </c>
      <c r="BK1096" t="s">
        <v>963</v>
      </c>
    </row>
    <row r="1097" spans="21:63">
      <c r="U1097" t="s">
        <v>234</v>
      </c>
      <c r="V1097" t="s">
        <v>230</v>
      </c>
      <c r="W1097" t="s">
        <v>235</v>
      </c>
      <c r="X1097">
        <v>7</v>
      </c>
      <c r="Y1097">
        <v>545</v>
      </c>
      <c r="Z1097" t="s">
        <v>985</v>
      </c>
      <c r="AA1097" t="s">
        <v>986</v>
      </c>
      <c r="AB1097">
        <v>1</v>
      </c>
      <c r="AC1097" t="s">
        <v>960</v>
      </c>
      <c r="AD1097">
        <v>1</v>
      </c>
      <c r="AE1097">
        <v>20120630</v>
      </c>
      <c r="AF1097" s="358">
        <v>41090</v>
      </c>
      <c r="AG1097" s="147">
        <v>41090</v>
      </c>
      <c r="AH1097" s="147">
        <v>2012</v>
      </c>
      <c r="BG1097" t="s">
        <v>987</v>
      </c>
      <c r="BH1097" t="s">
        <v>971</v>
      </c>
      <c r="BI1097">
        <v>0.5</v>
      </c>
      <c r="BJ1097" t="s">
        <v>987</v>
      </c>
      <c r="BK1097" t="s">
        <v>963</v>
      </c>
    </row>
    <row r="1098" spans="21:63">
      <c r="U1098" t="s">
        <v>234</v>
      </c>
      <c r="V1098" t="s">
        <v>230</v>
      </c>
      <c r="W1098" t="s">
        <v>235</v>
      </c>
      <c r="X1098">
        <v>7</v>
      </c>
      <c r="Y1098">
        <v>545</v>
      </c>
      <c r="Z1098" t="s">
        <v>985</v>
      </c>
      <c r="AA1098" t="s">
        <v>986</v>
      </c>
      <c r="AB1098">
        <v>1</v>
      </c>
      <c r="AC1098" t="s">
        <v>960</v>
      </c>
      <c r="AD1098">
        <v>1</v>
      </c>
      <c r="AE1098">
        <v>20120731</v>
      </c>
      <c r="AF1098" s="358">
        <v>41121</v>
      </c>
      <c r="AG1098" s="147">
        <v>41121</v>
      </c>
      <c r="AH1098" s="147">
        <v>2012</v>
      </c>
      <c r="BG1098" t="s">
        <v>987</v>
      </c>
      <c r="BH1098" t="s">
        <v>971</v>
      </c>
      <c r="BI1098">
        <v>0.5</v>
      </c>
      <c r="BJ1098" t="s">
        <v>987</v>
      </c>
      <c r="BK1098" t="s">
        <v>963</v>
      </c>
    </row>
    <row r="1099" spans="21:63">
      <c r="U1099" t="s">
        <v>234</v>
      </c>
      <c r="V1099" t="s">
        <v>230</v>
      </c>
      <c r="W1099" t="s">
        <v>235</v>
      </c>
      <c r="X1099">
        <v>7</v>
      </c>
      <c r="Y1099">
        <v>545</v>
      </c>
      <c r="Z1099" t="s">
        <v>985</v>
      </c>
      <c r="AA1099" t="s">
        <v>986</v>
      </c>
      <c r="AB1099">
        <v>1</v>
      </c>
      <c r="AC1099" t="s">
        <v>960</v>
      </c>
      <c r="AD1099">
        <v>1</v>
      </c>
      <c r="AE1099">
        <v>20120831</v>
      </c>
      <c r="AF1099" s="358">
        <v>41152</v>
      </c>
      <c r="AG1099" s="147">
        <v>41152</v>
      </c>
      <c r="AH1099" s="147">
        <v>2012</v>
      </c>
      <c r="BG1099" t="s">
        <v>987</v>
      </c>
      <c r="BH1099" t="s">
        <v>971</v>
      </c>
      <c r="BI1099">
        <v>0.5</v>
      </c>
      <c r="BJ1099" t="s">
        <v>987</v>
      </c>
      <c r="BK1099" t="s">
        <v>963</v>
      </c>
    </row>
    <row r="1100" spans="21:63">
      <c r="U1100" t="s">
        <v>234</v>
      </c>
      <c r="V1100" t="s">
        <v>230</v>
      </c>
      <c r="W1100" t="s">
        <v>235</v>
      </c>
      <c r="X1100">
        <v>7</v>
      </c>
      <c r="Y1100">
        <v>545</v>
      </c>
      <c r="Z1100" t="s">
        <v>985</v>
      </c>
      <c r="AA1100" t="s">
        <v>986</v>
      </c>
      <c r="AB1100">
        <v>1</v>
      </c>
      <c r="AC1100" t="s">
        <v>960</v>
      </c>
      <c r="AD1100">
        <v>1</v>
      </c>
      <c r="AE1100">
        <v>20120930</v>
      </c>
      <c r="AF1100" s="358">
        <v>41182</v>
      </c>
      <c r="AG1100" s="147">
        <v>41182</v>
      </c>
      <c r="AH1100" s="147">
        <v>2012</v>
      </c>
      <c r="BG1100" t="s">
        <v>987</v>
      </c>
      <c r="BH1100" t="s">
        <v>971</v>
      </c>
      <c r="BI1100">
        <v>0.5</v>
      </c>
      <c r="BJ1100" t="s">
        <v>987</v>
      </c>
      <c r="BK1100" t="s">
        <v>963</v>
      </c>
    </row>
    <row r="1101" spans="21:63">
      <c r="U1101" t="s">
        <v>234</v>
      </c>
      <c r="V1101" t="s">
        <v>230</v>
      </c>
      <c r="W1101" t="s">
        <v>235</v>
      </c>
      <c r="X1101">
        <v>7</v>
      </c>
      <c r="Y1101">
        <v>552</v>
      </c>
      <c r="Z1101" t="s">
        <v>988</v>
      </c>
      <c r="AA1101" t="s">
        <v>989</v>
      </c>
      <c r="AB1101">
        <v>1</v>
      </c>
      <c r="AC1101" t="s">
        <v>960</v>
      </c>
      <c r="AD1101">
        <v>1</v>
      </c>
      <c r="AE1101">
        <v>20090731</v>
      </c>
      <c r="AF1101" s="358">
        <v>40025</v>
      </c>
      <c r="AG1101" s="147">
        <v>40025</v>
      </c>
      <c r="AH1101" s="147">
        <v>2009</v>
      </c>
      <c r="BE1101" t="s">
        <v>984</v>
      </c>
      <c r="BF1101">
        <v>1</v>
      </c>
      <c r="BG1101" t="s">
        <v>976</v>
      </c>
      <c r="BH1101" t="s">
        <v>971</v>
      </c>
      <c r="BI1101">
        <v>10</v>
      </c>
      <c r="BJ1101" t="s">
        <v>976</v>
      </c>
      <c r="BK1101" t="s">
        <v>963</v>
      </c>
    </row>
    <row r="1102" spans="21:63">
      <c r="U1102" t="s">
        <v>234</v>
      </c>
      <c r="V1102" t="s">
        <v>230</v>
      </c>
      <c r="W1102" t="s">
        <v>235</v>
      </c>
      <c r="X1102">
        <v>7</v>
      </c>
      <c r="Y1102">
        <v>552</v>
      </c>
      <c r="Z1102" t="s">
        <v>988</v>
      </c>
      <c r="AA1102" t="s">
        <v>989</v>
      </c>
      <c r="AB1102">
        <v>1</v>
      </c>
      <c r="AC1102" t="s">
        <v>960</v>
      </c>
      <c r="AD1102">
        <v>1</v>
      </c>
      <c r="AE1102">
        <v>20090831</v>
      </c>
      <c r="AF1102" s="358">
        <v>40056</v>
      </c>
      <c r="AG1102" s="147">
        <v>40056</v>
      </c>
      <c r="AH1102" s="147">
        <v>2009</v>
      </c>
      <c r="BF1102">
        <v>1</v>
      </c>
      <c r="BG1102" t="s">
        <v>976</v>
      </c>
      <c r="BH1102" t="s">
        <v>971</v>
      </c>
      <c r="BI1102">
        <v>10</v>
      </c>
      <c r="BJ1102" t="s">
        <v>976</v>
      </c>
      <c r="BK1102" t="s">
        <v>963</v>
      </c>
    </row>
    <row r="1103" spans="21:63">
      <c r="U1103" t="s">
        <v>234</v>
      </c>
      <c r="V1103" t="s">
        <v>230</v>
      </c>
      <c r="W1103" t="s">
        <v>235</v>
      </c>
      <c r="X1103">
        <v>7</v>
      </c>
      <c r="Y1103">
        <v>552</v>
      </c>
      <c r="Z1103" t="s">
        <v>988</v>
      </c>
      <c r="AA1103" t="s">
        <v>989</v>
      </c>
      <c r="AB1103">
        <v>1</v>
      </c>
      <c r="AC1103" t="s">
        <v>960</v>
      </c>
      <c r="AD1103">
        <v>1</v>
      </c>
      <c r="AE1103">
        <v>20090930</v>
      </c>
      <c r="AF1103" s="358">
        <v>40086</v>
      </c>
      <c r="AG1103" s="147">
        <v>40086</v>
      </c>
      <c r="AH1103" s="147">
        <v>2009</v>
      </c>
      <c r="BE1103" t="s">
        <v>984</v>
      </c>
      <c r="BF1103">
        <v>1</v>
      </c>
      <c r="BG1103" t="s">
        <v>976</v>
      </c>
      <c r="BH1103" t="s">
        <v>971</v>
      </c>
      <c r="BI1103">
        <v>10</v>
      </c>
      <c r="BJ1103" t="s">
        <v>976</v>
      </c>
      <c r="BK1103" t="s">
        <v>963</v>
      </c>
    </row>
    <row r="1104" spans="21:63">
      <c r="U1104" t="s">
        <v>234</v>
      </c>
      <c r="V1104" t="s">
        <v>230</v>
      </c>
      <c r="W1104" t="s">
        <v>235</v>
      </c>
      <c r="X1104">
        <v>7</v>
      </c>
      <c r="Y1104">
        <v>552</v>
      </c>
      <c r="Z1104" t="s">
        <v>988</v>
      </c>
      <c r="AA1104" t="s">
        <v>989</v>
      </c>
      <c r="AB1104">
        <v>1</v>
      </c>
      <c r="AC1104" t="s">
        <v>960</v>
      </c>
      <c r="AD1104">
        <v>1</v>
      </c>
      <c r="AE1104">
        <v>20091031</v>
      </c>
      <c r="AF1104" s="358">
        <v>40117</v>
      </c>
      <c r="AG1104" s="147">
        <v>40117</v>
      </c>
      <c r="AH1104" s="147">
        <v>2009</v>
      </c>
      <c r="BE1104" t="s">
        <v>984</v>
      </c>
      <c r="BF1104">
        <v>1</v>
      </c>
      <c r="BG1104" t="s">
        <v>976</v>
      </c>
      <c r="BH1104" t="s">
        <v>971</v>
      </c>
      <c r="BI1104">
        <v>10</v>
      </c>
      <c r="BJ1104" t="s">
        <v>976</v>
      </c>
      <c r="BK1104" t="s">
        <v>963</v>
      </c>
    </row>
    <row r="1105" spans="21:63">
      <c r="U1105" t="s">
        <v>234</v>
      </c>
      <c r="V1105" t="s">
        <v>230</v>
      </c>
      <c r="W1105" t="s">
        <v>235</v>
      </c>
      <c r="X1105">
        <v>7</v>
      </c>
      <c r="Y1105">
        <v>552</v>
      </c>
      <c r="Z1105" t="s">
        <v>988</v>
      </c>
      <c r="AA1105" t="s">
        <v>989</v>
      </c>
      <c r="AB1105">
        <v>1</v>
      </c>
      <c r="AC1105" t="s">
        <v>960</v>
      </c>
      <c r="AD1105">
        <v>1</v>
      </c>
      <c r="AE1105">
        <v>20091130</v>
      </c>
      <c r="AF1105" s="358">
        <v>40147</v>
      </c>
      <c r="AG1105" s="147">
        <v>40147</v>
      </c>
      <c r="AH1105" s="147">
        <v>2009</v>
      </c>
      <c r="BE1105" t="s">
        <v>984</v>
      </c>
      <c r="BF1105">
        <v>1</v>
      </c>
      <c r="BG1105" t="s">
        <v>976</v>
      </c>
      <c r="BH1105" t="s">
        <v>971</v>
      </c>
      <c r="BI1105">
        <v>10</v>
      </c>
      <c r="BJ1105" t="s">
        <v>976</v>
      </c>
      <c r="BK1105" t="s">
        <v>963</v>
      </c>
    </row>
    <row r="1106" spans="21:63">
      <c r="U1106" t="s">
        <v>234</v>
      </c>
      <c r="V1106" t="s">
        <v>230</v>
      </c>
      <c r="W1106" t="s">
        <v>235</v>
      </c>
      <c r="X1106">
        <v>7</v>
      </c>
      <c r="Y1106">
        <v>552</v>
      </c>
      <c r="Z1106" t="s">
        <v>988</v>
      </c>
      <c r="AA1106" t="s">
        <v>989</v>
      </c>
      <c r="AB1106">
        <v>1</v>
      </c>
      <c r="AC1106" t="s">
        <v>960</v>
      </c>
      <c r="AD1106">
        <v>1</v>
      </c>
      <c r="AE1106">
        <v>20091231</v>
      </c>
      <c r="AF1106" s="358">
        <v>40178</v>
      </c>
      <c r="AG1106" s="147">
        <v>40178</v>
      </c>
      <c r="AH1106" s="147">
        <v>2009</v>
      </c>
      <c r="BE1106" t="s">
        <v>984</v>
      </c>
      <c r="BF1106">
        <v>1</v>
      </c>
      <c r="BG1106" t="s">
        <v>976</v>
      </c>
      <c r="BH1106" t="s">
        <v>971</v>
      </c>
      <c r="BI1106">
        <v>10</v>
      </c>
      <c r="BJ1106" t="s">
        <v>976</v>
      </c>
      <c r="BK1106" t="s">
        <v>963</v>
      </c>
    </row>
    <row r="1107" spans="21:63">
      <c r="U1107" t="s">
        <v>234</v>
      </c>
      <c r="V1107" t="s">
        <v>230</v>
      </c>
      <c r="W1107" t="s">
        <v>235</v>
      </c>
      <c r="X1107">
        <v>7</v>
      </c>
      <c r="Y1107">
        <v>552</v>
      </c>
      <c r="Z1107" t="s">
        <v>988</v>
      </c>
      <c r="AA1107" t="s">
        <v>989</v>
      </c>
      <c r="AB1107">
        <v>1</v>
      </c>
      <c r="AC1107" t="s">
        <v>960</v>
      </c>
      <c r="AD1107">
        <v>1</v>
      </c>
      <c r="AE1107">
        <v>20100131</v>
      </c>
      <c r="AF1107" s="358">
        <v>40209</v>
      </c>
      <c r="AG1107" s="147">
        <v>40209</v>
      </c>
      <c r="AH1107" s="147">
        <v>2010</v>
      </c>
      <c r="BE1107" t="s">
        <v>984</v>
      </c>
      <c r="BF1107">
        <v>1</v>
      </c>
      <c r="BG1107" t="s">
        <v>976</v>
      </c>
      <c r="BH1107" t="s">
        <v>971</v>
      </c>
      <c r="BI1107">
        <v>10</v>
      </c>
      <c r="BJ1107" t="s">
        <v>976</v>
      </c>
      <c r="BK1107" t="s">
        <v>963</v>
      </c>
    </row>
    <row r="1108" spans="21:63">
      <c r="U1108" t="s">
        <v>234</v>
      </c>
      <c r="V1108" t="s">
        <v>230</v>
      </c>
      <c r="W1108" t="s">
        <v>235</v>
      </c>
      <c r="X1108">
        <v>7</v>
      </c>
      <c r="Y1108">
        <v>552</v>
      </c>
      <c r="Z1108" t="s">
        <v>988</v>
      </c>
      <c r="AA1108" t="s">
        <v>989</v>
      </c>
      <c r="AB1108">
        <v>1</v>
      </c>
      <c r="AC1108" t="s">
        <v>960</v>
      </c>
      <c r="AD1108">
        <v>1</v>
      </c>
      <c r="AE1108">
        <v>20100228</v>
      </c>
      <c r="AF1108" s="358">
        <v>40237</v>
      </c>
      <c r="AG1108" s="147">
        <v>40237</v>
      </c>
      <c r="AH1108" s="147">
        <v>2010</v>
      </c>
      <c r="BE1108" t="s">
        <v>984</v>
      </c>
      <c r="BF1108">
        <v>1</v>
      </c>
      <c r="BG1108" t="s">
        <v>976</v>
      </c>
      <c r="BH1108" t="s">
        <v>971</v>
      </c>
      <c r="BI1108">
        <v>10</v>
      </c>
      <c r="BJ1108" t="s">
        <v>976</v>
      </c>
      <c r="BK1108" t="s">
        <v>963</v>
      </c>
    </row>
    <row r="1109" spans="21:63">
      <c r="U1109" t="s">
        <v>234</v>
      </c>
      <c r="V1109" t="s">
        <v>230</v>
      </c>
      <c r="W1109" t="s">
        <v>235</v>
      </c>
      <c r="X1109">
        <v>7</v>
      </c>
      <c r="Y1109">
        <v>552</v>
      </c>
      <c r="Z1109" t="s">
        <v>988</v>
      </c>
      <c r="AA1109" t="s">
        <v>989</v>
      </c>
      <c r="AB1109">
        <v>1</v>
      </c>
      <c r="AC1109" t="s">
        <v>960</v>
      </c>
      <c r="AD1109">
        <v>1</v>
      </c>
      <c r="AE1109">
        <v>20100331</v>
      </c>
      <c r="AF1109" s="358">
        <v>40268</v>
      </c>
      <c r="AG1109" s="147">
        <v>40268</v>
      </c>
      <c r="AH1109" s="147">
        <v>2010</v>
      </c>
      <c r="BE1109" t="s">
        <v>984</v>
      </c>
      <c r="BF1109">
        <v>1</v>
      </c>
      <c r="BG1109" t="s">
        <v>976</v>
      </c>
      <c r="BH1109" t="s">
        <v>971</v>
      </c>
      <c r="BI1109">
        <v>10</v>
      </c>
      <c r="BJ1109" t="s">
        <v>976</v>
      </c>
      <c r="BK1109" t="s">
        <v>963</v>
      </c>
    </row>
    <row r="1110" spans="21:63">
      <c r="U1110" t="s">
        <v>234</v>
      </c>
      <c r="V1110" t="s">
        <v>230</v>
      </c>
      <c r="W1110" t="s">
        <v>235</v>
      </c>
      <c r="X1110">
        <v>7</v>
      </c>
      <c r="Y1110">
        <v>552</v>
      </c>
      <c r="Z1110" t="s">
        <v>988</v>
      </c>
      <c r="AA1110" t="s">
        <v>989</v>
      </c>
      <c r="AB1110">
        <v>1</v>
      </c>
      <c r="AC1110" t="s">
        <v>960</v>
      </c>
      <c r="AD1110">
        <v>1</v>
      </c>
      <c r="AE1110">
        <v>20100430</v>
      </c>
      <c r="AF1110" s="358">
        <v>40298</v>
      </c>
      <c r="AG1110" s="147">
        <v>40298</v>
      </c>
      <c r="AH1110" s="147">
        <v>2010</v>
      </c>
      <c r="BE1110" t="s">
        <v>984</v>
      </c>
      <c r="BF1110">
        <v>1</v>
      </c>
      <c r="BG1110" t="s">
        <v>976</v>
      </c>
      <c r="BH1110" t="s">
        <v>971</v>
      </c>
      <c r="BI1110">
        <v>10</v>
      </c>
      <c r="BJ1110" t="s">
        <v>976</v>
      </c>
      <c r="BK1110" t="s">
        <v>963</v>
      </c>
    </row>
    <row r="1111" spans="21:63">
      <c r="U1111" t="s">
        <v>234</v>
      </c>
      <c r="V1111" t="s">
        <v>230</v>
      </c>
      <c r="W1111" t="s">
        <v>235</v>
      </c>
      <c r="X1111">
        <v>7</v>
      </c>
      <c r="Y1111">
        <v>552</v>
      </c>
      <c r="Z1111" t="s">
        <v>988</v>
      </c>
      <c r="AA1111" t="s">
        <v>989</v>
      </c>
      <c r="AB1111">
        <v>1</v>
      </c>
      <c r="AC1111" t="s">
        <v>960</v>
      </c>
      <c r="AD1111">
        <v>1</v>
      </c>
      <c r="AE1111">
        <v>20100531</v>
      </c>
      <c r="AF1111" s="358">
        <v>40329</v>
      </c>
      <c r="AG1111" s="147">
        <v>40329</v>
      </c>
      <c r="AH1111" s="147">
        <v>2010</v>
      </c>
      <c r="BF1111">
        <v>1</v>
      </c>
      <c r="BG1111" t="s">
        <v>976</v>
      </c>
      <c r="BH1111" t="s">
        <v>971</v>
      </c>
      <c r="BI1111">
        <v>10</v>
      </c>
      <c r="BJ1111" t="s">
        <v>976</v>
      </c>
      <c r="BK1111" t="s">
        <v>963</v>
      </c>
    </row>
    <row r="1112" spans="21:63">
      <c r="U1112" t="s">
        <v>234</v>
      </c>
      <c r="V1112" t="s">
        <v>230</v>
      </c>
      <c r="W1112" t="s">
        <v>235</v>
      </c>
      <c r="X1112">
        <v>7</v>
      </c>
      <c r="Y1112">
        <v>552</v>
      </c>
      <c r="Z1112" t="s">
        <v>988</v>
      </c>
      <c r="AA1112" t="s">
        <v>989</v>
      </c>
      <c r="AB1112">
        <v>1</v>
      </c>
      <c r="AC1112" t="s">
        <v>960</v>
      </c>
      <c r="AD1112">
        <v>1</v>
      </c>
      <c r="AE1112">
        <v>20100630</v>
      </c>
      <c r="AF1112" s="358">
        <v>40359</v>
      </c>
      <c r="AG1112" s="147">
        <v>40359</v>
      </c>
      <c r="AH1112" s="147">
        <v>2010</v>
      </c>
      <c r="BE1112" t="s">
        <v>984</v>
      </c>
      <c r="BF1112">
        <v>1</v>
      </c>
      <c r="BG1112" t="s">
        <v>976</v>
      </c>
      <c r="BH1112" t="s">
        <v>971</v>
      </c>
      <c r="BI1112">
        <v>10</v>
      </c>
      <c r="BJ1112" t="s">
        <v>976</v>
      </c>
      <c r="BK1112" t="s">
        <v>963</v>
      </c>
    </row>
    <row r="1113" spans="21:63">
      <c r="U1113" t="s">
        <v>234</v>
      </c>
      <c r="V1113" t="s">
        <v>230</v>
      </c>
      <c r="W1113" t="s">
        <v>235</v>
      </c>
      <c r="X1113">
        <v>7</v>
      </c>
      <c r="Y1113">
        <v>552</v>
      </c>
      <c r="Z1113" t="s">
        <v>988</v>
      </c>
      <c r="AA1113" t="s">
        <v>989</v>
      </c>
      <c r="AB1113">
        <v>1</v>
      </c>
      <c r="AC1113" t="s">
        <v>960</v>
      </c>
      <c r="AD1113">
        <v>1</v>
      </c>
      <c r="AE1113">
        <v>20100731</v>
      </c>
      <c r="AF1113" s="358">
        <v>40390</v>
      </c>
      <c r="AG1113" s="147">
        <v>40390</v>
      </c>
      <c r="AH1113" s="147">
        <v>2010</v>
      </c>
      <c r="BE1113" t="s">
        <v>984</v>
      </c>
      <c r="BF1113">
        <v>1</v>
      </c>
      <c r="BG1113" t="s">
        <v>976</v>
      </c>
      <c r="BH1113" t="s">
        <v>971</v>
      </c>
      <c r="BI1113">
        <v>10</v>
      </c>
      <c r="BJ1113" t="s">
        <v>976</v>
      </c>
      <c r="BK1113" t="s">
        <v>963</v>
      </c>
    </row>
    <row r="1114" spans="21:63">
      <c r="U1114" t="s">
        <v>234</v>
      </c>
      <c r="V1114" t="s">
        <v>230</v>
      </c>
      <c r="W1114" t="s">
        <v>235</v>
      </c>
      <c r="X1114">
        <v>7</v>
      </c>
      <c r="Y1114">
        <v>552</v>
      </c>
      <c r="Z1114" t="s">
        <v>988</v>
      </c>
      <c r="AA1114" t="s">
        <v>989</v>
      </c>
      <c r="AB1114">
        <v>1</v>
      </c>
      <c r="AC1114" t="s">
        <v>960</v>
      </c>
      <c r="AD1114">
        <v>1</v>
      </c>
      <c r="AE1114">
        <v>20100831</v>
      </c>
      <c r="AF1114" s="358">
        <v>40421</v>
      </c>
      <c r="AG1114" s="147">
        <v>40421</v>
      </c>
      <c r="AH1114" s="147">
        <v>2010</v>
      </c>
      <c r="BE1114" t="s">
        <v>984</v>
      </c>
      <c r="BF1114">
        <v>1</v>
      </c>
      <c r="BG1114" t="s">
        <v>976</v>
      </c>
      <c r="BH1114" t="s">
        <v>971</v>
      </c>
      <c r="BI1114">
        <v>10</v>
      </c>
      <c r="BJ1114" t="s">
        <v>976</v>
      </c>
      <c r="BK1114" t="s">
        <v>963</v>
      </c>
    </row>
    <row r="1115" spans="21:63">
      <c r="U1115" t="s">
        <v>234</v>
      </c>
      <c r="V1115" t="s">
        <v>230</v>
      </c>
      <c r="W1115" t="s">
        <v>235</v>
      </c>
      <c r="X1115">
        <v>7</v>
      </c>
      <c r="Y1115">
        <v>552</v>
      </c>
      <c r="Z1115" t="s">
        <v>988</v>
      </c>
      <c r="AA1115" t="s">
        <v>989</v>
      </c>
      <c r="AB1115">
        <v>1</v>
      </c>
      <c r="AC1115" t="s">
        <v>960</v>
      </c>
      <c r="AD1115">
        <v>1</v>
      </c>
      <c r="AE1115">
        <v>20100930</v>
      </c>
      <c r="AF1115" s="358">
        <v>40451</v>
      </c>
      <c r="AG1115" s="147">
        <v>40451</v>
      </c>
      <c r="AH1115" s="147">
        <v>2010</v>
      </c>
      <c r="BE1115" t="s">
        <v>984</v>
      </c>
      <c r="BF1115">
        <v>1</v>
      </c>
      <c r="BG1115" t="s">
        <v>976</v>
      </c>
      <c r="BH1115" t="s">
        <v>971</v>
      </c>
      <c r="BI1115">
        <v>10</v>
      </c>
      <c r="BJ1115" t="s">
        <v>976</v>
      </c>
      <c r="BK1115" t="s">
        <v>963</v>
      </c>
    </row>
    <row r="1116" spans="21:63">
      <c r="U1116" t="s">
        <v>234</v>
      </c>
      <c r="V1116" t="s">
        <v>230</v>
      </c>
      <c r="W1116" t="s">
        <v>235</v>
      </c>
      <c r="X1116">
        <v>7</v>
      </c>
      <c r="Y1116">
        <v>552</v>
      </c>
      <c r="Z1116" t="s">
        <v>988</v>
      </c>
      <c r="AA1116" t="s">
        <v>989</v>
      </c>
      <c r="AB1116">
        <v>1</v>
      </c>
      <c r="AC1116" t="s">
        <v>960</v>
      </c>
      <c r="AD1116">
        <v>1</v>
      </c>
      <c r="AE1116">
        <v>20101031</v>
      </c>
      <c r="AF1116" s="358">
        <v>40482</v>
      </c>
      <c r="AG1116" s="147">
        <v>40482</v>
      </c>
      <c r="AH1116" s="147">
        <v>2010</v>
      </c>
      <c r="BE1116" t="s">
        <v>984</v>
      </c>
      <c r="BF1116">
        <v>1</v>
      </c>
      <c r="BG1116" t="s">
        <v>976</v>
      </c>
      <c r="BH1116" t="s">
        <v>971</v>
      </c>
      <c r="BI1116">
        <v>10</v>
      </c>
      <c r="BJ1116" t="s">
        <v>976</v>
      </c>
      <c r="BK1116" t="s">
        <v>963</v>
      </c>
    </row>
    <row r="1117" spans="21:63">
      <c r="U1117" t="s">
        <v>234</v>
      </c>
      <c r="V1117" t="s">
        <v>230</v>
      </c>
      <c r="W1117" t="s">
        <v>235</v>
      </c>
      <c r="X1117">
        <v>7</v>
      </c>
      <c r="Y1117">
        <v>552</v>
      </c>
      <c r="Z1117" t="s">
        <v>988</v>
      </c>
      <c r="AA1117" t="s">
        <v>989</v>
      </c>
      <c r="AB1117">
        <v>1</v>
      </c>
      <c r="AC1117" t="s">
        <v>960</v>
      </c>
      <c r="AD1117">
        <v>1</v>
      </c>
      <c r="AE1117">
        <v>20101130</v>
      </c>
      <c r="AF1117" s="358">
        <v>40512</v>
      </c>
      <c r="AG1117" s="147">
        <v>40512</v>
      </c>
      <c r="AH1117" s="147">
        <v>2010</v>
      </c>
      <c r="BE1117" t="s">
        <v>984</v>
      </c>
      <c r="BF1117">
        <v>1</v>
      </c>
      <c r="BG1117" t="s">
        <v>976</v>
      </c>
      <c r="BH1117" t="s">
        <v>971</v>
      </c>
      <c r="BI1117">
        <v>10</v>
      </c>
      <c r="BJ1117" t="s">
        <v>976</v>
      </c>
      <c r="BK1117" t="s">
        <v>963</v>
      </c>
    </row>
    <row r="1118" spans="21:63">
      <c r="U1118" t="s">
        <v>234</v>
      </c>
      <c r="V1118" t="s">
        <v>230</v>
      </c>
      <c r="W1118" t="s">
        <v>235</v>
      </c>
      <c r="X1118">
        <v>7</v>
      </c>
      <c r="Y1118">
        <v>552</v>
      </c>
      <c r="Z1118" t="s">
        <v>988</v>
      </c>
      <c r="AA1118" t="s">
        <v>989</v>
      </c>
      <c r="AB1118">
        <v>1</v>
      </c>
      <c r="AC1118" t="s">
        <v>960</v>
      </c>
      <c r="AD1118">
        <v>1</v>
      </c>
      <c r="AE1118">
        <v>20101231</v>
      </c>
      <c r="AF1118" s="358">
        <v>40543</v>
      </c>
      <c r="AG1118" s="147">
        <v>40543</v>
      </c>
      <c r="AH1118" s="147">
        <v>2010</v>
      </c>
      <c r="BF1118">
        <v>3</v>
      </c>
      <c r="BG1118" t="s">
        <v>976</v>
      </c>
      <c r="BH1118" t="s">
        <v>971</v>
      </c>
      <c r="BI1118">
        <v>10</v>
      </c>
      <c r="BJ1118" t="s">
        <v>976</v>
      </c>
      <c r="BK1118" t="s">
        <v>963</v>
      </c>
    </row>
    <row r="1119" spans="21:63">
      <c r="U1119" t="s">
        <v>234</v>
      </c>
      <c r="V1119" t="s">
        <v>230</v>
      </c>
      <c r="W1119" t="s">
        <v>235</v>
      </c>
      <c r="X1119">
        <v>7</v>
      </c>
      <c r="Y1119">
        <v>552</v>
      </c>
      <c r="Z1119" t="s">
        <v>988</v>
      </c>
      <c r="AA1119" t="s">
        <v>989</v>
      </c>
      <c r="AB1119">
        <v>1</v>
      </c>
      <c r="AC1119" t="s">
        <v>960</v>
      </c>
      <c r="AD1119">
        <v>1</v>
      </c>
      <c r="AE1119">
        <v>20110131</v>
      </c>
      <c r="AF1119" s="358">
        <v>40574</v>
      </c>
      <c r="AG1119" s="147">
        <v>40574</v>
      </c>
      <c r="AH1119" s="147">
        <v>2011</v>
      </c>
      <c r="BE1119" t="s">
        <v>984</v>
      </c>
      <c r="BF1119">
        <v>1</v>
      </c>
      <c r="BG1119" t="s">
        <v>976</v>
      </c>
      <c r="BH1119" t="s">
        <v>971</v>
      </c>
      <c r="BI1119">
        <v>10</v>
      </c>
      <c r="BJ1119" t="s">
        <v>976</v>
      </c>
      <c r="BK1119" t="s">
        <v>963</v>
      </c>
    </row>
    <row r="1120" spans="21:63">
      <c r="U1120" t="s">
        <v>234</v>
      </c>
      <c r="V1120" t="s">
        <v>230</v>
      </c>
      <c r="W1120" t="s">
        <v>235</v>
      </c>
      <c r="X1120">
        <v>7</v>
      </c>
      <c r="Y1120">
        <v>552</v>
      </c>
      <c r="Z1120" t="s">
        <v>988</v>
      </c>
      <c r="AA1120" t="s">
        <v>989</v>
      </c>
      <c r="AB1120">
        <v>1</v>
      </c>
      <c r="AC1120" t="s">
        <v>960</v>
      </c>
      <c r="AD1120">
        <v>1</v>
      </c>
      <c r="AE1120">
        <v>20110228</v>
      </c>
      <c r="AF1120" s="358">
        <v>40602</v>
      </c>
      <c r="AG1120" s="147">
        <v>40602</v>
      </c>
      <c r="AH1120" s="147">
        <v>2011</v>
      </c>
      <c r="BE1120" t="s">
        <v>984</v>
      </c>
      <c r="BF1120">
        <v>1</v>
      </c>
      <c r="BG1120" t="s">
        <v>976</v>
      </c>
      <c r="BH1120" t="s">
        <v>971</v>
      </c>
      <c r="BI1120">
        <v>10</v>
      </c>
      <c r="BJ1120" t="s">
        <v>976</v>
      </c>
      <c r="BK1120" t="s">
        <v>963</v>
      </c>
    </row>
    <row r="1121" spans="21:63">
      <c r="U1121" t="s">
        <v>234</v>
      </c>
      <c r="V1121" t="s">
        <v>230</v>
      </c>
      <c r="W1121" t="s">
        <v>235</v>
      </c>
      <c r="X1121">
        <v>7</v>
      </c>
      <c r="Y1121">
        <v>552</v>
      </c>
      <c r="Z1121" t="s">
        <v>988</v>
      </c>
      <c r="AA1121" t="s">
        <v>989</v>
      </c>
      <c r="AB1121">
        <v>1</v>
      </c>
      <c r="AC1121" t="s">
        <v>960</v>
      </c>
      <c r="AD1121">
        <v>1</v>
      </c>
      <c r="AE1121">
        <v>20110331</v>
      </c>
      <c r="AF1121" s="358">
        <v>40633</v>
      </c>
      <c r="AG1121" s="147">
        <v>40633</v>
      </c>
      <c r="AH1121" s="147">
        <v>2011</v>
      </c>
      <c r="BE1121" t="s">
        <v>984</v>
      </c>
      <c r="BF1121">
        <v>1</v>
      </c>
      <c r="BG1121" t="s">
        <v>976</v>
      </c>
      <c r="BH1121" t="s">
        <v>971</v>
      </c>
      <c r="BI1121">
        <v>10</v>
      </c>
      <c r="BJ1121" t="s">
        <v>976</v>
      </c>
      <c r="BK1121" t="s">
        <v>963</v>
      </c>
    </row>
    <row r="1122" spans="21:63">
      <c r="U1122" t="s">
        <v>234</v>
      </c>
      <c r="V1122" t="s">
        <v>230</v>
      </c>
      <c r="W1122" t="s">
        <v>235</v>
      </c>
      <c r="X1122">
        <v>7</v>
      </c>
      <c r="Y1122">
        <v>552</v>
      </c>
      <c r="Z1122" t="s">
        <v>988</v>
      </c>
      <c r="AA1122" t="s">
        <v>989</v>
      </c>
      <c r="AB1122">
        <v>1</v>
      </c>
      <c r="AC1122" t="s">
        <v>960</v>
      </c>
      <c r="AD1122">
        <v>1</v>
      </c>
      <c r="AE1122">
        <v>20110430</v>
      </c>
      <c r="AF1122" s="358">
        <v>40663</v>
      </c>
      <c r="AG1122" s="147">
        <v>40663</v>
      </c>
      <c r="AH1122" s="147">
        <v>2011</v>
      </c>
      <c r="BE1122" t="s">
        <v>984</v>
      </c>
      <c r="BF1122">
        <v>1</v>
      </c>
      <c r="BG1122" t="s">
        <v>976</v>
      </c>
      <c r="BH1122" t="s">
        <v>971</v>
      </c>
      <c r="BI1122">
        <v>10</v>
      </c>
      <c r="BJ1122" t="s">
        <v>976</v>
      </c>
      <c r="BK1122" t="s">
        <v>963</v>
      </c>
    </row>
    <row r="1123" spans="21:63">
      <c r="U1123" t="s">
        <v>234</v>
      </c>
      <c r="V1123" t="s">
        <v>230</v>
      </c>
      <c r="W1123" t="s">
        <v>235</v>
      </c>
      <c r="X1123">
        <v>7</v>
      </c>
      <c r="Y1123">
        <v>552</v>
      </c>
      <c r="Z1123" t="s">
        <v>988</v>
      </c>
      <c r="AA1123" t="s">
        <v>989</v>
      </c>
      <c r="AB1123">
        <v>1</v>
      </c>
      <c r="AC1123" t="s">
        <v>960</v>
      </c>
      <c r="AD1123">
        <v>1</v>
      </c>
      <c r="AE1123">
        <v>20110531</v>
      </c>
      <c r="AF1123" s="358">
        <v>40694</v>
      </c>
      <c r="AG1123" s="147">
        <v>40694</v>
      </c>
      <c r="AH1123" s="147">
        <v>2011</v>
      </c>
      <c r="BE1123" t="s">
        <v>984</v>
      </c>
      <c r="BF1123">
        <v>1</v>
      </c>
      <c r="BG1123" t="s">
        <v>976</v>
      </c>
      <c r="BH1123" t="s">
        <v>971</v>
      </c>
      <c r="BI1123">
        <v>10</v>
      </c>
      <c r="BJ1123" t="s">
        <v>976</v>
      </c>
      <c r="BK1123" t="s">
        <v>963</v>
      </c>
    </row>
    <row r="1124" spans="21:63">
      <c r="U1124" t="s">
        <v>234</v>
      </c>
      <c r="V1124" t="s">
        <v>230</v>
      </c>
      <c r="W1124" t="s">
        <v>235</v>
      </c>
      <c r="X1124">
        <v>7</v>
      </c>
      <c r="Y1124">
        <v>552</v>
      </c>
      <c r="Z1124" t="s">
        <v>988</v>
      </c>
      <c r="AA1124" t="s">
        <v>989</v>
      </c>
      <c r="AB1124">
        <v>1</v>
      </c>
      <c r="AC1124" t="s">
        <v>960</v>
      </c>
      <c r="AD1124">
        <v>1</v>
      </c>
      <c r="AE1124">
        <v>20110630</v>
      </c>
      <c r="AF1124" s="358">
        <v>40724</v>
      </c>
      <c r="AG1124" s="147">
        <v>40724</v>
      </c>
      <c r="AH1124" s="147">
        <v>2011</v>
      </c>
      <c r="BE1124" t="s">
        <v>984</v>
      </c>
      <c r="BF1124">
        <v>1</v>
      </c>
      <c r="BG1124" t="s">
        <v>976</v>
      </c>
      <c r="BH1124" t="s">
        <v>971</v>
      </c>
      <c r="BI1124">
        <v>10</v>
      </c>
      <c r="BJ1124" t="s">
        <v>976</v>
      </c>
      <c r="BK1124" t="s">
        <v>963</v>
      </c>
    </row>
    <row r="1125" spans="21:63">
      <c r="U1125" t="s">
        <v>234</v>
      </c>
      <c r="V1125" t="s">
        <v>230</v>
      </c>
      <c r="W1125" t="s">
        <v>235</v>
      </c>
      <c r="X1125">
        <v>7</v>
      </c>
      <c r="Y1125">
        <v>552</v>
      </c>
      <c r="Z1125" t="s">
        <v>988</v>
      </c>
      <c r="AA1125" t="s">
        <v>989</v>
      </c>
      <c r="AB1125">
        <v>1</v>
      </c>
      <c r="AC1125" t="s">
        <v>960</v>
      </c>
      <c r="AD1125">
        <v>1</v>
      </c>
      <c r="AE1125">
        <v>20110731</v>
      </c>
      <c r="AF1125" s="358">
        <v>40755</v>
      </c>
      <c r="AG1125" s="147">
        <v>40755</v>
      </c>
      <c r="AH1125" s="147">
        <v>2011</v>
      </c>
      <c r="BE1125" t="s">
        <v>984</v>
      </c>
      <c r="BF1125">
        <v>1</v>
      </c>
      <c r="BG1125" t="s">
        <v>976</v>
      </c>
      <c r="BH1125" t="s">
        <v>971</v>
      </c>
      <c r="BI1125">
        <v>10</v>
      </c>
      <c r="BJ1125" t="s">
        <v>976</v>
      </c>
      <c r="BK1125" t="s">
        <v>963</v>
      </c>
    </row>
    <row r="1126" spans="21:63">
      <c r="U1126" t="s">
        <v>234</v>
      </c>
      <c r="V1126" t="s">
        <v>230</v>
      </c>
      <c r="W1126" t="s">
        <v>235</v>
      </c>
      <c r="X1126">
        <v>7</v>
      </c>
      <c r="Y1126">
        <v>552</v>
      </c>
      <c r="Z1126" t="s">
        <v>988</v>
      </c>
      <c r="AA1126" t="s">
        <v>989</v>
      </c>
      <c r="AB1126">
        <v>1</v>
      </c>
      <c r="AC1126" t="s">
        <v>960</v>
      </c>
      <c r="AD1126">
        <v>1</v>
      </c>
      <c r="AE1126">
        <v>20110831</v>
      </c>
      <c r="AF1126" s="358">
        <v>40786</v>
      </c>
      <c r="AG1126" s="147">
        <v>40786</v>
      </c>
      <c r="AH1126" s="147">
        <v>2011</v>
      </c>
      <c r="BE1126" t="s">
        <v>984</v>
      </c>
      <c r="BF1126">
        <v>1</v>
      </c>
      <c r="BG1126" t="s">
        <v>976</v>
      </c>
      <c r="BH1126" t="s">
        <v>971</v>
      </c>
      <c r="BI1126">
        <v>10</v>
      </c>
      <c r="BJ1126" t="s">
        <v>976</v>
      </c>
      <c r="BK1126" t="s">
        <v>963</v>
      </c>
    </row>
    <row r="1127" spans="21:63">
      <c r="U1127" t="s">
        <v>234</v>
      </c>
      <c r="V1127" t="s">
        <v>230</v>
      </c>
      <c r="W1127" t="s">
        <v>235</v>
      </c>
      <c r="X1127">
        <v>7</v>
      </c>
      <c r="Y1127">
        <v>552</v>
      </c>
      <c r="Z1127" t="s">
        <v>988</v>
      </c>
      <c r="AA1127" t="s">
        <v>989</v>
      </c>
      <c r="AB1127">
        <v>1</v>
      </c>
      <c r="AC1127" t="s">
        <v>960</v>
      </c>
      <c r="AD1127">
        <v>1</v>
      </c>
      <c r="AE1127">
        <v>20110930</v>
      </c>
      <c r="AF1127" s="358">
        <v>40816</v>
      </c>
      <c r="AG1127" s="147">
        <v>40816</v>
      </c>
      <c r="AH1127" s="147">
        <v>2011</v>
      </c>
      <c r="BE1127" t="s">
        <v>984</v>
      </c>
      <c r="BF1127">
        <v>1</v>
      </c>
      <c r="BG1127" t="s">
        <v>976</v>
      </c>
      <c r="BH1127" t="s">
        <v>971</v>
      </c>
      <c r="BI1127">
        <v>10</v>
      </c>
      <c r="BJ1127" t="s">
        <v>976</v>
      </c>
      <c r="BK1127" t="s">
        <v>963</v>
      </c>
    </row>
    <row r="1128" spans="21:63">
      <c r="U1128" t="s">
        <v>234</v>
      </c>
      <c r="V1128" t="s">
        <v>230</v>
      </c>
      <c r="W1128" t="s">
        <v>235</v>
      </c>
      <c r="X1128">
        <v>7</v>
      </c>
      <c r="Y1128">
        <v>552</v>
      </c>
      <c r="Z1128" t="s">
        <v>988</v>
      </c>
      <c r="AA1128" t="s">
        <v>989</v>
      </c>
      <c r="AB1128">
        <v>1</v>
      </c>
      <c r="AC1128" t="s">
        <v>960</v>
      </c>
      <c r="AD1128">
        <v>1</v>
      </c>
      <c r="AE1128">
        <v>20111031</v>
      </c>
      <c r="AF1128" s="358">
        <v>40847</v>
      </c>
      <c r="AG1128" s="147">
        <v>40847</v>
      </c>
      <c r="AH1128" s="147">
        <v>2011</v>
      </c>
      <c r="BF1128">
        <v>1</v>
      </c>
      <c r="BG1128" t="s">
        <v>976</v>
      </c>
      <c r="BH1128" t="s">
        <v>971</v>
      </c>
      <c r="BI1128">
        <v>10</v>
      </c>
      <c r="BJ1128" t="s">
        <v>976</v>
      </c>
      <c r="BK1128" t="s">
        <v>963</v>
      </c>
    </row>
    <row r="1129" spans="21:63">
      <c r="U1129" t="s">
        <v>234</v>
      </c>
      <c r="V1129" t="s">
        <v>230</v>
      </c>
      <c r="W1129" t="s">
        <v>235</v>
      </c>
      <c r="X1129">
        <v>7</v>
      </c>
      <c r="Y1129">
        <v>552</v>
      </c>
      <c r="Z1129" t="s">
        <v>988</v>
      </c>
      <c r="AA1129" t="s">
        <v>989</v>
      </c>
      <c r="AB1129">
        <v>1</v>
      </c>
      <c r="AC1129" t="s">
        <v>960</v>
      </c>
      <c r="AD1129">
        <v>1</v>
      </c>
      <c r="AE1129">
        <v>20111130</v>
      </c>
      <c r="AF1129" s="358">
        <v>40877</v>
      </c>
      <c r="AG1129" s="147">
        <v>40877</v>
      </c>
      <c r="AH1129" s="147">
        <v>2011</v>
      </c>
      <c r="BF1129">
        <v>1</v>
      </c>
      <c r="BG1129" t="s">
        <v>976</v>
      </c>
      <c r="BH1129" t="s">
        <v>971</v>
      </c>
      <c r="BI1129">
        <v>10</v>
      </c>
      <c r="BJ1129" t="s">
        <v>976</v>
      </c>
      <c r="BK1129" t="s">
        <v>963</v>
      </c>
    </row>
    <row r="1130" spans="21:63">
      <c r="U1130" t="s">
        <v>234</v>
      </c>
      <c r="V1130" t="s">
        <v>230</v>
      </c>
      <c r="W1130" t="s">
        <v>235</v>
      </c>
      <c r="X1130">
        <v>7</v>
      </c>
      <c r="Y1130">
        <v>552</v>
      </c>
      <c r="Z1130" t="s">
        <v>988</v>
      </c>
      <c r="AA1130" t="s">
        <v>989</v>
      </c>
      <c r="AB1130">
        <v>1</v>
      </c>
      <c r="AC1130" t="s">
        <v>960</v>
      </c>
      <c r="AD1130">
        <v>1</v>
      </c>
      <c r="AE1130">
        <v>20111231</v>
      </c>
      <c r="AF1130" s="358">
        <v>40908</v>
      </c>
      <c r="AG1130" s="147">
        <v>40908</v>
      </c>
      <c r="AH1130" s="147">
        <v>2011</v>
      </c>
      <c r="BF1130">
        <v>2</v>
      </c>
      <c r="BG1130" t="s">
        <v>976</v>
      </c>
      <c r="BH1130" t="s">
        <v>971</v>
      </c>
      <c r="BI1130">
        <v>10</v>
      </c>
      <c r="BJ1130" t="s">
        <v>976</v>
      </c>
      <c r="BK1130" t="s">
        <v>963</v>
      </c>
    </row>
    <row r="1131" spans="21:63">
      <c r="U1131" t="s">
        <v>234</v>
      </c>
      <c r="V1131" t="s">
        <v>230</v>
      </c>
      <c r="W1131" t="s">
        <v>235</v>
      </c>
      <c r="X1131">
        <v>7</v>
      </c>
      <c r="Y1131">
        <v>552</v>
      </c>
      <c r="Z1131" t="s">
        <v>988</v>
      </c>
      <c r="AA1131" t="s">
        <v>989</v>
      </c>
      <c r="AB1131">
        <v>1</v>
      </c>
      <c r="AC1131" t="s">
        <v>960</v>
      </c>
      <c r="AD1131">
        <v>1</v>
      </c>
      <c r="AE1131">
        <v>20120131</v>
      </c>
      <c r="AF1131" s="358">
        <v>40939</v>
      </c>
      <c r="AG1131" s="147">
        <v>40939</v>
      </c>
      <c r="AH1131" s="147">
        <v>2012</v>
      </c>
      <c r="BE1131" t="s">
        <v>984</v>
      </c>
      <c r="BF1131">
        <v>1</v>
      </c>
      <c r="BG1131" t="s">
        <v>976</v>
      </c>
      <c r="BH1131" t="s">
        <v>971</v>
      </c>
      <c r="BI1131">
        <v>10</v>
      </c>
      <c r="BJ1131" t="s">
        <v>976</v>
      </c>
      <c r="BK1131" t="s">
        <v>963</v>
      </c>
    </row>
    <row r="1132" spans="21:63">
      <c r="U1132" t="s">
        <v>234</v>
      </c>
      <c r="V1132" t="s">
        <v>230</v>
      </c>
      <c r="W1132" t="s">
        <v>235</v>
      </c>
      <c r="X1132">
        <v>7</v>
      </c>
      <c r="Y1132">
        <v>552</v>
      </c>
      <c r="Z1132" t="s">
        <v>988</v>
      </c>
      <c r="AA1132" t="s">
        <v>989</v>
      </c>
      <c r="AB1132">
        <v>1</v>
      </c>
      <c r="AC1132" t="s">
        <v>960</v>
      </c>
      <c r="AD1132">
        <v>1</v>
      </c>
      <c r="AE1132">
        <v>20120229</v>
      </c>
      <c r="AF1132" s="358">
        <v>40968</v>
      </c>
      <c r="AG1132" s="147">
        <v>40968</v>
      </c>
      <c r="AH1132" s="147">
        <v>2012</v>
      </c>
      <c r="BF1132">
        <v>1</v>
      </c>
      <c r="BG1132" t="s">
        <v>976</v>
      </c>
      <c r="BH1132" t="s">
        <v>971</v>
      </c>
      <c r="BI1132">
        <v>10</v>
      </c>
      <c r="BJ1132" t="s">
        <v>976</v>
      </c>
      <c r="BK1132" t="s">
        <v>963</v>
      </c>
    </row>
    <row r="1133" spans="21:63">
      <c r="U1133" t="s">
        <v>234</v>
      </c>
      <c r="V1133" t="s">
        <v>230</v>
      </c>
      <c r="W1133" t="s">
        <v>235</v>
      </c>
      <c r="X1133">
        <v>7</v>
      </c>
      <c r="Y1133">
        <v>552</v>
      </c>
      <c r="Z1133" t="s">
        <v>988</v>
      </c>
      <c r="AA1133" t="s">
        <v>989</v>
      </c>
      <c r="AB1133">
        <v>1</v>
      </c>
      <c r="AC1133" t="s">
        <v>960</v>
      </c>
      <c r="AD1133">
        <v>1</v>
      </c>
      <c r="AE1133">
        <v>20120331</v>
      </c>
      <c r="AF1133" s="358">
        <v>40999</v>
      </c>
      <c r="AG1133" s="147">
        <v>40999</v>
      </c>
      <c r="AH1133" s="147">
        <v>2012</v>
      </c>
      <c r="BF1133">
        <v>1</v>
      </c>
      <c r="BG1133" t="s">
        <v>976</v>
      </c>
      <c r="BH1133" t="s">
        <v>971</v>
      </c>
      <c r="BI1133">
        <v>10</v>
      </c>
      <c r="BJ1133" t="s">
        <v>976</v>
      </c>
      <c r="BK1133" t="s">
        <v>963</v>
      </c>
    </row>
    <row r="1134" spans="21:63">
      <c r="U1134" t="s">
        <v>234</v>
      </c>
      <c r="V1134" t="s">
        <v>230</v>
      </c>
      <c r="W1134" t="s">
        <v>235</v>
      </c>
      <c r="X1134">
        <v>7</v>
      </c>
      <c r="Y1134">
        <v>552</v>
      </c>
      <c r="Z1134" t="s">
        <v>988</v>
      </c>
      <c r="AA1134" t="s">
        <v>989</v>
      </c>
      <c r="AB1134">
        <v>1</v>
      </c>
      <c r="AC1134" t="s">
        <v>960</v>
      </c>
      <c r="AD1134">
        <v>1</v>
      </c>
      <c r="AE1134">
        <v>20120430</v>
      </c>
      <c r="AF1134" s="358">
        <v>41029</v>
      </c>
      <c r="AG1134" s="147">
        <v>41029</v>
      </c>
      <c r="AH1134" s="147">
        <v>2012</v>
      </c>
      <c r="BE1134" t="s">
        <v>984</v>
      </c>
      <c r="BF1134">
        <v>1</v>
      </c>
      <c r="BG1134" t="s">
        <v>976</v>
      </c>
      <c r="BH1134" t="s">
        <v>971</v>
      </c>
      <c r="BI1134">
        <v>10</v>
      </c>
      <c r="BJ1134" t="s">
        <v>976</v>
      </c>
      <c r="BK1134" t="s">
        <v>963</v>
      </c>
    </row>
    <row r="1135" spans="21:63">
      <c r="U1135" t="s">
        <v>234</v>
      </c>
      <c r="V1135" t="s">
        <v>230</v>
      </c>
      <c r="W1135" t="s">
        <v>235</v>
      </c>
      <c r="X1135">
        <v>7</v>
      </c>
      <c r="Y1135">
        <v>556</v>
      </c>
      <c r="Z1135" t="s">
        <v>990</v>
      </c>
      <c r="AA1135" t="s">
        <v>991</v>
      </c>
      <c r="AB1135">
        <v>1</v>
      </c>
      <c r="AC1135" t="s">
        <v>960</v>
      </c>
      <c r="AD1135">
        <v>1</v>
      </c>
      <c r="AE1135">
        <v>20120531</v>
      </c>
      <c r="AF1135" s="358">
        <v>41060</v>
      </c>
      <c r="AG1135" s="147">
        <v>41060</v>
      </c>
      <c r="AH1135" s="147">
        <v>2012</v>
      </c>
      <c r="BG1135" t="s">
        <v>976</v>
      </c>
      <c r="BH1135" t="s">
        <v>971</v>
      </c>
      <c r="BI1135">
        <v>10</v>
      </c>
      <c r="BJ1135" t="s">
        <v>976</v>
      </c>
      <c r="BK1135" t="s">
        <v>963</v>
      </c>
    </row>
    <row r="1136" spans="21:63">
      <c r="U1136" t="s">
        <v>234</v>
      </c>
      <c r="V1136" t="s">
        <v>230</v>
      </c>
      <c r="W1136" t="s">
        <v>235</v>
      </c>
      <c r="X1136">
        <v>7</v>
      </c>
      <c r="Y1136">
        <v>556</v>
      </c>
      <c r="Z1136" t="s">
        <v>990</v>
      </c>
      <c r="AA1136" t="s">
        <v>991</v>
      </c>
      <c r="AB1136">
        <v>1</v>
      </c>
      <c r="AC1136" t="s">
        <v>960</v>
      </c>
      <c r="AD1136">
        <v>1</v>
      </c>
      <c r="AE1136">
        <v>20120630</v>
      </c>
      <c r="AF1136" s="358">
        <v>41090</v>
      </c>
      <c r="AG1136" s="147">
        <v>41090</v>
      </c>
      <c r="AH1136" s="147">
        <v>2012</v>
      </c>
      <c r="BG1136" t="s">
        <v>976</v>
      </c>
      <c r="BH1136" t="s">
        <v>971</v>
      </c>
      <c r="BI1136">
        <v>10</v>
      </c>
      <c r="BJ1136" t="s">
        <v>976</v>
      </c>
      <c r="BK1136" t="s">
        <v>963</v>
      </c>
    </row>
    <row r="1137" spans="21:63">
      <c r="U1137" t="s">
        <v>234</v>
      </c>
      <c r="V1137" t="s">
        <v>230</v>
      </c>
      <c r="W1137" t="s">
        <v>235</v>
      </c>
      <c r="X1137">
        <v>7</v>
      </c>
      <c r="Y1137">
        <v>556</v>
      </c>
      <c r="Z1137" t="s">
        <v>990</v>
      </c>
      <c r="AA1137" t="s">
        <v>991</v>
      </c>
      <c r="AB1137">
        <v>1</v>
      </c>
      <c r="AC1137" t="s">
        <v>960</v>
      </c>
      <c r="AD1137">
        <v>1</v>
      </c>
      <c r="AE1137">
        <v>20120731</v>
      </c>
      <c r="AF1137" s="358">
        <v>41121</v>
      </c>
      <c r="AG1137" s="147">
        <v>41121</v>
      </c>
      <c r="AH1137" s="147">
        <v>2012</v>
      </c>
      <c r="BG1137" t="s">
        <v>976</v>
      </c>
      <c r="BH1137" t="s">
        <v>971</v>
      </c>
      <c r="BI1137">
        <v>10</v>
      </c>
      <c r="BJ1137" t="s">
        <v>976</v>
      </c>
      <c r="BK1137" t="s">
        <v>963</v>
      </c>
    </row>
    <row r="1138" spans="21:63">
      <c r="U1138" t="s">
        <v>234</v>
      </c>
      <c r="V1138" t="s">
        <v>230</v>
      </c>
      <c r="W1138" t="s">
        <v>235</v>
      </c>
      <c r="X1138">
        <v>7</v>
      </c>
      <c r="Y1138">
        <v>556</v>
      </c>
      <c r="Z1138" t="s">
        <v>990</v>
      </c>
      <c r="AA1138" t="s">
        <v>991</v>
      </c>
      <c r="AB1138">
        <v>1</v>
      </c>
      <c r="AC1138" t="s">
        <v>960</v>
      </c>
      <c r="AD1138">
        <v>1</v>
      </c>
      <c r="AE1138">
        <v>20120831</v>
      </c>
      <c r="AF1138" s="358">
        <v>41152</v>
      </c>
      <c r="AG1138" s="147">
        <v>41152</v>
      </c>
      <c r="AH1138" s="147">
        <v>2012</v>
      </c>
      <c r="BG1138" t="s">
        <v>976</v>
      </c>
      <c r="BH1138" t="s">
        <v>971</v>
      </c>
      <c r="BI1138">
        <v>10</v>
      </c>
      <c r="BJ1138" t="s">
        <v>976</v>
      </c>
      <c r="BK1138" t="s">
        <v>963</v>
      </c>
    </row>
    <row r="1139" spans="21:63">
      <c r="U1139" t="s">
        <v>234</v>
      </c>
      <c r="V1139" t="s">
        <v>230</v>
      </c>
      <c r="W1139" t="s">
        <v>235</v>
      </c>
      <c r="X1139">
        <v>7</v>
      </c>
      <c r="Y1139">
        <v>556</v>
      </c>
      <c r="Z1139" t="s">
        <v>990</v>
      </c>
      <c r="AA1139" t="s">
        <v>991</v>
      </c>
      <c r="AB1139">
        <v>1</v>
      </c>
      <c r="AC1139" t="s">
        <v>960</v>
      </c>
      <c r="AD1139">
        <v>1</v>
      </c>
      <c r="AE1139">
        <v>20120930</v>
      </c>
      <c r="AF1139" s="358">
        <v>41182</v>
      </c>
      <c r="AG1139" s="147">
        <v>41182</v>
      </c>
      <c r="AH1139" s="147">
        <v>2012</v>
      </c>
      <c r="BG1139" t="s">
        <v>976</v>
      </c>
      <c r="BH1139" t="s">
        <v>971</v>
      </c>
      <c r="BI1139">
        <v>10</v>
      </c>
      <c r="BJ1139" t="s">
        <v>976</v>
      </c>
      <c r="BK1139" t="s">
        <v>963</v>
      </c>
    </row>
    <row r="1140" spans="21:63">
      <c r="U1140" t="s">
        <v>234</v>
      </c>
      <c r="V1140" t="s">
        <v>230</v>
      </c>
      <c r="W1140" t="s">
        <v>235</v>
      </c>
      <c r="X1140">
        <v>7</v>
      </c>
      <c r="Y1140">
        <v>600</v>
      </c>
      <c r="Z1140" t="s">
        <v>992</v>
      </c>
      <c r="AA1140" t="s">
        <v>993</v>
      </c>
      <c r="AB1140">
        <v>1</v>
      </c>
      <c r="AC1140" t="s">
        <v>960</v>
      </c>
      <c r="AD1140">
        <v>1</v>
      </c>
      <c r="AE1140">
        <v>20090731</v>
      </c>
      <c r="AF1140" s="358">
        <v>40025</v>
      </c>
      <c r="AG1140" s="147">
        <v>40025</v>
      </c>
      <c r="AH1140" s="147">
        <v>2009</v>
      </c>
      <c r="AU1140">
        <v>1.1000000000000001</v>
      </c>
      <c r="AV1140" t="s">
        <v>976</v>
      </c>
      <c r="AY1140" t="s">
        <v>976</v>
      </c>
      <c r="AZ1140" t="s">
        <v>962</v>
      </c>
    </row>
    <row r="1141" spans="21:63">
      <c r="U1141" t="s">
        <v>234</v>
      </c>
      <c r="V1141" t="s">
        <v>230</v>
      </c>
      <c r="W1141" t="s">
        <v>235</v>
      </c>
      <c r="X1141">
        <v>7</v>
      </c>
      <c r="Y1141">
        <v>600</v>
      </c>
      <c r="Z1141" t="s">
        <v>992</v>
      </c>
      <c r="AA1141" t="s">
        <v>993</v>
      </c>
      <c r="AB1141">
        <v>1</v>
      </c>
      <c r="AC1141" t="s">
        <v>960</v>
      </c>
      <c r="AD1141">
        <v>1</v>
      </c>
      <c r="AE1141">
        <v>20090831</v>
      </c>
      <c r="AF1141" s="358">
        <v>40056</v>
      </c>
      <c r="AG1141" s="147">
        <v>40056</v>
      </c>
      <c r="AH1141" s="147">
        <v>2009</v>
      </c>
      <c r="AU1141">
        <v>1</v>
      </c>
      <c r="AV1141" t="s">
        <v>976</v>
      </c>
      <c r="AY1141" t="s">
        <v>976</v>
      </c>
      <c r="AZ1141" t="s">
        <v>962</v>
      </c>
    </row>
    <row r="1142" spans="21:63">
      <c r="U1142" t="s">
        <v>234</v>
      </c>
      <c r="V1142" t="s">
        <v>230</v>
      </c>
      <c r="W1142" t="s">
        <v>235</v>
      </c>
      <c r="X1142">
        <v>7</v>
      </c>
      <c r="Y1142">
        <v>600</v>
      </c>
      <c r="Z1142" t="s">
        <v>992</v>
      </c>
      <c r="AA1142" t="s">
        <v>993</v>
      </c>
      <c r="AB1142">
        <v>1</v>
      </c>
      <c r="AC1142" t="s">
        <v>960</v>
      </c>
      <c r="AD1142">
        <v>1</v>
      </c>
      <c r="AE1142">
        <v>20090930</v>
      </c>
      <c r="AF1142" s="358">
        <v>40086</v>
      </c>
      <c r="AG1142" s="147">
        <v>40086</v>
      </c>
      <c r="AH1142" s="147">
        <v>2009</v>
      </c>
      <c r="AU1142">
        <v>1</v>
      </c>
      <c r="AV1142" t="s">
        <v>976</v>
      </c>
      <c r="AY1142" t="s">
        <v>976</v>
      </c>
      <c r="AZ1142" t="s">
        <v>962</v>
      </c>
    </row>
    <row r="1143" spans="21:63">
      <c r="U1143" t="s">
        <v>234</v>
      </c>
      <c r="V1143" t="s">
        <v>230</v>
      </c>
      <c r="W1143" t="s">
        <v>235</v>
      </c>
      <c r="X1143">
        <v>7</v>
      </c>
      <c r="Y1143">
        <v>600</v>
      </c>
      <c r="Z1143" t="s">
        <v>992</v>
      </c>
      <c r="AA1143" t="s">
        <v>993</v>
      </c>
      <c r="AB1143">
        <v>1</v>
      </c>
      <c r="AC1143" t="s">
        <v>960</v>
      </c>
      <c r="AD1143">
        <v>1</v>
      </c>
      <c r="AE1143">
        <v>20091031</v>
      </c>
      <c r="AF1143" s="358">
        <v>40117</v>
      </c>
      <c r="AG1143" s="147">
        <v>40117</v>
      </c>
      <c r="AH1143" s="147">
        <v>2009</v>
      </c>
      <c r="AU1143">
        <v>1</v>
      </c>
      <c r="AV1143" t="s">
        <v>976</v>
      </c>
      <c r="AY1143" t="s">
        <v>976</v>
      </c>
      <c r="AZ1143" t="s">
        <v>962</v>
      </c>
    </row>
    <row r="1144" spans="21:63">
      <c r="U1144" t="s">
        <v>234</v>
      </c>
      <c r="V1144" t="s">
        <v>230</v>
      </c>
      <c r="W1144" t="s">
        <v>235</v>
      </c>
      <c r="X1144">
        <v>7</v>
      </c>
      <c r="Y1144">
        <v>600</v>
      </c>
      <c r="Z1144" t="s">
        <v>992</v>
      </c>
      <c r="AA1144" t="s">
        <v>993</v>
      </c>
      <c r="AB1144">
        <v>1</v>
      </c>
      <c r="AC1144" t="s">
        <v>960</v>
      </c>
      <c r="AD1144">
        <v>1</v>
      </c>
      <c r="AE1144">
        <v>20091130</v>
      </c>
      <c r="AF1144" s="358">
        <v>40147</v>
      </c>
      <c r="AG1144" s="147">
        <v>40147</v>
      </c>
      <c r="AH1144" s="147">
        <v>2009</v>
      </c>
      <c r="AU1144">
        <v>0.8</v>
      </c>
      <c r="AV1144" t="s">
        <v>976</v>
      </c>
      <c r="AY1144" t="s">
        <v>976</v>
      </c>
      <c r="AZ1144" t="s">
        <v>962</v>
      </c>
    </row>
    <row r="1145" spans="21:63">
      <c r="U1145" t="s">
        <v>234</v>
      </c>
      <c r="V1145" t="s">
        <v>230</v>
      </c>
      <c r="W1145" t="s">
        <v>235</v>
      </c>
      <c r="X1145">
        <v>7</v>
      </c>
      <c r="Y1145">
        <v>600</v>
      </c>
      <c r="Z1145" t="s">
        <v>992</v>
      </c>
      <c r="AA1145" t="s">
        <v>993</v>
      </c>
      <c r="AB1145">
        <v>1</v>
      </c>
      <c r="AC1145" t="s">
        <v>960</v>
      </c>
      <c r="AD1145">
        <v>1</v>
      </c>
      <c r="AE1145">
        <v>20091231</v>
      </c>
      <c r="AF1145" s="358">
        <v>40178</v>
      </c>
      <c r="AG1145" s="147">
        <v>40178</v>
      </c>
      <c r="AH1145" s="147">
        <v>2009</v>
      </c>
      <c r="AU1145">
        <v>0.7</v>
      </c>
      <c r="AV1145" t="s">
        <v>976</v>
      </c>
      <c r="AY1145" t="s">
        <v>976</v>
      </c>
      <c r="AZ1145" t="s">
        <v>962</v>
      </c>
    </row>
    <row r="1146" spans="21:63">
      <c r="U1146" t="s">
        <v>234</v>
      </c>
      <c r="V1146" t="s">
        <v>230</v>
      </c>
      <c r="W1146" t="s">
        <v>235</v>
      </c>
      <c r="X1146">
        <v>7</v>
      </c>
      <c r="Y1146">
        <v>600</v>
      </c>
      <c r="Z1146" t="s">
        <v>992</v>
      </c>
      <c r="AA1146" t="s">
        <v>993</v>
      </c>
      <c r="AB1146">
        <v>1</v>
      </c>
      <c r="AC1146" t="s">
        <v>960</v>
      </c>
      <c r="AD1146">
        <v>1</v>
      </c>
      <c r="AE1146">
        <v>20100131</v>
      </c>
      <c r="AF1146" s="358">
        <v>40209</v>
      </c>
      <c r="AG1146" s="147">
        <v>40209</v>
      </c>
      <c r="AH1146" s="147">
        <v>2010</v>
      </c>
      <c r="AU1146">
        <v>1.2</v>
      </c>
      <c r="AV1146" t="s">
        <v>976</v>
      </c>
      <c r="AY1146" t="s">
        <v>976</v>
      </c>
      <c r="AZ1146" t="s">
        <v>962</v>
      </c>
    </row>
    <row r="1147" spans="21:63">
      <c r="U1147" t="s">
        <v>234</v>
      </c>
      <c r="V1147" t="s">
        <v>230</v>
      </c>
      <c r="W1147" t="s">
        <v>235</v>
      </c>
      <c r="X1147">
        <v>7</v>
      </c>
      <c r="Y1147">
        <v>600</v>
      </c>
      <c r="Z1147" t="s">
        <v>992</v>
      </c>
      <c r="AA1147" t="s">
        <v>993</v>
      </c>
      <c r="AB1147">
        <v>1</v>
      </c>
      <c r="AC1147" t="s">
        <v>960</v>
      </c>
      <c r="AD1147">
        <v>1</v>
      </c>
      <c r="AE1147">
        <v>20100228</v>
      </c>
      <c r="AF1147" s="358">
        <v>40237</v>
      </c>
      <c r="AG1147" s="147">
        <v>40237</v>
      </c>
      <c r="AH1147" s="147">
        <v>2010</v>
      </c>
      <c r="AU1147">
        <v>1.1000000000000001</v>
      </c>
      <c r="AV1147" t="s">
        <v>976</v>
      </c>
      <c r="AY1147" t="s">
        <v>976</v>
      </c>
      <c r="AZ1147" t="s">
        <v>962</v>
      </c>
    </row>
    <row r="1148" spans="21:63">
      <c r="U1148" t="s">
        <v>234</v>
      </c>
      <c r="V1148" t="s">
        <v>230</v>
      </c>
      <c r="W1148" t="s">
        <v>235</v>
      </c>
      <c r="X1148">
        <v>7</v>
      </c>
      <c r="Y1148">
        <v>600</v>
      </c>
      <c r="Z1148" t="s">
        <v>992</v>
      </c>
      <c r="AA1148" t="s">
        <v>993</v>
      </c>
      <c r="AB1148">
        <v>1</v>
      </c>
      <c r="AC1148" t="s">
        <v>960</v>
      </c>
      <c r="AD1148">
        <v>1</v>
      </c>
      <c r="AE1148">
        <v>20100331</v>
      </c>
      <c r="AF1148" s="358">
        <v>40268</v>
      </c>
      <c r="AG1148" s="147">
        <v>40268</v>
      </c>
      <c r="AH1148" s="147">
        <v>2010</v>
      </c>
      <c r="AU1148">
        <v>0.6</v>
      </c>
      <c r="AV1148" t="s">
        <v>976</v>
      </c>
      <c r="AY1148" t="s">
        <v>976</v>
      </c>
      <c r="AZ1148" t="s">
        <v>962</v>
      </c>
    </row>
    <row r="1149" spans="21:63">
      <c r="U1149" t="s">
        <v>234</v>
      </c>
      <c r="V1149" t="s">
        <v>230</v>
      </c>
      <c r="W1149" t="s">
        <v>235</v>
      </c>
      <c r="X1149">
        <v>7</v>
      </c>
      <c r="Y1149">
        <v>600</v>
      </c>
      <c r="Z1149" t="s">
        <v>992</v>
      </c>
      <c r="AA1149" t="s">
        <v>993</v>
      </c>
      <c r="AB1149">
        <v>1</v>
      </c>
      <c r="AC1149" t="s">
        <v>960</v>
      </c>
      <c r="AD1149">
        <v>1</v>
      </c>
      <c r="AE1149">
        <v>20100430</v>
      </c>
      <c r="AF1149" s="358">
        <v>40298</v>
      </c>
      <c r="AG1149" s="147">
        <v>40298</v>
      </c>
      <c r="AH1149" s="147">
        <v>2010</v>
      </c>
      <c r="AU1149">
        <v>1.6</v>
      </c>
      <c r="AV1149" t="s">
        <v>976</v>
      </c>
      <c r="AY1149" t="s">
        <v>976</v>
      </c>
      <c r="AZ1149" t="s">
        <v>962</v>
      </c>
    </row>
    <row r="1150" spans="21:63">
      <c r="U1150" t="s">
        <v>234</v>
      </c>
      <c r="V1150" t="s">
        <v>230</v>
      </c>
      <c r="W1150" t="s">
        <v>235</v>
      </c>
      <c r="X1150">
        <v>7</v>
      </c>
      <c r="Y1150">
        <v>600</v>
      </c>
      <c r="Z1150" t="s">
        <v>992</v>
      </c>
      <c r="AA1150" t="s">
        <v>993</v>
      </c>
      <c r="AB1150">
        <v>1</v>
      </c>
      <c r="AC1150" t="s">
        <v>960</v>
      </c>
      <c r="AD1150">
        <v>1</v>
      </c>
      <c r="AE1150">
        <v>20100531</v>
      </c>
      <c r="AF1150" s="358">
        <v>40329</v>
      </c>
      <c r="AG1150" s="147">
        <v>40329</v>
      </c>
      <c r="AH1150" s="147">
        <v>2010</v>
      </c>
      <c r="AU1150">
        <v>0.6</v>
      </c>
      <c r="AV1150" t="s">
        <v>976</v>
      </c>
      <c r="AY1150" t="s">
        <v>976</v>
      </c>
      <c r="AZ1150" t="s">
        <v>962</v>
      </c>
    </row>
    <row r="1151" spans="21:63">
      <c r="U1151" t="s">
        <v>234</v>
      </c>
      <c r="V1151" t="s">
        <v>230</v>
      </c>
      <c r="W1151" t="s">
        <v>235</v>
      </c>
      <c r="X1151">
        <v>7</v>
      </c>
      <c r="Y1151">
        <v>600</v>
      </c>
      <c r="Z1151" t="s">
        <v>992</v>
      </c>
      <c r="AA1151" t="s">
        <v>993</v>
      </c>
      <c r="AB1151">
        <v>1</v>
      </c>
      <c r="AC1151" t="s">
        <v>960</v>
      </c>
      <c r="AD1151">
        <v>1</v>
      </c>
      <c r="AE1151">
        <v>20100630</v>
      </c>
      <c r="AF1151" s="358">
        <v>40359</v>
      </c>
      <c r="AG1151" s="147">
        <v>40359</v>
      </c>
      <c r="AH1151" s="147">
        <v>2010</v>
      </c>
      <c r="AU1151">
        <v>0.5</v>
      </c>
      <c r="AV1151" t="s">
        <v>976</v>
      </c>
      <c r="AY1151" t="s">
        <v>976</v>
      </c>
      <c r="AZ1151" t="s">
        <v>962</v>
      </c>
    </row>
    <row r="1152" spans="21:63">
      <c r="U1152" t="s">
        <v>234</v>
      </c>
      <c r="V1152" t="s">
        <v>230</v>
      </c>
      <c r="W1152" t="s">
        <v>235</v>
      </c>
      <c r="X1152">
        <v>7</v>
      </c>
      <c r="Y1152">
        <v>600</v>
      </c>
      <c r="Z1152" t="s">
        <v>992</v>
      </c>
      <c r="AA1152" t="s">
        <v>993</v>
      </c>
      <c r="AB1152">
        <v>1</v>
      </c>
      <c r="AC1152" t="s">
        <v>960</v>
      </c>
      <c r="AD1152">
        <v>1</v>
      </c>
      <c r="AE1152">
        <v>20100731</v>
      </c>
      <c r="AF1152" s="358">
        <v>40390</v>
      </c>
      <c r="AG1152" s="147">
        <v>40390</v>
      </c>
      <c r="AH1152" s="147">
        <v>2010</v>
      </c>
      <c r="AU1152">
        <v>0.5</v>
      </c>
      <c r="AV1152" t="s">
        <v>976</v>
      </c>
      <c r="AY1152" t="s">
        <v>976</v>
      </c>
      <c r="AZ1152" t="s">
        <v>962</v>
      </c>
    </row>
    <row r="1153" spans="21:52">
      <c r="U1153" t="s">
        <v>234</v>
      </c>
      <c r="V1153" t="s">
        <v>230</v>
      </c>
      <c r="W1153" t="s">
        <v>235</v>
      </c>
      <c r="X1153">
        <v>7</v>
      </c>
      <c r="Y1153">
        <v>600</v>
      </c>
      <c r="Z1153" t="s">
        <v>992</v>
      </c>
      <c r="AA1153" t="s">
        <v>993</v>
      </c>
      <c r="AB1153">
        <v>1</v>
      </c>
      <c r="AC1153" t="s">
        <v>960</v>
      </c>
      <c r="AD1153">
        <v>1</v>
      </c>
      <c r="AE1153">
        <v>20100831</v>
      </c>
      <c r="AF1153" s="358">
        <v>40421</v>
      </c>
      <c r="AG1153" s="147">
        <v>40421</v>
      </c>
      <c r="AH1153" s="147">
        <v>2010</v>
      </c>
      <c r="AU1153">
        <v>2.2000000000000002</v>
      </c>
      <c r="AV1153" t="s">
        <v>976</v>
      </c>
      <c r="AY1153" t="s">
        <v>976</v>
      </c>
      <c r="AZ1153" t="s">
        <v>962</v>
      </c>
    </row>
    <row r="1154" spans="21:52">
      <c r="U1154" t="s">
        <v>234</v>
      </c>
      <c r="V1154" t="s">
        <v>230</v>
      </c>
      <c r="W1154" t="s">
        <v>235</v>
      </c>
      <c r="X1154">
        <v>7</v>
      </c>
      <c r="Y1154">
        <v>600</v>
      </c>
      <c r="Z1154" t="s">
        <v>992</v>
      </c>
      <c r="AA1154" t="s">
        <v>993</v>
      </c>
      <c r="AB1154">
        <v>1</v>
      </c>
      <c r="AC1154" t="s">
        <v>960</v>
      </c>
      <c r="AD1154">
        <v>1</v>
      </c>
      <c r="AE1154">
        <v>20100930</v>
      </c>
      <c r="AF1154" s="358">
        <v>40451</v>
      </c>
      <c r="AG1154" s="147">
        <v>40451</v>
      </c>
      <c r="AH1154" s="147">
        <v>2010</v>
      </c>
      <c r="AU1154">
        <v>1.9</v>
      </c>
      <c r="AV1154" t="s">
        <v>976</v>
      </c>
      <c r="AY1154" t="s">
        <v>976</v>
      </c>
      <c r="AZ1154" t="s">
        <v>962</v>
      </c>
    </row>
    <row r="1155" spans="21:52">
      <c r="U1155" t="s">
        <v>234</v>
      </c>
      <c r="V1155" t="s">
        <v>230</v>
      </c>
      <c r="W1155" t="s">
        <v>235</v>
      </c>
      <c r="X1155">
        <v>7</v>
      </c>
      <c r="Y1155">
        <v>600</v>
      </c>
      <c r="Z1155" t="s">
        <v>992</v>
      </c>
      <c r="AA1155" t="s">
        <v>993</v>
      </c>
      <c r="AB1155">
        <v>1</v>
      </c>
      <c r="AC1155" t="s">
        <v>960</v>
      </c>
      <c r="AD1155">
        <v>1</v>
      </c>
      <c r="AE1155">
        <v>20101031</v>
      </c>
      <c r="AF1155" s="358">
        <v>40482</v>
      </c>
      <c r="AG1155" s="147">
        <v>40482</v>
      </c>
      <c r="AH1155" s="147">
        <v>2010</v>
      </c>
      <c r="AU1155">
        <v>0.8</v>
      </c>
      <c r="AV1155" t="s">
        <v>976</v>
      </c>
      <c r="AY1155" t="s">
        <v>976</v>
      </c>
      <c r="AZ1155" t="s">
        <v>962</v>
      </c>
    </row>
    <row r="1156" spans="21:52">
      <c r="U1156" t="s">
        <v>234</v>
      </c>
      <c r="V1156" t="s">
        <v>230</v>
      </c>
      <c r="W1156" t="s">
        <v>235</v>
      </c>
      <c r="X1156">
        <v>7</v>
      </c>
      <c r="Y1156">
        <v>600</v>
      </c>
      <c r="Z1156" t="s">
        <v>992</v>
      </c>
      <c r="AA1156" t="s">
        <v>993</v>
      </c>
      <c r="AB1156">
        <v>1</v>
      </c>
      <c r="AC1156" t="s">
        <v>960</v>
      </c>
      <c r="AD1156">
        <v>1</v>
      </c>
      <c r="AE1156">
        <v>20101130</v>
      </c>
      <c r="AF1156" s="358">
        <v>40512</v>
      </c>
      <c r="AG1156" s="147">
        <v>40512</v>
      </c>
      <c r="AH1156" s="147">
        <v>2010</v>
      </c>
      <c r="AU1156">
        <v>1.1000000000000001</v>
      </c>
      <c r="AV1156" t="s">
        <v>976</v>
      </c>
      <c r="AY1156" t="s">
        <v>976</v>
      </c>
      <c r="AZ1156" t="s">
        <v>962</v>
      </c>
    </row>
    <row r="1157" spans="21:52">
      <c r="U1157" t="s">
        <v>234</v>
      </c>
      <c r="V1157" t="s">
        <v>230</v>
      </c>
      <c r="W1157" t="s">
        <v>235</v>
      </c>
      <c r="X1157">
        <v>7</v>
      </c>
      <c r="Y1157">
        <v>600</v>
      </c>
      <c r="Z1157" t="s">
        <v>992</v>
      </c>
      <c r="AA1157" t="s">
        <v>993</v>
      </c>
      <c r="AB1157">
        <v>1</v>
      </c>
      <c r="AC1157" t="s">
        <v>960</v>
      </c>
      <c r="AD1157">
        <v>1</v>
      </c>
      <c r="AE1157">
        <v>20101231</v>
      </c>
      <c r="AF1157" s="358">
        <v>40543</v>
      </c>
      <c r="AG1157" s="147">
        <v>40543</v>
      </c>
      <c r="AH1157" s="147">
        <v>2010</v>
      </c>
      <c r="AU1157">
        <v>2.2999999999999998</v>
      </c>
      <c r="AV1157" t="s">
        <v>976</v>
      </c>
      <c r="AY1157" t="s">
        <v>976</v>
      </c>
      <c r="AZ1157" t="s">
        <v>962</v>
      </c>
    </row>
    <row r="1158" spans="21:52">
      <c r="U1158" t="s">
        <v>234</v>
      </c>
      <c r="V1158" t="s">
        <v>230</v>
      </c>
      <c r="W1158" t="s">
        <v>235</v>
      </c>
      <c r="X1158">
        <v>7</v>
      </c>
      <c r="Y1158">
        <v>600</v>
      </c>
      <c r="Z1158" t="s">
        <v>992</v>
      </c>
      <c r="AA1158" t="s">
        <v>993</v>
      </c>
      <c r="AB1158">
        <v>1</v>
      </c>
      <c r="AC1158" t="s">
        <v>960</v>
      </c>
      <c r="AD1158">
        <v>1</v>
      </c>
      <c r="AE1158">
        <v>20110131</v>
      </c>
      <c r="AF1158" s="358">
        <v>40574</v>
      </c>
      <c r="AG1158" s="147">
        <v>40574</v>
      </c>
      <c r="AH1158" s="147">
        <v>2011</v>
      </c>
      <c r="AU1158">
        <v>1</v>
      </c>
      <c r="AV1158" t="s">
        <v>976</v>
      </c>
      <c r="AY1158" t="s">
        <v>976</v>
      </c>
      <c r="AZ1158" t="s">
        <v>962</v>
      </c>
    </row>
    <row r="1159" spans="21:52">
      <c r="U1159" t="s">
        <v>234</v>
      </c>
      <c r="V1159" t="s">
        <v>230</v>
      </c>
      <c r="W1159" t="s">
        <v>235</v>
      </c>
      <c r="X1159">
        <v>7</v>
      </c>
      <c r="Y1159">
        <v>600</v>
      </c>
      <c r="Z1159" t="s">
        <v>992</v>
      </c>
      <c r="AA1159" t="s">
        <v>993</v>
      </c>
      <c r="AB1159">
        <v>1</v>
      </c>
      <c r="AC1159" t="s">
        <v>960</v>
      </c>
      <c r="AD1159">
        <v>1</v>
      </c>
      <c r="AE1159">
        <v>20110228</v>
      </c>
      <c r="AF1159" s="358">
        <v>40602</v>
      </c>
      <c r="AG1159" s="147">
        <v>40602</v>
      </c>
      <c r="AH1159" s="147">
        <v>2011</v>
      </c>
      <c r="AU1159">
        <v>1.1000000000000001</v>
      </c>
      <c r="AV1159" t="s">
        <v>976</v>
      </c>
      <c r="AY1159" t="s">
        <v>976</v>
      </c>
      <c r="AZ1159" t="s">
        <v>962</v>
      </c>
    </row>
    <row r="1160" spans="21:52">
      <c r="U1160" t="s">
        <v>234</v>
      </c>
      <c r="V1160" t="s">
        <v>230</v>
      </c>
      <c r="W1160" t="s">
        <v>235</v>
      </c>
      <c r="X1160">
        <v>7</v>
      </c>
      <c r="Y1160">
        <v>600</v>
      </c>
      <c r="Z1160" t="s">
        <v>992</v>
      </c>
      <c r="AA1160" t="s">
        <v>993</v>
      </c>
      <c r="AB1160">
        <v>1</v>
      </c>
      <c r="AC1160" t="s">
        <v>960</v>
      </c>
      <c r="AD1160">
        <v>1</v>
      </c>
      <c r="AE1160">
        <v>20110331</v>
      </c>
      <c r="AF1160" s="358">
        <v>40633</v>
      </c>
      <c r="AG1160" s="147">
        <v>40633</v>
      </c>
      <c r="AH1160" s="147">
        <v>2011</v>
      </c>
      <c r="AU1160">
        <v>0.3</v>
      </c>
      <c r="AV1160" t="s">
        <v>976</v>
      </c>
      <c r="AY1160" t="s">
        <v>976</v>
      </c>
      <c r="AZ1160" t="s">
        <v>962</v>
      </c>
    </row>
    <row r="1161" spans="21:52">
      <c r="U1161" t="s">
        <v>234</v>
      </c>
      <c r="V1161" t="s">
        <v>230</v>
      </c>
      <c r="W1161" t="s">
        <v>235</v>
      </c>
      <c r="X1161">
        <v>7</v>
      </c>
      <c r="Y1161">
        <v>600</v>
      </c>
      <c r="Z1161" t="s">
        <v>992</v>
      </c>
      <c r="AA1161" t="s">
        <v>993</v>
      </c>
      <c r="AB1161">
        <v>1</v>
      </c>
      <c r="AC1161" t="s">
        <v>960</v>
      </c>
      <c r="AD1161">
        <v>1</v>
      </c>
      <c r="AE1161">
        <v>20110430</v>
      </c>
      <c r="AF1161" s="358">
        <v>40663</v>
      </c>
      <c r="AG1161" s="147">
        <v>40663</v>
      </c>
      <c r="AH1161" s="147">
        <v>2011</v>
      </c>
      <c r="AU1161">
        <v>2.2000000000000002</v>
      </c>
      <c r="AV1161" t="s">
        <v>976</v>
      </c>
      <c r="AY1161" t="s">
        <v>976</v>
      </c>
      <c r="AZ1161" t="s">
        <v>962</v>
      </c>
    </row>
    <row r="1162" spans="21:52">
      <c r="U1162" t="s">
        <v>234</v>
      </c>
      <c r="V1162" t="s">
        <v>230</v>
      </c>
      <c r="W1162" t="s">
        <v>235</v>
      </c>
      <c r="X1162">
        <v>7</v>
      </c>
      <c r="Y1162">
        <v>600</v>
      </c>
      <c r="Z1162" t="s">
        <v>992</v>
      </c>
      <c r="AA1162" t="s">
        <v>993</v>
      </c>
      <c r="AB1162">
        <v>1</v>
      </c>
      <c r="AC1162" t="s">
        <v>960</v>
      </c>
      <c r="AD1162">
        <v>1</v>
      </c>
      <c r="AE1162">
        <v>20110531</v>
      </c>
      <c r="AF1162" s="358">
        <v>40694</v>
      </c>
      <c r="AG1162" s="147">
        <v>40694</v>
      </c>
      <c r="AH1162" s="147">
        <v>2011</v>
      </c>
      <c r="AU1162">
        <v>0.7</v>
      </c>
      <c r="AV1162" t="s">
        <v>976</v>
      </c>
      <c r="AY1162" t="s">
        <v>976</v>
      </c>
      <c r="AZ1162" t="s">
        <v>962</v>
      </c>
    </row>
    <row r="1163" spans="21:52">
      <c r="U1163" t="s">
        <v>234</v>
      </c>
      <c r="V1163" t="s">
        <v>230</v>
      </c>
      <c r="W1163" t="s">
        <v>235</v>
      </c>
      <c r="X1163">
        <v>7</v>
      </c>
      <c r="Y1163">
        <v>600</v>
      </c>
      <c r="Z1163" t="s">
        <v>992</v>
      </c>
      <c r="AA1163" t="s">
        <v>993</v>
      </c>
      <c r="AB1163">
        <v>1</v>
      </c>
      <c r="AC1163" t="s">
        <v>960</v>
      </c>
      <c r="AD1163">
        <v>1</v>
      </c>
      <c r="AE1163">
        <v>20110630</v>
      </c>
      <c r="AF1163" s="358">
        <v>40724</v>
      </c>
      <c r="AG1163" s="147">
        <v>40724</v>
      </c>
      <c r="AH1163" s="147">
        <v>2011</v>
      </c>
      <c r="AU1163">
        <v>1.6</v>
      </c>
      <c r="AV1163" t="s">
        <v>976</v>
      </c>
      <c r="AY1163" t="s">
        <v>976</v>
      </c>
      <c r="AZ1163" t="s">
        <v>962</v>
      </c>
    </row>
    <row r="1164" spans="21:52">
      <c r="U1164" t="s">
        <v>234</v>
      </c>
      <c r="V1164" t="s">
        <v>230</v>
      </c>
      <c r="W1164" t="s">
        <v>235</v>
      </c>
      <c r="X1164">
        <v>7</v>
      </c>
      <c r="Y1164">
        <v>600</v>
      </c>
      <c r="Z1164" t="s">
        <v>992</v>
      </c>
      <c r="AA1164" t="s">
        <v>993</v>
      </c>
      <c r="AB1164">
        <v>1</v>
      </c>
      <c r="AC1164" t="s">
        <v>960</v>
      </c>
      <c r="AD1164">
        <v>1</v>
      </c>
      <c r="AE1164">
        <v>20110731</v>
      </c>
      <c r="AF1164" s="358">
        <v>40755</v>
      </c>
      <c r="AG1164" s="147">
        <v>40755</v>
      </c>
      <c r="AH1164" s="147">
        <v>2011</v>
      </c>
      <c r="AU1164">
        <v>2.7</v>
      </c>
      <c r="AV1164" t="s">
        <v>976</v>
      </c>
      <c r="AY1164" t="s">
        <v>976</v>
      </c>
      <c r="AZ1164" t="s">
        <v>962</v>
      </c>
    </row>
    <row r="1165" spans="21:52">
      <c r="U1165" t="s">
        <v>234</v>
      </c>
      <c r="V1165" t="s">
        <v>230</v>
      </c>
      <c r="W1165" t="s">
        <v>235</v>
      </c>
      <c r="X1165">
        <v>7</v>
      </c>
      <c r="Y1165">
        <v>600</v>
      </c>
      <c r="Z1165" t="s">
        <v>992</v>
      </c>
      <c r="AA1165" t="s">
        <v>993</v>
      </c>
      <c r="AB1165">
        <v>1</v>
      </c>
      <c r="AC1165" t="s">
        <v>960</v>
      </c>
      <c r="AD1165">
        <v>1</v>
      </c>
      <c r="AE1165">
        <v>20110831</v>
      </c>
      <c r="AF1165" s="358">
        <v>40786</v>
      </c>
      <c r="AG1165" s="147">
        <v>40786</v>
      </c>
      <c r="AH1165" s="147">
        <v>2011</v>
      </c>
      <c r="AU1165">
        <v>0.7</v>
      </c>
      <c r="AV1165" t="s">
        <v>976</v>
      </c>
      <c r="AY1165" t="s">
        <v>976</v>
      </c>
      <c r="AZ1165" t="s">
        <v>962</v>
      </c>
    </row>
    <row r="1166" spans="21:52">
      <c r="U1166" t="s">
        <v>234</v>
      </c>
      <c r="V1166" t="s">
        <v>230</v>
      </c>
      <c r="W1166" t="s">
        <v>235</v>
      </c>
      <c r="X1166">
        <v>7</v>
      </c>
      <c r="Y1166">
        <v>600</v>
      </c>
      <c r="Z1166" t="s">
        <v>992</v>
      </c>
      <c r="AA1166" t="s">
        <v>993</v>
      </c>
      <c r="AB1166">
        <v>1</v>
      </c>
      <c r="AC1166" t="s">
        <v>960</v>
      </c>
      <c r="AD1166">
        <v>1</v>
      </c>
      <c r="AE1166">
        <v>20110930</v>
      </c>
      <c r="AF1166" s="358">
        <v>40816</v>
      </c>
      <c r="AG1166" s="147">
        <v>40816</v>
      </c>
      <c r="AH1166" s="147">
        <v>2011</v>
      </c>
      <c r="AT1166" t="s">
        <v>984</v>
      </c>
      <c r="AU1166">
        <v>0.1</v>
      </c>
      <c r="AV1166" t="s">
        <v>976</v>
      </c>
      <c r="AY1166" t="s">
        <v>976</v>
      </c>
      <c r="AZ1166" t="s">
        <v>962</v>
      </c>
    </row>
    <row r="1167" spans="21:52">
      <c r="U1167" t="s">
        <v>234</v>
      </c>
      <c r="V1167" t="s">
        <v>230</v>
      </c>
      <c r="W1167" t="s">
        <v>235</v>
      </c>
      <c r="X1167">
        <v>7</v>
      </c>
      <c r="Y1167">
        <v>600</v>
      </c>
      <c r="Z1167" t="s">
        <v>992</v>
      </c>
      <c r="AA1167" t="s">
        <v>993</v>
      </c>
      <c r="AB1167">
        <v>1</v>
      </c>
      <c r="AC1167" t="s">
        <v>960</v>
      </c>
      <c r="AD1167">
        <v>1</v>
      </c>
      <c r="AE1167">
        <v>20111031</v>
      </c>
      <c r="AF1167" s="358">
        <v>40847</v>
      </c>
      <c r="AG1167" s="147">
        <v>40847</v>
      </c>
      <c r="AH1167" s="147">
        <v>2011</v>
      </c>
      <c r="AU1167">
        <v>4.5999999999999996</v>
      </c>
      <c r="AV1167" t="s">
        <v>976</v>
      </c>
      <c r="AY1167" t="s">
        <v>976</v>
      </c>
      <c r="AZ1167" t="s">
        <v>962</v>
      </c>
    </row>
    <row r="1168" spans="21:52">
      <c r="U1168" t="s">
        <v>234</v>
      </c>
      <c r="V1168" t="s">
        <v>230</v>
      </c>
      <c r="W1168" t="s">
        <v>235</v>
      </c>
      <c r="X1168">
        <v>7</v>
      </c>
      <c r="Y1168">
        <v>600</v>
      </c>
      <c r="Z1168" t="s">
        <v>992</v>
      </c>
      <c r="AA1168" t="s">
        <v>993</v>
      </c>
      <c r="AB1168">
        <v>1</v>
      </c>
      <c r="AC1168" t="s">
        <v>960</v>
      </c>
      <c r="AD1168">
        <v>1</v>
      </c>
      <c r="AE1168">
        <v>20111130</v>
      </c>
      <c r="AF1168" s="358">
        <v>40877</v>
      </c>
      <c r="AG1168" s="147">
        <v>40877</v>
      </c>
      <c r="AH1168" s="147">
        <v>2011</v>
      </c>
      <c r="AU1168">
        <v>1.4</v>
      </c>
      <c r="AV1168" t="s">
        <v>976</v>
      </c>
      <c r="AY1168" t="s">
        <v>976</v>
      </c>
      <c r="AZ1168" t="s">
        <v>962</v>
      </c>
    </row>
    <row r="1169" spans="21:85">
      <c r="U1169" t="s">
        <v>234</v>
      </c>
      <c r="V1169" t="s">
        <v>230</v>
      </c>
      <c r="W1169" t="s">
        <v>235</v>
      </c>
      <c r="X1169">
        <v>7</v>
      </c>
      <c r="Y1169">
        <v>600</v>
      </c>
      <c r="Z1169" t="s">
        <v>992</v>
      </c>
      <c r="AA1169" t="s">
        <v>993</v>
      </c>
      <c r="AB1169">
        <v>1</v>
      </c>
      <c r="AC1169" t="s">
        <v>960</v>
      </c>
      <c r="AD1169">
        <v>1</v>
      </c>
      <c r="AE1169">
        <v>20111231</v>
      </c>
      <c r="AF1169" s="358">
        <v>40908</v>
      </c>
      <c r="AG1169" s="147">
        <v>40908</v>
      </c>
      <c r="AH1169" s="147">
        <v>2011</v>
      </c>
      <c r="AU1169">
        <v>1</v>
      </c>
      <c r="AV1169" t="s">
        <v>976</v>
      </c>
      <c r="AY1169" t="s">
        <v>976</v>
      </c>
      <c r="AZ1169" t="s">
        <v>962</v>
      </c>
    </row>
    <row r="1170" spans="21:85">
      <c r="U1170" t="s">
        <v>234</v>
      </c>
      <c r="V1170" t="s">
        <v>230</v>
      </c>
      <c r="W1170" t="s">
        <v>235</v>
      </c>
      <c r="X1170">
        <v>7</v>
      </c>
      <c r="Y1170">
        <v>600</v>
      </c>
      <c r="Z1170" t="s">
        <v>992</v>
      </c>
      <c r="AA1170" t="s">
        <v>993</v>
      </c>
      <c r="AB1170">
        <v>1</v>
      </c>
      <c r="AC1170" t="s">
        <v>960</v>
      </c>
      <c r="AD1170">
        <v>1</v>
      </c>
      <c r="AE1170">
        <v>20120131</v>
      </c>
      <c r="AF1170" s="358">
        <v>40939</v>
      </c>
      <c r="AG1170" s="147">
        <v>40939</v>
      </c>
      <c r="AH1170" s="147">
        <v>2012</v>
      </c>
      <c r="AU1170">
        <v>0.3</v>
      </c>
      <c r="AV1170" t="s">
        <v>976</v>
      </c>
      <c r="AY1170" t="s">
        <v>976</v>
      </c>
      <c r="AZ1170" t="s">
        <v>962</v>
      </c>
    </row>
    <row r="1171" spans="21:85">
      <c r="U1171" t="s">
        <v>234</v>
      </c>
      <c r="V1171" t="s">
        <v>230</v>
      </c>
      <c r="W1171" t="s">
        <v>235</v>
      </c>
      <c r="X1171">
        <v>7</v>
      </c>
      <c r="Y1171">
        <v>600</v>
      </c>
      <c r="Z1171" t="s">
        <v>992</v>
      </c>
      <c r="AA1171" t="s">
        <v>993</v>
      </c>
      <c r="AB1171">
        <v>1</v>
      </c>
      <c r="AC1171" t="s">
        <v>960</v>
      </c>
      <c r="AD1171">
        <v>1</v>
      </c>
      <c r="AE1171">
        <v>20120229</v>
      </c>
      <c r="AF1171" s="358">
        <v>40968</v>
      </c>
      <c r="AG1171" s="147">
        <v>40968</v>
      </c>
      <c r="AH1171" s="147">
        <v>2012</v>
      </c>
      <c r="AU1171">
        <v>0.7</v>
      </c>
      <c r="AV1171" t="s">
        <v>976</v>
      </c>
      <c r="AY1171" t="s">
        <v>976</v>
      </c>
      <c r="AZ1171" t="s">
        <v>962</v>
      </c>
    </row>
    <row r="1172" spans="21:85">
      <c r="U1172" t="s">
        <v>234</v>
      </c>
      <c r="V1172" t="s">
        <v>230</v>
      </c>
      <c r="W1172" t="s">
        <v>235</v>
      </c>
      <c r="X1172">
        <v>7</v>
      </c>
      <c r="Y1172">
        <v>600</v>
      </c>
      <c r="Z1172" t="s">
        <v>992</v>
      </c>
      <c r="AA1172" t="s">
        <v>993</v>
      </c>
      <c r="AB1172">
        <v>1</v>
      </c>
      <c r="AC1172" t="s">
        <v>960</v>
      </c>
      <c r="AD1172">
        <v>1</v>
      </c>
      <c r="AE1172">
        <v>20120331</v>
      </c>
      <c r="AF1172" s="358">
        <v>40999</v>
      </c>
      <c r="AG1172" s="147">
        <v>40999</v>
      </c>
      <c r="AH1172" s="147">
        <v>2012</v>
      </c>
      <c r="AU1172">
        <v>0.8</v>
      </c>
      <c r="AV1172" t="s">
        <v>976</v>
      </c>
      <c r="AY1172" t="s">
        <v>976</v>
      </c>
      <c r="AZ1172" t="s">
        <v>962</v>
      </c>
    </row>
    <row r="1173" spans="21:85">
      <c r="U1173" t="s">
        <v>234</v>
      </c>
      <c r="V1173" t="s">
        <v>230</v>
      </c>
      <c r="W1173" t="s">
        <v>235</v>
      </c>
      <c r="X1173">
        <v>7</v>
      </c>
      <c r="Y1173">
        <v>600</v>
      </c>
      <c r="Z1173" t="s">
        <v>992</v>
      </c>
      <c r="AA1173" t="s">
        <v>993</v>
      </c>
      <c r="AB1173">
        <v>1</v>
      </c>
      <c r="AC1173" t="s">
        <v>960</v>
      </c>
      <c r="AD1173">
        <v>1</v>
      </c>
      <c r="AE1173">
        <v>20120430</v>
      </c>
      <c r="AF1173" s="358">
        <v>41029</v>
      </c>
      <c r="AG1173" s="147">
        <v>41029</v>
      </c>
      <c r="AH1173" s="147">
        <v>2012</v>
      </c>
      <c r="AU1173">
        <v>0.6</v>
      </c>
      <c r="AV1173" t="s">
        <v>976</v>
      </c>
      <c r="AY1173" t="s">
        <v>976</v>
      </c>
      <c r="AZ1173" t="s">
        <v>962</v>
      </c>
    </row>
    <row r="1174" spans="21:85">
      <c r="U1174" t="s">
        <v>234</v>
      </c>
      <c r="V1174" t="s">
        <v>230</v>
      </c>
      <c r="W1174" t="s">
        <v>235</v>
      </c>
      <c r="X1174">
        <v>7</v>
      </c>
      <c r="Y1174">
        <v>600</v>
      </c>
      <c r="Z1174" t="s">
        <v>992</v>
      </c>
      <c r="AA1174" t="s">
        <v>993</v>
      </c>
      <c r="AB1174">
        <v>1</v>
      </c>
      <c r="AC1174" t="s">
        <v>960</v>
      </c>
      <c r="AD1174">
        <v>1</v>
      </c>
      <c r="AE1174">
        <v>20120531</v>
      </c>
      <c r="AF1174" s="358">
        <v>41060</v>
      </c>
      <c r="AG1174" s="147">
        <v>41060</v>
      </c>
      <c r="AH1174" s="147">
        <v>2012</v>
      </c>
      <c r="AU1174">
        <v>0.51</v>
      </c>
      <c r="AV1174" t="s">
        <v>976</v>
      </c>
      <c r="AY1174" t="s">
        <v>976</v>
      </c>
      <c r="AZ1174" t="s">
        <v>962</v>
      </c>
      <c r="BF1174">
        <v>0.51</v>
      </c>
      <c r="BG1174" t="s">
        <v>976</v>
      </c>
      <c r="BJ1174" t="s">
        <v>976</v>
      </c>
      <c r="BK1174" t="s">
        <v>963</v>
      </c>
      <c r="BQ1174">
        <v>26.7</v>
      </c>
      <c r="BR1174" t="s">
        <v>995</v>
      </c>
      <c r="BS1174" t="s">
        <v>971</v>
      </c>
      <c r="BT1174">
        <v>151</v>
      </c>
      <c r="BU1174" t="s">
        <v>995</v>
      </c>
      <c r="BV1174" t="s">
        <v>962</v>
      </c>
      <c r="CC1174" t="s">
        <v>995</v>
      </c>
      <c r="CD1174" t="s">
        <v>971</v>
      </c>
      <c r="CE1174">
        <v>279</v>
      </c>
      <c r="CF1174" t="s">
        <v>995</v>
      </c>
      <c r="CG1174" t="s">
        <v>963</v>
      </c>
    </row>
    <row r="1175" spans="21:85">
      <c r="U1175" t="s">
        <v>234</v>
      </c>
      <c r="V1175" t="s">
        <v>230</v>
      </c>
      <c r="W1175" t="s">
        <v>235</v>
      </c>
      <c r="X1175">
        <v>7</v>
      </c>
      <c r="Y1175">
        <v>600</v>
      </c>
      <c r="Z1175" t="s">
        <v>992</v>
      </c>
      <c r="AA1175" t="s">
        <v>993</v>
      </c>
      <c r="AB1175">
        <v>1</v>
      </c>
      <c r="AC1175" t="s">
        <v>960</v>
      </c>
      <c r="AD1175">
        <v>1</v>
      </c>
      <c r="AE1175">
        <v>20120630</v>
      </c>
      <c r="AF1175" s="358">
        <v>41090</v>
      </c>
      <c r="AG1175" s="147">
        <v>41090</v>
      </c>
      <c r="AH1175" s="147">
        <v>2012</v>
      </c>
      <c r="AU1175">
        <v>0.74</v>
      </c>
      <c r="AV1175" t="s">
        <v>976</v>
      </c>
      <c r="AY1175" t="s">
        <v>976</v>
      </c>
      <c r="AZ1175" t="s">
        <v>962</v>
      </c>
      <c r="BF1175">
        <v>0.74</v>
      </c>
      <c r="BG1175" t="s">
        <v>976</v>
      </c>
      <c r="BJ1175" t="s">
        <v>976</v>
      </c>
      <c r="BK1175" t="s">
        <v>963</v>
      </c>
      <c r="BQ1175">
        <v>55.3</v>
      </c>
      <c r="BR1175" t="s">
        <v>995</v>
      </c>
      <c r="BS1175" t="s">
        <v>971</v>
      </c>
      <c r="BT1175">
        <v>151</v>
      </c>
      <c r="BU1175" t="s">
        <v>995</v>
      </c>
      <c r="BV1175" t="s">
        <v>962</v>
      </c>
      <c r="CC1175" t="s">
        <v>995</v>
      </c>
      <c r="CD1175" t="s">
        <v>971</v>
      </c>
      <c r="CE1175">
        <v>279</v>
      </c>
      <c r="CF1175" t="s">
        <v>995</v>
      </c>
      <c r="CG1175" t="s">
        <v>963</v>
      </c>
    </row>
    <row r="1176" spans="21:85">
      <c r="U1176" t="s">
        <v>234</v>
      </c>
      <c r="V1176" t="s">
        <v>230</v>
      </c>
      <c r="W1176" t="s">
        <v>235</v>
      </c>
      <c r="X1176">
        <v>7</v>
      </c>
      <c r="Y1176">
        <v>600</v>
      </c>
      <c r="Z1176" t="s">
        <v>992</v>
      </c>
      <c r="AA1176" t="s">
        <v>993</v>
      </c>
      <c r="AB1176">
        <v>1</v>
      </c>
      <c r="AC1176" t="s">
        <v>960</v>
      </c>
      <c r="AD1176">
        <v>1</v>
      </c>
      <c r="AE1176">
        <v>20120731</v>
      </c>
      <c r="AF1176" s="358">
        <v>41121</v>
      </c>
      <c r="AG1176" s="147">
        <v>41121</v>
      </c>
      <c r="AH1176" s="147">
        <v>2012</v>
      </c>
      <c r="AU1176">
        <v>0.62</v>
      </c>
      <c r="AV1176" t="s">
        <v>976</v>
      </c>
      <c r="AY1176" t="s">
        <v>976</v>
      </c>
      <c r="AZ1176" t="s">
        <v>962</v>
      </c>
      <c r="BF1176">
        <v>0.62</v>
      </c>
      <c r="BG1176" t="s">
        <v>976</v>
      </c>
      <c r="BJ1176" t="s">
        <v>976</v>
      </c>
      <c r="BK1176" t="s">
        <v>963</v>
      </c>
      <c r="BQ1176">
        <v>17</v>
      </c>
      <c r="BR1176" t="s">
        <v>995</v>
      </c>
      <c r="BS1176" t="s">
        <v>971</v>
      </c>
      <c r="BT1176">
        <v>151</v>
      </c>
      <c r="BU1176" t="s">
        <v>995</v>
      </c>
      <c r="BV1176" t="s">
        <v>962</v>
      </c>
      <c r="CC1176" t="s">
        <v>995</v>
      </c>
      <c r="CD1176" t="s">
        <v>971</v>
      </c>
      <c r="CE1176">
        <v>279</v>
      </c>
      <c r="CF1176" t="s">
        <v>995</v>
      </c>
      <c r="CG1176" t="s">
        <v>963</v>
      </c>
    </row>
    <row r="1177" spans="21:85">
      <c r="U1177" t="s">
        <v>234</v>
      </c>
      <c r="V1177" t="s">
        <v>230</v>
      </c>
      <c r="W1177" t="s">
        <v>235</v>
      </c>
      <c r="X1177">
        <v>7</v>
      </c>
      <c r="Y1177">
        <v>600</v>
      </c>
      <c r="Z1177" t="s">
        <v>992</v>
      </c>
      <c r="AA1177" t="s">
        <v>993</v>
      </c>
      <c r="AB1177">
        <v>1</v>
      </c>
      <c r="AC1177" t="s">
        <v>960</v>
      </c>
      <c r="AD1177">
        <v>1</v>
      </c>
      <c r="AE1177">
        <v>20120831</v>
      </c>
      <c r="AF1177" s="358">
        <v>41152</v>
      </c>
      <c r="AG1177" s="147">
        <v>41152</v>
      </c>
      <c r="AH1177" s="147">
        <v>2012</v>
      </c>
      <c r="AU1177">
        <v>0.7</v>
      </c>
      <c r="AV1177" t="s">
        <v>976</v>
      </c>
      <c r="AY1177" t="s">
        <v>976</v>
      </c>
      <c r="AZ1177" t="s">
        <v>962</v>
      </c>
      <c r="BF1177">
        <v>0.7</v>
      </c>
      <c r="BG1177" t="s">
        <v>976</v>
      </c>
      <c r="BJ1177" t="s">
        <v>976</v>
      </c>
      <c r="BK1177" t="s">
        <v>963</v>
      </c>
      <c r="BQ1177">
        <v>9.6</v>
      </c>
      <c r="BR1177" t="s">
        <v>995</v>
      </c>
      <c r="BS1177" t="s">
        <v>971</v>
      </c>
      <c r="BT1177">
        <v>151</v>
      </c>
      <c r="BU1177" t="s">
        <v>995</v>
      </c>
      <c r="BV1177" t="s">
        <v>962</v>
      </c>
      <c r="CC1177" t="s">
        <v>995</v>
      </c>
      <c r="CD1177" t="s">
        <v>971</v>
      </c>
      <c r="CE1177">
        <v>279</v>
      </c>
      <c r="CF1177" t="s">
        <v>995</v>
      </c>
      <c r="CG1177" t="s">
        <v>963</v>
      </c>
    </row>
    <row r="1178" spans="21:85">
      <c r="U1178" t="s">
        <v>234</v>
      </c>
      <c r="V1178" t="s">
        <v>230</v>
      </c>
      <c r="W1178" t="s">
        <v>235</v>
      </c>
      <c r="X1178">
        <v>7</v>
      </c>
      <c r="Y1178">
        <v>600</v>
      </c>
      <c r="Z1178" t="s">
        <v>992</v>
      </c>
      <c r="AA1178" t="s">
        <v>993</v>
      </c>
      <c r="AB1178">
        <v>1</v>
      </c>
      <c r="AC1178" t="s">
        <v>960</v>
      </c>
      <c r="AD1178">
        <v>1</v>
      </c>
      <c r="AE1178">
        <v>20120930</v>
      </c>
      <c r="AF1178" s="358">
        <v>41182</v>
      </c>
      <c r="AG1178" s="147">
        <v>41182</v>
      </c>
      <c r="AH1178" s="147">
        <v>2012</v>
      </c>
      <c r="AU1178">
        <v>0.91</v>
      </c>
      <c r="AV1178" t="s">
        <v>976</v>
      </c>
      <c r="AY1178" t="s">
        <v>976</v>
      </c>
      <c r="AZ1178" t="s">
        <v>962</v>
      </c>
      <c r="BF1178">
        <v>0.91</v>
      </c>
      <c r="BG1178" t="s">
        <v>976</v>
      </c>
      <c r="BJ1178" t="s">
        <v>976</v>
      </c>
      <c r="BK1178" t="s">
        <v>963</v>
      </c>
      <c r="BQ1178">
        <v>18.100000000000001</v>
      </c>
      <c r="BR1178" t="s">
        <v>995</v>
      </c>
      <c r="BS1178" t="s">
        <v>971</v>
      </c>
      <c r="BT1178">
        <v>151</v>
      </c>
      <c r="BU1178" t="s">
        <v>995</v>
      </c>
      <c r="BV1178" t="s">
        <v>962</v>
      </c>
      <c r="CC1178" t="s">
        <v>995</v>
      </c>
      <c r="CD1178" t="s">
        <v>971</v>
      </c>
      <c r="CE1178">
        <v>279</v>
      </c>
      <c r="CF1178" t="s">
        <v>995</v>
      </c>
      <c r="CG1178" t="s">
        <v>963</v>
      </c>
    </row>
    <row r="1179" spans="21:85">
      <c r="U1179" t="s">
        <v>234</v>
      </c>
      <c r="V1179" t="s">
        <v>230</v>
      </c>
      <c r="W1179" t="s">
        <v>235</v>
      </c>
      <c r="X1179">
        <v>7</v>
      </c>
      <c r="Y1179">
        <v>610</v>
      </c>
      <c r="Z1179" t="s">
        <v>996</v>
      </c>
      <c r="AA1179" t="s">
        <v>997</v>
      </c>
      <c r="AB1179">
        <v>1</v>
      </c>
      <c r="AC1179" t="s">
        <v>960</v>
      </c>
      <c r="AD1179">
        <v>1</v>
      </c>
      <c r="AE1179">
        <v>20090731</v>
      </c>
      <c r="AF1179" s="358">
        <v>40025</v>
      </c>
      <c r="AG1179" s="147">
        <v>40025</v>
      </c>
      <c r="AH1179" s="147">
        <v>2009</v>
      </c>
      <c r="AU1179">
        <v>0.06</v>
      </c>
      <c r="AV1179" t="s">
        <v>976</v>
      </c>
      <c r="AY1179" t="s">
        <v>976</v>
      </c>
      <c r="AZ1179" t="s">
        <v>962</v>
      </c>
    </row>
    <row r="1180" spans="21:85">
      <c r="U1180" t="s">
        <v>234</v>
      </c>
      <c r="V1180" t="s">
        <v>230</v>
      </c>
      <c r="W1180" t="s">
        <v>235</v>
      </c>
      <c r="X1180">
        <v>7</v>
      </c>
      <c r="Y1180">
        <v>610</v>
      </c>
      <c r="Z1180" t="s">
        <v>996</v>
      </c>
      <c r="AA1180" t="s">
        <v>997</v>
      </c>
      <c r="AB1180">
        <v>1</v>
      </c>
      <c r="AC1180" t="s">
        <v>960</v>
      </c>
      <c r="AD1180">
        <v>1</v>
      </c>
      <c r="AE1180">
        <v>20090831</v>
      </c>
      <c r="AF1180" s="358">
        <v>40056</v>
      </c>
      <c r="AG1180" s="147">
        <v>40056</v>
      </c>
      <c r="AH1180" s="147">
        <v>2009</v>
      </c>
      <c r="AT1180" t="s">
        <v>984</v>
      </c>
      <c r="AU1180">
        <v>0.05</v>
      </c>
      <c r="AV1180" t="s">
        <v>976</v>
      </c>
      <c r="AY1180" t="s">
        <v>976</v>
      </c>
      <c r="AZ1180" t="s">
        <v>962</v>
      </c>
    </row>
    <row r="1181" spans="21:85">
      <c r="U1181" t="s">
        <v>234</v>
      </c>
      <c r="V1181" t="s">
        <v>230</v>
      </c>
      <c r="W1181" t="s">
        <v>235</v>
      </c>
      <c r="X1181">
        <v>7</v>
      </c>
      <c r="Y1181">
        <v>610</v>
      </c>
      <c r="Z1181" t="s">
        <v>996</v>
      </c>
      <c r="AA1181" t="s">
        <v>997</v>
      </c>
      <c r="AB1181">
        <v>1</v>
      </c>
      <c r="AC1181" t="s">
        <v>960</v>
      </c>
      <c r="AD1181">
        <v>1</v>
      </c>
      <c r="AE1181">
        <v>20090930</v>
      </c>
      <c r="AF1181" s="358">
        <v>40086</v>
      </c>
      <c r="AG1181" s="147">
        <v>40086</v>
      </c>
      <c r="AH1181" s="147">
        <v>2009</v>
      </c>
      <c r="AU1181">
        <v>0.13</v>
      </c>
      <c r="AV1181" t="s">
        <v>976</v>
      </c>
      <c r="AY1181" t="s">
        <v>976</v>
      </c>
      <c r="AZ1181" t="s">
        <v>962</v>
      </c>
    </row>
    <row r="1182" spans="21:85">
      <c r="U1182" t="s">
        <v>234</v>
      </c>
      <c r="V1182" t="s">
        <v>230</v>
      </c>
      <c r="W1182" t="s">
        <v>235</v>
      </c>
      <c r="X1182">
        <v>7</v>
      </c>
      <c r="Y1182">
        <v>610</v>
      </c>
      <c r="Z1182" t="s">
        <v>996</v>
      </c>
      <c r="AA1182" t="s">
        <v>997</v>
      </c>
      <c r="AB1182">
        <v>1</v>
      </c>
      <c r="AC1182" t="s">
        <v>960</v>
      </c>
      <c r="AD1182">
        <v>1</v>
      </c>
      <c r="AE1182">
        <v>20091031</v>
      </c>
      <c r="AF1182" s="358">
        <v>40117</v>
      </c>
      <c r="AG1182" s="147">
        <v>40117</v>
      </c>
      <c r="AH1182" s="147">
        <v>2009</v>
      </c>
      <c r="AU1182">
        <v>0.19</v>
      </c>
      <c r="AV1182" t="s">
        <v>976</v>
      </c>
      <c r="AY1182" t="s">
        <v>976</v>
      </c>
      <c r="AZ1182" t="s">
        <v>962</v>
      </c>
    </row>
    <row r="1183" spans="21:85">
      <c r="U1183" t="s">
        <v>234</v>
      </c>
      <c r="V1183" t="s">
        <v>230</v>
      </c>
      <c r="W1183" t="s">
        <v>235</v>
      </c>
      <c r="X1183">
        <v>7</v>
      </c>
      <c r="Y1183">
        <v>610</v>
      </c>
      <c r="Z1183" t="s">
        <v>996</v>
      </c>
      <c r="AA1183" t="s">
        <v>997</v>
      </c>
      <c r="AB1183">
        <v>1</v>
      </c>
      <c r="AC1183" t="s">
        <v>960</v>
      </c>
      <c r="AD1183">
        <v>1</v>
      </c>
      <c r="AE1183">
        <v>20091130</v>
      </c>
      <c r="AF1183" s="358">
        <v>40147</v>
      </c>
      <c r="AG1183" s="147">
        <v>40147</v>
      </c>
      <c r="AH1183" s="147">
        <v>2009</v>
      </c>
      <c r="AU1183">
        <v>0.1</v>
      </c>
      <c r="AV1183" t="s">
        <v>976</v>
      </c>
      <c r="AY1183" t="s">
        <v>976</v>
      </c>
      <c r="AZ1183" t="s">
        <v>962</v>
      </c>
    </row>
    <row r="1184" spans="21:85">
      <c r="U1184" t="s">
        <v>234</v>
      </c>
      <c r="V1184" t="s">
        <v>230</v>
      </c>
      <c r="W1184" t="s">
        <v>235</v>
      </c>
      <c r="X1184">
        <v>7</v>
      </c>
      <c r="Y1184">
        <v>610</v>
      </c>
      <c r="Z1184" t="s">
        <v>996</v>
      </c>
      <c r="AA1184" t="s">
        <v>997</v>
      </c>
      <c r="AB1184">
        <v>1</v>
      </c>
      <c r="AC1184" t="s">
        <v>960</v>
      </c>
      <c r="AD1184">
        <v>1</v>
      </c>
      <c r="AE1184">
        <v>20091231</v>
      </c>
      <c r="AF1184" s="358">
        <v>40178</v>
      </c>
      <c r="AG1184" s="147">
        <v>40178</v>
      </c>
      <c r="AH1184" s="147">
        <v>2009</v>
      </c>
      <c r="AT1184" t="s">
        <v>984</v>
      </c>
      <c r="AU1184">
        <v>0.05</v>
      </c>
      <c r="AV1184" t="s">
        <v>976</v>
      </c>
      <c r="AY1184" t="s">
        <v>976</v>
      </c>
      <c r="AZ1184" t="s">
        <v>962</v>
      </c>
    </row>
    <row r="1185" spans="21:52">
      <c r="U1185" t="s">
        <v>234</v>
      </c>
      <c r="V1185" t="s">
        <v>230</v>
      </c>
      <c r="W1185" t="s">
        <v>235</v>
      </c>
      <c r="X1185">
        <v>7</v>
      </c>
      <c r="Y1185">
        <v>610</v>
      </c>
      <c r="Z1185" t="s">
        <v>996</v>
      </c>
      <c r="AA1185" t="s">
        <v>997</v>
      </c>
      <c r="AB1185">
        <v>1</v>
      </c>
      <c r="AC1185" t="s">
        <v>960</v>
      </c>
      <c r="AD1185">
        <v>1</v>
      </c>
      <c r="AE1185">
        <v>20100131</v>
      </c>
      <c r="AF1185" s="358">
        <v>40209</v>
      </c>
      <c r="AG1185" s="147">
        <v>40209</v>
      </c>
      <c r="AH1185" s="147">
        <v>2010</v>
      </c>
      <c r="AU1185">
        <v>0.1</v>
      </c>
      <c r="AV1185" t="s">
        <v>976</v>
      </c>
      <c r="AY1185" t="s">
        <v>976</v>
      </c>
      <c r="AZ1185" t="s">
        <v>962</v>
      </c>
    </row>
    <row r="1186" spans="21:52">
      <c r="U1186" t="s">
        <v>234</v>
      </c>
      <c r="V1186" t="s">
        <v>230</v>
      </c>
      <c r="W1186" t="s">
        <v>235</v>
      </c>
      <c r="X1186">
        <v>7</v>
      </c>
      <c r="Y1186">
        <v>610</v>
      </c>
      <c r="Z1186" t="s">
        <v>996</v>
      </c>
      <c r="AA1186" t="s">
        <v>997</v>
      </c>
      <c r="AB1186">
        <v>1</v>
      </c>
      <c r="AC1186" t="s">
        <v>960</v>
      </c>
      <c r="AD1186">
        <v>1</v>
      </c>
      <c r="AE1186">
        <v>20100228</v>
      </c>
      <c r="AF1186" s="358">
        <v>40237</v>
      </c>
      <c r="AG1186" s="147">
        <v>40237</v>
      </c>
      <c r="AH1186" s="147">
        <v>2010</v>
      </c>
      <c r="AU1186">
        <v>0.1</v>
      </c>
      <c r="AV1186" t="s">
        <v>976</v>
      </c>
      <c r="AY1186" t="s">
        <v>976</v>
      </c>
      <c r="AZ1186" t="s">
        <v>962</v>
      </c>
    </row>
    <row r="1187" spans="21:52">
      <c r="U1187" t="s">
        <v>234</v>
      </c>
      <c r="V1187" t="s">
        <v>230</v>
      </c>
      <c r="W1187" t="s">
        <v>235</v>
      </c>
      <c r="X1187">
        <v>7</v>
      </c>
      <c r="Y1187">
        <v>610</v>
      </c>
      <c r="Z1187" t="s">
        <v>996</v>
      </c>
      <c r="AA1187" t="s">
        <v>997</v>
      </c>
      <c r="AB1187">
        <v>1</v>
      </c>
      <c r="AC1187" t="s">
        <v>960</v>
      </c>
      <c r="AD1187">
        <v>1</v>
      </c>
      <c r="AE1187">
        <v>20100331</v>
      </c>
      <c r="AF1187" s="358">
        <v>40268</v>
      </c>
      <c r="AG1187" s="147">
        <v>40268</v>
      </c>
      <c r="AH1187" s="147">
        <v>2010</v>
      </c>
      <c r="AT1187" t="s">
        <v>984</v>
      </c>
      <c r="AU1187">
        <v>0.05</v>
      </c>
      <c r="AV1187" t="s">
        <v>976</v>
      </c>
      <c r="AY1187" t="s">
        <v>976</v>
      </c>
      <c r="AZ1187" t="s">
        <v>962</v>
      </c>
    </row>
    <row r="1188" spans="21:52">
      <c r="U1188" t="s">
        <v>234</v>
      </c>
      <c r="V1188" t="s">
        <v>230</v>
      </c>
      <c r="W1188" t="s">
        <v>235</v>
      </c>
      <c r="X1188">
        <v>7</v>
      </c>
      <c r="Y1188">
        <v>610</v>
      </c>
      <c r="Z1188" t="s">
        <v>996</v>
      </c>
      <c r="AA1188" t="s">
        <v>997</v>
      </c>
      <c r="AB1188">
        <v>1</v>
      </c>
      <c r="AC1188" t="s">
        <v>960</v>
      </c>
      <c r="AD1188">
        <v>1</v>
      </c>
      <c r="AE1188">
        <v>20100430</v>
      </c>
      <c r="AF1188" s="358">
        <v>40298</v>
      </c>
      <c r="AG1188" s="147">
        <v>40298</v>
      </c>
      <c r="AH1188" s="147">
        <v>2010</v>
      </c>
      <c r="AT1188" t="s">
        <v>984</v>
      </c>
      <c r="AU1188">
        <v>0.05</v>
      </c>
      <c r="AV1188" t="s">
        <v>976</v>
      </c>
      <c r="AY1188" t="s">
        <v>976</v>
      </c>
      <c r="AZ1188" t="s">
        <v>962</v>
      </c>
    </row>
    <row r="1189" spans="21:52">
      <c r="U1189" t="s">
        <v>234</v>
      </c>
      <c r="V1189" t="s">
        <v>230</v>
      </c>
      <c r="W1189" t="s">
        <v>235</v>
      </c>
      <c r="X1189">
        <v>7</v>
      </c>
      <c r="Y1189">
        <v>610</v>
      </c>
      <c r="Z1189" t="s">
        <v>996</v>
      </c>
      <c r="AA1189" t="s">
        <v>997</v>
      </c>
      <c r="AB1189">
        <v>1</v>
      </c>
      <c r="AC1189" t="s">
        <v>960</v>
      </c>
      <c r="AD1189">
        <v>1</v>
      </c>
      <c r="AE1189">
        <v>20100531</v>
      </c>
      <c r="AF1189" s="358">
        <v>40329</v>
      </c>
      <c r="AG1189" s="147">
        <v>40329</v>
      </c>
      <c r="AH1189" s="147">
        <v>2010</v>
      </c>
      <c r="AT1189" t="s">
        <v>984</v>
      </c>
      <c r="AU1189">
        <v>0.05</v>
      </c>
      <c r="AV1189" t="s">
        <v>976</v>
      </c>
      <c r="AY1189" t="s">
        <v>976</v>
      </c>
      <c r="AZ1189" t="s">
        <v>962</v>
      </c>
    </row>
    <row r="1190" spans="21:52">
      <c r="U1190" t="s">
        <v>234</v>
      </c>
      <c r="V1190" t="s">
        <v>230</v>
      </c>
      <c r="W1190" t="s">
        <v>235</v>
      </c>
      <c r="X1190">
        <v>7</v>
      </c>
      <c r="Y1190">
        <v>610</v>
      </c>
      <c r="Z1190" t="s">
        <v>996</v>
      </c>
      <c r="AA1190" t="s">
        <v>997</v>
      </c>
      <c r="AB1190">
        <v>1</v>
      </c>
      <c r="AC1190" t="s">
        <v>960</v>
      </c>
      <c r="AD1190">
        <v>1</v>
      </c>
      <c r="AE1190">
        <v>20100630</v>
      </c>
      <c r="AF1190" s="358">
        <v>40359</v>
      </c>
      <c r="AG1190" s="147">
        <v>40359</v>
      </c>
      <c r="AH1190" s="147">
        <v>2010</v>
      </c>
      <c r="AT1190" t="s">
        <v>984</v>
      </c>
      <c r="AU1190">
        <v>0.05</v>
      </c>
      <c r="AV1190" t="s">
        <v>976</v>
      </c>
      <c r="AY1190" t="s">
        <v>976</v>
      </c>
      <c r="AZ1190" t="s">
        <v>962</v>
      </c>
    </row>
    <row r="1191" spans="21:52">
      <c r="U1191" t="s">
        <v>234</v>
      </c>
      <c r="V1191" t="s">
        <v>230</v>
      </c>
      <c r="W1191" t="s">
        <v>235</v>
      </c>
      <c r="X1191">
        <v>7</v>
      </c>
      <c r="Y1191">
        <v>610</v>
      </c>
      <c r="Z1191" t="s">
        <v>996</v>
      </c>
      <c r="AA1191" t="s">
        <v>997</v>
      </c>
      <c r="AB1191">
        <v>1</v>
      </c>
      <c r="AC1191" t="s">
        <v>960</v>
      </c>
      <c r="AD1191">
        <v>1</v>
      </c>
      <c r="AE1191">
        <v>20100731</v>
      </c>
      <c r="AF1191" s="358">
        <v>40390</v>
      </c>
      <c r="AG1191" s="147">
        <v>40390</v>
      </c>
      <c r="AH1191" s="147">
        <v>2010</v>
      </c>
      <c r="AT1191" t="s">
        <v>984</v>
      </c>
      <c r="AU1191">
        <v>0.05</v>
      </c>
      <c r="AV1191" t="s">
        <v>976</v>
      </c>
      <c r="AY1191" t="s">
        <v>976</v>
      </c>
      <c r="AZ1191" t="s">
        <v>962</v>
      </c>
    </row>
    <row r="1192" spans="21:52">
      <c r="U1192" t="s">
        <v>234</v>
      </c>
      <c r="V1192" t="s">
        <v>230</v>
      </c>
      <c r="W1192" t="s">
        <v>235</v>
      </c>
      <c r="X1192">
        <v>7</v>
      </c>
      <c r="Y1192">
        <v>610</v>
      </c>
      <c r="Z1192" t="s">
        <v>996</v>
      </c>
      <c r="AA1192" t="s">
        <v>997</v>
      </c>
      <c r="AB1192">
        <v>1</v>
      </c>
      <c r="AC1192" t="s">
        <v>960</v>
      </c>
      <c r="AD1192">
        <v>1</v>
      </c>
      <c r="AE1192">
        <v>20100831</v>
      </c>
      <c r="AF1192" s="358">
        <v>40421</v>
      </c>
      <c r="AG1192" s="147">
        <v>40421</v>
      </c>
      <c r="AH1192" s="147">
        <v>2010</v>
      </c>
      <c r="AT1192" t="s">
        <v>984</v>
      </c>
      <c r="AU1192">
        <v>0.05</v>
      </c>
      <c r="AV1192" t="s">
        <v>976</v>
      </c>
      <c r="AY1192" t="s">
        <v>976</v>
      </c>
      <c r="AZ1192" t="s">
        <v>962</v>
      </c>
    </row>
    <row r="1193" spans="21:52">
      <c r="U1193" t="s">
        <v>234</v>
      </c>
      <c r="V1193" t="s">
        <v>230</v>
      </c>
      <c r="W1193" t="s">
        <v>235</v>
      </c>
      <c r="X1193">
        <v>7</v>
      </c>
      <c r="Y1193">
        <v>610</v>
      </c>
      <c r="Z1193" t="s">
        <v>996</v>
      </c>
      <c r="AA1193" t="s">
        <v>997</v>
      </c>
      <c r="AB1193">
        <v>1</v>
      </c>
      <c r="AC1193" t="s">
        <v>960</v>
      </c>
      <c r="AD1193">
        <v>1</v>
      </c>
      <c r="AE1193">
        <v>20100930</v>
      </c>
      <c r="AF1193" s="358">
        <v>40451</v>
      </c>
      <c r="AG1193" s="147">
        <v>40451</v>
      </c>
      <c r="AH1193" s="147">
        <v>2010</v>
      </c>
      <c r="AU1193">
        <v>0.09</v>
      </c>
      <c r="AV1193" t="s">
        <v>976</v>
      </c>
      <c r="AY1193" t="s">
        <v>976</v>
      </c>
      <c r="AZ1193" t="s">
        <v>962</v>
      </c>
    </row>
    <row r="1194" spans="21:52">
      <c r="U1194" t="s">
        <v>234</v>
      </c>
      <c r="V1194" t="s">
        <v>230</v>
      </c>
      <c r="W1194" t="s">
        <v>235</v>
      </c>
      <c r="X1194">
        <v>7</v>
      </c>
      <c r="Y1194">
        <v>610</v>
      </c>
      <c r="Z1194" t="s">
        <v>996</v>
      </c>
      <c r="AA1194" t="s">
        <v>997</v>
      </c>
      <c r="AB1194">
        <v>1</v>
      </c>
      <c r="AC1194" t="s">
        <v>960</v>
      </c>
      <c r="AD1194">
        <v>1</v>
      </c>
      <c r="AE1194">
        <v>20101031</v>
      </c>
      <c r="AF1194" s="358">
        <v>40482</v>
      </c>
      <c r="AG1194" s="147">
        <v>40482</v>
      </c>
      <c r="AH1194" s="147">
        <v>2010</v>
      </c>
      <c r="AU1194">
        <v>0.11</v>
      </c>
      <c r="AV1194" t="s">
        <v>976</v>
      </c>
      <c r="AY1194" t="s">
        <v>976</v>
      </c>
      <c r="AZ1194" t="s">
        <v>962</v>
      </c>
    </row>
    <row r="1195" spans="21:52">
      <c r="U1195" t="s">
        <v>234</v>
      </c>
      <c r="V1195" t="s">
        <v>230</v>
      </c>
      <c r="W1195" t="s">
        <v>235</v>
      </c>
      <c r="X1195">
        <v>7</v>
      </c>
      <c r="Y1195">
        <v>610</v>
      </c>
      <c r="Z1195" t="s">
        <v>996</v>
      </c>
      <c r="AA1195" t="s">
        <v>997</v>
      </c>
      <c r="AB1195">
        <v>1</v>
      </c>
      <c r="AC1195" t="s">
        <v>960</v>
      </c>
      <c r="AD1195">
        <v>1</v>
      </c>
      <c r="AE1195">
        <v>20101130</v>
      </c>
      <c r="AF1195" s="358">
        <v>40512</v>
      </c>
      <c r="AG1195" s="147">
        <v>40512</v>
      </c>
      <c r="AH1195" s="147">
        <v>2010</v>
      </c>
      <c r="AU1195">
        <v>0.19</v>
      </c>
      <c r="AV1195" t="s">
        <v>976</v>
      </c>
      <c r="AY1195" t="s">
        <v>976</v>
      </c>
      <c r="AZ1195" t="s">
        <v>962</v>
      </c>
    </row>
    <row r="1196" spans="21:52">
      <c r="U1196" t="s">
        <v>234</v>
      </c>
      <c r="V1196" t="s">
        <v>230</v>
      </c>
      <c r="W1196" t="s">
        <v>235</v>
      </c>
      <c r="X1196">
        <v>7</v>
      </c>
      <c r="Y1196">
        <v>610</v>
      </c>
      <c r="Z1196" t="s">
        <v>996</v>
      </c>
      <c r="AA1196" t="s">
        <v>997</v>
      </c>
      <c r="AB1196">
        <v>1</v>
      </c>
      <c r="AC1196" t="s">
        <v>960</v>
      </c>
      <c r="AD1196">
        <v>1</v>
      </c>
      <c r="AE1196">
        <v>20101231</v>
      </c>
      <c r="AF1196" s="358">
        <v>40543</v>
      </c>
      <c r="AG1196" s="147">
        <v>40543</v>
      </c>
      <c r="AH1196" s="147">
        <v>2010</v>
      </c>
      <c r="AU1196">
        <v>0.25</v>
      </c>
      <c r="AV1196" t="s">
        <v>976</v>
      </c>
      <c r="AY1196" t="s">
        <v>976</v>
      </c>
      <c r="AZ1196" t="s">
        <v>962</v>
      </c>
    </row>
    <row r="1197" spans="21:52">
      <c r="U1197" t="s">
        <v>234</v>
      </c>
      <c r="V1197" t="s">
        <v>230</v>
      </c>
      <c r="W1197" t="s">
        <v>235</v>
      </c>
      <c r="X1197">
        <v>7</v>
      </c>
      <c r="Y1197">
        <v>610</v>
      </c>
      <c r="Z1197" t="s">
        <v>996</v>
      </c>
      <c r="AA1197" t="s">
        <v>997</v>
      </c>
      <c r="AB1197">
        <v>1</v>
      </c>
      <c r="AC1197" t="s">
        <v>960</v>
      </c>
      <c r="AD1197">
        <v>1</v>
      </c>
      <c r="AE1197">
        <v>20110131</v>
      </c>
      <c r="AF1197" s="358">
        <v>40574</v>
      </c>
      <c r="AG1197" s="147">
        <v>40574</v>
      </c>
      <c r="AH1197" s="147">
        <v>2011</v>
      </c>
      <c r="AU1197">
        <v>0.19</v>
      </c>
      <c r="AV1197" t="s">
        <v>976</v>
      </c>
      <c r="AY1197" t="s">
        <v>976</v>
      </c>
      <c r="AZ1197" t="s">
        <v>962</v>
      </c>
    </row>
    <row r="1198" spans="21:52">
      <c r="U1198" t="s">
        <v>234</v>
      </c>
      <c r="V1198" t="s">
        <v>230</v>
      </c>
      <c r="W1198" t="s">
        <v>235</v>
      </c>
      <c r="X1198">
        <v>7</v>
      </c>
      <c r="Y1198">
        <v>610</v>
      </c>
      <c r="Z1198" t="s">
        <v>996</v>
      </c>
      <c r="AA1198" t="s">
        <v>997</v>
      </c>
      <c r="AB1198">
        <v>1</v>
      </c>
      <c r="AC1198" t="s">
        <v>960</v>
      </c>
      <c r="AD1198">
        <v>1</v>
      </c>
      <c r="AE1198">
        <v>20110228</v>
      </c>
      <c r="AF1198" s="358">
        <v>40602</v>
      </c>
      <c r="AG1198" s="147">
        <v>40602</v>
      </c>
      <c r="AH1198" s="147">
        <v>2011</v>
      </c>
      <c r="AU1198">
        <v>0.11</v>
      </c>
      <c r="AV1198" t="s">
        <v>976</v>
      </c>
      <c r="AY1198" t="s">
        <v>976</v>
      </c>
      <c r="AZ1198" t="s">
        <v>962</v>
      </c>
    </row>
    <row r="1199" spans="21:52">
      <c r="U1199" t="s">
        <v>234</v>
      </c>
      <c r="V1199" t="s">
        <v>230</v>
      </c>
      <c r="W1199" t="s">
        <v>235</v>
      </c>
      <c r="X1199">
        <v>7</v>
      </c>
      <c r="Y1199">
        <v>610</v>
      </c>
      <c r="Z1199" t="s">
        <v>996</v>
      </c>
      <c r="AA1199" t="s">
        <v>997</v>
      </c>
      <c r="AB1199">
        <v>1</v>
      </c>
      <c r="AC1199" t="s">
        <v>960</v>
      </c>
      <c r="AD1199">
        <v>1</v>
      </c>
      <c r="AE1199">
        <v>20110331</v>
      </c>
      <c r="AF1199" s="358">
        <v>40633</v>
      </c>
      <c r="AG1199" s="147">
        <v>40633</v>
      </c>
      <c r="AH1199" s="147">
        <v>2011</v>
      </c>
      <c r="AT1199" t="s">
        <v>984</v>
      </c>
      <c r="AU1199">
        <v>0.05</v>
      </c>
      <c r="AV1199" t="s">
        <v>976</v>
      </c>
      <c r="AY1199" t="s">
        <v>976</v>
      </c>
      <c r="AZ1199" t="s">
        <v>962</v>
      </c>
    </row>
    <row r="1200" spans="21:52">
      <c r="U1200" t="s">
        <v>234</v>
      </c>
      <c r="V1200" t="s">
        <v>230</v>
      </c>
      <c r="W1200" t="s">
        <v>235</v>
      </c>
      <c r="X1200">
        <v>7</v>
      </c>
      <c r="Y1200">
        <v>610</v>
      </c>
      <c r="Z1200" t="s">
        <v>996</v>
      </c>
      <c r="AA1200" t="s">
        <v>997</v>
      </c>
      <c r="AB1200">
        <v>1</v>
      </c>
      <c r="AC1200" t="s">
        <v>960</v>
      </c>
      <c r="AD1200">
        <v>1</v>
      </c>
      <c r="AE1200">
        <v>20110430</v>
      </c>
      <c r="AF1200" s="358">
        <v>40663</v>
      </c>
      <c r="AG1200" s="147">
        <v>40663</v>
      </c>
      <c r="AH1200" s="147">
        <v>2011</v>
      </c>
      <c r="AU1200">
        <v>0.16</v>
      </c>
      <c r="AV1200" t="s">
        <v>976</v>
      </c>
      <c r="AY1200" t="s">
        <v>976</v>
      </c>
      <c r="AZ1200" t="s">
        <v>962</v>
      </c>
    </row>
    <row r="1201" spans="21:63">
      <c r="U1201" t="s">
        <v>234</v>
      </c>
      <c r="V1201" t="s">
        <v>230</v>
      </c>
      <c r="W1201" t="s">
        <v>235</v>
      </c>
      <c r="X1201">
        <v>7</v>
      </c>
      <c r="Y1201">
        <v>610</v>
      </c>
      <c r="Z1201" t="s">
        <v>996</v>
      </c>
      <c r="AA1201" t="s">
        <v>997</v>
      </c>
      <c r="AB1201">
        <v>1</v>
      </c>
      <c r="AC1201" t="s">
        <v>960</v>
      </c>
      <c r="AD1201">
        <v>1</v>
      </c>
      <c r="AE1201">
        <v>20110531</v>
      </c>
      <c r="AF1201" s="358">
        <v>40694</v>
      </c>
      <c r="AG1201" s="147">
        <v>40694</v>
      </c>
      <c r="AH1201" s="147">
        <v>2011</v>
      </c>
      <c r="AU1201">
        <v>0.1</v>
      </c>
      <c r="AV1201" t="s">
        <v>976</v>
      </c>
      <c r="AY1201" t="s">
        <v>976</v>
      </c>
      <c r="AZ1201" t="s">
        <v>962</v>
      </c>
    </row>
    <row r="1202" spans="21:63">
      <c r="U1202" t="s">
        <v>234</v>
      </c>
      <c r="V1202" t="s">
        <v>230</v>
      </c>
      <c r="W1202" t="s">
        <v>235</v>
      </c>
      <c r="X1202">
        <v>7</v>
      </c>
      <c r="Y1202">
        <v>610</v>
      </c>
      <c r="Z1202" t="s">
        <v>996</v>
      </c>
      <c r="AA1202" t="s">
        <v>997</v>
      </c>
      <c r="AB1202">
        <v>1</v>
      </c>
      <c r="AC1202" t="s">
        <v>960</v>
      </c>
      <c r="AD1202">
        <v>1</v>
      </c>
      <c r="AE1202">
        <v>20110630</v>
      </c>
      <c r="AF1202" s="358">
        <v>40724</v>
      </c>
      <c r="AG1202" s="147">
        <v>40724</v>
      </c>
      <c r="AH1202" s="147">
        <v>2011</v>
      </c>
      <c r="AT1202" t="s">
        <v>984</v>
      </c>
      <c r="AU1202">
        <v>0.05</v>
      </c>
      <c r="AV1202" t="s">
        <v>976</v>
      </c>
      <c r="AY1202" t="s">
        <v>976</v>
      </c>
      <c r="AZ1202" t="s">
        <v>962</v>
      </c>
    </row>
    <row r="1203" spans="21:63">
      <c r="U1203" t="s">
        <v>234</v>
      </c>
      <c r="V1203" t="s">
        <v>230</v>
      </c>
      <c r="W1203" t="s">
        <v>235</v>
      </c>
      <c r="X1203">
        <v>7</v>
      </c>
      <c r="Y1203">
        <v>610</v>
      </c>
      <c r="Z1203" t="s">
        <v>996</v>
      </c>
      <c r="AA1203" t="s">
        <v>997</v>
      </c>
      <c r="AB1203">
        <v>1</v>
      </c>
      <c r="AC1203" t="s">
        <v>960</v>
      </c>
      <c r="AD1203">
        <v>1</v>
      </c>
      <c r="AE1203">
        <v>20110731</v>
      </c>
      <c r="AF1203" s="358">
        <v>40755</v>
      </c>
      <c r="AG1203" s="147">
        <v>40755</v>
      </c>
      <c r="AH1203" s="147">
        <v>2011</v>
      </c>
      <c r="AT1203" t="s">
        <v>984</v>
      </c>
      <c r="AU1203">
        <v>0.05</v>
      </c>
      <c r="AV1203" t="s">
        <v>976</v>
      </c>
      <c r="AY1203" t="s">
        <v>976</v>
      </c>
      <c r="AZ1203" t="s">
        <v>962</v>
      </c>
    </row>
    <row r="1204" spans="21:63">
      <c r="U1204" t="s">
        <v>234</v>
      </c>
      <c r="V1204" t="s">
        <v>230</v>
      </c>
      <c r="W1204" t="s">
        <v>235</v>
      </c>
      <c r="X1204">
        <v>7</v>
      </c>
      <c r="Y1204">
        <v>610</v>
      </c>
      <c r="Z1204" t="s">
        <v>996</v>
      </c>
      <c r="AA1204" t="s">
        <v>997</v>
      </c>
      <c r="AB1204">
        <v>1</v>
      </c>
      <c r="AC1204" t="s">
        <v>960</v>
      </c>
      <c r="AD1204">
        <v>1</v>
      </c>
      <c r="AE1204">
        <v>20110831</v>
      </c>
      <c r="AF1204" s="358">
        <v>40786</v>
      </c>
      <c r="AG1204" s="147">
        <v>40786</v>
      </c>
      <c r="AH1204" s="147">
        <v>2011</v>
      </c>
      <c r="AT1204" t="s">
        <v>984</v>
      </c>
      <c r="AU1204">
        <v>0.05</v>
      </c>
      <c r="AV1204" t="s">
        <v>976</v>
      </c>
      <c r="AY1204" t="s">
        <v>976</v>
      </c>
      <c r="AZ1204" t="s">
        <v>962</v>
      </c>
    </row>
    <row r="1205" spans="21:63">
      <c r="U1205" t="s">
        <v>234</v>
      </c>
      <c r="V1205" t="s">
        <v>230</v>
      </c>
      <c r="W1205" t="s">
        <v>235</v>
      </c>
      <c r="X1205">
        <v>7</v>
      </c>
      <c r="Y1205">
        <v>610</v>
      </c>
      <c r="Z1205" t="s">
        <v>996</v>
      </c>
      <c r="AA1205" t="s">
        <v>997</v>
      </c>
      <c r="AB1205">
        <v>1</v>
      </c>
      <c r="AC1205" t="s">
        <v>960</v>
      </c>
      <c r="AD1205">
        <v>1</v>
      </c>
      <c r="AE1205">
        <v>20110930</v>
      </c>
      <c r="AF1205" s="358">
        <v>40816</v>
      </c>
      <c r="AG1205" s="147">
        <v>40816</v>
      </c>
      <c r="AH1205" s="147">
        <v>2011</v>
      </c>
      <c r="AT1205" t="s">
        <v>984</v>
      </c>
      <c r="AU1205">
        <v>0.05</v>
      </c>
      <c r="AV1205" t="s">
        <v>976</v>
      </c>
      <c r="AY1205" t="s">
        <v>976</v>
      </c>
      <c r="AZ1205" t="s">
        <v>962</v>
      </c>
    </row>
    <row r="1206" spans="21:63">
      <c r="U1206" t="s">
        <v>234</v>
      </c>
      <c r="V1206" t="s">
        <v>230</v>
      </c>
      <c r="W1206" t="s">
        <v>235</v>
      </c>
      <c r="X1206">
        <v>7</v>
      </c>
      <c r="Y1206">
        <v>610</v>
      </c>
      <c r="Z1206" t="s">
        <v>996</v>
      </c>
      <c r="AA1206" t="s">
        <v>997</v>
      </c>
      <c r="AB1206">
        <v>1</v>
      </c>
      <c r="AC1206" t="s">
        <v>960</v>
      </c>
      <c r="AD1206">
        <v>1</v>
      </c>
      <c r="AE1206">
        <v>20111031</v>
      </c>
      <c r="AF1206" s="358">
        <v>40847</v>
      </c>
      <c r="AG1206" s="147">
        <v>40847</v>
      </c>
      <c r="AH1206" s="147">
        <v>2011</v>
      </c>
      <c r="AU1206">
        <v>0.25</v>
      </c>
      <c r="AV1206" t="s">
        <v>976</v>
      </c>
      <c r="AY1206" t="s">
        <v>976</v>
      </c>
      <c r="AZ1206" t="s">
        <v>962</v>
      </c>
    </row>
    <row r="1207" spans="21:63">
      <c r="U1207" t="s">
        <v>234</v>
      </c>
      <c r="V1207" t="s">
        <v>230</v>
      </c>
      <c r="W1207" t="s">
        <v>235</v>
      </c>
      <c r="X1207">
        <v>7</v>
      </c>
      <c r="Y1207">
        <v>610</v>
      </c>
      <c r="Z1207" t="s">
        <v>996</v>
      </c>
      <c r="AA1207" t="s">
        <v>997</v>
      </c>
      <c r="AB1207">
        <v>1</v>
      </c>
      <c r="AC1207" t="s">
        <v>960</v>
      </c>
      <c r="AD1207">
        <v>1</v>
      </c>
      <c r="AE1207">
        <v>20111130</v>
      </c>
      <c r="AF1207" s="358">
        <v>40877</v>
      </c>
      <c r="AG1207" s="147">
        <v>40877</v>
      </c>
      <c r="AH1207" s="147">
        <v>2011</v>
      </c>
      <c r="AU1207">
        <v>0.36</v>
      </c>
      <c r="AV1207" t="s">
        <v>976</v>
      </c>
      <c r="AY1207" t="s">
        <v>976</v>
      </c>
      <c r="AZ1207" t="s">
        <v>962</v>
      </c>
    </row>
    <row r="1208" spans="21:63">
      <c r="U1208" t="s">
        <v>234</v>
      </c>
      <c r="V1208" t="s">
        <v>230</v>
      </c>
      <c r="W1208" t="s">
        <v>235</v>
      </c>
      <c r="X1208">
        <v>7</v>
      </c>
      <c r="Y1208">
        <v>610</v>
      </c>
      <c r="Z1208" t="s">
        <v>996</v>
      </c>
      <c r="AA1208" t="s">
        <v>997</v>
      </c>
      <c r="AB1208">
        <v>1</v>
      </c>
      <c r="AC1208" t="s">
        <v>960</v>
      </c>
      <c r="AD1208">
        <v>1</v>
      </c>
      <c r="AE1208">
        <v>20111231</v>
      </c>
      <c r="AF1208" s="358">
        <v>40908</v>
      </c>
      <c r="AG1208" s="147">
        <v>40908</v>
      </c>
      <c r="AH1208" s="147">
        <v>2011</v>
      </c>
      <c r="AU1208">
        <v>0.33</v>
      </c>
      <c r="AV1208" t="s">
        <v>976</v>
      </c>
      <c r="AY1208" t="s">
        <v>976</v>
      </c>
      <c r="AZ1208" t="s">
        <v>962</v>
      </c>
    </row>
    <row r="1209" spans="21:63">
      <c r="U1209" t="s">
        <v>234</v>
      </c>
      <c r="V1209" t="s">
        <v>230</v>
      </c>
      <c r="W1209" t="s">
        <v>235</v>
      </c>
      <c r="X1209">
        <v>7</v>
      </c>
      <c r="Y1209">
        <v>610</v>
      </c>
      <c r="Z1209" t="s">
        <v>996</v>
      </c>
      <c r="AA1209" t="s">
        <v>997</v>
      </c>
      <c r="AB1209">
        <v>1</v>
      </c>
      <c r="AC1209" t="s">
        <v>960</v>
      </c>
      <c r="AD1209">
        <v>1</v>
      </c>
      <c r="AE1209">
        <v>20120131</v>
      </c>
      <c r="AF1209" s="358">
        <v>40939</v>
      </c>
      <c r="AG1209" s="147">
        <v>40939</v>
      </c>
      <c r="AH1209" s="147">
        <v>2012</v>
      </c>
      <c r="AT1209" t="s">
        <v>984</v>
      </c>
      <c r="AU1209">
        <v>0.05</v>
      </c>
      <c r="AV1209" t="s">
        <v>976</v>
      </c>
      <c r="AY1209" t="s">
        <v>976</v>
      </c>
      <c r="AZ1209" t="s">
        <v>962</v>
      </c>
    </row>
    <row r="1210" spans="21:63">
      <c r="U1210" t="s">
        <v>234</v>
      </c>
      <c r="V1210" t="s">
        <v>230</v>
      </c>
      <c r="W1210" t="s">
        <v>235</v>
      </c>
      <c r="X1210">
        <v>7</v>
      </c>
      <c r="Y1210">
        <v>610</v>
      </c>
      <c r="Z1210" t="s">
        <v>996</v>
      </c>
      <c r="AA1210" t="s">
        <v>997</v>
      </c>
      <c r="AB1210">
        <v>1</v>
      </c>
      <c r="AC1210" t="s">
        <v>960</v>
      </c>
      <c r="AD1210">
        <v>1</v>
      </c>
      <c r="AE1210">
        <v>20120229</v>
      </c>
      <c r="AF1210" s="358">
        <v>40968</v>
      </c>
      <c r="AG1210" s="147">
        <v>40968</v>
      </c>
      <c r="AH1210" s="147">
        <v>2012</v>
      </c>
      <c r="AU1210">
        <v>0.15</v>
      </c>
      <c r="AV1210" t="s">
        <v>976</v>
      </c>
      <c r="AY1210" t="s">
        <v>976</v>
      </c>
      <c r="AZ1210" t="s">
        <v>962</v>
      </c>
    </row>
    <row r="1211" spans="21:63">
      <c r="U1211" t="s">
        <v>234</v>
      </c>
      <c r="V1211" t="s">
        <v>230</v>
      </c>
      <c r="W1211" t="s">
        <v>235</v>
      </c>
      <c r="X1211">
        <v>7</v>
      </c>
      <c r="Y1211">
        <v>610</v>
      </c>
      <c r="Z1211" t="s">
        <v>996</v>
      </c>
      <c r="AA1211" t="s">
        <v>997</v>
      </c>
      <c r="AB1211">
        <v>1</v>
      </c>
      <c r="AC1211" t="s">
        <v>960</v>
      </c>
      <c r="AD1211">
        <v>1</v>
      </c>
      <c r="AE1211">
        <v>20120331</v>
      </c>
      <c r="AF1211" s="358">
        <v>40999</v>
      </c>
      <c r="AG1211" s="147">
        <v>40999</v>
      </c>
      <c r="AH1211" s="147">
        <v>2012</v>
      </c>
      <c r="AU1211">
        <v>0.09</v>
      </c>
      <c r="AV1211" t="s">
        <v>976</v>
      </c>
      <c r="AY1211" t="s">
        <v>976</v>
      </c>
      <c r="AZ1211" t="s">
        <v>962</v>
      </c>
    </row>
    <row r="1212" spans="21:63">
      <c r="U1212" t="s">
        <v>234</v>
      </c>
      <c r="V1212" t="s">
        <v>230</v>
      </c>
      <c r="W1212" t="s">
        <v>235</v>
      </c>
      <c r="X1212">
        <v>7</v>
      </c>
      <c r="Y1212">
        <v>610</v>
      </c>
      <c r="Z1212" t="s">
        <v>996</v>
      </c>
      <c r="AA1212" t="s">
        <v>997</v>
      </c>
      <c r="AB1212">
        <v>1</v>
      </c>
      <c r="AC1212" t="s">
        <v>960</v>
      </c>
      <c r="AD1212">
        <v>1</v>
      </c>
      <c r="AE1212">
        <v>20120430</v>
      </c>
      <c r="AF1212" s="358">
        <v>41029</v>
      </c>
      <c r="AG1212" s="147">
        <v>41029</v>
      </c>
      <c r="AH1212" s="147">
        <v>2012</v>
      </c>
      <c r="AT1212" t="s">
        <v>984</v>
      </c>
      <c r="AU1212">
        <v>0.05</v>
      </c>
      <c r="AV1212" t="s">
        <v>976</v>
      </c>
      <c r="AY1212" t="s">
        <v>976</v>
      </c>
      <c r="AZ1212" t="s">
        <v>962</v>
      </c>
    </row>
    <row r="1213" spans="21:63">
      <c r="U1213" t="s">
        <v>234</v>
      </c>
      <c r="V1213" t="s">
        <v>230</v>
      </c>
      <c r="W1213" t="s">
        <v>235</v>
      </c>
      <c r="X1213">
        <v>7</v>
      </c>
      <c r="Y1213">
        <v>610</v>
      </c>
      <c r="Z1213" t="s">
        <v>996</v>
      </c>
      <c r="AA1213" t="s">
        <v>997</v>
      </c>
      <c r="AB1213">
        <v>1</v>
      </c>
      <c r="AC1213" t="s">
        <v>960</v>
      </c>
      <c r="AD1213">
        <v>1</v>
      </c>
      <c r="AE1213">
        <v>20120531</v>
      </c>
      <c r="AF1213" s="358">
        <v>41060</v>
      </c>
      <c r="AG1213" s="147">
        <v>41060</v>
      </c>
      <c r="AH1213" s="147">
        <v>2012</v>
      </c>
      <c r="AU1213">
        <v>1.69</v>
      </c>
      <c r="AV1213" t="s">
        <v>976</v>
      </c>
      <c r="AY1213" t="s">
        <v>976</v>
      </c>
      <c r="AZ1213" t="s">
        <v>962</v>
      </c>
      <c r="BF1213">
        <v>1.69</v>
      </c>
      <c r="BG1213" t="s">
        <v>976</v>
      </c>
      <c r="BJ1213" t="s">
        <v>976</v>
      </c>
      <c r="BK1213" t="s">
        <v>963</v>
      </c>
    </row>
    <row r="1214" spans="21:63">
      <c r="U1214" t="s">
        <v>234</v>
      </c>
      <c r="V1214" t="s">
        <v>230</v>
      </c>
      <c r="W1214" t="s">
        <v>235</v>
      </c>
      <c r="X1214">
        <v>7</v>
      </c>
      <c r="Y1214">
        <v>610</v>
      </c>
      <c r="Z1214" t="s">
        <v>996</v>
      </c>
      <c r="AA1214" t="s">
        <v>997</v>
      </c>
      <c r="AB1214">
        <v>1</v>
      </c>
      <c r="AC1214" t="s">
        <v>960</v>
      </c>
      <c r="AD1214">
        <v>1</v>
      </c>
      <c r="AE1214">
        <v>20120630</v>
      </c>
      <c r="AF1214" s="358">
        <v>41090</v>
      </c>
      <c r="AG1214" s="147">
        <v>41090</v>
      </c>
      <c r="AH1214" s="147">
        <v>2012</v>
      </c>
      <c r="AT1214" t="s">
        <v>984</v>
      </c>
      <c r="AU1214">
        <v>0.05</v>
      </c>
      <c r="AV1214" t="s">
        <v>976</v>
      </c>
      <c r="AY1214" t="s">
        <v>976</v>
      </c>
      <c r="AZ1214" t="s">
        <v>962</v>
      </c>
      <c r="BE1214" t="s">
        <v>984</v>
      </c>
      <c r="BF1214">
        <v>0.05</v>
      </c>
      <c r="BG1214" t="s">
        <v>976</v>
      </c>
      <c r="BJ1214" t="s">
        <v>976</v>
      </c>
      <c r="BK1214" t="s">
        <v>963</v>
      </c>
    </row>
    <row r="1215" spans="21:63">
      <c r="U1215" t="s">
        <v>234</v>
      </c>
      <c r="V1215" t="s">
        <v>230</v>
      </c>
      <c r="W1215" t="s">
        <v>235</v>
      </c>
      <c r="X1215">
        <v>7</v>
      </c>
      <c r="Y1215">
        <v>610</v>
      </c>
      <c r="Z1215" t="s">
        <v>996</v>
      </c>
      <c r="AA1215" t="s">
        <v>997</v>
      </c>
      <c r="AB1215">
        <v>1</v>
      </c>
      <c r="AC1215" t="s">
        <v>960</v>
      </c>
      <c r="AD1215">
        <v>1</v>
      </c>
      <c r="AE1215">
        <v>20120731</v>
      </c>
      <c r="AF1215" s="358">
        <v>41121</v>
      </c>
      <c r="AG1215" s="147">
        <v>41121</v>
      </c>
      <c r="AH1215" s="147">
        <v>2012</v>
      </c>
      <c r="AT1215" t="s">
        <v>984</v>
      </c>
      <c r="AU1215">
        <v>0.05</v>
      </c>
      <c r="AV1215" t="s">
        <v>976</v>
      </c>
      <c r="AY1215" t="s">
        <v>976</v>
      </c>
      <c r="AZ1215" t="s">
        <v>962</v>
      </c>
      <c r="BE1215" t="s">
        <v>984</v>
      </c>
      <c r="BF1215">
        <v>0.05</v>
      </c>
      <c r="BG1215" t="s">
        <v>976</v>
      </c>
      <c r="BJ1215" t="s">
        <v>976</v>
      </c>
      <c r="BK1215" t="s">
        <v>963</v>
      </c>
    </row>
    <row r="1216" spans="21:63">
      <c r="U1216" t="s">
        <v>234</v>
      </c>
      <c r="V1216" t="s">
        <v>230</v>
      </c>
      <c r="W1216" t="s">
        <v>235</v>
      </c>
      <c r="X1216">
        <v>7</v>
      </c>
      <c r="Y1216">
        <v>610</v>
      </c>
      <c r="Z1216" t="s">
        <v>996</v>
      </c>
      <c r="AA1216" t="s">
        <v>997</v>
      </c>
      <c r="AB1216">
        <v>1</v>
      </c>
      <c r="AC1216" t="s">
        <v>960</v>
      </c>
      <c r="AD1216">
        <v>1</v>
      </c>
      <c r="AE1216">
        <v>20120831</v>
      </c>
      <c r="AF1216" s="358">
        <v>41152</v>
      </c>
      <c r="AG1216" s="147">
        <v>41152</v>
      </c>
      <c r="AH1216" s="147">
        <v>2012</v>
      </c>
      <c r="AT1216" t="s">
        <v>984</v>
      </c>
      <c r="AU1216">
        <v>0.05</v>
      </c>
      <c r="AV1216" t="s">
        <v>976</v>
      </c>
      <c r="AY1216" t="s">
        <v>976</v>
      </c>
      <c r="AZ1216" t="s">
        <v>962</v>
      </c>
      <c r="BE1216" t="s">
        <v>984</v>
      </c>
      <c r="BF1216">
        <v>0.05</v>
      </c>
      <c r="BG1216" t="s">
        <v>976</v>
      </c>
      <c r="BJ1216" t="s">
        <v>976</v>
      </c>
      <c r="BK1216" t="s">
        <v>963</v>
      </c>
    </row>
    <row r="1217" spans="21:63">
      <c r="U1217" t="s">
        <v>234</v>
      </c>
      <c r="V1217" t="s">
        <v>230</v>
      </c>
      <c r="W1217" t="s">
        <v>235</v>
      </c>
      <c r="X1217">
        <v>7</v>
      </c>
      <c r="Y1217">
        <v>610</v>
      </c>
      <c r="Z1217" t="s">
        <v>996</v>
      </c>
      <c r="AA1217" t="s">
        <v>997</v>
      </c>
      <c r="AB1217">
        <v>1</v>
      </c>
      <c r="AC1217" t="s">
        <v>960</v>
      </c>
      <c r="AD1217">
        <v>1</v>
      </c>
      <c r="AE1217">
        <v>20120930</v>
      </c>
      <c r="AF1217" s="358">
        <v>41182</v>
      </c>
      <c r="AG1217" s="147">
        <v>41182</v>
      </c>
      <c r="AH1217" s="147">
        <v>2012</v>
      </c>
      <c r="AU1217">
        <v>0.06</v>
      </c>
      <c r="AV1217" t="s">
        <v>976</v>
      </c>
      <c r="AY1217" t="s">
        <v>976</v>
      </c>
      <c r="AZ1217" t="s">
        <v>962</v>
      </c>
      <c r="BF1217">
        <v>0.06</v>
      </c>
      <c r="BG1217" t="s">
        <v>976</v>
      </c>
      <c r="BJ1217" t="s">
        <v>976</v>
      </c>
      <c r="BK1217" t="s">
        <v>963</v>
      </c>
    </row>
    <row r="1218" spans="21:63">
      <c r="U1218" t="s">
        <v>234</v>
      </c>
      <c r="V1218" t="s">
        <v>230</v>
      </c>
      <c r="W1218" t="s">
        <v>235</v>
      </c>
      <c r="X1218">
        <v>7</v>
      </c>
      <c r="Y1218">
        <v>625</v>
      </c>
      <c r="Z1218" t="s">
        <v>998</v>
      </c>
      <c r="AA1218" t="s">
        <v>999</v>
      </c>
      <c r="AB1218">
        <v>1</v>
      </c>
      <c r="AC1218" t="s">
        <v>960</v>
      </c>
      <c r="AD1218">
        <v>1</v>
      </c>
      <c r="AE1218">
        <v>20090731</v>
      </c>
      <c r="AF1218" s="358">
        <v>40025</v>
      </c>
      <c r="AG1218" s="147">
        <v>40025</v>
      </c>
      <c r="AH1218" s="147">
        <v>2009</v>
      </c>
      <c r="AU1218">
        <v>0.6</v>
      </c>
      <c r="AV1218" t="s">
        <v>976</v>
      </c>
      <c r="AY1218" t="s">
        <v>976</v>
      </c>
      <c r="AZ1218" t="s">
        <v>962</v>
      </c>
    </row>
    <row r="1219" spans="21:63">
      <c r="U1219" t="s">
        <v>234</v>
      </c>
      <c r="V1219" t="s">
        <v>230</v>
      </c>
      <c r="W1219" t="s">
        <v>235</v>
      </c>
      <c r="X1219">
        <v>7</v>
      </c>
      <c r="Y1219">
        <v>625</v>
      </c>
      <c r="Z1219" t="s">
        <v>998</v>
      </c>
      <c r="AA1219" t="s">
        <v>999</v>
      </c>
      <c r="AB1219">
        <v>1</v>
      </c>
      <c r="AC1219" t="s">
        <v>960</v>
      </c>
      <c r="AD1219">
        <v>1</v>
      </c>
      <c r="AE1219">
        <v>20090831</v>
      </c>
      <c r="AF1219" s="358">
        <v>40056</v>
      </c>
      <c r="AG1219" s="147">
        <v>40056</v>
      </c>
      <c r="AH1219" s="147">
        <v>2009</v>
      </c>
      <c r="AU1219">
        <v>0.7</v>
      </c>
      <c r="AV1219" t="s">
        <v>976</v>
      </c>
      <c r="AY1219" t="s">
        <v>976</v>
      </c>
      <c r="AZ1219" t="s">
        <v>962</v>
      </c>
    </row>
    <row r="1220" spans="21:63">
      <c r="U1220" t="s">
        <v>234</v>
      </c>
      <c r="V1220" t="s">
        <v>230</v>
      </c>
      <c r="W1220" t="s">
        <v>235</v>
      </c>
      <c r="X1220">
        <v>7</v>
      </c>
      <c r="Y1220">
        <v>625</v>
      </c>
      <c r="Z1220" t="s">
        <v>998</v>
      </c>
      <c r="AA1220" t="s">
        <v>999</v>
      </c>
      <c r="AB1220">
        <v>1</v>
      </c>
      <c r="AC1220" t="s">
        <v>960</v>
      </c>
      <c r="AD1220">
        <v>1</v>
      </c>
      <c r="AE1220">
        <v>20090930</v>
      </c>
      <c r="AF1220" s="358">
        <v>40086</v>
      </c>
      <c r="AG1220" s="147">
        <v>40086</v>
      </c>
      <c r="AH1220" s="147">
        <v>2009</v>
      </c>
      <c r="AU1220">
        <v>0.3</v>
      </c>
      <c r="AV1220" t="s">
        <v>976</v>
      </c>
      <c r="AY1220" t="s">
        <v>976</v>
      </c>
      <c r="AZ1220" t="s">
        <v>962</v>
      </c>
    </row>
    <row r="1221" spans="21:63">
      <c r="U1221" t="s">
        <v>234</v>
      </c>
      <c r="V1221" t="s">
        <v>230</v>
      </c>
      <c r="W1221" t="s">
        <v>235</v>
      </c>
      <c r="X1221">
        <v>7</v>
      </c>
      <c r="Y1221">
        <v>625</v>
      </c>
      <c r="Z1221" t="s">
        <v>998</v>
      </c>
      <c r="AA1221" t="s">
        <v>999</v>
      </c>
      <c r="AB1221">
        <v>1</v>
      </c>
      <c r="AC1221" t="s">
        <v>960</v>
      </c>
      <c r="AD1221">
        <v>1</v>
      </c>
      <c r="AE1221">
        <v>20091031</v>
      </c>
      <c r="AF1221" s="358">
        <v>40117</v>
      </c>
      <c r="AG1221" s="147">
        <v>40117</v>
      </c>
      <c r="AH1221" s="147">
        <v>2009</v>
      </c>
      <c r="AU1221">
        <v>0.7</v>
      </c>
      <c r="AV1221" t="s">
        <v>976</v>
      </c>
      <c r="AY1221" t="s">
        <v>976</v>
      </c>
      <c r="AZ1221" t="s">
        <v>962</v>
      </c>
    </row>
    <row r="1222" spans="21:63">
      <c r="U1222" t="s">
        <v>234</v>
      </c>
      <c r="V1222" t="s">
        <v>230</v>
      </c>
      <c r="W1222" t="s">
        <v>235</v>
      </c>
      <c r="X1222">
        <v>7</v>
      </c>
      <c r="Y1222">
        <v>625</v>
      </c>
      <c r="Z1222" t="s">
        <v>998</v>
      </c>
      <c r="AA1222" t="s">
        <v>999</v>
      </c>
      <c r="AB1222">
        <v>1</v>
      </c>
      <c r="AC1222" t="s">
        <v>960</v>
      </c>
      <c r="AD1222">
        <v>1</v>
      </c>
      <c r="AE1222">
        <v>20091130</v>
      </c>
      <c r="AF1222" s="358">
        <v>40147</v>
      </c>
      <c r="AG1222" s="147">
        <v>40147</v>
      </c>
      <c r="AH1222" s="147">
        <v>2009</v>
      </c>
      <c r="AU1222">
        <v>0.5</v>
      </c>
      <c r="AV1222" t="s">
        <v>976</v>
      </c>
      <c r="AY1222" t="s">
        <v>976</v>
      </c>
      <c r="AZ1222" t="s">
        <v>962</v>
      </c>
    </row>
    <row r="1223" spans="21:63">
      <c r="U1223" t="s">
        <v>234</v>
      </c>
      <c r="V1223" t="s">
        <v>230</v>
      </c>
      <c r="W1223" t="s">
        <v>235</v>
      </c>
      <c r="X1223">
        <v>7</v>
      </c>
      <c r="Y1223">
        <v>625</v>
      </c>
      <c r="Z1223" t="s">
        <v>998</v>
      </c>
      <c r="AA1223" t="s">
        <v>999</v>
      </c>
      <c r="AB1223">
        <v>1</v>
      </c>
      <c r="AC1223" t="s">
        <v>960</v>
      </c>
      <c r="AD1223">
        <v>1</v>
      </c>
      <c r="AE1223">
        <v>20091231</v>
      </c>
      <c r="AF1223" s="358">
        <v>40178</v>
      </c>
      <c r="AG1223" s="147">
        <v>40178</v>
      </c>
      <c r="AH1223" s="147">
        <v>2009</v>
      </c>
      <c r="AU1223">
        <v>0.4</v>
      </c>
      <c r="AV1223" t="s">
        <v>976</v>
      </c>
      <c r="AY1223" t="s">
        <v>976</v>
      </c>
      <c r="AZ1223" t="s">
        <v>962</v>
      </c>
    </row>
    <row r="1224" spans="21:63">
      <c r="U1224" t="s">
        <v>234</v>
      </c>
      <c r="V1224" t="s">
        <v>230</v>
      </c>
      <c r="W1224" t="s">
        <v>235</v>
      </c>
      <c r="X1224">
        <v>7</v>
      </c>
      <c r="Y1224">
        <v>625</v>
      </c>
      <c r="Z1224" t="s">
        <v>998</v>
      </c>
      <c r="AA1224" t="s">
        <v>999</v>
      </c>
      <c r="AB1224">
        <v>1</v>
      </c>
      <c r="AC1224" t="s">
        <v>960</v>
      </c>
      <c r="AD1224">
        <v>1</v>
      </c>
      <c r="AE1224">
        <v>20100131</v>
      </c>
      <c r="AF1224" s="358">
        <v>40209</v>
      </c>
      <c r="AG1224" s="147">
        <v>40209</v>
      </c>
      <c r="AH1224" s="147">
        <v>2010</v>
      </c>
      <c r="AU1224">
        <v>1</v>
      </c>
      <c r="AV1224" t="s">
        <v>976</v>
      </c>
      <c r="AY1224" t="s">
        <v>976</v>
      </c>
      <c r="AZ1224" t="s">
        <v>962</v>
      </c>
    </row>
    <row r="1225" spans="21:63">
      <c r="U1225" t="s">
        <v>234</v>
      </c>
      <c r="V1225" t="s">
        <v>230</v>
      </c>
      <c r="W1225" t="s">
        <v>235</v>
      </c>
      <c r="X1225">
        <v>7</v>
      </c>
      <c r="Y1225">
        <v>625</v>
      </c>
      <c r="Z1225" t="s">
        <v>998</v>
      </c>
      <c r="AA1225" t="s">
        <v>999</v>
      </c>
      <c r="AB1225">
        <v>1</v>
      </c>
      <c r="AC1225" t="s">
        <v>960</v>
      </c>
      <c r="AD1225">
        <v>1</v>
      </c>
      <c r="AE1225">
        <v>20100228</v>
      </c>
      <c r="AF1225" s="358">
        <v>40237</v>
      </c>
      <c r="AG1225" s="147">
        <v>40237</v>
      </c>
      <c r="AH1225" s="147">
        <v>2010</v>
      </c>
      <c r="AU1225">
        <v>0.8</v>
      </c>
      <c r="AV1225" t="s">
        <v>976</v>
      </c>
      <c r="AY1225" t="s">
        <v>976</v>
      </c>
      <c r="AZ1225" t="s">
        <v>962</v>
      </c>
    </row>
    <row r="1226" spans="21:63">
      <c r="U1226" t="s">
        <v>234</v>
      </c>
      <c r="V1226" t="s">
        <v>230</v>
      </c>
      <c r="W1226" t="s">
        <v>235</v>
      </c>
      <c r="X1226">
        <v>7</v>
      </c>
      <c r="Y1226">
        <v>625</v>
      </c>
      <c r="Z1226" t="s">
        <v>998</v>
      </c>
      <c r="AA1226" t="s">
        <v>999</v>
      </c>
      <c r="AB1226">
        <v>1</v>
      </c>
      <c r="AC1226" t="s">
        <v>960</v>
      </c>
      <c r="AD1226">
        <v>1</v>
      </c>
      <c r="AE1226">
        <v>20100331</v>
      </c>
      <c r="AF1226" s="358">
        <v>40268</v>
      </c>
      <c r="AG1226" s="147">
        <v>40268</v>
      </c>
      <c r="AH1226" s="147">
        <v>2010</v>
      </c>
      <c r="AU1226">
        <v>0.4</v>
      </c>
      <c r="AV1226" t="s">
        <v>976</v>
      </c>
      <c r="AY1226" t="s">
        <v>976</v>
      </c>
      <c r="AZ1226" t="s">
        <v>962</v>
      </c>
    </row>
    <row r="1227" spans="21:63">
      <c r="U1227" t="s">
        <v>234</v>
      </c>
      <c r="V1227" t="s">
        <v>230</v>
      </c>
      <c r="W1227" t="s">
        <v>235</v>
      </c>
      <c r="X1227">
        <v>7</v>
      </c>
      <c r="Y1227">
        <v>625</v>
      </c>
      <c r="Z1227" t="s">
        <v>998</v>
      </c>
      <c r="AA1227" t="s">
        <v>999</v>
      </c>
      <c r="AB1227">
        <v>1</v>
      </c>
      <c r="AC1227" t="s">
        <v>960</v>
      </c>
      <c r="AD1227">
        <v>1</v>
      </c>
      <c r="AE1227">
        <v>20100430</v>
      </c>
      <c r="AF1227" s="358">
        <v>40298</v>
      </c>
      <c r="AG1227" s="147">
        <v>40298</v>
      </c>
      <c r="AH1227" s="147">
        <v>2010</v>
      </c>
      <c r="AU1227">
        <v>1.3</v>
      </c>
      <c r="AV1227" t="s">
        <v>976</v>
      </c>
      <c r="AY1227" t="s">
        <v>976</v>
      </c>
      <c r="AZ1227" t="s">
        <v>962</v>
      </c>
    </row>
    <row r="1228" spans="21:63">
      <c r="U1228" t="s">
        <v>234</v>
      </c>
      <c r="V1228" t="s">
        <v>230</v>
      </c>
      <c r="W1228" t="s">
        <v>235</v>
      </c>
      <c r="X1228">
        <v>7</v>
      </c>
      <c r="Y1228">
        <v>625</v>
      </c>
      <c r="Z1228" t="s">
        <v>998</v>
      </c>
      <c r="AA1228" t="s">
        <v>999</v>
      </c>
      <c r="AB1228">
        <v>1</v>
      </c>
      <c r="AC1228" t="s">
        <v>960</v>
      </c>
      <c r="AD1228">
        <v>1</v>
      </c>
      <c r="AE1228">
        <v>20100531</v>
      </c>
      <c r="AF1228" s="358">
        <v>40329</v>
      </c>
      <c r="AG1228" s="147">
        <v>40329</v>
      </c>
      <c r="AH1228" s="147">
        <v>2010</v>
      </c>
      <c r="AU1228">
        <v>0.5</v>
      </c>
      <c r="AV1228" t="s">
        <v>976</v>
      </c>
      <c r="AY1228" t="s">
        <v>976</v>
      </c>
      <c r="AZ1228" t="s">
        <v>962</v>
      </c>
    </row>
    <row r="1229" spans="21:63">
      <c r="U1229" t="s">
        <v>234</v>
      </c>
      <c r="V1229" t="s">
        <v>230</v>
      </c>
      <c r="W1229" t="s">
        <v>235</v>
      </c>
      <c r="X1229">
        <v>7</v>
      </c>
      <c r="Y1229">
        <v>625</v>
      </c>
      <c r="Z1229" t="s">
        <v>998</v>
      </c>
      <c r="AA1229" t="s">
        <v>999</v>
      </c>
      <c r="AB1229">
        <v>1</v>
      </c>
      <c r="AC1229" t="s">
        <v>960</v>
      </c>
      <c r="AD1229">
        <v>1</v>
      </c>
      <c r="AE1229">
        <v>20100630</v>
      </c>
      <c r="AF1229" s="358">
        <v>40359</v>
      </c>
      <c r="AG1229" s="147">
        <v>40359</v>
      </c>
      <c r="AH1229" s="147">
        <v>2010</v>
      </c>
      <c r="AU1229">
        <v>0.2</v>
      </c>
      <c r="AV1229" t="s">
        <v>976</v>
      </c>
      <c r="AY1229" t="s">
        <v>976</v>
      </c>
      <c r="AZ1229" t="s">
        <v>962</v>
      </c>
    </row>
    <row r="1230" spans="21:63">
      <c r="U1230" t="s">
        <v>234</v>
      </c>
      <c r="V1230" t="s">
        <v>230</v>
      </c>
      <c r="W1230" t="s">
        <v>235</v>
      </c>
      <c r="X1230">
        <v>7</v>
      </c>
      <c r="Y1230">
        <v>625</v>
      </c>
      <c r="Z1230" t="s">
        <v>998</v>
      </c>
      <c r="AA1230" t="s">
        <v>999</v>
      </c>
      <c r="AB1230">
        <v>1</v>
      </c>
      <c r="AC1230" t="s">
        <v>960</v>
      </c>
      <c r="AD1230">
        <v>1</v>
      </c>
      <c r="AE1230">
        <v>20100731</v>
      </c>
      <c r="AF1230" s="358">
        <v>40390</v>
      </c>
      <c r="AG1230" s="147">
        <v>40390</v>
      </c>
      <c r="AH1230" s="147">
        <v>2010</v>
      </c>
      <c r="AU1230">
        <v>0.3</v>
      </c>
      <c r="AV1230" t="s">
        <v>976</v>
      </c>
      <c r="AY1230" t="s">
        <v>976</v>
      </c>
      <c r="AZ1230" t="s">
        <v>962</v>
      </c>
    </row>
    <row r="1231" spans="21:63">
      <c r="U1231" t="s">
        <v>234</v>
      </c>
      <c r="V1231" t="s">
        <v>230</v>
      </c>
      <c r="W1231" t="s">
        <v>235</v>
      </c>
      <c r="X1231">
        <v>7</v>
      </c>
      <c r="Y1231">
        <v>625</v>
      </c>
      <c r="Z1231" t="s">
        <v>998</v>
      </c>
      <c r="AA1231" t="s">
        <v>999</v>
      </c>
      <c r="AB1231">
        <v>1</v>
      </c>
      <c r="AC1231" t="s">
        <v>960</v>
      </c>
      <c r="AD1231">
        <v>1</v>
      </c>
      <c r="AE1231">
        <v>20100831</v>
      </c>
      <c r="AF1231" s="358">
        <v>40421</v>
      </c>
      <c r="AG1231" s="147">
        <v>40421</v>
      </c>
      <c r="AH1231" s="147">
        <v>2010</v>
      </c>
      <c r="AU1231">
        <v>1.6</v>
      </c>
      <c r="AV1231" t="s">
        <v>976</v>
      </c>
      <c r="AY1231" t="s">
        <v>976</v>
      </c>
      <c r="AZ1231" t="s">
        <v>962</v>
      </c>
    </row>
    <row r="1232" spans="21:63">
      <c r="U1232" t="s">
        <v>234</v>
      </c>
      <c r="V1232" t="s">
        <v>230</v>
      </c>
      <c r="W1232" t="s">
        <v>235</v>
      </c>
      <c r="X1232">
        <v>7</v>
      </c>
      <c r="Y1232">
        <v>625</v>
      </c>
      <c r="Z1232" t="s">
        <v>998</v>
      </c>
      <c r="AA1232" t="s">
        <v>999</v>
      </c>
      <c r="AB1232">
        <v>1</v>
      </c>
      <c r="AC1232" t="s">
        <v>960</v>
      </c>
      <c r="AD1232">
        <v>1</v>
      </c>
      <c r="AE1232">
        <v>20100930</v>
      </c>
      <c r="AF1232" s="358">
        <v>40451</v>
      </c>
      <c r="AG1232" s="147">
        <v>40451</v>
      </c>
      <c r="AH1232" s="147">
        <v>2010</v>
      </c>
      <c r="AU1232">
        <v>1.6</v>
      </c>
      <c r="AV1232" t="s">
        <v>976</v>
      </c>
      <c r="AY1232" t="s">
        <v>976</v>
      </c>
      <c r="AZ1232" t="s">
        <v>962</v>
      </c>
    </row>
    <row r="1233" spans="21:52">
      <c r="U1233" t="s">
        <v>234</v>
      </c>
      <c r="V1233" t="s">
        <v>230</v>
      </c>
      <c r="W1233" t="s">
        <v>235</v>
      </c>
      <c r="X1233">
        <v>7</v>
      </c>
      <c r="Y1233">
        <v>625</v>
      </c>
      <c r="Z1233" t="s">
        <v>998</v>
      </c>
      <c r="AA1233" t="s">
        <v>999</v>
      </c>
      <c r="AB1233">
        <v>1</v>
      </c>
      <c r="AC1233" t="s">
        <v>960</v>
      </c>
      <c r="AD1233">
        <v>1</v>
      </c>
      <c r="AE1233">
        <v>20101031</v>
      </c>
      <c r="AF1233" s="358">
        <v>40482</v>
      </c>
      <c r="AG1233" s="147">
        <v>40482</v>
      </c>
      <c r="AH1233" s="147">
        <v>2010</v>
      </c>
      <c r="AU1233">
        <v>0.6</v>
      </c>
      <c r="AV1233" t="s">
        <v>976</v>
      </c>
      <c r="AY1233" t="s">
        <v>976</v>
      </c>
      <c r="AZ1233" t="s">
        <v>962</v>
      </c>
    </row>
    <row r="1234" spans="21:52">
      <c r="U1234" t="s">
        <v>234</v>
      </c>
      <c r="V1234" t="s">
        <v>230</v>
      </c>
      <c r="W1234" t="s">
        <v>235</v>
      </c>
      <c r="X1234">
        <v>7</v>
      </c>
      <c r="Y1234">
        <v>625</v>
      </c>
      <c r="Z1234" t="s">
        <v>998</v>
      </c>
      <c r="AA1234" t="s">
        <v>999</v>
      </c>
      <c r="AB1234">
        <v>1</v>
      </c>
      <c r="AC1234" t="s">
        <v>960</v>
      </c>
      <c r="AD1234">
        <v>1</v>
      </c>
      <c r="AE1234">
        <v>20101130</v>
      </c>
      <c r="AF1234" s="358">
        <v>40512</v>
      </c>
      <c r="AG1234" s="147">
        <v>40512</v>
      </c>
      <c r="AH1234" s="147">
        <v>2010</v>
      </c>
      <c r="AU1234">
        <v>0.6</v>
      </c>
      <c r="AV1234" t="s">
        <v>976</v>
      </c>
      <c r="AY1234" t="s">
        <v>976</v>
      </c>
      <c r="AZ1234" t="s">
        <v>962</v>
      </c>
    </row>
    <row r="1235" spans="21:52">
      <c r="U1235" t="s">
        <v>234</v>
      </c>
      <c r="V1235" t="s">
        <v>230</v>
      </c>
      <c r="W1235" t="s">
        <v>235</v>
      </c>
      <c r="X1235">
        <v>7</v>
      </c>
      <c r="Y1235">
        <v>625</v>
      </c>
      <c r="Z1235" t="s">
        <v>998</v>
      </c>
      <c r="AA1235" t="s">
        <v>999</v>
      </c>
      <c r="AB1235">
        <v>1</v>
      </c>
      <c r="AC1235" t="s">
        <v>960</v>
      </c>
      <c r="AD1235">
        <v>1</v>
      </c>
      <c r="AE1235">
        <v>20101231</v>
      </c>
      <c r="AF1235" s="358">
        <v>40543</v>
      </c>
      <c r="AG1235" s="147">
        <v>40543</v>
      </c>
      <c r="AH1235" s="147">
        <v>2010</v>
      </c>
      <c r="AU1235">
        <v>0.7</v>
      </c>
      <c r="AV1235" t="s">
        <v>976</v>
      </c>
      <c r="AY1235" t="s">
        <v>976</v>
      </c>
      <c r="AZ1235" t="s">
        <v>962</v>
      </c>
    </row>
    <row r="1236" spans="21:52">
      <c r="U1236" t="s">
        <v>234</v>
      </c>
      <c r="V1236" t="s">
        <v>230</v>
      </c>
      <c r="W1236" t="s">
        <v>235</v>
      </c>
      <c r="X1236">
        <v>7</v>
      </c>
      <c r="Y1236">
        <v>625</v>
      </c>
      <c r="Z1236" t="s">
        <v>998</v>
      </c>
      <c r="AA1236" t="s">
        <v>999</v>
      </c>
      <c r="AB1236">
        <v>1</v>
      </c>
      <c r="AC1236" t="s">
        <v>960</v>
      </c>
      <c r="AD1236">
        <v>1</v>
      </c>
      <c r="AE1236">
        <v>20110131</v>
      </c>
      <c r="AF1236" s="358">
        <v>40574</v>
      </c>
      <c r="AG1236" s="147">
        <v>40574</v>
      </c>
      <c r="AH1236" s="147">
        <v>2011</v>
      </c>
      <c r="AU1236">
        <v>0.6</v>
      </c>
      <c r="AV1236" t="s">
        <v>976</v>
      </c>
      <c r="AY1236" t="s">
        <v>976</v>
      </c>
      <c r="AZ1236" t="s">
        <v>962</v>
      </c>
    </row>
    <row r="1237" spans="21:52">
      <c r="U1237" t="s">
        <v>234</v>
      </c>
      <c r="V1237" t="s">
        <v>230</v>
      </c>
      <c r="W1237" t="s">
        <v>235</v>
      </c>
      <c r="X1237">
        <v>7</v>
      </c>
      <c r="Y1237">
        <v>625</v>
      </c>
      <c r="Z1237" t="s">
        <v>998</v>
      </c>
      <c r="AA1237" t="s">
        <v>999</v>
      </c>
      <c r="AB1237">
        <v>1</v>
      </c>
      <c r="AC1237" t="s">
        <v>960</v>
      </c>
      <c r="AD1237">
        <v>1</v>
      </c>
      <c r="AE1237">
        <v>20110228</v>
      </c>
      <c r="AF1237" s="358">
        <v>40602</v>
      </c>
      <c r="AG1237" s="147">
        <v>40602</v>
      </c>
      <c r="AH1237" s="147">
        <v>2011</v>
      </c>
      <c r="AU1237">
        <v>0.8</v>
      </c>
      <c r="AV1237" t="s">
        <v>976</v>
      </c>
      <c r="AY1237" t="s">
        <v>976</v>
      </c>
      <c r="AZ1237" t="s">
        <v>962</v>
      </c>
    </row>
    <row r="1238" spans="21:52">
      <c r="U1238" t="s">
        <v>234</v>
      </c>
      <c r="V1238" t="s">
        <v>230</v>
      </c>
      <c r="W1238" t="s">
        <v>235</v>
      </c>
      <c r="X1238">
        <v>7</v>
      </c>
      <c r="Y1238">
        <v>625</v>
      </c>
      <c r="Z1238" t="s">
        <v>998</v>
      </c>
      <c r="AA1238" t="s">
        <v>999</v>
      </c>
      <c r="AB1238">
        <v>1</v>
      </c>
      <c r="AC1238" t="s">
        <v>960</v>
      </c>
      <c r="AD1238">
        <v>1</v>
      </c>
      <c r="AE1238">
        <v>20110331</v>
      </c>
      <c r="AF1238" s="358">
        <v>40633</v>
      </c>
      <c r="AG1238" s="147">
        <v>40633</v>
      </c>
      <c r="AH1238" s="147">
        <v>2011</v>
      </c>
      <c r="AU1238">
        <v>0.2</v>
      </c>
      <c r="AV1238" t="s">
        <v>976</v>
      </c>
      <c r="AY1238" t="s">
        <v>976</v>
      </c>
      <c r="AZ1238" t="s">
        <v>962</v>
      </c>
    </row>
    <row r="1239" spans="21:52">
      <c r="U1239" t="s">
        <v>234</v>
      </c>
      <c r="V1239" t="s">
        <v>230</v>
      </c>
      <c r="W1239" t="s">
        <v>235</v>
      </c>
      <c r="X1239">
        <v>7</v>
      </c>
      <c r="Y1239">
        <v>625</v>
      </c>
      <c r="Z1239" t="s">
        <v>998</v>
      </c>
      <c r="AA1239" t="s">
        <v>999</v>
      </c>
      <c r="AB1239">
        <v>1</v>
      </c>
      <c r="AC1239" t="s">
        <v>960</v>
      </c>
      <c r="AD1239">
        <v>1</v>
      </c>
      <c r="AE1239">
        <v>20110430</v>
      </c>
      <c r="AF1239" s="358">
        <v>40663</v>
      </c>
      <c r="AG1239" s="147">
        <v>40663</v>
      </c>
      <c r="AH1239" s="147">
        <v>2011</v>
      </c>
      <c r="AU1239">
        <v>0.3</v>
      </c>
      <c r="AV1239" t="s">
        <v>976</v>
      </c>
      <c r="AY1239" t="s">
        <v>976</v>
      </c>
      <c r="AZ1239" t="s">
        <v>962</v>
      </c>
    </row>
    <row r="1240" spans="21:52">
      <c r="U1240" t="s">
        <v>234</v>
      </c>
      <c r="V1240" t="s">
        <v>230</v>
      </c>
      <c r="W1240" t="s">
        <v>235</v>
      </c>
      <c r="X1240">
        <v>7</v>
      </c>
      <c r="Y1240">
        <v>625</v>
      </c>
      <c r="Z1240" t="s">
        <v>998</v>
      </c>
      <c r="AA1240" t="s">
        <v>999</v>
      </c>
      <c r="AB1240">
        <v>1</v>
      </c>
      <c r="AC1240" t="s">
        <v>960</v>
      </c>
      <c r="AD1240">
        <v>1</v>
      </c>
      <c r="AE1240">
        <v>20110531</v>
      </c>
      <c r="AF1240" s="358">
        <v>40694</v>
      </c>
      <c r="AG1240" s="147">
        <v>40694</v>
      </c>
      <c r="AH1240" s="147">
        <v>2011</v>
      </c>
      <c r="AT1240" t="s">
        <v>984</v>
      </c>
      <c r="AU1240">
        <v>0.1</v>
      </c>
      <c r="AV1240" t="s">
        <v>976</v>
      </c>
      <c r="AY1240" t="s">
        <v>976</v>
      </c>
      <c r="AZ1240" t="s">
        <v>962</v>
      </c>
    </row>
    <row r="1241" spans="21:52">
      <c r="U1241" t="s">
        <v>234</v>
      </c>
      <c r="V1241" t="s">
        <v>230</v>
      </c>
      <c r="W1241" t="s">
        <v>235</v>
      </c>
      <c r="X1241">
        <v>7</v>
      </c>
      <c r="Y1241">
        <v>625</v>
      </c>
      <c r="Z1241" t="s">
        <v>998</v>
      </c>
      <c r="AA1241" t="s">
        <v>999</v>
      </c>
      <c r="AB1241">
        <v>1</v>
      </c>
      <c r="AC1241" t="s">
        <v>960</v>
      </c>
      <c r="AD1241">
        <v>1</v>
      </c>
      <c r="AE1241">
        <v>20110630</v>
      </c>
      <c r="AF1241" s="358">
        <v>40724</v>
      </c>
      <c r="AG1241" s="147">
        <v>40724</v>
      </c>
      <c r="AH1241" s="147">
        <v>2011</v>
      </c>
      <c r="AU1241">
        <v>1.2</v>
      </c>
      <c r="AV1241" t="s">
        <v>976</v>
      </c>
      <c r="AY1241" t="s">
        <v>976</v>
      </c>
      <c r="AZ1241" t="s">
        <v>962</v>
      </c>
    </row>
    <row r="1242" spans="21:52">
      <c r="U1242" t="s">
        <v>234</v>
      </c>
      <c r="V1242" t="s">
        <v>230</v>
      </c>
      <c r="W1242" t="s">
        <v>235</v>
      </c>
      <c r="X1242">
        <v>7</v>
      </c>
      <c r="Y1242">
        <v>625</v>
      </c>
      <c r="Z1242" t="s">
        <v>998</v>
      </c>
      <c r="AA1242" t="s">
        <v>999</v>
      </c>
      <c r="AB1242">
        <v>1</v>
      </c>
      <c r="AC1242" t="s">
        <v>960</v>
      </c>
      <c r="AD1242">
        <v>1</v>
      </c>
      <c r="AE1242">
        <v>20110731</v>
      </c>
      <c r="AF1242" s="358">
        <v>40755</v>
      </c>
      <c r="AG1242" s="147">
        <v>40755</v>
      </c>
      <c r="AH1242" s="147">
        <v>2011</v>
      </c>
      <c r="AU1242">
        <v>2.6</v>
      </c>
      <c r="AV1242" t="s">
        <v>976</v>
      </c>
      <c r="AY1242" t="s">
        <v>976</v>
      </c>
      <c r="AZ1242" t="s">
        <v>962</v>
      </c>
    </row>
    <row r="1243" spans="21:52">
      <c r="U1243" t="s">
        <v>234</v>
      </c>
      <c r="V1243" t="s">
        <v>230</v>
      </c>
      <c r="W1243" t="s">
        <v>235</v>
      </c>
      <c r="X1243">
        <v>7</v>
      </c>
      <c r="Y1243">
        <v>625</v>
      </c>
      <c r="Z1243" t="s">
        <v>998</v>
      </c>
      <c r="AA1243" t="s">
        <v>999</v>
      </c>
      <c r="AB1243">
        <v>1</v>
      </c>
      <c r="AC1243" t="s">
        <v>960</v>
      </c>
      <c r="AD1243">
        <v>1</v>
      </c>
      <c r="AE1243">
        <v>20110831</v>
      </c>
      <c r="AF1243" s="358">
        <v>40786</v>
      </c>
      <c r="AG1243" s="147">
        <v>40786</v>
      </c>
      <c r="AH1243" s="147">
        <v>2011</v>
      </c>
      <c r="AU1243">
        <v>0.5</v>
      </c>
      <c r="AV1243" t="s">
        <v>976</v>
      </c>
      <c r="AY1243" t="s">
        <v>976</v>
      </c>
      <c r="AZ1243" t="s">
        <v>962</v>
      </c>
    </row>
    <row r="1244" spans="21:52">
      <c r="U1244" t="s">
        <v>234</v>
      </c>
      <c r="V1244" t="s">
        <v>230</v>
      </c>
      <c r="W1244" t="s">
        <v>235</v>
      </c>
      <c r="X1244">
        <v>7</v>
      </c>
      <c r="Y1244">
        <v>625</v>
      </c>
      <c r="Z1244" t="s">
        <v>998</v>
      </c>
      <c r="AA1244" t="s">
        <v>999</v>
      </c>
      <c r="AB1244">
        <v>1</v>
      </c>
      <c r="AC1244" t="s">
        <v>960</v>
      </c>
      <c r="AD1244">
        <v>1</v>
      </c>
      <c r="AE1244">
        <v>20110930</v>
      </c>
      <c r="AF1244" s="358">
        <v>40816</v>
      </c>
      <c r="AG1244" s="147">
        <v>40816</v>
      </c>
      <c r="AH1244" s="147">
        <v>2011</v>
      </c>
      <c r="AT1244" t="s">
        <v>984</v>
      </c>
      <c r="AU1244">
        <v>0.1</v>
      </c>
      <c r="AV1244" t="s">
        <v>976</v>
      </c>
      <c r="AY1244" t="s">
        <v>976</v>
      </c>
      <c r="AZ1244" t="s">
        <v>962</v>
      </c>
    </row>
    <row r="1245" spans="21:52">
      <c r="U1245" t="s">
        <v>234</v>
      </c>
      <c r="V1245" t="s">
        <v>230</v>
      </c>
      <c r="W1245" t="s">
        <v>235</v>
      </c>
      <c r="X1245">
        <v>7</v>
      </c>
      <c r="Y1245">
        <v>625</v>
      </c>
      <c r="Z1245" t="s">
        <v>998</v>
      </c>
      <c r="AA1245" t="s">
        <v>999</v>
      </c>
      <c r="AB1245">
        <v>1</v>
      </c>
      <c r="AC1245" t="s">
        <v>960</v>
      </c>
      <c r="AD1245">
        <v>1</v>
      </c>
      <c r="AE1245">
        <v>20111031</v>
      </c>
      <c r="AF1245" s="358">
        <v>40847</v>
      </c>
      <c r="AG1245" s="147">
        <v>40847</v>
      </c>
      <c r="AH1245" s="147">
        <v>2011</v>
      </c>
      <c r="AU1245">
        <v>4.3</v>
      </c>
      <c r="AV1245" t="s">
        <v>976</v>
      </c>
      <c r="AY1245" t="s">
        <v>976</v>
      </c>
      <c r="AZ1245" t="s">
        <v>962</v>
      </c>
    </row>
    <row r="1246" spans="21:52">
      <c r="U1246" t="s">
        <v>234</v>
      </c>
      <c r="V1246" t="s">
        <v>230</v>
      </c>
      <c r="W1246" t="s">
        <v>235</v>
      </c>
      <c r="X1246">
        <v>7</v>
      </c>
      <c r="Y1246">
        <v>625</v>
      </c>
      <c r="Z1246" t="s">
        <v>998</v>
      </c>
      <c r="AA1246" t="s">
        <v>999</v>
      </c>
      <c r="AB1246">
        <v>1</v>
      </c>
      <c r="AC1246" t="s">
        <v>960</v>
      </c>
      <c r="AD1246">
        <v>1</v>
      </c>
      <c r="AE1246">
        <v>20111130</v>
      </c>
      <c r="AF1246" s="358">
        <v>40877</v>
      </c>
      <c r="AG1246" s="147">
        <v>40877</v>
      </c>
      <c r="AH1246" s="147">
        <v>2011</v>
      </c>
      <c r="AU1246">
        <v>1.1000000000000001</v>
      </c>
      <c r="AV1246" t="s">
        <v>976</v>
      </c>
      <c r="AY1246" t="s">
        <v>976</v>
      </c>
      <c r="AZ1246" t="s">
        <v>962</v>
      </c>
    </row>
    <row r="1247" spans="21:52">
      <c r="U1247" t="s">
        <v>234</v>
      </c>
      <c r="V1247" t="s">
        <v>230</v>
      </c>
      <c r="W1247" t="s">
        <v>235</v>
      </c>
      <c r="X1247">
        <v>7</v>
      </c>
      <c r="Y1247">
        <v>625</v>
      </c>
      <c r="Z1247" t="s">
        <v>998</v>
      </c>
      <c r="AA1247" t="s">
        <v>999</v>
      </c>
      <c r="AB1247">
        <v>1</v>
      </c>
      <c r="AC1247" t="s">
        <v>960</v>
      </c>
      <c r="AD1247">
        <v>1</v>
      </c>
      <c r="AE1247">
        <v>20111231</v>
      </c>
      <c r="AF1247" s="358">
        <v>40908</v>
      </c>
      <c r="AG1247" s="147">
        <v>40908</v>
      </c>
      <c r="AH1247" s="147">
        <v>2011</v>
      </c>
      <c r="AU1247">
        <v>1</v>
      </c>
      <c r="AV1247" t="s">
        <v>976</v>
      </c>
      <c r="AY1247" t="s">
        <v>976</v>
      </c>
      <c r="AZ1247" t="s">
        <v>962</v>
      </c>
    </row>
    <row r="1248" spans="21:52">
      <c r="U1248" t="s">
        <v>234</v>
      </c>
      <c r="V1248" t="s">
        <v>230</v>
      </c>
      <c r="W1248" t="s">
        <v>235</v>
      </c>
      <c r="X1248">
        <v>7</v>
      </c>
      <c r="Y1248">
        <v>625</v>
      </c>
      <c r="Z1248" t="s">
        <v>998</v>
      </c>
      <c r="AA1248" t="s">
        <v>999</v>
      </c>
      <c r="AB1248">
        <v>1</v>
      </c>
      <c r="AC1248" t="s">
        <v>960</v>
      </c>
      <c r="AD1248">
        <v>1</v>
      </c>
      <c r="AE1248">
        <v>20120131</v>
      </c>
      <c r="AF1248" s="358">
        <v>40939</v>
      </c>
      <c r="AG1248" s="147">
        <v>40939</v>
      </c>
      <c r="AH1248" s="147">
        <v>2012</v>
      </c>
      <c r="AU1248">
        <v>0.3</v>
      </c>
      <c r="AV1248" t="s">
        <v>976</v>
      </c>
      <c r="AY1248" t="s">
        <v>976</v>
      </c>
      <c r="AZ1248" t="s">
        <v>962</v>
      </c>
    </row>
    <row r="1249" spans="21:63">
      <c r="U1249" t="s">
        <v>234</v>
      </c>
      <c r="V1249" t="s">
        <v>230</v>
      </c>
      <c r="W1249" t="s">
        <v>235</v>
      </c>
      <c r="X1249">
        <v>7</v>
      </c>
      <c r="Y1249">
        <v>625</v>
      </c>
      <c r="Z1249" t="s">
        <v>998</v>
      </c>
      <c r="AA1249" t="s">
        <v>999</v>
      </c>
      <c r="AB1249">
        <v>1</v>
      </c>
      <c r="AC1249" t="s">
        <v>960</v>
      </c>
      <c r="AD1249">
        <v>1</v>
      </c>
      <c r="AE1249">
        <v>20120229</v>
      </c>
      <c r="AF1249" s="358">
        <v>40968</v>
      </c>
      <c r="AG1249" s="147">
        <v>40968</v>
      </c>
      <c r="AH1249" s="147">
        <v>2012</v>
      </c>
      <c r="AU1249">
        <v>0.4</v>
      </c>
      <c r="AV1249" t="s">
        <v>976</v>
      </c>
      <c r="AY1249" t="s">
        <v>976</v>
      </c>
      <c r="AZ1249" t="s">
        <v>962</v>
      </c>
    </row>
    <row r="1250" spans="21:63">
      <c r="U1250" t="s">
        <v>234</v>
      </c>
      <c r="V1250" t="s">
        <v>230</v>
      </c>
      <c r="W1250" t="s">
        <v>235</v>
      </c>
      <c r="X1250">
        <v>7</v>
      </c>
      <c r="Y1250">
        <v>625</v>
      </c>
      <c r="Z1250" t="s">
        <v>998</v>
      </c>
      <c r="AA1250" t="s">
        <v>999</v>
      </c>
      <c r="AB1250">
        <v>1</v>
      </c>
      <c r="AC1250" t="s">
        <v>960</v>
      </c>
      <c r="AD1250">
        <v>1</v>
      </c>
      <c r="AE1250">
        <v>20120331</v>
      </c>
      <c r="AF1250" s="358">
        <v>40999</v>
      </c>
      <c r="AG1250" s="147">
        <v>40999</v>
      </c>
      <c r="AH1250" s="147">
        <v>2012</v>
      </c>
      <c r="AU1250">
        <v>0.8</v>
      </c>
      <c r="AV1250" t="s">
        <v>976</v>
      </c>
      <c r="AY1250" t="s">
        <v>976</v>
      </c>
      <c r="AZ1250" t="s">
        <v>962</v>
      </c>
    </row>
    <row r="1251" spans="21:63">
      <c r="U1251" t="s">
        <v>234</v>
      </c>
      <c r="V1251" t="s">
        <v>230</v>
      </c>
      <c r="W1251" t="s">
        <v>235</v>
      </c>
      <c r="X1251">
        <v>7</v>
      </c>
      <c r="Y1251">
        <v>625</v>
      </c>
      <c r="Z1251" t="s">
        <v>998</v>
      </c>
      <c r="AA1251" t="s">
        <v>999</v>
      </c>
      <c r="AB1251">
        <v>1</v>
      </c>
      <c r="AC1251" t="s">
        <v>960</v>
      </c>
      <c r="AD1251">
        <v>1</v>
      </c>
      <c r="AE1251">
        <v>20120430</v>
      </c>
      <c r="AF1251" s="358">
        <v>41029</v>
      </c>
      <c r="AG1251" s="147">
        <v>41029</v>
      </c>
      <c r="AH1251" s="147">
        <v>2012</v>
      </c>
      <c r="AU1251">
        <v>0.6</v>
      </c>
      <c r="AV1251" t="s">
        <v>976</v>
      </c>
      <c r="AY1251" t="s">
        <v>976</v>
      </c>
      <c r="AZ1251" t="s">
        <v>962</v>
      </c>
    </row>
    <row r="1252" spans="21:63">
      <c r="U1252" t="s">
        <v>234</v>
      </c>
      <c r="V1252" t="s">
        <v>230</v>
      </c>
      <c r="W1252" t="s">
        <v>235</v>
      </c>
      <c r="X1252">
        <v>7</v>
      </c>
      <c r="Y1252">
        <v>625</v>
      </c>
      <c r="Z1252" t="s">
        <v>998</v>
      </c>
      <c r="AA1252" t="s">
        <v>999</v>
      </c>
      <c r="AB1252">
        <v>1</v>
      </c>
      <c r="AC1252" t="s">
        <v>960</v>
      </c>
      <c r="AD1252">
        <v>1</v>
      </c>
      <c r="AE1252">
        <v>20120531</v>
      </c>
      <c r="AF1252" s="358">
        <v>41060</v>
      </c>
      <c r="AG1252" s="147">
        <v>41060</v>
      </c>
      <c r="AH1252" s="147">
        <v>2012</v>
      </c>
      <c r="AU1252">
        <v>0.28000000000000003</v>
      </c>
      <c r="AV1252" t="s">
        <v>976</v>
      </c>
      <c r="AY1252" t="s">
        <v>976</v>
      </c>
      <c r="AZ1252" t="s">
        <v>962</v>
      </c>
      <c r="BF1252">
        <v>0.28000000000000003</v>
      </c>
      <c r="BG1252" t="s">
        <v>976</v>
      </c>
      <c r="BJ1252" t="s">
        <v>976</v>
      </c>
      <c r="BK1252" t="s">
        <v>963</v>
      </c>
    </row>
    <row r="1253" spans="21:63">
      <c r="U1253" t="s">
        <v>234</v>
      </c>
      <c r="V1253" t="s">
        <v>230</v>
      </c>
      <c r="W1253" t="s">
        <v>235</v>
      </c>
      <c r="X1253">
        <v>7</v>
      </c>
      <c r="Y1253">
        <v>625</v>
      </c>
      <c r="Z1253" t="s">
        <v>998</v>
      </c>
      <c r="AA1253" t="s">
        <v>999</v>
      </c>
      <c r="AB1253">
        <v>1</v>
      </c>
      <c r="AC1253" t="s">
        <v>960</v>
      </c>
      <c r="AD1253">
        <v>1</v>
      </c>
      <c r="AE1253">
        <v>20120630</v>
      </c>
      <c r="AF1253" s="358">
        <v>41090</v>
      </c>
      <c r="AG1253" s="147">
        <v>41090</v>
      </c>
      <c r="AH1253" s="147">
        <v>2012</v>
      </c>
      <c r="AU1253">
        <v>0.72</v>
      </c>
      <c r="AV1253" t="s">
        <v>976</v>
      </c>
      <c r="AY1253" t="s">
        <v>976</v>
      </c>
      <c r="AZ1253" t="s">
        <v>962</v>
      </c>
      <c r="BF1253">
        <v>0.72</v>
      </c>
      <c r="BG1253" t="s">
        <v>976</v>
      </c>
      <c r="BJ1253" t="s">
        <v>976</v>
      </c>
      <c r="BK1253" t="s">
        <v>963</v>
      </c>
    </row>
    <row r="1254" spans="21:63">
      <c r="U1254" t="s">
        <v>234</v>
      </c>
      <c r="V1254" t="s">
        <v>230</v>
      </c>
      <c r="W1254" t="s">
        <v>235</v>
      </c>
      <c r="X1254">
        <v>7</v>
      </c>
      <c r="Y1254">
        <v>625</v>
      </c>
      <c r="Z1254" t="s">
        <v>998</v>
      </c>
      <c r="AA1254" t="s">
        <v>999</v>
      </c>
      <c r="AB1254">
        <v>1</v>
      </c>
      <c r="AC1254" t="s">
        <v>960</v>
      </c>
      <c r="AD1254">
        <v>1</v>
      </c>
      <c r="AE1254">
        <v>20120731</v>
      </c>
      <c r="AF1254" s="358">
        <v>41121</v>
      </c>
      <c r="AG1254" s="147">
        <v>41121</v>
      </c>
      <c r="AH1254" s="147">
        <v>2012</v>
      </c>
      <c r="AU1254">
        <v>0.47</v>
      </c>
      <c r="AV1254" t="s">
        <v>976</v>
      </c>
      <c r="AY1254" t="s">
        <v>976</v>
      </c>
      <c r="AZ1254" t="s">
        <v>962</v>
      </c>
      <c r="BF1254">
        <v>0.47</v>
      </c>
      <c r="BG1254" t="s">
        <v>976</v>
      </c>
      <c r="BJ1254" t="s">
        <v>976</v>
      </c>
      <c r="BK1254" t="s">
        <v>963</v>
      </c>
    </row>
    <row r="1255" spans="21:63">
      <c r="U1255" t="s">
        <v>234</v>
      </c>
      <c r="V1255" t="s">
        <v>230</v>
      </c>
      <c r="W1255" t="s">
        <v>235</v>
      </c>
      <c r="X1255">
        <v>7</v>
      </c>
      <c r="Y1255">
        <v>625</v>
      </c>
      <c r="Z1255" t="s">
        <v>998</v>
      </c>
      <c r="AA1255" t="s">
        <v>999</v>
      </c>
      <c r="AB1255">
        <v>1</v>
      </c>
      <c r="AC1255" t="s">
        <v>960</v>
      </c>
      <c r="AD1255">
        <v>1</v>
      </c>
      <c r="AE1255">
        <v>20120831</v>
      </c>
      <c r="AF1255" s="358">
        <v>41152</v>
      </c>
      <c r="AG1255" s="147">
        <v>41152</v>
      </c>
      <c r="AH1255" s="147">
        <v>2012</v>
      </c>
      <c r="AU1255">
        <v>0.7</v>
      </c>
      <c r="AV1255" t="s">
        <v>976</v>
      </c>
      <c r="AY1255" t="s">
        <v>976</v>
      </c>
      <c r="AZ1255" t="s">
        <v>962</v>
      </c>
      <c r="BF1255">
        <v>0.7</v>
      </c>
      <c r="BG1255" t="s">
        <v>976</v>
      </c>
      <c r="BJ1255" t="s">
        <v>976</v>
      </c>
      <c r="BK1255" t="s">
        <v>963</v>
      </c>
    </row>
    <row r="1256" spans="21:63">
      <c r="U1256" t="s">
        <v>234</v>
      </c>
      <c r="V1256" t="s">
        <v>230</v>
      </c>
      <c r="W1256" t="s">
        <v>235</v>
      </c>
      <c r="X1256">
        <v>7</v>
      </c>
      <c r="Y1256">
        <v>625</v>
      </c>
      <c r="Z1256" t="s">
        <v>998</v>
      </c>
      <c r="AA1256" t="s">
        <v>999</v>
      </c>
      <c r="AB1256">
        <v>1</v>
      </c>
      <c r="AC1256" t="s">
        <v>960</v>
      </c>
      <c r="AD1256">
        <v>1</v>
      </c>
      <c r="AE1256">
        <v>20120930</v>
      </c>
      <c r="AF1256" s="358">
        <v>41182</v>
      </c>
      <c r="AG1256" s="147">
        <v>41182</v>
      </c>
      <c r="AH1256" s="147">
        <v>2012</v>
      </c>
      <c r="AU1256">
        <v>0.86</v>
      </c>
      <c r="AV1256" t="s">
        <v>976</v>
      </c>
      <c r="AY1256" t="s">
        <v>976</v>
      </c>
      <c r="AZ1256" t="s">
        <v>962</v>
      </c>
      <c r="BF1256">
        <v>0.86</v>
      </c>
      <c r="BG1256" t="s">
        <v>976</v>
      </c>
      <c r="BJ1256" t="s">
        <v>976</v>
      </c>
      <c r="BK1256" t="s">
        <v>963</v>
      </c>
    </row>
    <row r="1257" spans="21:63">
      <c r="U1257" t="s">
        <v>234</v>
      </c>
      <c r="V1257" t="s">
        <v>230</v>
      </c>
      <c r="W1257" t="s">
        <v>235</v>
      </c>
      <c r="X1257">
        <v>7</v>
      </c>
      <c r="Y1257">
        <v>630</v>
      </c>
      <c r="Z1257" t="s">
        <v>1000</v>
      </c>
      <c r="AA1257" t="s">
        <v>1001</v>
      </c>
      <c r="AB1257">
        <v>1</v>
      </c>
      <c r="AC1257" t="s">
        <v>960</v>
      </c>
      <c r="AD1257">
        <v>1</v>
      </c>
      <c r="AE1257">
        <v>20090731</v>
      </c>
      <c r="AF1257" s="358">
        <v>40025</v>
      </c>
      <c r="AG1257" s="147">
        <v>40025</v>
      </c>
      <c r="AH1257" s="147">
        <v>2009</v>
      </c>
      <c r="AU1257">
        <v>0.52</v>
      </c>
      <c r="AV1257" t="s">
        <v>976</v>
      </c>
      <c r="AY1257" t="s">
        <v>976</v>
      </c>
      <c r="AZ1257" t="s">
        <v>962</v>
      </c>
    </row>
    <row r="1258" spans="21:63">
      <c r="U1258" t="s">
        <v>234</v>
      </c>
      <c r="V1258" t="s">
        <v>230</v>
      </c>
      <c r="W1258" t="s">
        <v>235</v>
      </c>
      <c r="X1258">
        <v>7</v>
      </c>
      <c r="Y1258">
        <v>630</v>
      </c>
      <c r="Z1258" t="s">
        <v>1000</v>
      </c>
      <c r="AA1258" t="s">
        <v>1001</v>
      </c>
      <c r="AB1258">
        <v>1</v>
      </c>
      <c r="AC1258" t="s">
        <v>960</v>
      </c>
      <c r="AD1258">
        <v>1</v>
      </c>
      <c r="AE1258">
        <v>20090831</v>
      </c>
      <c r="AF1258" s="358">
        <v>40056</v>
      </c>
      <c r="AG1258" s="147">
        <v>40056</v>
      </c>
      <c r="AH1258" s="147">
        <v>2009</v>
      </c>
      <c r="AU1258">
        <v>0.26</v>
      </c>
      <c r="AV1258" t="s">
        <v>976</v>
      </c>
      <c r="AY1258" t="s">
        <v>976</v>
      </c>
      <c r="AZ1258" t="s">
        <v>962</v>
      </c>
    </row>
    <row r="1259" spans="21:63">
      <c r="U1259" t="s">
        <v>234</v>
      </c>
      <c r="V1259" t="s">
        <v>230</v>
      </c>
      <c r="W1259" t="s">
        <v>235</v>
      </c>
      <c r="X1259">
        <v>7</v>
      </c>
      <c r="Y1259">
        <v>630</v>
      </c>
      <c r="Z1259" t="s">
        <v>1000</v>
      </c>
      <c r="AA1259" t="s">
        <v>1001</v>
      </c>
      <c r="AB1259">
        <v>1</v>
      </c>
      <c r="AC1259" t="s">
        <v>960</v>
      </c>
      <c r="AD1259">
        <v>1</v>
      </c>
      <c r="AE1259">
        <v>20090930</v>
      </c>
      <c r="AF1259" s="358">
        <v>40086</v>
      </c>
      <c r="AG1259" s="147">
        <v>40086</v>
      </c>
      <c r="AH1259" s="147">
        <v>2009</v>
      </c>
      <c r="AU1259">
        <v>0.7</v>
      </c>
      <c r="AV1259" t="s">
        <v>976</v>
      </c>
      <c r="AY1259" t="s">
        <v>976</v>
      </c>
      <c r="AZ1259" t="s">
        <v>962</v>
      </c>
    </row>
    <row r="1260" spans="21:63">
      <c r="U1260" t="s">
        <v>234</v>
      </c>
      <c r="V1260" t="s">
        <v>230</v>
      </c>
      <c r="W1260" t="s">
        <v>235</v>
      </c>
      <c r="X1260">
        <v>7</v>
      </c>
      <c r="Y1260">
        <v>630</v>
      </c>
      <c r="Z1260" t="s">
        <v>1000</v>
      </c>
      <c r="AA1260" t="s">
        <v>1001</v>
      </c>
      <c r="AB1260">
        <v>1</v>
      </c>
      <c r="AC1260" t="s">
        <v>960</v>
      </c>
      <c r="AD1260">
        <v>1</v>
      </c>
      <c r="AE1260">
        <v>20091031</v>
      </c>
      <c r="AF1260" s="358">
        <v>40117</v>
      </c>
      <c r="AG1260" s="147">
        <v>40117</v>
      </c>
      <c r="AH1260" s="147">
        <v>2009</v>
      </c>
      <c r="AU1260">
        <v>0.32</v>
      </c>
      <c r="AV1260" t="s">
        <v>976</v>
      </c>
      <c r="AY1260" t="s">
        <v>976</v>
      </c>
      <c r="AZ1260" t="s">
        <v>962</v>
      </c>
    </row>
    <row r="1261" spans="21:63">
      <c r="U1261" t="s">
        <v>234</v>
      </c>
      <c r="V1261" t="s">
        <v>230</v>
      </c>
      <c r="W1261" t="s">
        <v>235</v>
      </c>
      <c r="X1261">
        <v>7</v>
      </c>
      <c r="Y1261">
        <v>630</v>
      </c>
      <c r="Z1261" t="s">
        <v>1000</v>
      </c>
      <c r="AA1261" t="s">
        <v>1001</v>
      </c>
      <c r="AB1261">
        <v>1</v>
      </c>
      <c r="AC1261" t="s">
        <v>960</v>
      </c>
      <c r="AD1261">
        <v>1</v>
      </c>
      <c r="AE1261">
        <v>20091130</v>
      </c>
      <c r="AF1261" s="358">
        <v>40147</v>
      </c>
      <c r="AG1261" s="147">
        <v>40147</v>
      </c>
      <c r="AH1261" s="147">
        <v>2009</v>
      </c>
      <c r="AU1261">
        <v>0.27</v>
      </c>
      <c r="AV1261" t="s">
        <v>976</v>
      </c>
      <c r="AY1261" t="s">
        <v>976</v>
      </c>
      <c r="AZ1261" t="s">
        <v>962</v>
      </c>
    </row>
    <row r="1262" spans="21:63">
      <c r="U1262" t="s">
        <v>234</v>
      </c>
      <c r="V1262" t="s">
        <v>230</v>
      </c>
      <c r="W1262" t="s">
        <v>235</v>
      </c>
      <c r="X1262">
        <v>7</v>
      </c>
      <c r="Y1262">
        <v>630</v>
      </c>
      <c r="Z1262" t="s">
        <v>1000</v>
      </c>
      <c r="AA1262" t="s">
        <v>1001</v>
      </c>
      <c r="AB1262">
        <v>1</v>
      </c>
      <c r="AC1262" t="s">
        <v>960</v>
      </c>
      <c r="AD1262">
        <v>1</v>
      </c>
      <c r="AE1262">
        <v>20091231</v>
      </c>
      <c r="AF1262" s="358">
        <v>40178</v>
      </c>
      <c r="AG1262" s="147">
        <v>40178</v>
      </c>
      <c r="AH1262" s="147">
        <v>2009</v>
      </c>
      <c r="AU1262">
        <v>0.3</v>
      </c>
      <c r="AV1262" t="s">
        <v>976</v>
      </c>
      <c r="AY1262" t="s">
        <v>976</v>
      </c>
      <c r="AZ1262" t="s">
        <v>962</v>
      </c>
    </row>
    <row r="1263" spans="21:63">
      <c r="U1263" t="s">
        <v>234</v>
      </c>
      <c r="V1263" t="s">
        <v>230</v>
      </c>
      <c r="W1263" t="s">
        <v>235</v>
      </c>
      <c r="X1263">
        <v>7</v>
      </c>
      <c r="Y1263">
        <v>630</v>
      </c>
      <c r="Z1263" t="s">
        <v>1000</v>
      </c>
      <c r="AA1263" t="s">
        <v>1001</v>
      </c>
      <c r="AB1263">
        <v>1</v>
      </c>
      <c r="AC1263" t="s">
        <v>960</v>
      </c>
      <c r="AD1263">
        <v>1</v>
      </c>
      <c r="AE1263">
        <v>20100131</v>
      </c>
      <c r="AF1263" s="358">
        <v>40209</v>
      </c>
      <c r="AG1263" s="147">
        <v>40209</v>
      </c>
      <c r="AH1263" s="147">
        <v>2010</v>
      </c>
      <c r="AU1263">
        <v>0.22</v>
      </c>
      <c r="AV1263" t="s">
        <v>976</v>
      </c>
      <c r="AY1263" t="s">
        <v>976</v>
      </c>
      <c r="AZ1263" t="s">
        <v>962</v>
      </c>
    </row>
    <row r="1264" spans="21:63">
      <c r="U1264" t="s">
        <v>234</v>
      </c>
      <c r="V1264" t="s">
        <v>230</v>
      </c>
      <c r="W1264" t="s">
        <v>235</v>
      </c>
      <c r="X1264">
        <v>7</v>
      </c>
      <c r="Y1264">
        <v>630</v>
      </c>
      <c r="Z1264" t="s">
        <v>1000</v>
      </c>
      <c r="AA1264" t="s">
        <v>1001</v>
      </c>
      <c r="AB1264">
        <v>1</v>
      </c>
      <c r="AC1264" t="s">
        <v>960</v>
      </c>
      <c r="AD1264">
        <v>1</v>
      </c>
      <c r="AE1264">
        <v>20100228</v>
      </c>
      <c r="AF1264" s="358">
        <v>40237</v>
      </c>
      <c r="AG1264" s="147">
        <v>40237</v>
      </c>
      <c r="AH1264" s="147">
        <v>2010</v>
      </c>
      <c r="AU1264">
        <v>0.26</v>
      </c>
      <c r="AV1264" t="s">
        <v>976</v>
      </c>
      <c r="AY1264" t="s">
        <v>976</v>
      </c>
      <c r="AZ1264" t="s">
        <v>962</v>
      </c>
    </row>
    <row r="1265" spans="21:52">
      <c r="U1265" t="s">
        <v>234</v>
      </c>
      <c r="V1265" t="s">
        <v>230</v>
      </c>
      <c r="W1265" t="s">
        <v>235</v>
      </c>
      <c r="X1265">
        <v>7</v>
      </c>
      <c r="Y1265">
        <v>630</v>
      </c>
      <c r="Z1265" t="s">
        <v>1000</v>
      </c>
      <c r="AA1265" t="s">
        <v>1001</v>
      </c>
      <c r="AB1265">
        <v>1</v>
      </c>
      <c r="AC1265" t="s">
        <v>960</v>
      </c>
      <c r="AD1265">
        <v>1</v>
      </c>
      <c r="AE1265">
        <v>20100331</v>
      </c>
      <c r="AF1265" s="358">
        <v>40268</v>
      </c>
      <c r="AG1265" s="147">
        <v>40268</v>
      </c>
      <c r="AH1265" s="147">
        <v>2010</v>
      </c>
      <c r="AU1265">
        <v>0.21</v>
      </c>
      <c r="AV1265" t="s">
        <v>976</v>
      </c>
      <c r="AY1265" t="s">
        <v>976</v>
      </c>
      <c r="AZ1265" t="s">
        <v>962</v>
      </c>
    </row>
    <row r="1266" spans="21:52">
      <c r="U1266" t="s">
        <v>234</v>
      </c>
      <c r="V1266" t="s">
        <v>230</v>
      </c>
      <c r="W1266" t="s">
        <v>235</v>
      </c>
      <c r="X1266">
        <v>7</v>
      </c>
      <c r="Y1266">
        <v>630</v>
      </c>
      <c r="Z1266" t="s">
        <v>1000</v>
      </c>
      <c r="AA1266" t="s">
        <v>1001</v>
      </c>
      <c r="AB1266">
        <v>1</v>
      </c>
      <c r="AC1266" t="s">
        <v>960</v>
      </c>
      <c r="AD1266">
        <v>1</v>
      </c>
      <c r="AE1266">
        <v>20100430</v>
      </c>
      <c r="AF1266" s="358">
        <v>40298</v>
      </c>
      <c r="AG1266" s="147">
        <v>40298</v>
      </c>
      <c r="AH1266" s="147">
        <v>2010</v>
      </c>
      <c r="AU1266">
        <v>0.25</v>
      </c>
      <c r="AV1266" t="s">
        <v>976</v>
      </c>
      <c r="AY1266" t="s">
        <v>976</v>
      </c>
      <c r="AZ1266" t="s">
        <v>962</v>
      </c>
    </row>
    <row r="1267" spans="21:52">
      <c r="U1267" t="s">
        <v>234</v>
      </c>
      <c r="V1267" t="s">
        <v>230</v>
      </c>
      <c r="W1267" t="s">
        <v>235</v>
      </c>
      <c r="X1267">
        <v>7</v>
      </c>
      <c r="Y1267">
        <v>630</v>
      </c>
      <c r="Z1267" t="s">
        <v>1000</v>
      </c>
      <c r="AA1267" t="s">
        <v>1001</v>
      </c>
      <c r="AB1267">
        <v>1</v>
      </c>
      <c r="AC1267" t="s">
        <v>960</v>
      </c>
      <c r="AD1267">
        <v>1</v>
      </c>
      <c r="AE1267">
        <v>20100531</v>
      </c>
      <c r="AF1267" s="358">
        <v>40329</v>
      </c>
      <c r="AG1267" s="147">
        <v>40329</v>
      </c>
      <c r="AH1267" s="147">
        <v>2010</v>
      </c>
      <c r="AU1267">
        <v>0.12</v>
      </c>
      <c r="AV1267" t="s">
        <v>976</v>
      </c>
      <c r="AY1267" t="s">
        <v>976</v>
      </c>
      <c r="AZ1267" t="s">
        <v>962</v>
      </c>
    </row>
    <row r="1268" spans="21:52">
      <c r="U1268" t="s">
        <v>234</v>
      </c>
      <c r="V1268" t="s">
        <v>230</v>
      </c>
      <c r="W1268" t="s">
        <v>235</v>
      </c>
      <c r="X1268">
        <v>7</v>
      </c>
      <c r="Y1268">
        <v>630</v>
      </c>
      <c r="Z1268" t="s">
        <v>1000</v>
      </c>
      <c r="AA1268" t="s">
        <v>1001</v>
      </c>
      <c r="AB1268">
        <v>1</v>
      </c>
      <c r="AC1268" t="s">
        <v>960</v>
      </c>
      <c r="AD1268">
        <v>1</v>
      </c>
      <c r="AE1268">
        <v>20100630</v>
      </c>
      <c r="AF1268" s="358">
        <v>40359</v>
      </c>
      <c r="AG1268" s="147">
        <v>40359</v>
      </c>
      <c r="AH1268" s="147">
        <v>2010</v>
      </c>
      <c r="AU1268">
        <v>0.3</v>
      </c>
      <c r="AV1268" t="s">
        <v>976</v>
      </c>
      <c r="AY1268" t="s">
        <v>976</v>
      </c>
      <c r="AZ1268" t="s">
        <v>962</v>
      </c>
    </row>
    <row r="1269" spans="21:52">
      <c r="U1269" t="s">
        <v>234</v>
      </c>
      <c r="V1269" t="s">
        <v>230</v>
      </c>
      <c r="W1269" t="s">
        <v>235</v>
      </c>
      <c r="X1269">
        <v>7</v>
      </c>
      <c r="Y1269">
        <v>630</v>
      </c>
      <c r="Z1269" t="s">
        <v>1000</v>
      </c>
      <c r="AA1269" t="s">
        <v>1001</v>
      </c>
      <c r="AB1269">
        <v>1</v>
      </c>
      <c r="AC1269" t="s">
        <v>960</v>
      </c>
      <c r="AD1269">
        <v>1</v>
      </c>
      <c r="AE1269">
        <v>20100731</v>
      </c>
      <c r="AF1269" s="358">
        <v>40390</v>
      </c>
      <c r="AG1269" s="147">
        <v>40390</v>
      </c>
      <c r="AH1269" s="147">
        <v>2010</v>
      </c>
      <c r="AU1269">
        <v>0.23</v>
      </c>
      <c r="AV1269" t="s">
        <v>976</v>
      </c>
      <c r="AY1269" t="s">
        <v>976</v>
      </c>
      <c r="AZ1269" t="s">
        <v>962</v>
      </c>
    </row>
    <row r="1270" spans="21:52">
      <c r="U1270" t="s">
        <v>234</v>
      </c>
      <c r="V1270" t="s">
        <v>230</v>
      </c>
      <c r="W1270" t="s">
        <v>235</v>
      </c>
      <c r="X1270">
        <v>7</v>
      </c>
      <c r="Y1270">
        <v>630</v>
      </c>
      <c r="Z1270" t="s">
        <v>1000</v>
      </c>
      <c r="AA1270" t="s">
        <v>1001</v>
      </c>
      <c r="AB1270">
        <v>1</v>
      </c>
      <c r="AC1270" t="s">
        <v>960</v>
      </c>
      <c r="AD1270">
        <v>1</v>
      </c>
      <c r="AE1270">
        <v>20100831</v>
      </c>
      <c r="AF1270" s="358">
        <v>40421</v>
      </c>
      <c r="AG1270" s="147">
        <v>40421</v>
      </c>
      <c r="AH1270" s="147">
        <v>2010</v>
      </c>
      <c r="AU1270">
        <v>0.6</v>
      </c>
      <c r="AV1270" t="s">
        <v>976</v>
      </c>
      <c r="AY1270" t="s">
        <v>976</v>
      </c>
      <c r="AZ1270" t="s">
        <v>962</v>
      </c>
    </row>
    <row r="1271" spans="21:52">
      <c r="U1271" t="s">
        <v>234</v>
      </c>
      <c r="V1271" t="s">
        <v>230</v>
      </c>
      <c r="W1271" t="s">
        <v>235</v>
      </c>
      <c r="X1271">
        <v>7</v>
      </c>
      <c r="Y1271">
        <v>630</v>
      </c>
      <c r="Z1271" t="s">
        <v>1000</v>
      </c>
      <c r="AA1271" t="s">
        <v>1001</v>
      </c>
      <c r="AB1271">
        <v>1</v>
      </c>
      <c r="AC1271" t="s">
        <v>960</v>
      </c>
      <c r="AD1271">
        <v>1</v>
      </c>
      <c r="AE1271">
        <v>20100930</v>
      </c>
      <c r="AF1271" s="358">
        <v>40451</v>
      </c>
      <c r="AG1271" s="147">
        <v>40451</v>
      </c>
      <c r="AH1271" s="147">
        <v>2010</v>
      </c>
      <c r="AU1271">
        <v>0.3</v>
      </c>
      <c r="AV1271" t="s">
        <v>976</v>
      </c>
      <c r="AY1271" t="s">
        <v>976</v>
      </c>
      <c r="AZ1271" t="s">
        <v>962</v>
      </c>
    </row>
    <row r="1272" spans="21:52">
      <c r="U1272" t="s">
        <v>234</v>
      </c>
      <c r="V1272" t="s">
        <v>230</v>
      </c>
      <c r="W1272" t="s">
        <v>235</v>
      </c>
      <c r="X1272">
        <v>7</v>
      </c>
      <c r="Y1272">
        <v>630</v>
      </c>
      <c r="Z1272" t="s">
        <v>1000</v>
      </c>
      <c r="AA1272" t="s">
        <v>1001</v>
      </c>
      <c r="AB1272">
        <v>1</v>
      </c>
      <c r="AC1272" t="s">
        <v>960</v>
      </c>
      <c r="AD1272">
        <v>1</v>
      </c>
      <c r="AE1272">
        <v>20101031</v>
      </c>
      <c r="AF1272" s="358">
        <v>40482</v>
      </c>
      <c r="AG1272" s="147">
        <v>40482</v>
      </c>
      <c r="AH1272" s="147">
        <v>2010</v>
      </c>
      <c r="AU1272">
        <v>0.16</v>
      </c>
      <c r="AV1272" t="s">
        <v>976</v>
      </c>
      <c r="AY1272" t="s">
        <v>976</v>
      </c>
      <c r="AZ1272" t="s">
        <v>962</v>
      </c>
    </row>
    <row r="1273" spans="21:52">
      <c r="U1273" t="s">
        <v>234</v>
      </c>
      <c r="V1273" t="s">
        <v>230</v>
      </c>
      <c r="W1273" t="s">
        <v>235</v>
      </c>
      <c r="X1273">
        <v>7</v>
      </c>
      <c r="Y1273">
        <v>630</v>
      </c>
      <c r="Z1273" t="s">
        <v>1000</v>
      </c>
      <c r="AA1273" t="s">
        <v>1001</v>
      </c>
      <c r="AB1273">
        <v>1</v>
      </c>
      <c r="AC1273" t="s">
        <v>960</v>
      </c>
      <c r="AD1273">
        <v>1</v>
      </c>
      <c r="AE1273">
        <v>20101130</v>
      </c>
      <c r="AF1273" s="358">
        <v>40512</v>
      </c>
      <c r="AG1273" s="147">
        <v>40512</v>
      </c>
      <c r="AH1273" s="147">
        <v>2010</v>
      </c>
      <c r="AU1273">
        <v>0.51</v>
      </c>
      <c r="AV1273" t="s">
        <v>976</v>
      </c>
      <c r="AY1273" t="s">
        <v>976</v>
      </c>
      <c r="AZ1273" t="s">
        <v>962</v>
      </c>
    </row>
    <row r="1274" spans="21:52">
      <c r="U1274" t="s">
        <v>234</v>
      </c>
      <c r="V1274" t="s">
        <v>230</v>
      </c>
      <c r="W1274" t="s">
        <v>235</v>
      </c>
      <c r="X1274">
        <v>7</v>
      </c>
      <c r="Y1274">
        <v>630</v>
      </c>
      <c r="Z1274" t="s">
        <v>1000</v>
      </c>
      <c r="AA1274" t="s">
        <v>1001</v>
      </c>
      <c r="AB1274">
        <v>1</v>
      </c>
      <c r="AC1274" t="s">
        <v>960</v>
      </c>
      <c r="AD1274">
        <v>1</v>
      </c>
      <c r="AE1274">
        <v>20101231</v>
      </c>
      <c r="AF1274" s="358">
        <v>40543</v>
      </c>
      <c r="AG1274" s="147">
        <v>40543</v>
      </c>
      <c r="AH1274" s="147">
        <v>2010</v>
      </c>
      <c r="AU1274">
        <v>1.56</v>
      </c>
      <c r="AV1274" t="s">
        <v>976</v>
      </c>
      <c r="AY1274" t="s">
        <v>976</v>
      </c>
      <c r="AZ1274" t="s">
        <v>962</v>
      </c>
    </row>
    <row r="1275" spans="21:52">
      <c r="U1275" t="s">
        <v>234</v>
      </c>
      <c r="V1275" t="s">
        <v>230</v>
      </c>
      <c r="W1275" t="s">
        <v>235</v>
      </c>
      <c r="X1275">
        <v>7</v>
      </c>
      <c r="Y1275">
        <v>630</v>
      </c>
      <c r="Z1275" t="s">
        <v>1000</v>
      </c>
      <c r="AA1275" t="s">
        <v>1001</v>
      </c>
      <c r="AB1275">
        <v>1</v>
      </c>
      <c r="AC1275" t="s">
        <v>960</v>
      </c>
      <c r="AD1275">
        <v>1</v>
      </c>
      <c r="AE1275">
        <v>20110131</v>
      </c>
      <c r="AF1275" s="358">
        <v>40574</v>
      </c>
      <c r="AG1275" s="147">
        <v>40574</v>
      </c>
      <c r="AH1275" s="147">
        <v>2011</v>
      </c>
      <c r="AU1275">
        <v>0.35</v>
      </c>
      <c r="AV1275" t="s">
        <v>976</v>
      </c>
      <c r="AY1275" t="s">
        <v>976</v>
      </c>
      <c r="AZ1275" t="s">
        <v>962</v>
      </c>
    </row>
    <row r="1276" spans="21:52">
      <c r="U1276" t="s">
        <v>234</v>
      </c>
      <c r="V1276" t="s">
        <v>230</v>
      </c>
      <c r="W1276" t="s">
        <v>235</v>
      </c>
      <c r="X1276">
        <v>7</v>
      </c>
      <c r="Y1276">
        <v>630</v>
      </c>
      <c r="Z1276" t="s">
        <v>1000</v>
      </c>
      <c r="AA1276" t="s">
        <v>1001</v>
      </c>
      <c r="AB1276">
        <v>1</v>
      </c>
      <c r="AC1276" t="s">
        <v>960</v>
      </c>
      <c r="AD1276">
        <v>1</v>
      </c>
      <c r="AE1276">
        <v>20110228</v>
      </c>
      <c r="AF1276" s="358">
        <v>40602</v>
      </c>
      <c r="AG1276" s="147">
        <v>40602</v>
      </c>
      <c r="AH1276" s="147">
        <v>2011</v>
      </c>
      <c r="AU1276">
        <v>0.31</v>
      </c>
      <c r="AV1276" t="s">
        <v>976</v>
      </c>
      <c r="AY1276" t="s">
        <v>976</v>
      </c>
      <c r="AZ1276" t="s">
        <v>962</v>
      </c>
    </row>
    <row r="1277" spans="21:52">
      <c r="U1277" t="s">
        <v>234</v>
      </c>
      <c r="V1277" t="s">
        <v>230</v>
      </c>
      <c r="W1277" t="s">
        <v>235</v>
      </c>
      <c r="X1277">
        <v>7</v>
      </c>
      <c r="Y1277">
        <v>630</v>
      </c>
      <c r="Z1277" t="s">
        <v>1000</v>
      </c>
      <c r="AA1277" t="s">
        <v>1001</v>
      </c>
      <c r="AB1277">
        <v>1</v>
      </c>
      <c r="AC1277" t="s">
        <v>960</v>
      </c>
      <c r="AD1277">
        <v>1</v>
      </c>
      <c r="AE1277">
        <v>20110331</v>
      </c>
      <c r="AF1277" s="358">
        <v>40633</v>
      </c>
      <c r="AG1277" s="147">
        <v>40633</v>
      </c>
      <c r="AH1277" s="147">
        <v>2011</v>
      </c>
      <c r="AU1277">
        <v>0.05</v>
      </c>
      <c r="AV1277" t="s">
        <v>976</v>
      </c>
      <c r="AY1277" t="s">
        <v>976</v>
      </c>
      <c r="AZ1277" t="s">
        <v>962</v>
      </c>
    </row>
    <row r="1278" spans="21:52">
      <c r="U1278" t="s">
        <v>234</v>
      </c>
      <c r="V1278" t="s">
        <v>230</v>
      </c>
      <c r="W1278" t="s">
        <v>235</v>
      </c>
      <c r="X1278">
        <v>7</v>
      </c>
      <c r="Y1278">
        <v>630</v>
      </c>
      <c r="Z1278" t="s">
        <v>1000</v>
      </c>
      <c r="AA1278" t="s">
        <v>1001</v>
      </c>
      <c r="AB1278">
        <v>1</v>
      </c>
      <c r="AC1278" t="s">
        <v>960</v>
      </c>
      <c r="AD1278">
        <v>1</v>
      </c>
      <c r="AE1278">
        <v>20110430</v>
      </c>
      <c r="AF1278" s="358">
        <v>40663</v>
      </c>
      <c r="AG1278" s="147">
        <v>40663</v>
      </c>
      <c r="AH1278" s="147">
        <v>2011</v>
      </c>
      <c r="AU1278">
        <v>1.88</v>
      </c>
      <c r="AV1278" t="s">
        <v>976</v>
      </c>
      <c r="AY1278" t="s">
        <v>976</v>
      </c>
      <c r="AZ1278" t="s">
        <v>962</v>
      </c>
    </row>
    <row r="1279" spans="21:52">
      <c r="U1279" t="s">
        <v>234</v>
      </c>
      <c r="V1279" t="s">
        <v>230</v>
      </c>
      <c r="W1279" t="s">
        <v>235</v>
      </c>
      <c r="X1279">
        <v>7</v>
      </c>
      <c r="Y1279">
        <v>630</v>
      </c>
      <c r="Z1279" t="s">
        <v>1000</v>
      </c>
      <c r="AA1279" t="s">
        <v>1001</v>
      </c>
      <c r="AB1279">
        <v>1</v>
      </c>
      <c r="AC1279" t="s">
        <v>960</v>
      </c>
      <c r="AD1279">
        <v>1</v>
      </c>
      <c r="AE1279">
        <v>20110531</v>
      </c>
      <c r="AF1279" s="358">
        <v>40694</v>
      </c>
      <c r="AG1279" s="147">
        <v>40694</v>
      </c>
      <c r="AH1279" s="147">
        <v>2011</v>
      </c>
      <c r="AU1279">
        <v>0.71</v>
      </c>
      <c r="AV1279" t="s">
        <v>976</v>
      </c>
      <c r="AY1279" t="s">
        <v>976</v>
      </c>
      <c r="AZ1279" t="s">
        <v>962</v>
      </c>
    </row>
    <row r="1280" spans="21:52">
      <c r="U1280" t="s">
        <v>234</v>
      </c>
      <c r="V1280" t="s">
        <v>230</v>
      </c>
      <c r="W1280" t="s">
        <v>235</v>
      </c>
      <c r="X1280">
        <v>7</v>
      </c>
      <c r="Y1280">
        <v>630</v>
      </c>
      <c r="Z1280" t="s">
        <v>1000</v>
      </c>
      <c r="AA1280" t="s">
        <v>1001</v>
      </c>
      <c r="AB1280">
        <v>1</v>
      </c>
      <c r="AC1280" t="s">
        <v>960</v>
      </c>
      <c r="AD1280">
        <v>1</v>
      </c>
      <c r="AE1280">
        <v>20110630</v>
      </c>
      <c r="AF1280" s="358">
        <v>40724</v>
      </c>
      <c r="AG1280" s="147">
        <v>40724</v>
      </c>
      <c r="AH1280" s="147">
        <v>2011</v>
      </c>
      <c r="AU1280">
        <v>0.44</v>
      </c>
      <c r="AV1280" t="s">
        <v>976</v>
      </c>
      <c r="AY1280" t="s">
        <v>976</v>
      </c>
      <c r="AZ1280" t="s">
        <v>962</v>
      </c>
    </row>
    <row r="1281" spans="21:63">
      <c r="U1281" t="s">
        <v>234</v>
      </c>
      <c r="V1281" t="s">
        <v>230</v>
      </c>
      <c r="W1281" t="s">
        <v>235</v>
      </c>
      <c r="X1281">
        <v>7</v>
      </c>
      <c r="Y1281">
        <v>630</v>
      </c>
      <c r="Z1281" t="s">
        <v>1000</v>
      </c>
      <c r="AA1281" t="s">
        <v>1001</v>
      </c>
      <c r="AB1281">
        <v>1</v>
      </c>
      <c r="AC1281" t="s">
        <v>960</v>
      </c>
      <c r="AD1281">
        <v>1</v>
      </c>
      <c r="AE1281">
        <v>20110731</v>
      </c>
      <c r="AF1281" s="358">
        <v>40755</v>
      </c>
      <c r="AG1281" s="147">
        <v>40755</v>
      </c>
      <c r="AH1281" s="147">
        <v>2011</v>
      </c>
      <c r="AU1281">
        <v>0.08</v>
      </c>
      <c r="AV1281" t="s">
        <v>976</v>
      </c>
      <c r="AY1281" t="s">
        <v>976</v>
      </c>
      <c r="AZ1281" t="s">
        <v>962</v>
      </c>
    </row>
    <row r="1282" spans="21:63">
      <c r="U1282" t="s">
        <v>234</v>
      </c>
      <c r="V1282" t="s">
        <v>230</v>
      </c>
      <c r="W1282" t="s">
        <v>235</v>
      </c>
      <c r="X1282">
        <v>7</v>
      </c>
      <c r="Y1282">
        <v>630</v>
      </c>
      <c r="Z1282" t="s">
        <v>1000</v>
      </c>
      <c r="AA1282" t="s">
        <v>1001</v>
      </c>
      <c r="AB1282">
        <v>1</v>
      </c>
      <c r="AC1282" t="s">
        <v>960</v>
      </c>
      <c r="AD1282">
        <v>1</v>
      </c>
      <c r="AE1282">
        <v>20110831</v>
      </c>
      <c r="AF1282" s="358">
        <v>40786</v>
      </c>
      <c r="AG1282" s="147">
        <v>40786</v>
      </c>
      <c r="AH1282" s="147">
        <v>2011</v>
      </c>
      <c r="AU1282">
        <v>0.16</v>
      </c>
      <c r="AV1282" t="s">
        <v>976</v>
      </c>
      <c r="AY1282" t="s">
        <v>976</v>
      </c>
      <c r="AZ1282" t="s">
        <v>962</v>
      </c>
    </row>
    <row r="1283" spans="21:63">
      <c r="U1283" t="s">
        <v>234</v>
      </c>
      <c r="V1283" t="s">
        <v>230</v>
      </c>
      <c r="W1283" t="s">
        <v>235</v>
      </c>
      <c r="X1283">
        <v>7</v>
      </c>
      <c r="Y1283">
        <v>630</v>
      </c>
      <c r="Z1283" t="s">
        <v>1000</v>
      </c>
      <c r="AA1283" t="s">
        <v>1001</v>
      </c>
      <c r="AB1283">
        <v>1</v>
      </c>
      <c r="AC1283" t="s">
        <v>960</v>
      </c>
      <c r="AD1283">
        <v>1</v>
      </c>
      <c r="AE1283">
        <v>20110930</v>
      </c>
      <c r="AF1283" s="358">
        <v>40816</v>
      </c>
      <c r="AG1283" s="147">
        <v>40816</v>
      </c>
      <c r="AH1283" s="147">
        <v>2011</v>
      </c>
      <c r="AT1283" t="s">
        <v>984</v>
      </c>
      <c r="AU1283">
        <v>0.05</v>
      </c>
      <c r="AV1283" t="s">
        <v>976</v>
      </c>
      <c r="AY1283" t="s">
        <v>976</v>
      </c>
      <c r="AZ1283" t="s">
        <v>962</v>
      </c>
    </row>
    <row r="1284" spans="21:63">
      <c r="U1284" t="s">
        <v>234</v>
      </c>
      <c r="V1284" t="s">
        <v>230</v>
      </c>
      <c r="W1284" t="s">
        <v>235</v>
      </c>
      <c r="X1284">
        <v>7</v>
      </c>
      <c r="Y1284">
        <v>630</v>
      </c>
      <c r="Z1284" t="s">
        <v>1000</v>
      </c>
      <c r="AA1284" t="s">
        <v>1001</v>
      </c>
      <c r="AB1284">
        <v>1</v>
      </c>
      <c r="AC1284" t="s">
        <v>960</v>
      </c>
      <c r="AD1284">
        <v>1</v>
      </c>
      <c r="AE1284">
        <v>20111031</v>
      </c>
      <c r="AF1284" s="358">
        <v>40847</v>
      </c>
      <c r="AG1284" s="147">
        <v>40847</v>
      </c>
      <c r="AH1284" s="147">
        <v>2011</v>
      </c>
      <c r="AU1284">
        <v>0.28999999999999998</v>
      </c>
      <c r="AV1284" t="s">
        <v>976</v>
      </c>
      <c r="AY1284" t="s">
        <v>976</v>
      </c>
      <c r="AZ1284" t="s">
        <v>962</v>
      </c>
    </row>
    <row r="1285" spans="21:63">
      <c r="U1285" t="s">
        <v>234</v>
      </c>
      <c r="V1285" t="s">
        <v>230</v>
      </c>
      <c r="W1285" t="s">
        <v>235</v>
      </c>
      <c r="X1285">
        <v>7</v>
      </c>
      <c r="Y1285">
        <v>630</v>
      </c>
      <c r="Z1285" t="s">
        <v>1000</v>
      </c>
      <c r="AA1285" t="s">
        <v>1001</v>
      </c>
      <c r="AB1285">
        <v>1</v>
      </c>
      <c r="AC1285" t="s">
        <v>960</v>
      </c>
      <c r="AD1285">
        <v>1</v>
      </c>
      <c r="AE1285">
        <v>20111130</v>
      </c>
      <c r="AF1285" s="358">
        <v>40877</v>
      </c>
      <c r="AG1285" s="147">
        <v>40877</v>
      </c>
      <c r="AH1285" s="147">
        <v>2011</v>
      </c>
      <c r="AU1285">
        <v>0.27</v>
      </c>
      <c r="AV1285" t="s">
        <v>976</v>
      </c>
      <c r="AY1285" t="s">
        <v>976</v>
      </c>
      <c r="AZ1285" t="s">
        <v>962</v>
      </c>
    </row>
    <row r="1286" spans="21:63">
      <c r="U1286" t="s">
        <v>234</v>
      </c>
      <c r="V1286" t="s">
        <v>230</v>
      </c>
      <c r="W1286" t="s">
        <v>235</v>
      </c>
      <c r="X1286">
        <v>7</v>
      </c>
      <c r="Y1286">
        <v>630</v>
      </c>
      <c r="Z1286" t="s">
        <v>1000</v>
      </c>
      <c r="AA1286" t="s">
        <v>1001</v>
      </c>
      <c r="AB1286">
        <v>1</v>
      </c>
      <c r="AC1286" t="s">
        <v>960</v>
      </c>
      <c r="AD1286">
        <v>1</v>
      </c>
      <c r="AE1286">
        <v>20111231</v>
      </c>
      <c r="AF1286" s="358">
        <v>40908</v>
      </c>
      <c r="AG1286" s="147">
        <v>40908</v>
      </c>
      <c r="AH1286" s="147">
        <v>2011</v>
      </c>
      <c r="AT1286" t="s">
        <v>984</v>
      </c>
      <c r="AU1286">
        <v>0.05</v>
      </c>
      <c r="AV1286" t="s">
        <v>976</v>
      </c>
      <c r="AY1286" t="s">
        <v>976</v>
      </c>
      <c r="AZ1286" t="s">
        <v>962</v>
      </c>
    </row>
    <row r="1287" spans="21:63">
      <c r="U1287" t="s">
        <v>234</v>
      </c>
      <c r="V1287" t="s">
        <v>230</v>
      </c>
      <c r="W1287" t="s">
        <v>235</v>
      </c>
      <c r="X1287">
        <v>7</v>
      </c>
      <c r="Y1287">
        <v>630</v>
      </c>
      <c r="Z1287" t="s">
        <v>1000</v>
      </c>
      <c r="AA1287" t="s">
        <v>1001</v>
      </c>
      <c r="AB1287">
        <v>1</v>
      </c>
      <c r="AC1287" t="s">
        <v>960</v>
      </c>
      <c r="AD1287">
        <v>1</v>
      </c>
      <c r="AE1287">
        <v>20120131</v>
      </c>
      <c r="AF1287" s="358">
        <v>40939</v>
      </c>
      <c r="AG1287" s="147">
        <v>40939</v>
      </c>
      <c r="AH1287" s="147">
        <v>2012</v>
      </c>
      <c r="AT1287" t="s">
        <v>984</v>
      </c>
      <c r="AU1287">
        <v>0.05</v>
      </c>
      <c r="AV1287" t="s">
        <v>976</v>
      </c>
      <c r="AY1287" t="s">
        <v>976</v>
      </c>
      <c r="AZ1287" t="s">
        <v>962</v>
      </c>
    </row>
    <row r="1288" spans="21:63">
      <c r="U1288" t="s">
        <v>234</v>
      </c>
      <c r="V1288" t="s">
        <v>230</v>
      </c>
      <c r="W1288" t="s">
        <v>235</v>
      </c>
      <c r="X1288">
        <v>7</v>
      </c>
      <c r="Y1288">
        <v>630</v>
      </c>
      <c r="Z1288" t="s">
        <v>1000</v>
      </c>
      <c r="AA1288" t="s">
        <v>1001</v>
      </c>
      <c r="AB1288">
        <v>1</v>
      </c>
      <c r="AC1288" t="s">
        <v>960</v>
      </c>
      <c r="AD1288">
        <v>1</v>
      </c>
      <c r="AE1288">
        <v>20120229</v>
      </c>
      <c r="AF1288" s="358">
        <v>40968</v>
      </c>
      <c r="AG1288" s="147">
        <v>40968</v>
      </c>
      <c r="AH1288" s="147">
        <v>2012</v>
      </c>
      <c r="AU1288">
        <v>0.31</v>
      </c>
      <c r="AV1288" t="s">
        <v>976</v>
      </c>
      <c r="AY1288" t="s">
        <v>976</v>
      </c>
      <c r="AZ1288" t="s">
        <v>962</v>
      </c>
    </row>
    <row r="1289" spans="21:63">
      <c r="U1289" t="s">
        <v>234</v>
      </c>
      <c r="V1289" t="s">
        <v>230</v>
      </c>
      <c r="W1289" t="s">
        <v>235</v>
      </c>
      <c r="X1289">
        <v>7</v>
      </c>
      <c r="Y1289">
        <v>630</v>
      </c>
      <c r="Z1289" t="s">
        <v>1000</v>
      </c>
      <c r="AA1289" t="s">
        <v>1001</v>
      </c>
      <c r="AB1289">
        <v>1</v>
      </c>
      <c r="AC1289" t="s">
        <v>960</v>
      </c>
      <c r="AD1289">
        <v>1</v>
      </c>
      <c r="AE1289">
        <v>20120331</v>
      </c>
      <c r="AF1289" s="358">
        <v>40999</v>
      </c>
      <c r="AG1289" s="147">
        <v>40999</v>
      </c>
      <c r="AH1289" s="147">
        <v>2012</v>
      </c>
      <c r="AT1289" t="s">
        <v>984</v>
      </c>
      <c r="AU1289">
        <v>0.05</v>
      </c>
      <c r="AV1289" t="s">
        <v>976</v>
      </c>
      <c r="AY1289" t="s">
        <v>976</v>
      </c>
      <c r="AZ1289" t="s">
        <v>962</v>
      </c>
    </row>
    <row r="1290" spans="21:63">
      <c r="U1290" t="s">
        <v>234</v>
      </c>
      <c r="V1290" t="s">
        <v>230</v>
      </c>
      <c r="W1290" t="s">
        <v>235</v>
      </c>
      <c r="X1290">
        <v>7</v>
      </c>
      <c r="Y1290">
        <v>630</v>
      </c>
      <c r="Z1290" t="s">
        <v>1000</v>
      </c>
      <c r="AA1290" t="s">
        <v>1001</v>
      </c>
      <c r="AB1290">
        <v>1</v>
      </c>
      <c r="AC1290" t="s">
        <v>960</v>
      </c>
      <c r="AD1290">
        <v>1</v>
      </c>
      <c r="AE1290">
        <v>20120430</v>
      </c>
      <c r="AF1290" s="358">
        <v>41029</v>
      </c>
      <c r="AG1290" s="147">
        <v>41029</v>
      </c>
      <c r="AH1290" s="147">
        <v>2012</v>
      </c>
      <c r="AT1290" t="s">
        <v>984</v>
      </c>
      <c r="AU1290">
        <v>0.05</v>
      </c>
      <c r="AV1290" t="s">
        <v>976</v>
      </c>
      <c r="AY1290" t="s">
        <v>976</v>
      </c>
      <c r="AZ1290" t="s">
        <v>962</v>
      </c>
    </row>
    <row r="1291" spans="21:63">
      <c r="U1291" t="s">
        <v>234</v>
      </c>
      <c r="V1291" t="s">
        <v>230</v>
      </c>
      <c r="W1291" t="s">
        <v>235</v>
      </c>
      <c r="X1291">
        <v>7</v>
      </c>
      <c r="Y1291">
        <v>630</v>
      </c>
      <c r="Z1291" t="s">
        <v>1000</v>
      </c>
      <c r="AA1291" t="s">
        <v>1001</v>
      </c>
      <c r="AB1291">
        <v>1</v>
      </c>
      <c r="AC1291" t="s">
        <v>960</v>
      </c>
      <c r="AD1291">
        <v>1</v>
      </c>
      <c r="AE1291">
        <v>20120531</v>
      </c>
      <c r="AF1291" s="358">
        <v>41060</v>
      </c>
      <c r="AG1291" s="147">
        <v>41060</v>
      </c>
      <c r="AH1291" s="147">
        <v>2012</v>
      </c>
      <c r="AU1291">
        <v>0.21</v>
      </c>
      <c r="AV1291" t="s">
        <v>976</v>
      </c>
      <c r="AY1291" t="s">
        <v>976</v>
      </c>
      <c r="AZ1291" t="s">
        <v>962</v>
      </c>
      <c r="BF1291">
        <v>0.21</v>
      </c>
      <c r="BG1291" t="s">
        <v>976</v>
      </c>
      <c r="BJ1291" t="s">
        <v>976</v>
      </c>
      <c r="BK1291" t="s">
        <v>963</v>
      </c>
    </row>
    <row r="1292" spans="21:63">
      <c r="U1292" t="s">
        <v>234</v>
      </c>
      <c r="V1292" t="s">
        <v>230</v>
      </c>
      <c r="W1292" t="s">
        <v>235</v>
      </c>
      <c r="X1292">
        <v>7</v>
      </c>
      <c r="Y1292">
        <v>630</v>
      </c>
      <c r="Z1292" t="s">
        <v>1000</v>
      </c>
      <c r="AA1292" t="s">
        <v>1001</v>
      </c>
      <c r="AB1292">
        <v>1</v>
      </c>
      <c r="AC1292" t="s">
        <v>960</v>
      </c>
      <c r="AD1292">
        <v>1</v>
      </c>
      <c r="AE1292">
        <v>20120630</v>
      </c>
      <c r="AF1292" s="358">
        <v>41090</v>
      </c>
      <c r="AG1292" s="147">
        <v>41090</v>
      </c>
      <c r="AH1292" s="147">
        <v>2012</v>
      </c>
      <c r="AU1292">
        <v>0.04</v>
      </c>
      <c r="AV1292" t="s">
        <v>976</v>
      </c>
      <c r="AY1292" t="s">
        <v>976</v>
      </c>
      <c r="AZ1292" t="s">
        <v>962</v>
      </c>
      <c r="BF1292">
        <v>0.04</v>
      </c>
      <c r="BG1292" t="s">
        <v>976</v>
      </c>
      <c r="BJ1292" t="s">
        <v>976</v>
      </c>
      <c r="BK1292" t="s">
        <v>963</v>
      </c>
    </row>
    <row r="1293" spans="21:63">
      <c r="U1293" t="s">
        <v>234</v>
      </c>
      <c r="V1293" t="s">
        <v>230</v>
      </c>
      <c r="W1293" t="s">
        <v>235</v>
      </c>
      <c r="X1293">
        <v>7</v>
      </c>
      <c r="Y1293">
        <v>630</v>
      </c>
      <c r="Z1293" t="s">
        <v>1000</v>
      </c>
      <c r="AA1293" t="s">
        <v>1001</v>
      </c>
      <c r="AB1293">
        <v>1</v>
      </c>
      <c r="AC1293" t="s">
        <v>960</v>
      </c>
      <c r="AD1293">
        <v>1</v>
      </c>
      <c r="AE1293">
        <v>20120731</v>
      </c>
      <c r="AF1293" s="358">
        <v>41121</v>
      </c>
      <c r="AG1293" s="147">
        <v>41121</v>
      </c>
      <c r="AH1293" s="147">
        <v>2012</v>
      </c>
      <c r="AU1293">
        <v>0.12</v>
      </c>
      <c r="AV1293" t="s">
        <v>976</v>
      </c>
      <c r="AY1293" t="s">
        <v>976</v>
      </c>
      <c r="AZ1293" t="s">
        <v>962</v>
      </c>
      <c r="BF1293">
        <v>0.12</v>
      </c>
      <c r="BG1293" t="s">
        <v>976</v>
      </c>
      <c r="BJ1293" t="s">
        <v>976</v>
      </c>
      <c r="BK1293" t="s">
        <v>963</v>
      </c>
    </row>
    <row r="1294" spans="21:63">
      <c r="U1294" t="s">
        <v>234</v>
      </c>
      <c r="V1294" t="s">
        <v>230</v>
      </c>
      <c r="W1294" t="s">
        <v>235</v>
      </c>
      <c r="X1294">
        <v>7</v>
      </c>
      <c r="Y1294">
        <v>630</v>
      </c>
      <c r="Z1294" t="s">
        <v>1000</v>
      </c>
      <c r="AA1294" t="s">
        <v>1001</v>
      </c>
      <c r="AB1294">
        <v>1</v>
      </c>
      <c r="AC1294" t="s">
        <v>960</v>
      </c>
      <c r="AD1294">
        <v>1</v>
      </c>
      <c r="AE1294">
        <v>20120831</v>
      </c>
      <c r="AF1294" s="358">
        <v>41152</v>
      </c>
      <c r="AG1294" s="147">
        <v>41152</v>
      </c>
      <c r="AH1294" s="147">
        <v>2012</v>
      </c>
      <c r="AT1294" t="s">
        <v>984</v>
      </c>
      <c r="AU1294">
        <v>0.01</v>
      </c>
      <c r="AV1294" t="s">
        <v>976</v>
      </c>
      <c r="AY1294" t="s">
        <v>976</v>
      </c>
      <c r="AZ1294" t="s">
        <v>962</v>
      </c>
      <c r="BE1294" t="s">
        <v>984</v>
      </c>
      <c r="BF1294">
        <v>0.01</v>
      </c>
      <c r="BG1294" t="s">
        <v>976</v>
      </c>
      <c r="BJ1294" t="s">
        <v>976</v>
      </c>
      <c r="BK1294" t="s">
        <v>963</v>
      </c>
    </row>
    <row r="1295" spans="21:63">
      <c r="U1295" t="s">
        <v>234</v>
      </c>
      <c r="V1295" t="s">
        <v>230</v>
      </c>
      <c r="W1295" t="s">
        <v>235</v>
      </c>
      <c r="X1295">
        <v>7</v>
      </c>
      <c r="Y1295">
        <v>630</v>
      </c>
      <c r="Z1295" t="s">
        <v>1000</v>
      </c>
      <c r="AA1295" t="s">
        <v>1001</v>
      </c>
      <c r="AB1295">
        <v>1</v>
      </c>
      <c r="AC1295" t="s">
        <v>960</v>
      </c>
      <c r="AD1295">
        <v>1</v>
      </c>
      <c r="AE1295">
        <v>20120930</v>
      </c>
      <c r="AF1295" s="358">
        <v>41182</v>
      </c>
      <c r="AG1295" s="147">
        <v>41182</v>
      </c>
      <c r="AH1295" s="147">
        <v>2012</v>
      </c>
      <c r="AU1295">
        <v>0.01</v>
      </c>
      <c r="AV1295" t="s">
        <v>976</v>
      </c>
      <c r="AY1295" t="s">
        <v>976</v>
      </c>
      <c r="AZ1295" t="s">
        <v>962</v>
      </c>
      <c r="BF1295">
        <v>0.01</v>
      </c>
      <c r="BG1295" t="s">
        <v>976</v>
      </c>
      <c r="BJ1295" t="s">
        <v>976</v>
      </c>
      <c r="BK1295" t="s">
        <v>963</v>
      </c>
    </row>
    <row r="1296" spans="21:63">
      <c r="U1296" t="s">
        <v>234</v>
      </c>
      <c r="V1296" t="s">
        <v>230</v>
      </c>
      <c r="W1296" t="s">
        <v>235</v>
      </c>
      <c r="X1296">
        <v>7</v>
      </c>
      <c r="Y1296">
        <v>665</v>
      </c>
      <c r="Z1296" t="s">
        <v>1002</v>
      </c>
      <c r="AA1296" t="s">
        <v>1003</v>
      </c>
      <c r="AB1296">
        <v>1</v>
      </c>
      <c r="AC1296" t="s">
        <v>960</v>
      </c>
      <c r="AD1296">
        <v>1</v>
      </c>
      <c r="AE1296">
        <v>20090731</v>
      </c>
      <c r="AF1296" s="358">
        <v>40025</v>
      </c>
      <c r="AG1296" s="147">
        <v>40025</v>
      </c>
      <c r="AH1296" s="147">
        <v>2009</v>
      </c>
      <c r="AU1296">
        <v>0.03</v>
      </c>
      <c r="AV1296" t="s">
        <v>976</v>
      </c>
      <c r="AY1296" t="s">
        <v>976</v>
      </c>
      <c r="AZ1296" t="s">
        <v>962</v>
      </c>
    </row>
    <row r="1297" spans="21:52">
      <c r="U1297" t="s">
        <v>234</v>
      </c>
      <c r="V1297" t="s">
        <v>230</v>
      </c>
      <c r="W1297" t="s">
        <v>235</v>
      </c>
      <c r="X1297">
        <v>7</v>
      </c>
      <c r="Y1297">
        <v>665</v>
      </c>
      <c r="Z1297" t="s">
        <v>1002</v>
      </c>
      <c r="AA1297" t="s">
        <v>1003</v>
      </c>
      <c r="AB1297">
        <v>1</v>
      </c>
      <c r="AC1297" t="s">
        <v>960</v>
      </c>
      <c r="AD1297">
        <v>1</v>
      </c>
      <c r="AE1297">
        <v>20090831</v>
      </c>
      <c r="AF1297" s="358">
        <v>40056</v>
      </c>
      <c r="AG1297" s="147">
        <v>40056</v>
      </c>
      <c r="AH1297" s="147">
        <v>2009</v>
      </c>
      <c r="AU1297">
        <v>0.03</v>
      </c>
      <c r="AV1297" t="s">
        <v>976</v>
      </c>
      <c r="AY1297" t="s">
        <v>976</v>
      </c>
      <c r="AZ1297" t="s">
        <v>962</v>
      </c>
    </row>
    <row r="1298" spans="21:52">
      <c r="U1298" t="s">
        <v>234</v>
      </c>
      <c r="V1298" t="s">
        <v>230</v>
      </c>
      <c r="W1298" t="s">
        <v>235</v>
      </c>
      <c r="X1298">
        <v>7</v>
      </c>
      <c r="Y1298">
        <v>665</v>
      </c>
      <c r="Z1298" t="s">
        <v>1002</v>
      </c>
      <c r="AA1298" t="s">
        <v>1003</v>
      </c>
      <c r="AB1298">
        <v>1</v>
      </c>
      <c r="AC1298" t="s">
        <v>960</v>
      </c>
      <c r="AD1298">
        <v>1</v>
      </c>
      <c r="AE1298">
        <v>20090930</v>
      </c>
      <c r="AF1298" s="358">
        <v>40086</v>
      </c>
      <c r="AG1298" s="147">
        <v>40086</v>
      </c>
      <c r="AH1298" s="147">
        <v>2009</v>
      </c>
      <c r="AU1298">
        <v>0.04</v>
      </c>
      <c r="AV1298" t="s">
        <v>976</v>
      </c>
      <c r="AY1298" t="s">
        <v>976</v>
      </c>
      <c r="AZ1298" t="s">
        <v>962</v>
      </c>
    </row>
    <row r="1299" spans="21:52">
      <c r="U1299" t="s">
        <v>234</v>
      </c>
      <c r="V1299" t="s">
        <v>230</v>
      </c>
      <c r="W1299" t="s">
        <v>235</v>
      </c>
      <c r="X1299">
        <v>7</v>
      </c>
      <c r="Y1299">
        <v>665</v>
      </c>
      <c r="Z1299" t="s">
        <v>1002</v>
      </c>
      <c r="AA1299" t="s">
        <v>1003</v>
      </c>
      <c r="AB1299">
        <v>1</v>
      </c>
      <c r="AC1299" t="s">
        <v>960</v>
      </c>
      <c r="AD1299">
        <v>1</v>
      </c>
      <c r="AE1299">
        <v>20091031</v>
      </c>
      <c r="AF1299" s="358">
        <v>40117</v>
      </c>
      <c r="AG1299" s="147">
        <v>40117</v>
      </c>
      <c r="AH1299" s="147">
        <v>2009</v>
      </c>
      <c r="AU1299">
        <v>0.03</v>
      </c>
      <c r="AV1299" t="s">
        <v>976</v>
      </c>
      <c r="AY1299" t="s">
        <v>976</v>
      </c>
      <c r="AZ1299" t="s">
        <v>962</v>
      </c>
    </row>
    <row r="1300" spans="21:52">
      <c r="U1300" t="s">
        <v>234</v>
      </c>
      <c r="V1300" t="s">
        <v>230</v>
      </c>
      <c r="W1300" t="s">
        <v>235</v>
      </c>
      <c r="X1300">
        <v>7</v>
      </c>
      <c r="Y1300">
        <v>665</v>
      </c>
      <c r="Z1300" t="s">
        <v>1002</v>
      </c>
      <c r="AA1300" t="s">
        <v>1003</v>
      </c>
      <c r="AB1300">
        <v>1</v>
      </c>
      <c r="AC1300" t="s">
        <v>960</v>
      </c>
      <c r="AD1300">
        <v>1</v>
      </c>
      <c r="AE1300">
        <v>20091130</v>
      </c>
      <c r="AF1300" s="358">
        <v>40147</v>
      </c>
      <c r="AG1300" s="147">
        <v>40147</v>
      </c>
      <c r="AH1300" s="147">
        <v>2009</v>
      </c>
      <c r="AT1300" t="s">
        <v>984</v>
      </c>
      <c r="AU1300">
        <v>0.01</v>
      </c>
      <c r="AV1300" t="s">
        <v>976</v>
      </c>
      <c r="AY1300" t="s">
        <v>976</v>
      </c>
      <c r="AZ1300" t="s">
        <v>962</v>
      </c>
    </row>
    <row r="1301" spans="21:52">
      <c r="U1301" t="s">
        <v>234</v>
      </c>
      <c r="V1301" t="s">
        <v>230</v>
      </c>
      <c r="W1301" t="s">
        <v>235</v>
      </c>
      <c r="X1301">
        <v>7</v>
      </c>
      <c r="Y1301">
        <v>665</v>
      </c>
      <c r="Z1301" t="s">
        <v>1002</v>
      </c>
      <c r="AA1301" t="s">
        <v>1003</v>
      </c>
      <c r="AB1301">
        <v>1</v>
      </c>
      <c r="AC1301" t="s">
        <v>960</v>
      </c>
      <c r="AD1301">
        <v>1</v>
      </c>
      <c r="AE1301">
        <v>20091231</v>
      </c>
      <c r="AF1301" s="358">
        <v>40178</v>
      </c>
      <c r="AG1301" s="147">
        <v>40178</v>
      </c>
      <c r="AH1301" s="147">
        <v>2009</v>
      </c>
      <c r="AU1301">
        <v>0.03</v>
      </c>
      <c r="AV1301" t="s">
        <v>976</v>
      </c>
      <c r="AY1301" t="s">
        <v>976</v>
      </c>
      <c r="AZ1301" t="s">
        <v>962</v>
      </c>
    </row>
    <row r="1302" spans="21:52">
      <c r="U1302" t="s">
        <v>234</v>
      </c>
      <c r="V1302" t="s">
        <v>230</v>
      </c>
      <c r="W1302" t="s">
        <v>235</v>
      </c>
      <c r="X1302">
        <v>7</v>
      </c>
      <c r="Y1302">
        <v>665</v>
      </c>
      <c r="Z1302" t="s">
        <v>1002</v>
      </c>
      <c r="AA1302" t="s">
        <v>1003</v>
      </c>
      <c r="AB1302">
        <v>1</v>
      </c>
      <c r="AC1302" t="s">
        <v>960</v>
      </c>
      <c r="AD1302">
        <v>1</v>
      </c>
      <c r="AE1302">
        <v>20100131</v>
      </c>
      <c r="AF1302" s="358">
        <v>40209</v>
      </c>
      <c r="AG1302" s="147">
        <v>40209</v>
      </c>
      <c r="AH1302" s="147">
        <v>2010</v>
      </c>
      <c r="AU1302">
        <v>0.02</v>
      </c>
      <c r="AV1302" t="s">
        <v>976</v>
      </c>
      <c r="AY1302" t="s">
        <v>976</v>
      </c>
      <c r="AZ1302" t="s">
        <v>962</v>
      </c>
    </row>
    <row r="1303" spans="21:52">
      <c r="U1303" t="s">
        <v>234</v>
      </c>
      <c r="V1303" t="s">
        <v>230</v>
      </c>
      <c r="W1303" t="s">
        <v>235</v>
      </c>
      <c r="X1303">
        <v>7</v>
      </c>
      <c r="Y1303">
        <v>665</v>
      </c>
      <c r="Z1303" t="s">
        <v>1002</v>
      </c>
      <c r="AA1303" t="s">
        <v>1003</v>
      </c>
      <c r="AB1303">
        <v>1</v>
      </c>
      <c r="AC1303" t="s">
        <v>960</v>
      </c>
      <c r="AD1303">
        <v>1</v>
      </c>
      <c r="AE1303">
        <v>20100228</v>
      </c>
      <c r="AF1303" s="358">
        <v>40237</v>
      </c>
      <c r="AG1303" s="147">
        <v>40237</v>
      </c>
      <c r="AH1303" s="147">
        <v>2010</v>
      </c>
      <c r="AU1303">
        <v>0.02</v>
      </c>
      <c r="AV1303" t="s">
        <v>976</v>
      </c>
      <c r="AY1303" t="s">
        <v>976</v>
      </c>
      <c r="AZ1303" t="s">
        <v>962</v>
      </c>
    </row>
    <row r="1304" spans="21:52">
      <c r="U1304" t="s">
        <v>234</v>
      </c>
      <c r="V1304" t="s">
        <v>230</v>
      </c>
      <c r="W1304" t="s">
        <v>235</v>
      </c>
      <c r="X1304">
        <v>7</v>
      </c>
      <c r="Y1304">
        <v>665</v>
      </c>
      <c r="Z1304" t="s">
        <v>1002</v>
      </c>
      <c r="AA1304" t="s">
        <v>1003</v>
      </c>
      <c r="AB1304">
        <v>1</v>
      </c>
      <c r="AC1304" t="s">
        <v>960</v>
      </c>
      <c r="AD1304">
        <v>1</v>
      </c>
      <c r="AE1304">
        <v>20100331</v>
      </c>
      <c r="AF1304" s="358">
        <v>40268</v>
      </c>
      <c r="AG1304" s="147">
        <v>40268</v>
      </c>
      <c r="AH1304" s="147">
        <v>2010</v>
      </c>
      <c r="AU1304">
        <v>0.03</v>
      </c>
      <c r="AV1304" t="s">
        <v>976</v>
      </c>
      <c r="AY1304" t="s">
        <v>976</v>
      </c>
      <c r="AZ1304" t="s">
        <v>962</v>
      </c>
    </row>
    <row r="1305" spans="21:52">
      <c r="U1305" t="s">
        <v>234</v>
      </c>
      <c r="V1305" t="s">
        <v>230</v>
      </c>
      <c r="W1305" t="s">
        <v>235</v>
      </c>
      <c r="X1305">
        <v>7</v>
      </c>
      <c r="Y1305">
        <v>665</v>
      </c>
      <c r="Z1305" t="s">
        <v>1002</v>
      </c>
      <c r="AA1305" t="s">
        <v>1003</v>
      </c>
      <c r="AB1305">
        <v>1</v>
      </c>
      <c r="AC1305" t="s">
        <v>960</v>
      </c>
      <c r="AD1305">
        <v>1</v>
      </c>
      <c r="AE1305">
        <v>20100430</v>
      </c>
      <c r="AF1305" s="358">
        <v>40298</v>
      </c>
      <c r="AG1305" s="147">
        <v>40298</v>
      </c>
      <c r="AH1305" s="147">
        <v>2010</v>
      </c>
      <c r="AU1305">
        <v>0.01</v>
      </c>
      <c r="AV1305" t="s">
        <v>976</v>
      </c>
      <c r="AY1305" t="s">
        <v>976</v>
      </c>
      <c r="AZ1305" t="s">
        <v>962</v>
      </c>
    </row>
    <row r="1306" spans="21:52">
      <c r="U1306" t="s">
        <v>234</v>
      </c>
      <c r="V1306" t="s">
        <v>230</v>
      </c>
      <c r="W1306" t="s">
        <v>235</v>
      </c>
      <c r="X1306">
        <v>7</v>
      </c>
      <c r="Y1306">
        <v>665</v>
      </c>
      <c r="Z1306" t="s">
        <v>1002</v>
      </c>
      <c r="AA1306" t="s">
        <v>1003</v>
      </c>
      <c r="AB1306">
        <v>1</v>
      </c>
      <c r="AC1306" t="s">
        <v>960</v>
      </c>
      <c r="AD1306">
        <v>1</v>
      </c>
      <c r="AE1306">
        <v>20100531</v>
      </c>
      <c r="AF1306" s="358">
        <v>40329</v>
      </c>
      <c r="AG1306" s="147">
        <v>40329</v>
      </c>
      <c r="AH1306" s="147">
        <v>2010</v>
      </c>
      <c r="AU1306">
        <v>0.02</v>
      </c>
      <c r="AV1306" t="s">
        <v>976</v>
      </c>
      <c r="AY1306" t="s">
        <v>976</v>
      </c>
      <c r="AZ1306" t="s">
        <v>962</v>
      </c>
    </row>
    <row r="1307" spans="21:52">
      <c r="U1307" t="s">
        <v>234</v>
      </c>
      <c r="V1307" t="s">
        <v>230</v>
      </c>
      <c r="W1307" t="s">
        <v>235</v>
      </c>
      <c r="X1307">
        <v>7</v>
      </c>
      <c r="Y1307">
        <v>665</v>
      </c>
      <c r="Z1307" t="s">
        <v>1002</v>
      </c>
      <c r="AA1307" t="s">
        <v>1003</v>
      </c>
      <c r="AB1307">
        <v>1</v>
      </c>
      <c r="AC1307" t="s">
        <v>960</v>
      </c>
      <c r="AD1307">
        <v>1</v>
      </c>
      <c r="AE1307">
        <v>20100630</v>
      </c>
      <c r="AF1307" s="358">
        <v>40359</v>
      </c>
      <c r="AG1307" s="147">
        <v>40359</v>
      </c>
      <c r="AH1307" s="147">
        <v>2010</v>
      </c>
      <c r="AU1307">
        <v>0.02</v>
      </c>
      <c r="AV1307" t="s">
        <v>976</v>
      </c>
      <c r="AY1307" t="s">
        <v>976</v>
      </c>
      <c r="AZ1307" t="s">
        <v>962</v>
      </c>
    </row>
    <row r="1308" spans="21:52">
      <c r="U1308" t="s">
        <v>234</v>
      </c>
      <c r="V1308" t="s">
        <v>230</v>
      </c>
      <c r="W1308" t="s">
        <v>235</v>
      </c>
      <c r="X1308">
        <v>7</v>
      </c>
      <c r="Y1308">
        <v>665</v>
      </c>
      <c r="Z1308" t="s">
        <v>1002</v>
      </c>
      <c r="AA1308" t="s">
        <v>1003</v>
      </c>
      <c r="AB1308">
        <v>1</v>
      </c>
      <c r="AC1308" t="s">
        <v>960</v>
      </c>
      <c r="AD1308">
        <v>1</v>
      </c>
      <c r="AE1308">
        <v>20100731</v>
      </c>
      <c r="AF1308" s="358">
        <v>40390</v>
      </c>
      <c r="AG1308" s="147">
        <v>40390</v>
      </c>
      <c r="AH1308" s="147">
        <v>2010</v>
      </c>
      <c r="AU1308">
        <v>0.03</v>
      </c>
      <c r="AV1308" t="s">
        <v>976</v>
      </c>
      <c r="AY1308" t="s">
        <v>976</v>
      </c>
      <c r="AZ1308" t="s">
        <v>962</v>
      </c>
    </row>
    <row r="1309" spans="21:52">
      <c r="U1309" t="s">
        <v>234</v>
      </c>
      <c r="V1309" t="s">
        <v>230</v>
      </c>
      <c r="W1309" t="s">
        <v>235</v>
      </c>
      <c r="X1309">
        <v>7</v>
      </c>
      <c r="Y1309">
        <v>665</v>
      </c>
      <c r="Z1309" t="s">
        <v>1002</v>
      </c>
      <c r="AA1309" t="s">
        <v>1003</v>
      </c>
      <c r="AB1309">
        <v>1</v>
      </c>
      <c r="AC1309" t="s">
        <v>960</v>
      </c>
      <c r="AD1309">
        <v>1</v>
      </c>
      <c r="AE1309">
        <v>20100831</v>
      </c>
      <c r="AF1309" s="358">
        <v>40421</v>
      </c>
      <c r="AG1309" s="147">
        <v>40421</v>
      </c>
      <c r="AH1309" s="147">
        <v>2010</v>
      </c>
      <c r="AU1309">
        <v>0.02</v>
      </c>
      <c r="AV1309" t="s">
        <v>976</v>
      </c>
      <c r="AY1309" t="s">
        <v>976</v>
      </c>
      <c r="AZ1309" t="s">
        <v>962</v>
      </c>
    </row>
    <row r="1310" spans="21:52">
      <c r="U1310" t="s">
        <v>234</v>
      </c>
      <c r="V1310" t="s">
        <v>230</v>
      </c>
      <c r="W1310" t="s">
        <v>235</v>
      </c>
      <c r="X1310">
        <v>7</v>
      </c>
      <c r="Y1310">
        <v>665</v>
      </c>
      <c r="Z1310" t="s">
        <v>1002</v>
      </c>
      <c r="AA1310" t="s">
        <v>1003</v>
      </c>
      <c r="AB1310">
        <v>1</v>
      </c>
      <c r="AC1310" t="s">
        <v>960</v>
      </c>
      <c r="AD1310">
        <v>1</v>
      </c>
      <c r="AE1310">
        <v>20100930</v>
      </c>
      <c r="AF1310" s="358">
        <v>40451</v>
      </c>
      <c r="AG1310" s="147">
        <v>40451</v>
      </c>
      <c r="AH1310" s="147">
        <v>2010</v>
      </c>
      <c r="AU1310">
        <v>0.02</v>
      </c>
      <c r="AV1310" t="s">
        <v>976</v>
      </c>
      <c r="AY1310" t="s">
        <v>976</v>
      </c>
      <c r="AZ1310" t="s">
        <v>962</v>
      </c>
    </row>
    <row r="1311" spans="21:52">
      <c r="U1311" t="s">
        <v>234</v>
      </c>
      <c r="V1311" t="s">
        <v>230</v>
      </c>
      <c r="W1311" t="s">
        <v>235</v>
      </c>
      <c r="X1311">
        <v>7</v>
      </c>
      <c r="Y1311">
        <v>665</v>
      </c>
      <c r="Z1311" t="s">
        <v>1002</v>
      </c>
      <c r="AA1311" t="s">
        <v>1003</v>
      </c>
      <c r="AB1311">
        <v>1</v>
      </c>
      <c r="AC1311" t="s">
        <v>960</v>
      </c>
      <c r="AD1311">
        <v>1</v>
      </c>
      <c r="AE1311">
        <v>20101031</v>
      </c>
      <c r="AF1311" s="358">
        <v>40482</v>
      </c>
      <c r="AG1311" s="147">
        <v>40482</v>
      </c>
      <c r="AH1311" s="147">
        <v>2010</v>
      </c>
      <c r="AU1311">
        <v>0.02</v>
      </c>
      <c r="AV1311" t="s">
        <v>976</v>
      </c>
      <c r="AY1311" t="s">
        <v>976</v>
      </c>
      <c r="AZ1311" t="s">
        <v>962</v>
      </c>
    </row>
    <row r="1312" spans="21:52">
      <c r="U1312" t="s">
        <v>234</v>
      </c>
      <c r="V1312" t="s">
        <v>230</v>
      </c>
      <c r="W1312" t="s">
        <v>235</v>
      </c>
      <c r="X1312">
        <v>7</v>
      </c>
      <c r="Y1312">
        <v>665</v>
      </c>
      <c r="Z1312" t="s">
        <v>1002</v>
      </c>
      <c r="AA1312" t="s">
        <v>1003</v>
      </c>
      <c r="AB1312">
        <v>1</v>
      </c>
      <c r="AC1312" t="s">
        <v>960</v>
      </c>
      <c r="AD1312">
        <v>1</v>
      </c>
      <c r="AE1312">
        <v>20101130</v>
      </c>
      <c r="AF1312" s="358">
        <v>40512</v>
      </c>
      <c r="AG1312" s="147">
        <v>40512</v>
      </c>
      <c r="AH1312" s="147">
        <v>2010</v>
      </c>
      <c r="AU1312">
        <v>0.02</v>
      </c>
      <c r="AV1312" t="s">
        <v>976</v>
      </c>
      <c r="AY1312" t="s">
        <v>976</v>
      </c>
      <c r="AZ1312" t="s">
        <v>962</v>
      </c>
    </row>
    <row r="1313" spans="21:52">
      <c r="U1313" t="s">
        <v>234</v>
      </c>
      <c r="V1313" t="s">
        <v>230</v>
      </c>
      <c r="W1313" t="s">
        <v>235</v>
      </c>
      <c r="X1313">
        <v>7</v>
      </c>
      <c r="Y1313">
        <v>665</v>
      </c>
      <c r="Z1313" t="s">
        <v>1002</v>
      </c>
      <c r="AA1313" t="s">
        <v>1003</v>
      </c>
      <c r="AB1313">
        <v>1</v>
      </c>
      <c r="AC1313" t="s">
        <v>960</v>
      </c>
      <c r="AD1313">
        <v>1</v>
      </c>
      <c r="AE1313">
        <v>20101231</v>
      </c>
      <c r="AF1313" s="358">
        <v>40543</v>
      </c>
      <c r="AG1313" s="147">
        <v>40543</v>
      </c>
      <c r="AH1313" s="147">
        <v>2010</v>
      </c>
      <c r="AU1313">
        <v>0.04</v>
      </c>
      <c r="AV1313" t="s">
        <v>976</v>
      </c>
      <c r="AY1313" t="s">
        <v>976</v>
      </c>
      <c r="AZ1313" t="s">
        <v>962</v>
      </c>
    </row>
    <row r="1314" spans="21:52">
      <c r="U1314" t="s">
        <v>234</v>
      </c>
      <c r="V1314" t="s">
        <v>230</v>
      </c>
      <c r="W1314" t="s">
        <v>235</v>
      </c>
      <c r="X1314">
        <v>7</v>
      </c>
      <c r="Y1314">
        <v>665</v>
      </c>
      <c r="Z1314" t="s">
        <v>1002</v>
      </c>
      <c r="AA1314" t="s">
        <v>1003</v>
      </c>
      <c r="AB1314">
        <v>1</v>
      </c>
      <c r="AC1314" t="s">
        <v>960</v>
      </c>
      <c r="AD1314">
        <v>1</v>
      </c>
      <c r="AE1314">
        <v>20110131</v>
      </c>
      <c r="AF1314" s="358">
        <v>40574</v>
      </c>
      <c r="AG1314" s="147">
        <v>40574</v>
      </c>
      <c r="AH1314" s="147">
        <v>2011</v>
      </c>
      <c r="AU1314">
        <v>0.02</v>
      </c>
      <c r="AV1314" t="s">
        <v>976</v>
      </c>
      <c r="AY1314" t="s">
        <v>976</v>
      </c>
      <c r="AZ1314" t="s">
        <v>962</v>
      </c>
    </row>
    <row r="1315" spans="21:52">
      <c r="U1315" t="s">
        <v>234</v>
      </c>
      <c r="V1315" t="s">
        <v>230</v>
      </c>
      <c r="W1315" t="s">
        <v>235</v>
      </c>
      <c r="X1315">
        <v>7</v>
      </c>
      <c r="Y1315">
        <v>665</v>
      </c>
      <c r="Z1315" t="s">
        <v>1002</v>
      </c>
      <c r="AA1315" t="s">
        <v>1003</v>
      </c>
      <c r="AB1315">
        <v>1</v>
      </c>
      <c r="AC1315" t="s">
        <v>960</v>
      </c>
      <c r="AD1315">
        <v>1</v>
      </c>
      <c r="AE1315">
        <v>20110228</v>
      </c>
      <c r="AF1315" s="358">
        <v>40602</v>
      </c>
      <c r="AG1315" s="147">
        <v>40602</v>
      </c>
      <c r="AH1315" s="147">
        <v>2011</v>
      </c>
      <c r="AU1315">
        <v>0.02</v>
      </c>
      <c r="AV1315" t="s">
        <v>976</v>
      </c>
      <c r="AY1315" t="s">
        <v>976</v>
      </c>
      <c r="AZ1315" t="s">
        <v>962</v>
      </c>
    </row>
    <row r="1316" spans="21:52">
      <c r="U1316" t="s">
        <v>234</v>
      </c>
      <c r="V1316" t="s">
        <v>230</v>
      </c>
      <c r="W1316" t="s">
        <v>235</v>
      </c>
      <c r="X1316">
        <v>7</v>
      </c>
      <c r="Y1316">
        <v>665</v>
      </c>
      <c r="Z1316" t="s">
        <v>1002</v>
      </c>
      <c r="AA1316" t="s">
        <v>1003</v>
      </c>
      <c r="AB1316">
        <v>1</v>
      </c>
      <c r="AC1316" t="s">
        <v>960</v>
      </c>
      <c r="AD1316">
        <v>1</v>
      </c>
      <c r="AE1316">
        <v>20110331</v>
      </c>
      <c r="AF1316" s="358">
        <v>40633</v>
      </c>
      <c r="AG1316" s="147">
        <v>40633</v>
      </c>
      <c r="AH1316" s="147">
        <v>2011</v>
      </c>
      <c r="AU1316">
        <v>0.02</v>
      </c>
      <c r="AV1316" t="s">
        <v>976</v>
      </c>
      <c r="AY1316" t="s">
        <v>976</v>
      </c>
      <c r="AZ1316" t="s">
        <v>962</v>
      </c>
    </row>
    <row r="1317" spans="21:52">
      <c r="U1317" t="s">
        <v>234</v>
      </c>
      <c r="V1317" t="s">
        <v>230</v>
      </c>
      <c r="W1317" t="s">
        <v>235</v>
      </c>
      <c r="X1317">
        <v>7</v>
      </c>
      <c r="Y1317">
        <v>665</v>
      </c>
      <c r="Z1317" t="s">
        <v>1002</v>
      </c>
      <c r="AA1317" t="s">
        <v>1003</v>
      </c>
      <c r="AB1317">
        <v>1</v>
      </c>
      <c r="AC1317" t="s">
        <v>960</v>
      </c>
      <c r="AD1317">
        <v>1</v>
      </c>
      <c r="AE1317">
        <v>20110430</v>
      </c>
      <c r="AF1317" s="358">
        <v>40663</v>
      </c>
      <c r="AG1317" s="147">
        <v>40663</v>
      </c>
      <c r="AH1317" s="147">
        <v>2011</v>
      </c>
      <c r="AU1317">
        <v>0.02</v>
      </c>
      <c r="AV1317" t="s">
        <v>976</v>
      </c>
      <c r="AY1317" t="s">
        <v>976</v>
      </c>
      <c r="AZ1317" t="s">
        <v>962</v>
      </c>
    </row>
    <row r="1318" spans="21:52">
      <c r="U1318" t="s">
        <v>234</v>
      </c>
      <c r="V1318" t="s">
        <v>230</v>
      </c>
      <c r="W1318" t="s">
        <v>235</v>
      </c>
      <c r="X1318">
        <v>7</v>
      </c>
      <c r="Y1318">
        <v>665</v>
      </c>
      <c r="Z1318" t="s">
        <v>1002</v>
      </c>
      <c r="AA1318" t="s">
        <v>1003</v>
      </c>
      <c r="AB1318">
        <v>1</v>
      </c>
      <c r="AC1318" t="s">
        <v>960</v>
      </c>
      <c r="AD1318">
        <v>1</v>
      </c>
      <c r="AE1318">
        <v>20110531</v>
      </c>
      <c r="AF1318" s="358">
        <v>40694</v>
      </c>
      <c r="AG1318" s="147">
        <v>40694</v>
      </c>
      <c r="AH1318" s="147">
        <v>2011</v>
      </c>
      <c r="AU1318">
        <v>0.03</v>
      </c>
      <c r="AV1318" t="s">
        <v>976</v>
      </c>
      <c r="AY1318" t="s">
        <v>976</v>
      </c>
      <c r="AZ1318" t="s">
        <v>962</v>
      </c>
    </row>
    <row r="1319" spans="21:52">
      <c r="U1319" t="s">
        <v>234</v>
      </c>
      <c r="V1319" t="s">
        <v>230</v>
      </c>
      <c r="W1319" t="s">
        <v>235</v>
      </c>
      <c r="X1319">
        <v>7</v>
      </c>
      <c r="Y1319">
        <v>665</v>
      </c>
      <c r="Z1319" t="s">
        <v>1002</v>
      </c>
      <c r="AA1319" t="s">
        <v>1003</v>
      </c>
      <c r="AB1319">
        <v>1</v>
      </c>
      <c r="AC1319" t="s">
        <v>960</v>
      </c>
      <c r="AD1319">
        <v>1</v>
      </c>
      <c r="AE1319">
        <v>20110630</v>
      </c>
      <c r="AF1319" s="358">
        <v>40724</v>
      </c>
      <c r="AG1319" s="147">
        <v>40724</v>
      </c>
      <c r="AH1319" s="147">
        <v>2011</v>
      </c>
      <c r="AU1319">
        <v>0.03</v>
      </c>
      <c r="AV1319" t="s">
        <v>976</v>
      </c>
      <c r="AY1319" t="s">
        <v>976</v>
      </c>
      <c r="AZ1319" t="s">
        <v>962</v>
      </c>
    </row>
    <row r="1320" spans="21:52">
      <c r="U1320" t="s">
        <v>234</v>
      </c>
      <c r="V1320" t="s">
        <v>230</v>
      </c>
      <c r="W1320" t="s">
        <v>235</v>
      </c>
      <c r="X1320">
        <v>7</v>
      </c>
      <c r="Y1320">
        <v>665</v>
      </c>
      <c r="Z1320" t="s">
        <v>1002</v>
      </c>
      <c r="AA1320" t="s">
        <v>1003</v>
      </c>
      <c r="AB1320">
        <v>1</v>
      </c>
      <c r="AC1320" t="s">
        <v>960</v>
      </c>
      <c r="AD1320">
        <v>1</v>
      </c>
      <c r="AE1320">
        <v>20110731</v>
      </c>
      <c r="AF1320" s="358">
        <v>40755</v>
      </c>
      <c r="AG1320" s="147">
        <v>40755</v>
      </c>
      <c r="AH1320" s="147">
        <v>2011</v>
      </c>
      <c r="AU1320">
        <v>0.03</v>
      </c>
      <c r="AV1320" t="s">
        <v>976</v>
      </c>
      <c r="AY1320" t="s">
        <v>976</v>
      </c>
      <c r="AZ1320" t="s">
        <v>962</v>
      </c>
    </row>
    <row r="1321" spans="21:52">
      <c r="U1321" t="s">
        <v>234</v>
      </c>
      <c r="V1321" t="s">
        <v>230</v>
      </c>
      <c r="W1321" t="s">
        <v>235</v>
      </c>
      <c r="X1321">
        <v>7</v>
      </c>
      <c r="Y1321">
        <v>665</v>
      </c>
      <c r="Z1321" t="s">
        <v>1002</v>
      </c>
      <c r="AA1321" t="s">
        <v>1003</v>
      </c>
      <c r="AB1321">
        <v>1</v>
      </c>
      <c r="AC1321" t="s">
        <v>960</v>
      </c>
      <c r="AD1321">
        <v>1</v>
      </c>
      <c r="AE1321">
        <v>20110831</v>
      </c>
      <c r="AF1321" s="358">
        <v>40786</v>
      </c>
      <c r="AG1321" s="147">
        <v>40786</v>
      </c>
      <c r="AH1321" s="147">
        <v>2011</v>
      </c>
      <c r="AU1321">
        <v>0.02</v>
      </c>
      <c r="AV1321" t="s">
        <v>976</v>
      </c>
      <c r="AY1321" t="s">
        <v>976</v>
      </c>
      <c r="AZ1321" t="s">
        <v>962</v>
      </c>
    </row>
    <row r="1322" spans="21:52">
      <c r="U1322" t="s">
        <v>234</v>
      </c>
      <c r="V1322" t="s">
        <v>230</v>
      </c>
      <c r="W1322" t="s">
        <v>235</v>
      </c>
      <c r="X1322">
        <v>7</v>
      </c>
      <c r="Y1322">
        <v>665</v>
      </c>
      <c r="Z1322" t="s">
        <v>1002</v>
      </c>
      <c r="AA1322" t="s">
        <v>1003</v>
      </c>
      <c r="AB1322">
        <v>1</v>
      </c>
      <c r="AC1322" t="s">
        <v>960</v>
      </c>
      <c r="AD1322">
        <v>1</v>
      </c>
      <c r="AE1322">
        <v>20110930</v>
      </c>
      <c r="AF1322" s="358">
        <v>40816</v>
      </c>
      <c r="AG1322" s="147">
        <v>40816</v>
      </c>
      <c r="AH1322" s="147">
        <v>2011</v>
      </c>
      <c r="AU1322">
        <v>0.02</v>
      </c>
      <c r="AV1322" t="s">
        <v>976</v>
      </c>
      <c r="AY1322" t="s">
        <v>976</v>
      </c>
      <c r="AZ1322" t="s">
        <v>962</v>
      </c>
    </row>
    <row r="1323" spans="21:52">
      <c r="U1323" t="s">
        <v>234</v>
      </c>
      <c r="V1323" t="s">
        <v>230</v>
      </c>
      <c r="W1323" t="s">
        <v>235</v>
      </c>
      <c r="X1323">
        <v>7</v>
      </c>
      <c r="Y1323">
        <v>665</v>
      </c>
      <c r="Z1323" t="s">
        <v>1002</v>
      </c>
      <c r="AA1323" t="s">
        <v>1003</v>
      </c>
      <c r="AB1323">
        <v>1</v>
      </c>
      <c r="AC1323" t="s">
        <v>960</v>
      </c>
      <c r="AD1323">
        <v>1</v>
      </c>
      <c r="AE1323">
        <v>20111031</v>
      </c>
      <c r="AF1323" s="358">
        <v>40847</v>
      </c>
      <c r="AG1323" s="147">
        <v>40847</v>
      </c>
      <c r="AH1323" s="147">
        <v>2011</v>
      </c>
      <c r="AU1323">
        <v>0.02</v>
      </c>
      <c r="AV1323" t="s">
        <v>976</v>
      </c>
      <c r="AY1323" t="s">
        <v>976</v>
      </c>
      <c r="AZ1323" t="s">
        <v>962</v>
      </c>
    </row>
    <row r="1324" spans="21:52">
      <c r="U1324" t="s">
        <v>234</v>
      </c>
      <c r="V1324" t="s">
        <v>230</v>
      </c>
      <c r="W1324" t="s">
        <v>235</v>
      </c>
      <c r="X1324">
        <v>7</v>
      </c>
      <c r="Y1324">
        <v>665</v>
      </c>
      <c r="Z1324" t="s">
        <v>1002</v>
      </c>
      <c r="AA1324" t="s">
        <v>1003</v>
      </c>
      <c r="AB1324">
        <v>1</v>
      </c>
      <c r="AC1324" t="s">
        <v>960</v>
      </c>
      <c r="AD1324">
        <v>1</v>
      </c>
      <c r="AE1324">
        <v>20111130</v>
      </c>
      <c r="AF1324" s="358">
        <v>40877</v>
      </c>
      <c r="AG1324" s="147">
        <v>40877</v>
      </c>
      <c r="AH1324" s="147">
        <v>2011</v>
      </c>
      <c r="AU1324">
        <v>0.02</v>
      </c>
      <c r="AV1324" t="s">
        <v>976</v>
      </c>
      <c r="AY1324" t="s">
        <v>976</v>
      </c>
      <c r="AZ1324" t="s">
        <v>962</v>
      </c>
    </row>
    <row r="1325" spans="21:52">
      <c r="U1325" t="s">
        <v>234</v>
      </c>
      <c r="V1325" t="s">
        <v>230</v>
      </c>
      <c r="W1325" t="s">
        <v>235</v>
      </c>
      <c r="X1325">
        <v>7</v>
      </c>
      <c r="Y1325">
        <v>665</v>
      </c>
      <c r="Z1325" t="s">
        <v>1002</v>
      </c>
      <c r="AA1325" t="s">
        <v>1003</v>
      </c>
      <c r="AB1325">
        <v>1</v>
      </c>
      <c r="AC1325" t="s">
        <v>960</v>
      </c>
      <c r="AD1325">
        <v>1</v>
      </c>
      <c r="AE1325">
        <v>20111231</v>
      </c>
      <c r="AF1325" s="358">
        <v>40908</v>
      </c>
      <c r="AG1325" s="147">
        <v>40908</v>
      </c>
      <c r="AH1325" s="147">
        <v>2011</v>
      </c>
      <c r="AU1325">
        <v>0.03</v>
      </c>
      <c r="AV1325" t="s">
        <v>976</v>
      </c>
      <c r="AY1325" t="s">
        <v>976</v>
      </c>
      <c r="AZ1325" t="s">
        <v>962</v>
      </c>
    </row>
    <row r="1326" spans="21:52">
      <c r="U1326" t="s">
        <v>234</v>
      </c>
      <c r="V1326" t="s">
        <v>230</v>
      </c>
      <c r="W1326" t="s">
        <v>235</v>
      </c>
      <c r="X1326">
        <v>7</v>
      </c>
      <c r="Y1326">
        <v>665</v>
      </c>
      <c r="Z1326" t="s">
        <v>1002</v>
      </c>
      <c r="AA1326" t="s">
        <v>1003</v>
      </c>
      <c r="AB1326">
        <v>1</v>
      </c>
      <c r="AC1326" t="s">
        <v>960</v>
      </c>
      <c r="AD1326">
        <v>1</v>
      </c>
      <c r="AE1326">
        <v>20120131</v>
      </c>
      <c r="AF1326" s="358">
        <v>40939</v>
      </c>
      <c r="AG1326" s="147">
        <v>40939</v>
      </c>
      <c r="AH1326" s="147">
        <v>2012</v>
      </c>
      <c r="AU1326">
        <v>0.01</v>
      </c>
      <c r="AV1326" t="s">
        <v>976</v>
      </c>
      <c r="AY1326" t="s">
        <v>976</v>
      </c>
      <c r="AZ1326" t="s">
        <v>962</v>
      </c>
    </row>
    <row r="1327" spans="21:52">
      <c r="U1327" t="s">
        <v>234</v>
      </c>
      <c r="V1327" t="s">
        <v>230</v>
      </c>
      <c r="W1327" t="s">
        <v>235</v>
      </c>
      <c r="X1327">
        <v>7</v>
      </c>
      <c r="Y1327">
        <v>665</v>
      </c>
      <c r="Z1327" t="s">
        <v>1002</v>
      </c>
      <c r="AA1327" t="s">
        <v>1003</v>
      </c>
      <c r="AB1327">
        <v>1</v>
      </c>
      <c r="AC1327" t="s">
        <v>960</v>
      </c>
      <c r="AD1327">
        <v>1</v>
      </c>
      <c r="AE1327">
        <v>20120229</v>
      </c>
      <c r="AF1327" s="358">
        <v>40968</v>
      </c>
      <c r="AG1327" s="147">
        <v>40968</v>
      </c>
      <c r="AH1327" s="147">
        <v>2012</v>
      </c>
      <c r="AU1327">
        <v>0.01</v>
      </c>
      <c r="AV1327" t="s">
        <v>976</v>
      </c>
      <c r="AY1327" t="s">
        <v>976</v>
      </c>
      <c r="AZ1327" t="s">
        <v>962</v>
      </c>
    </row>
    <row r="1328" spans="21:52">
      <c r="U1328" t="s">
        <v>234</v>
      </c>
      <c r="V1328" t="s">
        <v>230</v>
      </c>
      <c r="W1328" t="s">
        <v>235</v>
      </c>
      <c r="X1328">
        <v>7</v>
      </c>
      <c r="Y1328">
        <v>665</v>
      </c>
      <c r="Z1328" t="s">
        <v>1002</v>
      </c>
      <c r="AA1328" t="s">
        <v>1003</v>
      </c>
      <c r="AB1328">
        <v>1</v>
      </c>
      <c r="AC1328" t="s">
        <v>960</v>
      </c>
      <c r="AD1328">
        <v>1</v>
      </c>
      <c r="AE1328">
        <v>20120331</v>
      </c>
      <c r="AF1328" s="358">
        <v>40999</v>
      </c>
      <c r="AG1328" s="147">
        <v>40999</v>
      </c>
      <c r="AH1328" s="147">
        <v>2012</v>
      </c>
      <c r="AU1328">
        <v>0.01</v>
      </c>
      <c r="AV1328" t="s">
        <v>976</v>
      </c>
      <c r="AY1328" t="s">
        <v>976</v>
      </c>
      <c r="AZ1328" t="s">
        <v>962</v>
      </c>
    </row>
    <row r="1329" spans="21:85">
      <c r="U1329" t="s">
        <v>234</v>
      </c>
      <c r="V1329" t="s">
        <v>230</v>
      </c>
      <c r="W1329" t="s">
        <v>235</v>
      </c>
      <c r="X1329">
        <v>7</v>
      </c>
      <c r="Y1329">
        <v>665</v>
      </c>
      <c r="Z1329" t="s">
        <v>1002</v>
      </c>
      <c r="AA1329" t="s">
        <v>1003</v>
      </c>
      <c r="AB1329">
        <v>1</v>
      </c>
      <c r="AC1329" t="s">
        <v>960</v>
      </c>
      <c r="AD1329">
        <v>1</v>
      </c>
      <c r="AE1329">
        <v>20120430</v>
      </c>
      <c r="AF1329" s="358">
        <v>41029</v>
      </c>
      <c r="AG1329" s="147">
        <v>41029</v>
      </c>
      <c r="AH1329" s="147">
        <v>2012</v>
      </c>
      <c r="AU1329">
        <v>0.02</v>
      </c>
      <c r="AV1329" t="s">
        <v>976</v>
      </c>
      <c r="AY1329" t="s">
        <v>976</v>
      </c>
      <c r="AZ1329" t="s">
        <v>962</v>
      </c>
    </row>
    <row r="1330" spans="21:85">
      <c r="U1330" t="s">
        <v>234</v>
      </c>
      <c r="V1330" t="s">
        <v>230</v>
      </c>
      <c r="W1330" t="s">
        <v>235</v>
      </c>
      <c r="X1330">
        <v>7</v>
      </c>
      <c r="Y1330">
        <v>665</v>
      </c>
      <c r="Z1330" t="s">
        <v>1002</v>
      </c>
      <c r="AA1330" t="s">
        <v>1003</v>
      </c>
      <c r="AB1330">
        <v>1</v>
      </c>
      <c r="AC1330" t="s">
        <v>960</v>
      </c>
      <c r="AD1330">
        <v>1</v>
      </c>
      <c r="AE1330">
        <v>20120531</v>
      </c>
      <c r="AF1330" s="358">
        <v>41060</v>
      </c>
      <c r="AG1330" s="147">
        <v>41060</v>
      </c>
      <c r="AH1330" s="147">
        <v>2012</v>
      </c>
      <c r="AU1330">
        <v>0.02</v>
      </c>
      <c r="AV1330" t="s">
        <v>976</v>
      </c>
      <c r="AY1330" t="s">
        <v>976</v>
      </c>
      <c r="AZ1330" t="s">
        <v>962</v>
      </c>
      <c r="BF1330">
        <v>0.02</v>
      </c>
      <c r="BG1330" t="s">
        <v>976</v>
      </c>
      <c r="BJ1330" t="s">
        <v>976</v>
      </c>
      <c r="BK1330" t="s">
        <v>963</v>
      </c>
      <c r="BQ1330">
        <v>1.05</v>
      </c>
      <c r="BR1330" t="s">
        <v>995</v>
      </c>
      <c r="BS1330" t="s">
        <v>971</v>
      </c>
      <c r="BT1330">
        <v>1.8</v>
      </c>
      <c r="BU1330" t="s">
        <v>995</v>
      </c>
      <c r="BV1330" t="s">
        <v>962</v>
      </c>
      <c r="CC1330" t="s">
        <v>995</v>
      </c>
      <c r="CD1330" t="s">
        <v>971</v>
      </c>
      <c r="CE1330">
        <v>3.24</v>
      </c>
      <c r="CF1330" t="s">
        <v>995</v>
      </c>
      <c r="CG1330" t="s">
        <v>963</v>
      </c>
    </row>
    <row r="1331" spans="21:85">
      <c r="U1331" t="s">
        <v>234</v>
      </c>
      <c r="V1331" t="s">
        <v>230</v>
      </c>
      <c r="W1331" t="s">
        <v>235</v>
      </c>
      <c r="X1331">
        <v>7</v>
      </c>
      <c r="Y1331">
        <v>665</v>
      </c>
      <c r="Z1331" t="s">
        <v>1002</v>
      </c>
      <c r="AA1331" t="s">
        <v>1003</v>
      </c>
      <c r="AB1331">
        <v>1</v>
      </c>
      <c r="AC1331" t="s">
        <v>960</v>
      </c>
      <c r="AD1331">
        <v>1</v>
      </c>
      <c r="AE1331">
        <v>20120630</v>
      </c>
      <c r="AF1331" s="358">
        <v>41090</v>
      </c>
      <c r="AG1331" s="147">
        <v>41090</v>
      </c>
      <c r="AH1331" s="147">
        <v>2012</v>
      </c>
      <c r="AU1331">
        <v>0.03</v>
      </c>
      <c r="AV1331" t="s">
        <v>976</v>
      </c>
      <c r="AY1331" t="s">
        <v>976</v>
      </c>
      <c r="AZ1331" t="s">
        <v>962</v>
      </c>
      <c r="BF1331">
        <v>0.04</v>
      </c>
      <c r="BG1331" t="s">
        <v>976</v>
      </c>
      <c r="BJ1331" t="s">
        <v>976</v>
      </c>
      <c r="BK1331" t="s">
        <v>963</v>
      </c>
      <c r="BQ1331">
        <v>1.37</v>
      </c>
      <c r="BR1331" t="s">
        <v>995</v>
      </c>
      <c r="BS1331" t="s">
        <v>971</v>
      </c>
      <c r="BT1331">
        <v>1.8</v>
      </c>
      <c r="BU1331" t="s">
        <v>995</v>
      </c>
      <c r="BV1331" t="s">
        <v>962</v>
      </c>
      <c r="CC1331" t="s">
        <v>995</v>
      </c>
      <c r="CD1331" t="s">
        <v>971</v>
      </c>
      <c r="CE1331">
        <v>3.24</v>
      </c>
      <c r="CF1331" t="s">
        <v>995</v>
      </c>
      <c r="CG1331" t="s">
        <v>963</v>
      </c>
    </row>
    <row r="1332" spans="21:85">
      <c r="U1332" t="s">
        <v>234</v>
      </c>
      <c r="V1332" t="s">
        <v>230</v>
      </c>
      <c r="W1332" t="s">
        <v>235</v>
      </c>
      <c r="X1332">
        <v>7</v>
      </c>
      <c r="Y1332">
        <v>665</v>
      </c>
      <c r="Z1332" t="s">
        <v>1002</v>
      </c>
      <c r="AA1332" t="s">
        <v>1003</v>
      </c>
      <c r="AB1332">
        <v>1</v>
      </c>
      <c r="AC1332" t="s">
        <v>960</v>
      </c>
      <c r="AD1332">
        <v>1</v>
      </c>
      <c r="AE1332">
        <v>20120731</v>
      </c>
      <c r="AF1332" s="358">
        <v>41121</v>
      </c>
      <c r="AG1332" s="147">
        <v>41121</v>
      </c>
      <c r="AH1332" s="147">
        <v>2012</v>
      </c>
      <c r="AU1332">
        <v>0.01</v>
      </c>
      <c r="AV1332" t="s">
        <v>976</v>
      </c>
      <c r="AY1332" t="s">
        <v>976</v>
      </c>
      <c r="AZ1332" t="s">
        <v>962</v>
      </c>
      <c r="BF1332">
        <v>0.01</v>
      </c>
      <c r="BG1332" t="s">
        <v>976</v>
      </c>
      <c r="BJ1332" t="s">
        <v>976</v>
      </c>
      <c r="BK1332" t="s">
        <v>963</v>
      </c>
      <c r="BQ1332">
        <v>0.27</v>
      </c>
      <c r="BR1332" t="s">
        <v>995</v>
      </c>
      <c r="BS1332" t="s">
        <v>971</v>
      </c>
      <c r="BT1332">
        <v>1.8</v>
      </c>
      <c r="BU1332" t="s">
        <v>995</v>
      </c>
      <c r="BV1332" t="s">
        <v>962</v>
      </c>
      <c r="CC1332" t="s">
        <v>995</v>
      </c>
      <c r="CD1332" t="s">
        <v>971</v>
      </c>
      <c r="CE1332">
        <v>3.24</v>
      </c>
      <c r="CF1332" t="s">
        <v>995</v>
      </c>
      <c r="CG1332" t="s">
        <v>963</v>
      </c>
    </row>
    <row r="1333" spans="21:85">
      <c r="U1333" t="s">
        <v>234</v>
      </c>
      <c r="V1333" t="s">
        <v>230</v>
      </c>
      <c r="W1333" t="s">
        <v>235</v>
      </c>
      <c r="X1333">
        <v>7</v>
      </c>
      <c r="Y1333">
        <v>665</v>
      </c>
      <c r="Z1333" t="s">
        <v>1002</v>
      </c>
      <c r="AA1333" t="s">
        <v>1003</v>
      </c>
      <c r="AB1333">
        <v>1</v>
      </c>
      <c r="AC1333" t="s">
        <v>960</v>
      </c>
      <c r="AD1333">
        <v>1</v>
      </c>
      <c r="AE1333">
        <v>20120831</v>
      </c>
      <c r="AF1333" s="358">
        <v>41152</v>
      </c>
      <c r="AG1333" s="147">
        <v>41152</v>
      </c>
      <c r="AH1333" s="147">
        <v>2012</v>
      </c>
      <c r="AU1333">
        <v>0.03</v>
      </c>
      <c r="AV1333" t="s">
        <v>976</v>
      </c>
      <c r="AY1333" t="s">
        <v>976</v>
      </c>
      <c r="AZ1333" t="s">
        <v>962</v>
      </c>
      <c r="BF1333">
        <v>0.03</v>
      </c>
      <c r="BG1333" t="s">
        <v>976</v>
      </c>
      <c r="BJ1333" t="s">
        <v>976</v>
      </c>
      <c r="BK1333" t="s">
        <v>963</v>
      </c>
      <c r="BQ1333">
        <v>0.41</v>
      </c>
      <c r="BR1333" t="s">
        <v>995</v>
      </c>
      <c r="BS1333" t="s">
        <v>971</v>
      </c>
      <c r="BT1333">
        <v>1.8</v>
      </c>
      <c r="BU1333" t="s">
        <v>995</v>
      </c>
      <c r="BV1333" t="s">
        <v>962</v>
      </c>
      <c r="CC1333" t="s">
        <v>995</v>
      </c>
      <c r="CD1333" t="s">
        <v>971</v>
      </c>
      <c r="CE1333">
        <v>3.24</v>
      </c>
      <c r="CF1333" t="s">
        <v>995</v>
      </c>
      <c r="CG1333" t="s">
        <v>963</v>
      </c>
    </row>
    <row r="1334" spans="21:85">
      <c r="U1334" t="s">
        <v>234</v>
      </c>
      <c r="V1334" t="s">
        <v>230</v>
      </c>
      <c r="W1334" t="s">
        <v>235</v>
      </c>
      <c r="X1334">
        <v>7</v>
      </c>
      <c r="Y1334">
        <v>665</v>
      </c>
      <c r="Z1334" t="s">
        <v>1002</v>
      </c>
      <c r="AA1334" t="s">
        <v>1003</v>
      </c>
      <c r="AB1334">
        <v>1</v>
      </c>
      <c r="AC1334" t="s">
        <v>960</v>
      </c>
      <c r="AD1334">
        <v>1</v>
      </c>
      <c r="AE1334">
        <v>20120930</v>
      </c>
      <c r="AF1334" s="358">
        <v>41182</v>
      </c>
      <c r="AG1334" s="147">
        <v>41182</v>
      </c>
      <c r="AH1334" s="147">
        <v>2012</v>
      </c>
      <c r="AU1334">
        <v>0.03</v>
      </c>
      <c r="AV1334" t="s">
        <v>976</v>
      </c>
      <c r="AY1334" t="s">
        <v>976</v>
      </c>
      <c r="AZ1334" t="s">
        <v>962</v>
      </c>
      <c r="BF1334">
        <v>0.03</v>
      </c>
      <c r="BG1334" t="s">
        <v>976</v>
      </c>
      <c r="BJ1334" t="s">
        <v>976</v>
      </c>
      <c r="BK1334" t="s">
        <v>963</v>
      </c>
      <c r="BQ1334">
        <v>0.6</v>
      </c>
      <c r="BR1334" t="s">
        <v>995</v>
      </c>
      <c r="BS1334" t="s">
        <v>971</v>
      </c>
      <c r="BT1334">
        <v>1.8</v>
      </c>
      <c r="BU1334" t="s">
        <v>995</v>
      </c>
      <c r="BV1334" t="s">
        <v>962</v>
      </c>
      <c r="CC1334" t="s">
        <v>995</v>
      </c>
      <c r="CD1334" t="s">
        <v>971</v>
      </c>
      <c r="CE1334">
        <v>3.24</v>
      </c>
      <c r="CF1334" t="s">
        <v>995</v>
      </c>
      <c r="CG1334" t="s">
        <v>963</v>
      </c>
    </row>
    <row r="1335" spans="21:85">
      <c r="U1335" t="s">
        <v>234</v>
      </c>
      <c r="V1335" t="s">
        <v>230</v>
      </c>
      <c r="W1335" t="s">
        <v>235</v>
      </c>
      <c r="X1335">
        <v>7</v>
      </c>
      <c r="Y1335">
        <v>680</v>
      </c>
      <c r="Z1335" t="s">
        <v>1052</v>
      </c>
      <c r="AA1335" t="s">
        <v>1053</v>
      </c>
      <c r="AB1335">
        <v>1</v>
      </c>
      <c r="AC1335" t="s">
        <v>960</v>
      </c>
      <c r="AD1335">
        <v>6</v>
      </c>
      <c r="AE1335">
        <v>20090930</v>
      </c>
      <c r="AF1335" s="358">
        <v>40086</v>
      </c>
      <c r="AG1335" s="147">
        <v>40086</v>
      </c>
      <c r="AH1335" s="147">
        <v>2009</v>
      </c>
      <c r="BF1335">
        <v>6.8</v>
      </c>
      <c r="BG1335" t="s">
        <v>976</v>
      </c>
      <c r="BJ1335" t="s">
        <v>976</v>
      </c>
      <c r="BK1335" t="s">
        <v>963</v>
      </c>
    </row>
    <row r="1336" spans="21:85">
      <c r="U1336" t="s">
        <v>234</v>
      </c>
      <c r="V1336" t="s">
        <v>230</v>
      </c>
      <c r="W1336" t="s">
        <v>235</v>
      </c>
      <c r="X1336">
        <v>7</v>
      </c>
      <c r="Y1336">
        <v>680</v>
      </c>
      <c r="Z1336" t="s">
        <v>1052</v>
      </c>
      <c r="AA1336" t="s">
        <v>1053</v>
      </c>
      <c r="AB1336">
        <v>1</v>
      </c>
      <c r="AC1336" t="s">
        <v>960</v>
      </c>
      <c r="AD1336">
        <v>6</v>
      </c>
      <c r="AE1336">
        <v>20100331</v>
      </c>
      <c r="AF1336" s="358">
        <v>40268</v>
      </c>
      <c r="AG1336" s="147">
        <v>40268</v>
      </c>
      <c r="AH1336" s="147">
        <v>2010</v>
      </c>
      <c r="BF1336">
        <v>5.9</v>
      </c>
      <c r="BG1336" t="s">
        <v>976</v>
      </c>
      <c r="BJ1336" t="s">
        <v>976</v>
      </c>
      <c r="BK1336" t="s">
        <v>963</v>
      </c>
    </row>
    <row r="1337" spans="21:85">
      <c r="U1337" t="s">
        <v>234</v>
      </c>
      <c r="V1337" t="s">
        <v>230</v>
      </c>
      <c r="W1337" t="s">
        <v>235</v>
      </c>
      <c r="X1337">
        <v>7</v>
      </c>
      <c r="Y1337">
        <v>680</v>
      </c>
      <c r="Z1337" t="s">
        <v>1052</v>
      </c>
      <c r="AA1337" t="s">
        <v>1053</v>
      </c>
      <c r="AB1337">
        <v>1</v>
      </c>
      <c r="AC1337" t="s">
        <v>960</v>
      </c>
      <c r="AD1337">
        <v>6</v>
      </c>
      <c r="AE1337">
        <v>20100930</v>
      </c>
      <c r="AF1337" s="358">
        <v>40451</v>
      </c>
      <c r="AG1337" s="147">
        <v>40451</v>
      </c>
      <c r="AH1337" s="147">
        <v>2010</v>
      </c>
      <c r="BF1337">
        <v>7.9</v>
      </c>
      <c r="BG1337" t="s">
        <v>976</v>
      </c>
      <c r="BJ1337" t="s">
        <v>976</v>
      </c>
      <c r="BK1337" t="s">
        <v>963</v>
      </c>
    </row>
    <row r="1338" spans="21:85">
      <c r="U1338" t="s">
        <v>234</v>
      </c>
      <c r="V1338" t="s">
        <v>230</v>
      </c>
      <c r="W1338" t="s">
        <v>235</v>
      </c>
      <c r="X1338">
        <v>7</v>
      </c>
      <c r="Y1338">
        <v>680</v>
      </c>
      <c r="Z1338" t="s">
        <v>1052</v>
      </c>
      <c r="AA1338" t="s">
        <v>1053</v>
      </c>
      <c r="AB1338">
        <v>1</v>
      </c>
      <c r="AC1338" t="s">
        <v>960</v>
      </c>
      <c r="AD1338">
        <v>6</v>
      </c>
      <c r="AE1338">
        <v>20110331</v>
      </c>
      <c r="AF1338" s="358">
        <v>40633</v>
      </c>
      <c r="AG1338" s="147">
        <v>40633</v>
      </c>
      <c r="AH1338" s="147">
        <v>2011</v>
      </c>
      <c r="BF1338">
        <v>9.6999999999999993</v>
      </c>
      <c r="BG1338" t="s">
        <v>976</v>
      </c>
      <c r="BJ1338" t="s">
        <v>976</v>
      </c>
      <c r="BK1338" t="s">
        <v>963</v>
      </c>
    </row>
    <row r="1339" spans="21:85">
      <c r="U1339" t="s">
        <v>234</v>
      </c>
      <c r="V1339" t="s">
        <v>230</v>
      </c>
      <c r="W1339" t="s">
        <v>235</v>
      </c>
      <c r="X1339">
        <v>7</v>
      </c>
      <c r="Y1339">
        <v>680</v>
      </c>
      <c r="Z1339" t="s">
        <v>1052</v>
      </c>
      <c r="AA1339" t="s">
        <v>1053</v>
      </c>
      <c r="AB1339">
        <v>1</v>
      </c>
      <c r="AC1339" t="s">
        <v>960</v>
      </c>
      <c r="AD1339">
        <v>6</v>
      </c>
      <c r="AE1339">
        <v>20110930</v>
      </c>
      <c r="AF1339" s="358">
        <v>40816</v>
      </c>
      <c r="AG1339" s="147">
        <v>40816</v>
      </c>
      <c r="AH1339" s="147">
        <v>2011</v>
      </c>
      <c r="BF1339">
        <v>8</v>
      </c>
      <c r="BG1339" t="s">
        <v>976</v>
      </c>
      <c r="BJ1339" t="s">
        <v>976</v>
      </c>
      <c r="BK1339" t="s">
        <v>963</v>
      </c>
    </row>
    <row r="1340" spans="21:85">
      <c r="U1340" t="s">
        <v>234</v>
      </c>
      <c r="V1340" t="s">
        <v>230</v>
      </c>
      <c r="W1340" t="s">
        <v>235</v>
      </c>
      <c r="X1340">
        <v>7</v>
      </c>
      <c r="Y1340">
        <v>680</v>
      </c>
      <c r="Z1340" t="s">
        <v>1052</v>
      </c>
      <c r="AA1340" t="s">
        <v>1053</v>
      </c>
      <c r="AB1340">
        <v>1</v>
      </c>
      <c r="AC1340" t="s">
        <v>960</v>
      </c>
      <c r="AD1340">
        <v>6</v>
      </c>
      <c r="AE1340">
        <v>20120331</v>
      </c>
      <c r="AF1340" s="358">
        <v>40999</v>
      </c>
      <c r="AG1340" s="147">
        <v>40999</v>
      </c>
      <c r="AH1340" s="147">
        <v>2012</v>
      </c>
      <c r="BF1340">
        <v>6.4</v>
      </c>
      <c r="BG1340" t="s">
        <v>976</v>
      </c>
      <c r="BJ1340" t="s">
        <v>976</v>
      </c>
      <c r="BK1340" t="s">
        <v>963</v>
      </c>
    </row>
    <row r="1341" spans="21:85">
      <c r="U1341" t="s">
        <v>234</v>
      </c>
      <c r="V1341" t="s">
        <v>230</v>
      </c>
      <c r="W1341" t="s">
        <v>235</v>
      </c>
      <c r="X1341">
        <v>7</v>
      </c>
      <c r="Y1341">
        <v>720</v>
      </c>
      <c r="Z1341" t="s">
        <v>1054</v>
      </c>
      <c r="AA1341" t="s">
        <v>1055</v>
      </c>
      <c r="AB1341">
        <v>1</v>
      </c>
      <c r="AC1341" t="s">
        <v>960</v>
      </c>
      <c r="AD1341">
        <v>6</v>
      </c>
      <c r="AE1341">
        <v>20090930</v>
      </c>
      <c r="AF1341" s="358">
        <v>40086</v>
      </c>
      <c r="AG1341" s="147">
        <v>40086</v>
      </c>
      <c r="AH1341" s="147">
        <v>2009</v>
      </c>
      <c r="BE1341" t="s">
        <v>984</v>
      </c>
      <c r="BF1341">
        <v>5.0000000000000001E-3</v>
      </c>
      <c r="BG1341" t="s">
        <v>976</v>
      </c>
      <c r="BJ1341" t="s">
        <v>976</v>
      </c>
      <c r="BK1341" t="s">
        <v>963</v>
      </c>
    </row>
    <row r="1342" spans="21:85">
      <c r="U1342" t="s">
        <v>234</v>
      </c>
      <c r="V1342" t="s">
        <v>230</v>
      </c>
      <c r="W1342" t="s">
        <v>235</v>
      </c>
      <c r="X1342">
        <v>7</v>
      </c>
      <c r="Y1342">
        <v>720</v>
      </c>
      <c r="Z1342" t="s">
        <v>1054</v>
      </c>
      <c r="AA1342" t="s">
        <v>1055</v>
      </c>
      <c r="AB1342">
        <v>1</v>
      </c>
      <c r="AC1342" t="s">
        <v>960</v>
      </c>
      <c r="AD1342">
        <v>6</v>
      </c>
      <c r="AE1342">
        <v>20100331</v>
      </c>
      <c r="AF1342" s="358">
        <v>40268</v>
      </c>
      <c r="AG1342" s="147">
        <v>40268</v>
      </c>
      <c r="AH1342" s="147">
        <v>2010</v>
      </c>
      <c r="BE1342" t="s">
        <v>984</v>
      </c>
      <c r="BF1342">
        <v>5.0000000000000001E-3</v>
      </c>
      <c r="BG1342" t="s">
        <v>976</v>
      </c>
      <c r="BJ1342" t="s">
        <v>976</v>
      </c>
      <c r="BK1342" t="s">
        <v>963</v>
      </c>
    </row>
    <row r="1343" spans="21:85">
      <c r="U1343" t="s">
        <v>234</v>
      </c>
      <c r="V1343" t="s">
        <v>230</v>
      </c>
      <c r="W1343" t="s">
        <v>235</v>
      </c>
      <c r="X1343">
        <v>7</v>
      </c>
      <c r="Y1343">
        <v>720</v>
      </c>
      <c r="Z1343" t="s">
        <v>1054</v>
      </c>
      <c r="AA1343" t="s">
        <v>1055</v>
      </c>
      <c r="AB1343">
        <v>1</v>
      </c>
      <c r="AC1343" t="s">
        <v>960</v>
      </c>
      <c r="AD1343">
        <v>6</v>
      </c>
      <c r="AE1343">
        <v>20100930</v>
      </c>
      <c r="AF1343" s="358">
        <v>40451</v>
      </c>
      <c r="AG1343" s="147">
        <v>40451</v>
      </c>
      <c r="AH1343" s="147">
        <v>2010</v>
      </c>
      <c r="BE1343" t="s">
        <v>984</v>
      </c>
      <c r="BF1343">
        <v>5.0000000000000001E-3</v>
      </c>
      <c r="BG1343" t="s">
        <v>976</v>
      </c>
      <c r="BJ1343" t="s">
        <v>976</v>
      </c>
      <c r="BK1343" t="s">
        <v>963</v>
      </c>
    </row>
    <row r="1344" spans="21:85">
      <c r="U1344" t="s">
        <v>234</v>
      </c>
      <c r="V1344" t="s">
        <v>230</v>
      </c>
      <c r="W1344" t="s">
        <v>235</v>
      </c>
      <c r="X1344">
        <v>7</v>
      </c>
      <c r="Y1344">
        <v>720</v>
      </c>
      <c r="Z1344" t="s">
        <v>1054</v>
      </c>
      <c r="AA1344" t="s">
        <v>1055</v>
      </c>
      <c r="AB1344">
        <v>1</v>
      </c>
      <c r="AC1344" t="s">
        <v>960</v>
      </c>
      <c r="AD1344">
        <v>6</v>
      </c>
      <c r="AE1344">
        <v>20110331</v>
      </c>
      <c r="AF1344" s="358">
        <v>40633</v>
      </c>
      <c r="AG1344" s="147">
        <v>40633</v>
      </c>
      <c r="AH1344" s="147">
        <v>2011</v>
      </c>
      <c r="BE1344" t="s">
        <v>984</v>
      </c>
      <c r="BF1344">
        <v>5.0000000000000001E-3</v>
      </c>
      <c r="BG1344" t="s">
        <v>976</v>
      </c>
      <c r="BJ1344" t="s">
        <v>976</v>
      </c>
      <c r="BK1344" t="s">
        <v>963</v>
      </c>
    </row>
    <row r="1345" spans="21:63">
      <c r="U1345" t="s">
        <v>234</v>
      </c>
      <c r="V1345" t="s">
        <v>230</v>
      </c>
      <c r="W1345" t="s">
        <v>235</v>
      </c>
      <c r="X1345">
        <v>7</v>
      </c>
      <c r="Y1345">
        <v>720</v>
      </c>
      <c r="Z1345" t="s">
        <v>1054</v>
      </c>
      <c r="AA1345" t="s">
        <v>1055</v>
      </c>
      <c r="AB1345">
        <v>1</v>
      </c>
      <c r="AC1345" t="s">
        <v>960</v>
      </c>
      <c r="AD1345">
        <v>6</v>
      </c>
      <c r="AE1345">
        <v>20110930</v>
      </c>
      <c r="AF1345" s="358">
        <v>40816</v>
      </c>
      <c r="AG1345" s="147">
        <v>40816</v>
      </c>
      <c r="AH1345" s="147">
        <v>2011</v>
      </c>
      <c r="BE1345" t="s">
        <v>984</v>
      </c>
      <c r="BF1345">
        <v>5.0000000000000001E-3</v>
      </c>
      <c r="BG1345" t="s">
        <v>976</v>
      </c>
      <c r="BJ1345" t="s">
        <v>976</v>
      </c>
      <c r="BK1345" t="s">
        <v>963</v>
      </c>
    </row>
    <row r="1346" spans="21:63">
      <c r="U1346" t="s">
        <v>234</v>
      </c>
      <c r="V1346" t="s">
        <v>230</v>
      </c>
      <c r="W1346" t="s">
        <v>235</v>
      </c>
      <c r="X1346">
        <v>7</v>
      </c>
      <c r="Y1346">
        <v>720</v>
      </c>
      <c r="Z1346" t="s">
        <v>1054</v>
      </c>
      <c r="AA1346" t="s">
        <v>1055</v>
      </c>
      <c r="AB1346">
        <v>1</v>
      </c>
      <c r="AC1346" t="s">
        <v>960</v>
      </c>
      <c r="AD1346">
        <v>6</v>
      </c>
      <c r="AE1346">
        <v>20120331</v>
      </c>
      <c r="AF1346" s="358">
        <v>40999</v>
      </c>
      <c r="AG1346" s="147">
        <v>40999</v>
      </c>
      <c r="AH1346" s="147">
        <v>2012</v>
      </c>
      <c r="BF1346">
        <v>2.5000000000000001E-2</v>
      </c>
      <c r="BG1346" t="s">
        <v>976</v>
      </c>
      <c r="BJ1346" t="s">
        <v>976</v>
      </c>
      <c r="BK1346" t="s">
        <v>963</v>
      </c>
    </row>
    <row r="1347" spans="21:63">
      <c r="U1347" t="s">
        <v>234</v>
      </c>
      <c r="V1347" t="s">
        <v>230</v>
      </c>
      <c r="W1347" t="s">
        <v>235</v>
      </c>
      <c r="X1347">
        <v>7</v>
      </c>
      <c r="Y1347">
        <v>921</v>
      </c>
      <c r="Z1347" t="s">
        <v>1007</v>
      </c>
      <c r="AA1347" t="s">
        <v>1008</v>
      </c>
      <c r="AB1347">
        <v>1</v>
      </c>
      <c r="AC1347" t="s">
        <v>960</v>
      </c>
      <c r="AD1347">
        <v>1</v>
      </c>
      <c r="AE1347">
        <v>20090731</v>
      </c>
      <c r="AF1347" s="358">
        <v>40025</v>
      </c>
      <c r="AG1347" s="147">
        <v>40025</v>
      </c>
      <c r="AH1347" s="147">
        <v>2009</v>
      </c>
      <c r="AU1347">
        <v>39</v>
      </c>
      <c r="AV1347" t="s">
        <v>976</v>
      </c>
      <c r="AY1347" t="s">
        <v>976</v>
      </c>
      <c r="AZ1347" t="s">
        <v>962</v>
      </c>
    </row>
    <row r="1348" spans="21:63">
      <c r="U1348" t="s">
        <v>234</v>
      </c>
      <c r="V1348" t="s">
        <v>230</v>
      </c>
      <c r="W1348" t="s">
        <v>235</v>
      </c>
      <c r="X1348">
        <v>7</v>
      </c>
      <c r="Y1348">
        <v>921</v>
      </c>
      <c r="Z1348" t="s">
        <v>1007</v>
      </c>
      <c r="AA1348" t="s">
        <v>1008</v>
      </c>
      <c r="AB1348">
        <v>1</v>
      </c>
      <c r="AC1348" t="s">
        <v>960</v>
      </c>
      <c r="AD1348">
        <v>1</v>
      </c>
      <c r="AE1348">
        <v>20090831</v>
      </c>
      <c r="AF1348" s="358">
        <v>40056</v>
      </c>
      <c r="AG1348" s="147">
        <v>40056</v>
      </c>
      <c r="AH1348" s="147">
        <v>2009</v>
      </c>
      <c r="AU1348">
        <v>43</v>
      </c>
      <c r="AV1348" t="s">
        <v>976</v>
      </c>
      <c r="AY1348" t="s">
        <v>976</v>
      </c>
      <c r="AZ1348" t="s">
        <v>962</v>
      </c>
    </row>
    <row r="1349" spans="21:63">
      <c r="U1349" t="s">
        <v>234</v>
      </c>
      <c r="V1349" t="s">
        <v>230</v>
      </c>
      <c r="W1349" t="s">
        <v>235</v>
      </c>
      <c r="X1349">
        <v>7</v>
      </c>
      <c r="Y1349">
        <v>921</v>
      </c>
      <c r="Z1349" t="s">
        <v>1007</v>
      </c>
      <c r="AA1349" t="s">
        <v>1008</v>
      </c>
      <c r="AB1349">
        <v>1</v>
      </c>
      <c r="AC1349" t="s">
        <v>960</v>
      </c>
      <c r="AD1349">
        <v>1</v>
      </c>
      <c r="AE1349">
        <v>20090930</v>
      </c>
      <c r="AF1349" s="358">
        <v>40086</v>
      </c>
      <c r="AG1349" s="147">
        <v>40086</v>
      </c>
      <c r="AH1349" s="147">
        <v>2009</v>
      </c>
      <c r="AU1349">
        <v>53</v>
      </c>
      <c r="AV1349" t="s">
        <v>976</v>
      </c>
      <c r="AY1349" t="s">
        <v>976</v>
      </c>
      <c r="AZ1349" t="s">
        <v>962</v>
      </c>
    </row>
    <row r="1350" spans="21:63">
      <c r="U1350" t="s">
        <v>234</v>
      </c>
      <c r="V1350" t="s">
        <v>230</v>
      </c>
      <c r="W1350" t="s">
        <v>235</v>
      </c>
      <c r="X1350">
        <v>7</v>
      </c>
      <c r="Y1350">
        <v>921</v>
      </c>
      <c r="Z1350" t="s">
        <v>1007</v>
      </c>
      <c r="AA1350" t="s">
        <v>1008</v>
      </c>
      <c r="AB1350">
        <v>1</v>
      </c>
      <c r="AC1350" t="s">
        <v>960</v>
      </c>
      <c r="AD1350">
        <v>1</v>
      </c>
      <c r="AE1350">
        <v>20091031</v>
      </c>
      <c r="AF1350" s="358">
        <v>40117</v>
      </c>
      <c r="AG1350" s="147">
        <v>40117</v>
      </c>
      <c r="AH1350" s="147">
        <v>2009</v>
      </c>
      <c r="AU1350">
        <v>75</v>
      </c>
      <c r="AV1350" t="s">
        <v>976</v>
      </c>
      <c r="AY1350" t="s">
        <v>976</v>
      </c>
      <c r="AZ1350" t="s">
        <v>962</v>
      </c>
    </row>
    <row r="1351" spans="21:63">
      <c r="U1351" t="s">
        <v>234</v>
      </c>
      <c r="V1351" t="s">
        <v>230</v>
      </c>
      <c r="W1351" t="s">
        <v>235</v>
      </c>
      <c r="X1351">
        <v>7</v>
      </c>
      <c r="Y1351">
        <v>921</v>
      </c>
      <c r="Z1351" t="s">
        <v>1007</v>
      </c>
      <c r="AA1351" t="s">
        <v>1008</v>
      </c>
      <c r="AB1351">
        <v>1</v>
      </c>
      <c r="AC1351" t="s">
        <v>960</v>
      </c>
      <c r="AD1351">
        <v>1</v>
      </c>
      <c r="AE1351">
        <v>20091130</v>
      </c>
      <c r="AF1351" s="358">
        <v>40147</v>
      </c>
      <c r="AG1351" s="147">
        <v>40147</v>
      </c>
      <c r="AH1351" s="147">
        <v>2009</v>
      </c>
      <c r="AU1351">
        <v>75</v>
      </c>
      <c r="AV1351" t="s">
        <v>976</v>
      </c>
      <c r="AY1351" t="s">
        <v>976</v>
      </c>
      <c r="AZ1351" t="s">
        <v>962</v>
      </c>
    </row>
    <row r="1352" spans="21:63">
      <c r="U1352" t="s">
        <v>234</v>
      </c>
      <c r="V1352" t="s">
        <v>230</v>
      </c>
      <c r="W1352" t="s">
        <v>235</v>
      </c>
      <c r="X1352">
        <v>7</v>
      </c>
      <c r="Y1352">
        <v>921</v>
      </c>
      <c r="Z1352" t="s">
        <v>1007</v>
      </c>
      <c r="AA1352" t="s">
        <v>1008</v>
      </c>
      <c r="AB1352">
        <v>1</v>
      </c>
      <c r="AC1352" t="s">
        <v>960</v>
      </c>
      <c r="AD1352">
        <v>1</v>
      </c>
      <c r="AE1352">
        <v>20091231</v>
      </c>
      <c r="AF1352" s="358">
        <v>40178</v>
      </c>
      <c r="AG1352" s="147">
        <v>40178</v>
      </c>
      <c r="AH1352" s="147">
        <v>2009</v>
      </c>
      <c r="AU1352">
        <v>97</v>
      </c>
      <c r="AV1352" t="s">
        <v>976</v>
      </c>
      <c r="AY1352" t="s">
        <v>976</v>
      </c>
      <c r="AZ1352" t="s">
        <v>962</v>
      </c>
    </row>
    <row r="1353" spans="21:63">
      <c r="U1353" t="s">
        <v>234</v>
      </c>
      <c r="V1353" t="s">
        <v>230</v>
      </c>
      <c r="W1353" t="s">
        <v>235</v>
      </c>
      <c r="X1353">
        <v>7</v>
      </c>
      <c r="Y1353">
        <v>921</v>
      </c>
      <c r="Z1353" t="s">
        <v>1007</v>
      </c>
      <c r="AA1353" t="s">
        <v>1008</v>
      </c>
      <c r="AB1353">
        <v>1</v>
      </c>
      <c r="AC1353" t="s">
        <v>960</v>
      </c>
      <c r="AD1353">
        <v>1</v>
      </c>
      <c r="AE1353">
        <v>20100131</v>
      </c>
      <c r="AF1353" s="358">
        <v>40209</v>
      </c>
      <c r="AG1353" s="147">
        <v>40209</v>
      </c>
      <c r="AH1353" s="147">
        <v>2010</v>
      </c>
      <c r="AU1353">
        <v>104</v>
      </c>
      <c r="AV1353" t="s">
        <v>976</v>
      </c>
      <c r="AY1353" t="s">
        <v>976</v>
      </c>
      <c r="AZ1353" t="s">
        <v>962</v>
      </c>
    </row>
    <row r="1354" spans="21:63">
      <c r="U1354" t="s">
        <v>234</v>
      </c>
      <c r="V1354" t="s">
        <v>230</v>
      </c>
      <c r="W1354" t="s">
        <v>235</v>
      </c>
      <c r="X1354">
        <v>7</v>
      </c>
      <c r="Y1354">
        <v>921</v>
      </c>
      <c r="Z1354" t="s">
        <v>1007</v>
      </c>
      <c r="AA1354" t="s">
        <v>1008</v>
      </c>
      <c r="AB1354">
        <v>1</v>
      </c>
      <c r="AC1354" t="s">
        <v>960</v>
      </c>
      <c r="AD1354">
        <v>1</v>
      </c>
      <c r="AE1354">
        <v>20100228</v>
      </c>
      <c r="AF1354" s="358">
        <v>40237</v>
      </c>
      <c r="AG1354" s="147">
        <v>40237</v>
      </c>
      <c r="AH1354" s="147">
        <v>2010</v>
      </c>
      <c r="AU1354">
        <v>152</v>
      </c>
      <c r="AV1354" t="s">
        <v>976</v>
      </c>
      <c r="AY1354" t="s">
        <v>976</v>
      </c>
      <c r="AZ1354" t="s">
        <v>962</v>
      </c>
    </row>
    <row r="1355" spans="21:63">
      <c r="U1355" t="s">
        <v>234</v>
      </c>
      <c r="V1355" t="s">
        <v>230</v>
      </c>
      <c r="W1355" t="s">
        <v>235</v>
      </c>
      <c r="X1355">
        <v>7</v>
      </c>
      <c r="Y1355">
        <v>921</v>
      </c>
      <c r="Z1355" t="s">
        <v>1007</v>
      </c>
      <c r="AA1355" t="s">
        <v>1008</v>
      </c>
      <c r="AB1355">
        <v>1</v>
      </c>
      <c r="AC1355" t="s">
        <v>960</v>
      </c>
      <c r="AD1355">
        <v>1</v>
      </c>
      <c r="AE1355">
        <v>20100331</v>
      </c>
      <c r="AF1355" s="358">
        <v>40268</v>
      </c>
      <c r="AG1355" s="147">
        <v>40268</v>
      </c>
      <c r="AH1355" s="147">
        <v>2010</v>
      </c>
      <c r="AU1355">
        <v>105</v>
      </c>
      <c r="AV1355" t="s">
        <v>976</v>
      </c>
      <c r="AY1355" t="s">
        <v>976</v>
      </c>
      <c r="AZ1355" t="s">
        <v>962</v>
      </c>
    </row>
    <row r="1356" spans="21:63">
      <c r="U1356" t="s">
        <v>234</v>
      </c>
      <c r="V1356" t="s">
        <v>230</v>
      </c>
      <c r="W1356" t="s">
        <v>235</v>
      </c>
      <c r="X1356">
        <v>7</v>
      </c>
      <c r="Y1356">
        <v>921</v>
      </c>
      <c r="Z1356" t="s">
        <v>1007</v>
      </c>
      <c r="AA1356" t="s">
        <v>1008</v>
      </c>
      <c r="AB1356">
        <v>1</v>
      </c>
      <c r="AC1356" t="s">
        <v>960</v>
      </c>
      <c r="AD1356">
        <v>1</v>
      </c>
      <c r="AE1356">
        <v>20100430</v>
      </c>
      <c r="AF1356" s="358">
        <v>40298</v>
      </c>
      <c r="AG1356" s="147">
        <v>40298</v>
      </c>
      <c r="AH1356" s="147">
        <v>2010</v>
      </c>
      <c r="AU1356">
        <v>165</v>
      </c>
      <c r="AV1356" t="s">
        <v>976</v>
      </c>
      <c r="AY1356" t="s">
        <v>976</v>
      </c>
      <c r="AZ1356" t="s">
        <v>962</v>
      </c>
    </row>
    <row r="1357" spans="21:63">
      <c r="U1357" t="s">
        <v>234</v>
      </c>
      <c r="V1357" t="s">
        <v>230</v>
      </c>
      <c r="W1357" t="s">
        <v>235</v>
      </c>
      <c r="X1357">
        <v>7</v>
      </c>
      <c r="Y1357">
        <v>921</v>
      </c>
      <c r="Z1357" t="s">
        <v>1007</v>
      </c>
      <c r="AA1357" t="s">
        <v>1008</v>
      </c>
      <c r="AB1357">
        <v>1</v>
      </c>
      <c r="AC1357" t="s">
        <v>960</v>
      </c>
      <c r="AD1357">
        <v>1</v>
      </c>
      <c r="AE1357">
        <v>20100531</v>
      </c>
      <c r="AF1357" s="358">
        <v>40329</v>
      </c>
      <c r="AG1357" s="147">
        <v>40329</v>
      </c>
      <c r="AH1357" s="147">
        <v>2010</v>
      </c>
      <c r="AU1357">
        <v>106</v>
      </c>
      <c r="AV1357" t="s">
        <v>976</v>
      </c>
      <c r="AY1357" t="s">
        <v>976</v>
      </c>
      <c r="AZ1357" t="s">
        <v>962</v>
      </c>
    </row>
    <row r="1358" spans="21:63">
      <c r="U1358" t="s">
        <v>234</v>
      </c>
      <c r="V1358" t="s">
        <v>230</v>
      </c>
      <c r="W1358" t="s">
        <v>235</v>
      </c>
      <c r="X1358">
        <v>7</v>
      </c>
      <c r="Y1358">
        <v>921</v>
      </c>
      <c r="Z1358" t="s">
        <v>1007</v>
      </c>
      <c r="AA1358" t="s">
        <v>1008</v>
      </c>
      <c r="AB1358">
        <v>1</v>
      </c>
      <c r="AC1358" t="s">
        <v>960</v>
      </c>
      <c r="AD1358">
        <v>1</v>
      </c>
      <c r="AE1358">
        <v>20100630</v>
      </c>
      <c r="AF1358" s="358">
        <v>40359</v>
      </c>
      <c r="AG1358" s="147">
        <v>40359</v>
      </c>
      <c r="AH1358" s="147">
        <v>2010</v>
      </c>
      <c r="AU1358">
        <v>62</v>
      </c>
      <c r="AV1358" t="s">
        <v>976</v>
      </c>
      <c r="AY1358" t="s">
        <v>976</v>
      </c>
      <c r="AZ1358" t="s">
        <v>962</v>
      </c>
    </row>
    <row r="1359" spans="21:63">
      <c r="U1359" t="s">
        <v>234</v>
      </c>
      <c r="V1359" t="s">
        <v>230</v>
      </c>
      <c r="W1359" t="s">
        <v>235</v>
      </c>
      <c r="X1359">
        <v>7</v>
      </c>
      <c r="Y1359">
        <v>921</v>
      </c>
      <c r="Z1359" t="s">
        <v>1007</v>
      </c>
      <c r="AA1359" t="s">
        <v>1008</v>
      </c>
      <c r="AB1359">
        <v>1</v>
      </c>
      <c r="AC1359" t="s">
        <v>960</v>
      </c>
      <c r="AD1359">
        <v>1</v>
      </c>
      <c r="AE1359">
        <v>20100731</v>
      </c>
      <c r="AF1359" s="358">
        <v>40390</v>
      </c>
      <c r="AG1359" s="147">
        <v>40390</v>
      </c>
      <c r="AH1359" s="147">
        <v>2010</v>
      </c>
      <c r="AU1359">
        <v>56</v>
      </c>
      <c r="AV1359" t="s">
        <v>976</v>
      </c>
      <c r="AY1359" t="s">
        <v>976</v>
      </c>
      <c r="AZ1359" t="s">
        <v>962</v>
      </c>
    </row>
    <row r="1360" spans="21:63">
      <c r="U1360" t="s">
        <v>234</v>
      </c>
      <c r="V1360" t="s">
        <v>230</v>
      </c>
      <c r="W1360" t="s">
        <v>235</v>
      </c>
      <c r="X1360">
        <v>7</v>
      </c>
      <c r="Y1360">
        <v>921</v>
      </c>
      <c r="Z1360" t="s">
        <v>1007</v>
      </c>
      <c r="AA1360" t="s">
        <v>1008</v>
      </c>
      <c r="AB1360">
        <v>1</v>
      </c>
      <c r="AC1360" t="s">
        <v>960</v>
      </c>
      <c r="AD1360">
        <v>1</v>
      </c>
      <c r="AE1360">
        <v>20100831</v>
      </c>
      <c r="AF1360" s="358">
        <v>40421</v>
      </c>
      <c r="AG1360" s="147">
        <v>40421</v>
      </c>
      <c r="AH1360" s="147">
        <v>2010</v>
      </c>
      <c r="AU1360">
        <v>79</v>
      </c>
      <c r="AV1360" t="s">
        <v>976</v>
      </c>
      <c r="AY1360" t="s">
        <v>976</v>
      </c>
      <c r="AZ1360" t="s">
        <v>962</v>
      </c>
    </row>
    <row r="1361" spans="21:52">
      <c r="U1361" t="s">
        <v>234</v>
      </c>
      <c r="V1361" t="s">
        <v>230</v>
      </c>
      <c r="W1361" t="s">
        <v>235</v>
      </c>
      <c r="X1361">
        <v>7</v>
      </c>
      <c r="Y1361">
        <v>921</v>
      </c>
      <c r="Z1361" t="s">
        <v>1007</v>
      </c>
      <c r="AA1361" t="s">
        <v>1008</v>
      </c>
      <c r="AB1361">
        <v>1</v>
      </c>
      <c r="AC1361" t="s">
        <v>960</v>
      </c>
      <c r="AD1361">
        <v>1</v>
      </c>
      <c r="AE1361">
        <v>20100930</v>
      </c>
      <c r="AF1361" s="358">
        <v>40451</v>
      </c>
      <c r="AG1361" s="147">
        <v>40451</v>
      </c>
      <c r="AH1361" s="147">
        <v>2010</v>
      </c>
      <c r="AU1361">
        <v>85</v>
      </c>
      <c r="AV1361" t="s">
        <v>976</v>
      </c>
      <c r="AY1361" t="s">
        <v>976</v>
      </c>
      <c r="AZ1361" t="s">
        <v>962</v>
      </c>
    </row>
    <row r="1362" spans="21:52">
      <c r="U1362" t="s">
        <v>234</v>
      </c>
      <c r="V1362" t="s">
        <v>230</v>
      </c>
      <c r="W1362" t="s">
        <v>235</v>
      </c>
      <c r="X1362">
        <v>7</v>
      </c>
      <c r="Y1362">
        <v>921</v>
      </c>
      <c r="Z1362" t="s">
        <v>1007</v>
      </c>
      <c r="AA1362" t="s">
        <v>1008</v>
      </c>
      <c r="AB1362">
        <v>1</v>
      </c>
      <c r="AC1362" t="s">
        <v>960</v>
      </c>
      <c r="AD1362">
        <v>1</v>
      </c>
      <c r="AE1362">
        <v>20101031</v>
      </c>
      <c r="AF1362" s="358">
        <v>40482</v>
      </c>
      <c r="AG1362" s="147">
        <v>40482</v>
      </c>
      <c r="AH1362" s="147">
        <v>2010</v>
      </c>
      <c r="AU1362">
        <v>123</v>
      </c>
      <c r="AV1362" t="s">
        <v>976</v>
      </c>
      <c r="AY1362" t="s">
        <v>976</v>
      </c>
      <c r="AZ1362" t="s">
        <v>962</v>
      </c>
    </row>
    <row r="1363" spans="21:52">
      <c r="U1363" t="s">
        <v>234</v>
      </c>
      <c r="V1363" t="s">
        <v>230</v>
      </c>
      <c r="W1363" t="s">
        <v>235</v>
      </c>
      <c r="X1363">
        <v>7</v>
      </c>
      <c r="Y1363">
        <v>921</v>
      </c>
      <c r="Z1363" t="s">
        <v>1007</v>
      </c>
      <c r="AA1363" t="s">
        <v>1008</v>
      </c>
      <c r="AB1363">
        <v>1</v>
      </c>
      <c r="AC1363" t="s">
        <v>960</v>
      </c>
      <c r="AD1363">
        <v>1</v>
      </c>
      <c r="AE1363">
        <v>20101130</v>
      </c>
      <c r="AF1363" s="358">
        <v>40512</v>
      </c>
      <c r="AG1363" s="147">
        <v>40512</v>
      </c>
      <c r="AH1363" s="147">
        <v>2010</v>
      </c>
      <c r="AU1363">
        <v>125</v>
      </c>
      <c r="AV1363" t="s">
        <v>976</v>
      </c>
      <c r="AY1363" t="s">
        <v>976</v>
      </c>
      <c r="AZ1363" t="s">
        <v>962</v>
      </c>
    </row>
    <row r="1364" spans="21:52">
      <c r="U1364" t="s">
        <v>234</v>
      </c>
      <c r="V1364" t="s">
        <v>230</v>
      </c>
      <c r="W1364" t="s">
        <v>235</v>
      </c>
      <c r="X1364">
        <v>7</v>
      </c>
      <c r="Y1364">
        <v>921</v>
      </c>
      <c r="Z1364" t="s">
        <v>1007</v>
      </c>
      <c r="AA1364" t="s">
        <v>1008</v>
      </c>
      <c r="AB1364">
        <v>1</v>
      </c>
      <c r="AC1364" t="s">
        <v>960</v>
      </c>
      <c r="AD1364">
        <v>1</v>
      </c>
      <c r="AE1364">
        <v>20101231</v>
      </c>
      <c r="AF1364" s="358">
        <v>40543</v>
      </c>
      <c r="AG1364" s="147">
        <v>40543</v>
      </c>
      <c r="AH1364" s="147">
        <v>2010</v>
      </c>
      <c r="AU1364">
        <v>94</v>
      </c>
      <c r="AV1364" t="s">
        <v>976</v>
      </c>
      <c r="AY1364" t="s">
        <v>976</v>
      </c>
      <c r="AZ1364" t="s">
        <v>962</v>
      </c>
    </row>
    <row r="1365" spans="21:52">
      <c r="U1365" t="s">
        <v>234</v>
      </c>
      <c r="V1365" t="s">
        <v>230</v>
      </c>
      <c r="W1365" t="s">
        <v>235</v>
      </c>
      <c r="X1365">
        <v>7</v>
      </c>
      <c r="Y1365">
        <v>921</v>
      </c>
      <c r="Z1365" t="s">
        <v>1007</v>
      </c>
      <c r="AA1365" t="s">
        <v>1008</v>
      </c>
      <c r="AB1365">
        <v>1</v>
      </c>
      <c r="AC1365" t="s">
        <v>960</v>
      </c>
      <c r="AD1365">
        <v>1</v>
      </c>
      <c r="AE1365">
        <v>20110131</v>
      </c>
      <c r="AF1365" s="358">
        <v>40574</v>
      </c>
      <c r="AG1365" s="147">
        <v>40574</v>
      </c>
      <c r="AH1365" s="147">
        <v>2011</v>
      </c>
      <c r="AU1365">
        <v>92</v>
      </c>
      <c r="AV1365" t="s">
        <v>976</v>
      </c>
      <c r="AY1365" t="s">
        <v>976</v>
      </c>
      <c r="AZ1365" t="s">
        <v>962</v>
      </c>
    </row>
    <row r="1366" spans="21:52">
      <c r="U1366" t="s">
        <v>234</v>
      </c>
      <c r="V1366" t="s">
        <v>230</v>
      </c>
      <c r="W1366" t="s">
        <v>235</v>
      </c>
      <c r="X1366">
        <v>7</v>
      </c>
      <c r="Y1366">
        <v>921</v>
      </c>
      <c r="Z1366" t="s">
        <v>1007</v>
      </c>
      <c r="AA1366" t="s">
        <v>1008</v>
      </c>
      <c r="AB1366">
        <v>1</v>
      </c>
      <c r="AC1366" t="s">
        <v>960</v>
      </c>
      <c r="AD1366">
        <v>1</v>
      </c>
      <c r="AE1366">
        <v>20110228</v>
      </c>
      <c r="AF1366" s="358">
        <v>40602</v>
      </c>
      <c r="AG1366" s="147">
        <v>40602</v>
      </c>
      <c r="AH1366" s="147">
        <v>2011</v>
      </c>
      <c r="AU1366">
        <v>100</v>
      </c>
      <c r="AV1366" t="s">
        <v>976</v>
      </c>
      <c r="AY1366" t="s">
        <v>976</v>
      </c>
      <c r="AZ1366" t="s">
        <v>962</v>
      </c>
    </row>
    <row r="1367" spans="21:52">
      <c r="U1367" t="s">
        <v>234</v>
      </c>
      <c r="V1367" t="s">
        <v>230</v>
      </c>
      <c r="W1367" t="s">
        <v>235</v>
      </c>
      <c r="X1367">
        <v>7</v>
      </c>
      <c r="Y1367">
        <v>921</v>
      </c>
      <c r="Z1367" t="s">
        <v>1007</v>
      </c>
      <c r="AA1367" t="s">
        <v>1008</v>
      </c>
      <c r="AB1367">
        <v>1</v>
      </c>
      <c r="AC1367" t="s">
        <v>960</v>
      </c>
      <c r="AD1367">
        <v>1</v>
      </c>
      <c r="AE1367">
        <v>20110331</v>
      </c>
      <c r="AF1367" s="358">
        <v>40633</v>
      </c>
      <c r="AG1367" s="147">
        <v>40633</v>
      </c>
      <c r="AH1367" s="147">
        <v>2011</v>
      </c>
      <c r="AU1367">
        <v>96</v>
      </c>
      <c r="AV1367" t="s">
        <v>976</v>
      </c>
      <c r="AY1367" t="s">
        <v>976</v>
      </c>
      <c r="AZ1367" t="s">
        <v>962</v>
      </c>
    </row>
    <row r="1368" spans="21:52">
      <c r="U1368" t="s">
        <v>234</v>
      </c>
      <c r="V1368" t="s">
        <v>230</v>
      </c>
      <c r="W1368" t="s">
        <v>235</v>
      </c>
      <c r="X1368">
        <v>7</v>
      </c>
      <c r="Y1368">
        <v>921</v>
      </c>
      <c r="Z1368" t="s">
        <v>1007</v>
      </c>
      <c r="AA1368" t="s">
        <v>1008</v>
      </c>
      <c r="AB1368">
        <v>1</v>
      </c>
      <c r="AC1368" t="s">
        <v>960</v>
      </c>
      <c r="AD1368">
        <v>1</v>
      </c>
      <c r="AE1368">
        <v>20110430</v>
      </c>
      <c r="AF1368" s="358">
        <v>40663</v>
      </c>
      <c r="AG1368" s="147">
        <v>40663</v>
      </c>
      <c r="AH1368" s="147">
        <v>2011</v>
      </c>
      <c r="AU1368">
        <v>81</v>
      </c>
      <c r="AV1368" t="s">
        <v>976</v>
      </c>
      <c r="AY1368" t="s">
        <v>976</v>
      </c>
      <c r="AZ1368" t="s">
        <v>962</v>
      </c>
    </row>
    <row r="1369" spans="21:52">
      <c r="U1369" t="s">
        <v>234</v>
      </c>
      <c r="V1369" t="s">
        <v>230</v>
      </c>
      <c r="W1369" t="s">
        <v>235</v>
      </c>
      <c r="X1369">
        <v>7</v>
      </c>
      <c r="Y1369">
        <v>921</v>
      </c>
      <c r="Z1369" t="s">
        <v>1007</v>
      </c>
      <c r="AA1369" t="s">
        <v>1008</v>
      </c>
      <c r="AB1369">
        <v>1</v>
      </c>
      <c r="AC1369" t="s">
        <v>960</v>
      </c>
      <c r="AD1369">
        <v>1</v>
      </c>
      <c r="AE1369">
        <v>20110531</v>
      </c>
      <c r="AF1369" s="358">
        <v>40694</v>
      </c>
      <c r="AG1369" s="147">
        <v>40694</v>
      </c>
      <c r="AH1369" s="147">
        <v>2011</v>
      </c>
      <c r="AU1369">
        <v>75</v>
      </c>
      <c r="AV1369" t="s">
        <v>976</v>
      </c>
      <c r="AY1369" t="s">
        <v>976</v>
      </c>
      <c r="AZ1369" t="s">
        <v>962</v>
      </c>
    </row>
    <row r="1370" spans="21:52">
      <c r="U1370" t="s">
        <v>234</v>
      </c>
      <c r="V1370" t="s">
        <v>230</v>
      </c>
      <c r="W1370" t="s">
        <v>235</v>
      </c>
      <c r="X1370">
        <v>7</v>
      </c>
      <c r="Y1370">
        <v>921</v>
      </c>
      <c r="Z1370" t="s">
        <v>1007</v>
      </c>
      <c r="AA1370" t="s">
        <v>1008</v>
      </c>
      <c r="AB1370">
        <v>1</v>
      </c>
      <c r="AC1370" t="s">
        <v>960</v>
      </c>
      <c r="AD1370">
        <v>1</v>
      </c>
      <c r="AE1370">
        <v>20110630</v>
      </c>
      <c r="AF1370" s="358">
        <v>40724</v>
      </c>
      <c r="AG1370" s="147">
        <v>40724</v>
      </c>
      <c r="AH1370" s="147">
        <v>2011</v>
      </c>
      <c r="AU1370">
        <v>53</v>
      </c>
      <c r="AV1370" t="s">
        <v>976</v>
      </c>
      <c r="AY1370" t="s">
        <v>976</v>
      </c>
      <c r="AZ1370" t="s">
        <v>962</v>
      </c>
    </row>
    <row r="1371" spans="21:52">
      <c r="U1371" t="s">
        <v>234</v>
      </c>
      <c r="V1371" t="s">
        <v>230</v>
      </c>
      <c r="W1371" t="s">
        <v>235</v>
      </c>
      <c r="X1371">
        <v>7</v>
      </c>
      <c r="Y1371">
        <v>921</v>
      </c>
      <c r="Z1371" t="s">
        <v>1007</v>
      </c>
      <c r="AA1371" t="s">
        <v>1008</v>
      </c>
      <c r="AB1371">
        <v>1</v>
      </c>
      <c r="AC1371" t="s">
        <v>960</v>
      </c>
      <c r="AD1371">
        <v>1</v>
      </c>
      <c r="AE1371">
        <v>20110731</v>
      </c>
      <c r="AF1371" s="358">
        <v>40755</v>
      </c>
      <c r="AG1371" s="147">
        <v>40755</v>
      </c>
      <c r="AH1371" s="147">
        <v>2011</v>
      </c>
      <c r="AU1371">
        <v>58</v>
      </c>
      <c r="AV1371" t="s">
        <v>976</v>
      </c>
      <c r="AY1371" t="s">
        <v>976</v>
      </c>
      <c r="AZ1371" t="s">
        <v>962</v>
      </c>
    </row>
    <row r="1372" spans="21:52">
      <c r="U1372" t="s">
        <v>234</v>
      </c>
      <c r="V1372" t="s">
        <v>230</v>
      </c>
      <c r="W1372" t="s">
        <v>235</v>
      </c>
      <c r="X1372">
        <v>7</v>
      </c>
      <c r="Y1372">
        <v>921</v>
      </c>
      <c r="Z1372" t="s">
        <v>1007</v>
      </c>
      <c r="AA1372" t="s">
        <v>1008</v>
      </c>
      <c r="AB1372">
        <v>1</v>
      </c>
      <c r="AC1372" t="s">
        <v>960</v>
      </c>
      <c r="AD1372">
        <v>1</v>
      </c>
      <c r="AE1372">
        <v>20110831</v>
      </c>
      <c r="AF1372" s="358">
        <v>40786</v>
      </c>
      <c r="AG1372" s="147">
        <v>40786</v>
      </c>
      <c r="AH1372" s="147">
        <v>2011</v>
      </c>
      <c r="AU1372">
        <v>64</v>
      </c>
      <c r="AV1372" t="s">
        <v>976</v>
      </c>
      <c r="AY1372" t="s">
        <v>976</v>
      </c>
      <c r="AZ1372" t="s">
        <v>962</v>
      </c>
    </row>
    <row r="1373" spans="21:52">
      <c r="U1373" t="s">
        <v>234</v>
      </c>
      <c r="V1373" t="s">
        <v>230</v>
      </c>
      <c r="W1373" t="s">
        <v>235</v>
      </c>
      <c r="X1373">
        <v>7</v>
      </c>
      <c r="Y1373">
        <v>921</v>
      </c>
      <c r="Z1373" t="s">
        <v>1007</v>
      </c>
      <c r="AA1373" t="s">
        <v>1008</v>
      </c>
      <c r="AB1373">
        <v>1</v>
      </c>
      <c r="AC1373" t="s">
        <v>960</v>
      </c>
      <c r="AD1373">
        <v>1</v>
      </c>
      <c r="AE1373">
        <v>20110930</v>
      </c>
      <c r="AF1373" s="358">
        <v>40816</v>
      </c>
      <c r="AG1373" s="147">
        <v>40816</v>
      </c>
      <c r="AH1373" s="147">
        <v>2011</v>
      </c>
      <c r="AU1373">
        <v>105</v>
      </c>
      <c r="AV1373" t="s">
        <v>976</v>
      </c>
      <c r="AY1373" t="s">
        <v>976</v>
      </c>
      <c r="AZ1373" t="s">
        <v>962</v>
      </c>
    </row>
    <row r="1374" spans="21:52">
      <c r="U1374" t="s">
        <v>234</v>
      </c>
      <c r="V1374" t="s">
        <v>230</v>
      </c>
      <c r="W1374" t="s">
        <v>235</v>
      </c>
      <c r="X1374">
        <v>7</v>
      </c>
      <c r="Y1374">
        <v>921</v>
      </c>
      <c r="Z1374" t="s">
        <v>1007</v>
      </c>
      <c r="AA1374" t="s">
        <v>1008</v>
      </c>
      <c r="AB1374">
        <v>1</v>
      </c>
      <c r="AC1374" t="s">
        <v>960</v>
      </c>
      <c r="AD1374">
        <v>1</v>
      </c>
      <c r="AE1374">
        <v>20111031</v>
      </c>
      <c r="AF1374" s="358">
        <v>40847</v>
      </c>
      <c r="AG1374" s="147">
        <v>40847</v>
      </c>
      <c r="AH1374" s="147">
        <v>2011</v>
      </c>
      <c r="AU1374">
        <v>124</v>
      </c>
      <c r="AV1374" t="s">
        <v>976</v>
      </c>
      <c r="AY1374" t="s">
        <v>976</v>
      </c>
      <c r="AZ1374" t="s">
        <v>962</v>
      </c>
    </row>
    <row r="1375" spans="21:52">
      <c r="U1375" t="s">
        <v>234</v>
      </c>
      <c r="V1375" t="s">
        <v>230</v>
      </c>
      <c r="W1375" t="s">
        <v>235</v>
      </c>
      <c r="X1375">
        <v>7</v>
      </c>
      <c r="Y1375">
        <v>921</v>
      </c>
      <c r="Z1375" t="s">
        <v>1007</v>
      </c>
      <c r="AA1375" t="s">
        <v>1008</v>
      </c>
      <c r="AB1375">
        <v>1</v>
      </c>
      <c r="AC1375" t="s">
        <v>960</v>
      </c>
      <c r="AD1375">
        <v>1</v>
      </c>
      <c r="AE1375">
        <v>20111130</v>
      </c>
      <c r="AF1375" s="358">
        <v>40877</v>
      </c>
      <c r="AG1375" s="147">
        <v>40877</v>
      </c>
      <c r="AH1375" s="147">
        <v>2011</v>
      </c>
      <c r="AU1375">
        <v>126</v>
      </c>
      <c r="AV1375" t="s">
        <v>976</v>
      </c>
      <c r="AY1375" t="s">
        <v>976</v>
      </c>
      <c r="AZ1375" t="s">
        <v>962</v>
      </c>
    </row>
    <row r="1376" spans="21:52">
      <c r="U1376" t="s">
        <v>234</v>
      </c>
      <c r="V1376" t="s">
        <v>230</v>
      </c>
      <c r="W1376" t="s">
        <v>235</v>
      </c>
      <c r="X1376">
        <v>7</v>
      </c>
      <c r="Y1376">
        <v>921</v>
      </c>
      <c r="Z1376" t="s">
        <v>1007</v>
      </c>
      <c r="AA1376" t="s">
        <v>1008</v>
      </c>
      <c r="AB1376">
        <v>1</v>
      </c>
      <c r="AC1376" t="s">
        <v>960</v>
      </c>
      <c r="AD1376">
        <v>1</v>
      </c>
      <c r="AE1376">
        <v>20111231</v>
      </c>
      <c r="AF1376" s="358">
        <v>40908</v>
      </c>
      <c r="AG1376" s="147">
        <v>40908</v>
      </c>
      <c r="AH1376" s="147">
        <v>2011</v>
      </c>
      <c r="AU1376">
        <v>149</v>
      </c>
      <c r="AV1376" t="s">
        <v>976</v>
      </c>
      <c r="AY1376" t="s">
        <v>976</v>
      </c>
      <c r="AZ1376" t="s">
        <v>962</v>
      </c>
    </row>
    <row r="1377" spans="21:52">
      <c r="U1377" t="s">
        <v>234</v>
      </c>
      <c r="V1377" t="s">
        <v>230</v>
      </c>
      <c r="W1377" t="s">
        <v>235</v>
      </c>
      <c r="X1377">
        <v>7</v>
      </c>
      <c r="Y1377">
        <v>921</v>
      </c>
      <c r="Z1377" t="s">
        <v>1007</v>
      </c>
      <c r="AA1377" t="s">
        <v>1008</v>
      </c>
      <c r="AB1377">
        <v>1</v>
      </c>
      <c r="AC1377" t="s">
        <v>960</v>
      </c>
      <c r="AD1377">
        <v>1</v>
      </c>
      <c r="AE1377">
        <v>20120131</v>
      </c>
      <c r="AF1377" s="358">
        <v>40939</v>
      </c>
      <c r="AG1377" s="147">
        <v>40939</v>
      </c>
      <c r="AH1377" s="147">
        <v>2012</v>
      </c>
      <c r="AU1377">
        <v>106</v>
      </c>
      <c r="AV1377" t="s">
        <v>976</v>
      </c>
      <c r="AY1377" t="s">
        <v>976</v>
      </c>
      <c r="AZ1377" t="s">
        <v>962</v>
      </c>
    </row>
    <row r="1378" spans="21:52">
      <c r="U1378" t="s">
        <v>234</v>
      </c>
      <c r="V1378" t="s">
        <v>230</v>
      </c>
      <c r="W1378" t="s">
        <v>235</v>
      </c>
      <c r="X1378">
        <v>7</v>
      </c>
      <c r="Y1378">
        <v>921</v>
      </c>
      <c r="Z1378" t="s">
        <v>1007</v>
      </c>
      <c r="AA1378" t="s">
        <v>1008</v>
      </c>
      <c r="AB1378">
        <v>1</v>
      </c>
      <c r="AC1378" t="s">
        <v>960</v>
      </c>
      <c r="AD1378">
        <v>1</v>
      </c>
      <c r="AE1378">
        <v>20120229</v>
      </c>
      <c r="AF1378" s="358">
        <v>40968</v>
      </c>
      <c r="AG1378" s="147">
        <v>40968</v>
      </c>
      <c r="AH1378" s="147">
        <v>2012</v>
      </c>
      <c r="AU1378">
        <v>118</v>
      </c>
      <c r="AV1378" t="s">
        <v>976</v>
      </c>
      <c r="AY1378" t="s">
        <v>976</v>
      </c>
      <c r="AZ1378" t="s">
        <v>962</v>
      </c>
    </row>
    <row r="1379" spans="21:52">
      <c r="U1379" t="s">
        <v>234</v>
      </c>
      <c r="V1379" t="s">
        <v>230</v>
      </c>
      <c r="W1379" t="s">
        <v>235</v>
      </c>
      <c r="X1379">
        <v>7</v>
      </c>
      <c r="Y1379">
        <v>921</v>
      </c>
      <c r="Z1379" t="s">
        <v>1007</v>
      </c>
      <c r="AA1379" t="s">
        <v>1008</v>
      </c>
      <c r="AB1379">
        <v>1</v>
      </c>
      <c r="AC1379" t="s">
        <v>960</v>
      </c>
      <c r="AD1379">
        <v>1</v>
      </c>
      <c r="AE1379">
        <v>20120331</v>
      </c>
      <c r="AF1379" s="358">
        <v>40999</v>
      </c>
      <c r="AG1379" s="147">
        <v>40999</v>
      </c>
      <c r="AH1379" s="147">
        <v>2012</v>
      </c>
      <c r="AU1379">
        <v>89</v>
      </c>
      <c r="AV1379" t="s">
        <v>976</v>
      </c>
      <c r="AY1379" t="s">
        <v>976</v>
      </c>
      <c r="AZ1379" t="s">
        <v>962</v>
      </c>
    </row>
    <row r="1380" spans="21:52">
      <c r="U1380" t="s">
        <v>234</v>
      </c>
      <c r="V1380" t="s">
        <v>230</v>
      </c>
      <c r="W1380" t="s">
        <v>235</v>
      </c>
      <c r="X1380">
        <v>7</v>
      </c>
      <c r="Y1380">
        <v>921</v>
      </c>
      <c r="Z1380" t="s">
        <v>1007</v>
      </c>
      <c r="AA1380" t="s">
        <v>1008</v>
      </c>
      <c r="AB1380">
        <v>1</v>
      </c>
      <c r="AC1380" t="s">
        <v>960</v>
      </c>
      <c r="AD1380">
        <v>1</v>
      </c>
      <c r="AE1380">
        <v>20120430</v>
      </c>
      <c r="AF1380" s="358">
        <v>41029</v>
      </c>
      <c r="AG1380" s="147">
        <v>41029</v>
      </c>
      <c r="AH1380" s="147">
        <v>2012</v>
      </c>
      <c r="AU1380">
        <v>100</v>
      </c>
      <c r="AV1380" t="s">
        <v>976</v>
      </c>
      <c r="AY1380" t="s">
        <v>976</v>
      </c>
      <c r="AZ1380" t="s">
        <v>962</v>
      </c>
    </row>
    <row r="1381" spans="21:52">
      <c r="U1381" t="s">
        <v>234</v>
      </c>
      <c r="V1381" t="s">
        <v>230</v>
      </c>
      <c r="W1381" t="s">
        <v>235</v>
      </c>
      <c r="X1381">
        <v>7</v>
      </c>
      <c r="Y1381">
        <v>923</v>
      </c>
      <c r="Z1381" t="s">
        <v>1009</v>
      </c>
      <c r="AA1381" t="s">
        <v>1010</v>
      </c>
      <c r="AB1381">
        <v>1</v>
      </c>
      <c r="AC1381" t="s">
        <v>960</v>
      </c>
      <c r="AD1381">
        <v>1</v>
      </c>
      <c r="AE1381">
        <v>20090731</v>
      </c>
      <c r="AF1381" s="358">
        <v>40025</v>
      </c>
      <c r="AG1381" s="147">
        <v>40025</v>
      </c>
      <c r="AH1381" s="147">
        <v>2009</v>
      </c>
      <c r="AU1381">
        <v>102</v>
      </c>
      <c r="AV1381" t="s">
        <v>976</v>
      </c>
      <c r="AY1381" t="s">
        <v>976</v>
      </c>
      <c r="AZ1381" t="s">
        <v>962</v>
      </c>
    </row>
    <row r="1382" spans="21:52">
      <c r="U1382" t="s">
        <v>234</v>
      </c>
      <c r="V1382" t="s">
        <v>230</v>
      </c>
      <c r="W1382" t="s">
        <v>235</v>
      </c>
      <c r="X1382">
        <v>7</v>
      </c>
      <c r="Y1382">
        <v>923</v>
      </c>
      <c r="Z1382" t="s">
        <v>1009</v>
      </c>
      <c r="AA1382" t="s">
        <v>1010</v>
      </c>
      <c r="AB1382">
        <v>1</v>
      </c>
      <c r="AC1382" t="s">
        <v>960</v>
      </c>
      <c r="AD1382">
        <v>1</v>
      </c>
      <c r="AE1382">
        <v>20090831</v>
      </c>
      <c r="AF1382" s="358">
        <v>40056</v>
      </c>
      <c r="AG1382" s="147">
        <v>40056</v>
      </c>
      <c r="AH1382" s="147">
        <v>2009</v>
      </c>
      <c r="AU1382">
        <v>68</v>
      </c>
      <c r="AV1382" t="s">
        <v>976</v>
      </c>
      <c r="AY1382" t="s">
        <v>976</v>
      </c>
      <c r="AZ1382" t="s">
        <v>962</v>
      </c>
    </row>
    <row r="1383" spans="21:52">
      <c r="U1383" t="s">
        <v>234</v>
      </c>
      <c r="V1383" t="s">
        <v>230</v>
      </c>
      <c r="W1383" t="s">
        <v>235</v>
      </c>
      <c r="X1383">
        <v>7</v>
      </c>
      <c r="Y1383">
        <v>923</v>
      </c>
      <c r="Z1383" t="s">
        <v>1009</v>
      </c>
      <c r="AA1383" t="s">
        <v>1010</v>
      </c>
      <c r="AB1383">
        <v>1</v>
      </c>
      <c r="AC1383" t="s">
        <v>960</v>
      </c>
      <c r="AD1383">
        <v>1</v>
      </c>
      <c r="AE1383">
        <v>20090930</v>
      </c>
      <c r="AF1383" s="358">
        <v>40086</v>
      </c>
      <c r="AG1383" s="147">
        <v>40086</v>
      </c>
      <c r="AH1383" s="147">
        <v>2009</v>
      </c>
      <c r="AU1383">
        <v>130</v>
      </c>
      <c r="AV1383" t="s">
        <v>976</v>
      </c>
      <c r="AY1383" t="s">
        <v>976</v>
      </c>
      <c r="AZ1383" t="s">
        <v>962</v>
      </c>
    </row>
    <row r="1384" spans="21:52">
      <c r="U1384" t="s">
        <v>234</v>
      </c>
      <c r="V1384" t="s">
        <v>230</v>
      </c>
      <c r="W1384" t="s">
        <v>235</v>
      </c>
      <c r="X1384">
        <v>7</v>
      </c>
      <c r="Y1384">
        <v>923</v>
      </c>
      <c r="Z1384" t="s">
        <v>1009</v>
      </c>
      <c r="AA1384" t="s">
        <v>1010</v>
      </c>
      <c r="AB1384">
        <v>1</v>
      </c>
      <c r="AC1384" t="s">
        <v>960</v>
      </c>
      <c r="AD1384">
        <v>1</v>
      </c>
      <c r="AE1384">
        <v>20091031</v>
      </c>
      <c r="AF1384" s="358">
        <v>40117</v>
      </c>
      <c r="AG1384" s="147">
        <v>40117</v>
      </c>
      <c r="AH1384" s="147">
        <v>2009</v>
      </c>
      <c r="AU1384">
        <v>188</v>
      </c>
      <c r="AV1384" t="s">
        <v>976</v>
      </c>
      <c r="AY1384" t="s">
        <v>976</v>
      </c>
      <c r="AZ1384" t="s">
        <v>962</v>
      </c>
    </row>
    <row r="1385" spans="21:52">
      <c r="U1385" t="s">
        <v>234</v>
      </c>
      <c r="V1385" t="s">
        <v>230</v>
      </c>
      <c r="W1385" t="s">
        <v>235</v>
      </c>
      <c r="X1385">
        <v>7</v>
      </c>
      <c r="Y1385">
        <v>923</v>
      </c>
      <c r="Z1385" t="s">
        <v>1009</v>
      </c>
      <c r="AA1385" t="s">
        <v>1010</v>
      </c>
      <c r="AB1385">
        <v>1</v>
      </c>
      <c r="AC1385" t="s">
        <v>960</v>
      </c>
      <c r="AD1385">
        <v>1</v>
      </c>
      <c r="AE1385">
        <v>20091130</v>
      </c>
      <c r="AF1385" s="358">
        <v>40147</v>
      </c>
      <c r="AG1385" s="147">
        <v>40147</v>
      </c>
      <c r="AH1385" s="147">
        <v>2009</v>
      </c>
      <c r="AU1385">
        <v>158</v>
      </c>
      <c r="AV1385" t="s">
        <v>976</v>
      </c>
      <c r="AY1385" t="s">
        <v>976</v>
      </c>
      <c r="AZ1385" t="s">
        <v>962</v>
      </c>
    </row>
    <row r="1386" spans="21:52">
      <c r="U1386" t="s">
        <v>234</v>
      </c>
      <c r="V1386" t="s">
        <v>230</v>
      </c>
      <c r="W1386" t="s">
        <v>235</v>
      </c>
      <c r="X1386">
        <v>7</v>
      </c>
      <c r="Y1386">
        <v>923</v>
      </c>
      <c r="Z1386" t="s">
        <v>1009</v>
      </c>
      <c r="AA1386" t="s">
        <v>1010</v>
      </c>
      <c r="AB1386">
        <v>1</v>
      </c>
      <c r="AC1386" t="s">
        <v>960</v>
      </c>
      <c r="AD1386">
        <v>1</v>
      </c>
      <c r="AE1386">
        <v>20091231</v>
      </c>
      <c r="AF1386" s="358">
        <v>40178</v>
      </c>
      <c r="AG1386" s="147">
        <v>40178</v>
      </c>
      <c r="AH1386" s="147">
        <v>2009</v>
      </c>
      <c r="AU1386">
        <v>160</v>
      </c>
      <c r="AV1386" t="s">
        <v>976</v>
      </c>
      <c r="AY1386" t="s">
        <v>976</v>
      </c>
      <c r="AZ1386" t="s">
        <v>962</v>
      </c>
    </row>
    <row r="1387" spans="21:52">
      <c r="U1387" t="s">
        <v>234</v>
      </c>
      <c r="V1387" t="s">
        <v>230</v>
      </c>
      <c r="W1387" t="s">
        <v>235</v>
      </c>
      <c r="X1387">
        <v>7</v>
      </c>
      <c r="Y1387">
        <v>923</v>
      </c>
      <c r="Z1387" t="s">
        <v>1009</v>
      </c>
      <c r="AA1387" t="s">
        <v>1010</v>
      </c>
      <c r="AB1387">
        <v>1</v>
      </c>
      <c r="AC1387" t="s">
        <v>960</v>
      </c>
      <c r="AD1387">
        <v>1</v>
      </c>
      <c r="AE1387">
        <v>20100131</v>
      </c>
      <c r="AF1387" s="358">
        <v>40209</v>
      </c>
      <c r="AG1387" s="147">
        <v>40209</v>
      </c>
      <c r="AH1387" s="147">
        <v>2010</v>
      </c>
      <c r="AU1387">
        <v>179</v>
      </c>
      <c r="AV1387" t="s">
        <v>976</v>
      </c>
      <c r="AY1387" t="s">
        <v>976</v>
      </c>
      <c r="AZ1387" t="s">
        <v>962</v>
      </c>
    </row>
    <row r="1388" spans="21:52">
      <c r="U1388" t="s">
        <v>234</v>
      </c>
      <c r="V1388" t="s">
        <v>230</v>
      </c>
      <c r="W1388" t="s">
        <v>235</v>
      </c>
      <c r="X1388">
        <v>7</v>
      </c>
      <c r="Y1388">
        <v>923</v>
      </c>
      <c r="Z1388" t="s">
        <v>1009</v>
      </c>
      <c r="AA1388" t="s">
        <v>1010</v>
      </c>
      <c r="AB1388">
        <v>1</v>
      </c>
      <c r="AC1388" t="s">
        <v>960</v>
      </c>
      <c r="AD1388">
        <v>1</v>
      </c>
      <c r="AE1388">
        <v>20100228</v>
      </c>
      <c r="AF1388" s="358">
        <v>40237</v>
      </c>
      <c r="AG1388" s="147">
        <v>40237</v>
      </c>
      <c r="AH1388" s="147">
        <v>2010</v>
      </c>
      <c r="AU1388">
        <v>191</v>
      </c>
      <c r="AV1388" t="s">
        <v>976</v>
      </c>
      <c r="AY1388" t="s">
        <v>976</v>
      </c>
      <c r="AZ1388" t="s">
        <v>962</v>
      </c>
    </row>
    <row r="1389" spans="21:52">
      <c r="U1389" t="s">
        <v>234</v>
      </c>
      <c r="V1389" t="s">
        <v>230</v>
      </c>
      <c r="W1389" t="s">
        <v>235</v>
      </c>
      <c r="X1389">
        <v>7</v>
      </c>
      <c r="Y1389">
        <v>923</v>
      </c>
      <c r="Z1389" t="s">
        <v>1009</v>
      </c>
      <c r="AA1389" t="s">
        <v>1010</v>
      </c>
      <c r="AB1389">
        <v>1</v>
      </c>
      <c r="AC1389" t="s">
        <v>960</v>
      </c>
      <c r="AD1389">
        <v>1</v>
      </c>
      <c r="AE1389">
        <v>20100331</v>
      </c>
      <c r="AF1389" s="358">
        <v>40268</v>
      </c>
      <c r="AG1389" s="147">
        <v>40268</v>
      </c>
      <c r="AH1389" s="147">
        <v>2010</v>
      </c>
      <c r="AU1389">
        <v>215</v>
      </c>
      <c r="AV1389" t="s">
        <v>976</v>
      </c>
      <c r="AY1389" t="s">
        <v>976</v>
      </c>
      <c r="AZ1389" t="s">
        <v>962</v>
      </c>
    </row>
    <row r="1390" spans="21:52">
      <c r="U1390" t="s">
        <v>234</v>
      </c>
      <c r="V1390" t="s">
        <v>230</v>
      </c>
      <c r="W1390" t="s">
        <v>235</v>
      </c>
      <c r="X1390">
        <v>7</v>
      </c>
      <c r="Y1390">
        <v>923</v>
      </c>
      <c r="Z1390" t="s">
        <v>1009</v>
      </c>
      <c r="AA1390" t="s">
        <v>1010</v>
      </c>
      <c r="AB1390">
        <v>1</v>
      </c>
      <c r="AC1390" t="s">
        <v>960</v>
      </c>
      <c r="AD1390">
        <v>1</v>
      </c>
      <c r="AE1390">
        <v>20100430</v>
      </c>
      <c r="AF1390" s="358">
        <v>40298</v>
      </c>
      <c r="AG1390" s="147">
        <v>40298</v>
      </c>
      <c r="AH1390" s="147">
        <v>2010</v>
      </c>
      <c r="AU1390">
        <v>245</v>
      </c>
      <c r="AV1390" t="s">
        <v>976</v>
      </c>
      <c r="AY1390" t="s">
        <v>976</v>
      </c>
      <c r="AZ1390" t="s">
        <v>962</v>
      </c>
    </row>
    <row r="1391" spans="21:52">
      <c r="U1391" t="s">
        <v>234</v>
      </c>
      <c r="V1391" t="s">
        <v>230</v>
      </c>
      <c r="W1391" t="s">
        <v>235</v>
      </c>
      <c r="X1391">
        <v>7</v>
      </c>
      <c r="Y1391">
        <v>923</v>
      </c>
      <c r="Z1391" t="s">
        <v>1009</v>
      </c>
      <c r="AA1391" t="s">
        <v>1010</v>
      </c>
      <c r="AB1391">
        <v>1</v>
      </c>
      <c r="AC1391" t="s">
        <v>960</v>
      </c>
      <c r="AD1391">
        <v>1</v>
      </c>
      <c r="AE1391">
        <v>20100531</v>
      </c>
      <c r="AF1391" s="358">
        <v>40329</v>
      </c>
      <c r="AG1391" s="147">
        <v>40329</v>
      </c>
      <c r="AH1391" s="147">
        <v>2010</v>
      </c>
      <c r="AU1391">
        <v>141</v>
      </c>
      <c r="AV1391" t="s">
        <v>976</v>
      </c>
      <c r="AY1391" t="s">
        <v>976</v>
      </c>
      <c r="AZ1391" t="s">
        <v>962</v>
      </c>
    </row>
    <row r="1392" spans="21:52">
      <c r="U1392" t="s">
        <v>234</v>
      </c>
      <c r="V1392" t="s">
        <v>230</v>
      </c>
      <c r="W1392" t="s">
        <v>235</v>
      </c>
      <c r="X1392">
        <v>7</v>
      </c>
      <c r="Y1392">
        <v>923</v>
      </c>
      <c r="Z1392" t="s">
        <v>1009</v>
      </c>
      <c r="AA1392" t="s">
        <v>1010</v>
      </c>
      <c r="AB1392">
        <v>1</v>
      </c>
      <c r="AC1392" t="s">
        <v>960</v>
      </c>
      <c r="AD1392">
        <v>1</v>
      </c>
      <c r="AE1392">
        <v>20100630</v>
      </c>
      <c r="AF1392" s="358">
        <v>40359</v>
      </c>
      <c r="AG1392" s="147">
        <v>40359</v>
      </c>
      <c r="AH1392" s="147">
        <v>2010</v>
      </c>
      <c r="AU1392">
        <v>76</v>
      </c>
      <c r="AV1392" t="s">
        <v>976</v>
      </c>
      <c r="AY1392" t="s">
        <v>976</v>
      </c>
      <c r="AZ1392" t="s">
        <v>962</v>
      </c>
    </row>
    <row r="1393" spans="21:52">
      <c r="U1393" t="s">
        <v>234</v>
      </c>
      <c r="V1393" t="s">
        <v>230</v>
      </c>
      <c r="W1393" t="s">
        <v>235</v>
      </c>
      <c r="X1393">
        <v>7</v>
      </c>
      <c r="Y1393">
        <v>923</v>
      </c>
      <c r="Z1393" t="s">
        <v>1009</v>
      </c>
      <c r="AA1393" t="s">
        <v>1010</v>
      </c>
      <c r="AB1393">
        <v>1</v>
      </c>
      <c r="AC1393" t="s">
        <v>960</v>
      </c>
      <c r="AD1393">
        <v>1</v>
      </c>
      <c r="AE1393">
        <v>20100731</v>
      </c>
      <c r="AF1393" s="358">
        <v>40390</v>
      </c>
      <c r="AG1393" s="147">
        <v>40390</v>
      </c>
      <c r="AH1393" s="147">
        <v>2010</v>
      </c>
      <c r="AU1393">
        <v>74</v>
      </c>
      <c r="AV1393" t="s">
        <v>976</v>
      </c>
      <c r="AY1393" t="s">
        <v>976</v>
      </c>
      <c r="AZ1393" t="s">
        <v>962</v>
      </c>
    </row>
    <row r="1394" spans="21:52">
      <c r="U1394" t="s">
        <v>234</v>
      </c>
      <c r="V1394" t="s">
        <v>230</v>
      </c>
      <c r="W1394" t="s">
        <v>235</v>
      </c>
      <c r="X1394">
        <v>7</v>
      </c>
      <c r="Y1394">
        <v>923</v>
      </c>
      <c r="Z1394" t="s">
        <v>1009</v>
      </c>
      <c r="AA1394" t="s">
        <v>1010</v>
      </c>
      <c r="AB1394">
        <v>1</v>
      </c>
      <c r="AC1394" t="s">
        <v>960</v>
      </c>
      <c r="AD1394">
        <v>1</v>
      </c>
      <c r="AE1394">
        <v>20100831</v>
      </c>
      <c r="AF1394" s="358">
        <v>40421</v>
      </c>
      <c r="AG1394" s="147">
        <v>40421</v>
      </c>
      <c r="AH1394" s="147">
        <v>2010</v>
      </c>
      <c r="AU1394">
        <v>154</v>
      </c>
      <c r="AV1394" t="s">
        <v>976</v>
      </c>
      <c r="AY1394" t="s">
        <v>976</v>
      </c>
      <c r="AZ1394" t="s">
        <v>962</v>
      </c>
    </row>
    <row r="1395" spans="21:52">
      <c r="U1395" t="s">
        <v>234</v>
      </c>
      <c r="V1395" t="s">
        <v>230</v>
      </c>
      <c r="W1395" t="s">
        <v>235</v>
      </c>
      <c r="X1395">
        <v>7</v>
      </c>
      <c r="Y1395">
        <v>923</v>
      </c>
      <c r="Z1395" t="s">
        <v>1009</v>
      </c>
      <c r="AA1395" t="s">
        <v>1010</v>
      </c>
      <c r="AB1395">
        <v>1</v>
      </c>
      <c r="AC1395" t="s">
        <v>960</v>
      </c>
      <c r="AD1395">
        <v>1</v>
      </c>
      <c r="AE1395">
        <v>20100930</v>
      </c>
      <c r="AF1395" s="358">
        <v>40451</v>
      </c>
      <c r="AG1395" s="147">
        <v>40451</v>
      </c>
      <c r="AH1395" s="147">
        <v>2010</v>
      </c>
      <c r="AU1395">
        <v>136</v>
      </c>
      <c r="AV1395" t="s">
        <v>976</v>
      </c>
      <c r="AY1395" t="s">
        <v>976</v>
      </c>
      <c r="AZ1395" t="s">
        <v>962</v>
      </c>
    </row>
    <row r="1396" spans="21:52">
      <c r="U1396" t="s">
        <v>234</v>
      </c>
      <c r="V1396" t="s">
        <v>230</v>
      </c>
      <c r="W1396" t="s">
        <v>235</v>
      </c>
      <c r="X1396">
        <v>7</v>
      </c>
      <c r="Y1396">
        <v>923</v>
      </c>
      <c r="Z1396" t="s">
        <v>1009</v>
      </c>
      <c r="AA1396" t="s">
        <v>1010</v>
      </c>
      <c r="AB1396">
        <v>1</v>
      </c>
      <c r="AC1396" t="s">
        <v>960</v>
      </c>
      <c r="AD1396">
        <v>1</v>
      </c>
      <c r="AE1396">
        <v>20101031</v>
      </c>
      <c r="AF1396" s="358">
        <v>40482</v>
      </c>
      <c r="AG1396" s="147">
        <v>40482</v>
      </c>
      <c r="AH1396" s="147">
        <v>2010</v>
      </c>
      <c r="AU1396">
        <v>189</v>
      </c>
      <c r="AV1396" t="s">
        <v>976</v>
      </c>
      <c r="AY1396" t="s">
        <v>976</v>
      </c>
      <c r="AZ1396" t="s">
        <v>962</v>
      </c>
    </row>
    <row r="1397" spans="21:52">
      <c r="U1397" t="s">
        <v>234</v>
      </c>
      <c r="V1397" t="s">
        <v>230</v>
      </c>
      <c r="W1397" t="s">
        <v>235</v>
      </c>
      <c r="X1397">
        <v>7</v>
      </c>
      <c r="Y1397">
        <v>923</v>
      </c>
      <c r="Z1397" t="s">
        <v>1009</v>
      </c>
      <c r="AA1397" t="s">
        <v>1010</v>
      </c>
      <c r="AB1397">
        <v>1</v>
      </c>
      <c r="AC1397" t="s">
        <v>960</v>
      </c>
      <c r="AD1397">
        <v>1</v>
      </c>
      <c r="AE1397">
        <v>20101130</v>
      </c>
      <c r="AF1397" s="358">
        <v>40512</v>
      </c>
      <c r="AG1397" s="147">
        <v>40512</v>
      </c>
      <c r="AH1397" s="147">
        <v>2010</v>
      </c>
      <c r="AU1397">
        <v>211</v>
      </c>
      <c r="AV1397" t="s">
        <v>976</v>
      </c>
      <c r="AY1397" t="s">
        <v>976</v>
      </c>
      <c r="AZ1397" t="s">
        <v>962</v>
      </c>
    </row>
    <row r="1398" spans="21:52">
      <c r="U1398" t="s">
        <v>234</v>
      </c>
      <c r="V1398" t="s">
        <v>230</v>
      </c>
      <c r="W1398" t="s">
        <v>235</v>
      </c>
      <c r="X1398">
        <v>7</v>
      </c>
      <c r="Y1398">
        <v>923</v>
      </c>
      <c r="Z1398" t="s">
        <v>1009</v>
      </c>
      <c r="AA1398" t="s">
        <v>1010</v>
      </c>
      <c r="AB1398">
        <v>1</v>
      </c>
      <c r="AC1398" t="s">
        <v>960</v>
      </c>
      <c r="AD1398">
        <v>1</v>
      </c>
      <c r="AE1398">
        <v>20101231</v>
      </c>
      <c r="AF1398" s="358">
        <v>40543</v>
      </c>
      <c r="AG1398" s="147">
        <v>40543</v>
      </c>
      <c r="AH1398" s="147">
        <v>2010</v>
      </c>
      <c r="AU1398">
        <v>253</v>
      </c>
      <c r="AV1398" t="s">
        <v>976</v>
      </c>
      <c r="AY1398" t="s">
        <v>976</v>
      </c>
      <c r="AZ1398" t="s">
        <v>962</v>
      </c>
    </row>
    <row r="1399" spans="21:52">
      <c r="U1399" t="s">
        <v>234</v>
      </c>
      <c r="V1399" t="s">
        <v>230</v>
      </c>
      <c r="W1399" t="s">
        <v>235</v>
      </c>
      <c r="X1399">
        <v>7</v>
      </c>
      <c r="Y1399">
        <v>923</v>
      </c>
      <c r="Z1399" t="s">
        <v>1009</v>
      </c>
      <c r="AA1399" t="s">
        <v>1010</v>
      </c>
      <c r="AB1399">
        <v>1</v>
      </c>
      <c r="AC1399" t="s">
        <v>960</v>
      </c>
      <c r="AD1399">
        <v>1</v>
      </c>
      <c r="AE1399">
        <v>20110131</v>
      </c>
      <c r="AF1399" s="358">
        <v>40574</v>
      </c>
      <c r="AG1399" s="147">
        <v>40574</v>
      </c>
      <c r="AH1399" s="147">
        <v>2011</v>
      </c>
      <c r="AU1399">
        <v>222</v>
      </c>
      <c r="AV1399" t="s">
        <v>976</v>
      </c>
      <c r="AY1399" t="s">
        <v>976</v>
      </c>
      <c r="AZ1399" t="s">
        <v>962</v>
      </c>
    </row>
    <row r="1400" spans="21:52">
      <c r="U1400" t="s">
        <v>234</v>
      </c>
      <c r="V1400" t="s">
        <v>230</v>
      </c>
      <c r="W1400" t="s">
        <v>235</v>
      </c>
      <c r="X1400">
        <v>7</v>
      </c>
      <c r="Y1400">
        <v>923</v>
      </c>
      <c r="Z1400" t="s">
        <v>1009</v>
      </c>
      <c r="AA1400" t="s">
        <v>1010</v>
      </c>
      <c r="AB1400">
        <v>1</v>
      </c>
      <c r="AC1400" t="s">
        <v>960</v>
      </c>
      <c r="AD1400">
        <v>1</v>
      </c>
      <c r="AE1400">
        <v>20110228</v>
      </c>
      <c r="AF1400" s="358">
        <v>40602</v>
      </c>
      <c r="AG1400" s="147">
        <v>40602</v>
      </c>
      <c r="AH1400" s="147">
        <v>2011</v>
      </c>
      <c r="AU1400">
        <v>265</v>
      </c>
      <c r="AV1400" t="s">
        <v>976</v>
      </c>
      <c r="AY1400" t="s">
        <v>976</v>
      </c>
      <c r="AZ1400" t="s">
        <v>962</v>
      </c>
    </row>
    <row r="1401" spans="21:52">
      <c r="U1401" t="s">
        <v>234</v>
      </c>
      <c r="V1401" t="s">
        <v>230</v>
      </c>
      <c r="W1401" t="s">
        <v>235</v>
      </c>
      <c r="X1401">
        <v>7</v>
      </c>
      <c r="Y1401">
        <v>923</v>
      </c>
      <c r="Z1401" t="s">
        <v>1009</v>
      </c>
      <c r="AA1401" t="s">
        <v>1010</v>
      </c>
      <c r="AB1401">
        <v>1</v>
      </c>
      <c r="AC1401" t="s">
        <v>960</v>
      </c>
      <c r="AD1401">
        <v>1</v>
      </c>
      <c r="AE1401">
        <v>20110331</v>
      </c>
      <c r="AF1401" s="358">
        <v>40633</v>
      </c>
      <c r="AG1401" s="147">
        <v>40633</v>
      </c>
      <c r="AH1401" s="147">
        <v>2011</v>
      </c>
      <c r="AU1401">
        <v>230</v>
      </c>
      <c r="AV1401" t="s">
        <v>976</v>
      </c>
      <c r="AY1401" t="s">
        <v>976</v>
      </c>
      <c r="AZ1401" t="s">
        <v>962</v>
      </c>
    </row>
    <row r="1402" spans="21:52">
      <c r="U1402" t="s">
        <v>234</v>
      </c>
      <c r="V1402" t="s">
        <v>230</v>
      </c>
      <c r="W1402" t="s">
        <v>235</v>
      </c>
      <c r="X1402">
        <v>7</v>
      </c>
      <c r="Y1402">
        <v>923</v>
      </c>
      <c r="Z1402" t="s">
        <v>1009</v>
      </c>
      <c r="AA1402" t="s">
        <v>1010</v>
      </c>
      <c r="AB1402">
        <v>1</v>
      </c>
      <c r="AC1402" t="s">
        <v>960</v>
      </c>
      <c r="AD1402">
        <v>1</v>
      </c>
      <c r="AE1402">
        <v>20110430</v>
      </c>
      <c r="AF1402" s="358">
        <v>40663</v>
      </c>
      <c r="AG1402" s="147">
        <v>40663</v>
      </c>
      <c r="AH1402" s="147">
        <v>2011</v>
      </c>
      <c r="AU1402">
        <v>166</v>
      </c>
      <c r="AV1402" t="s">
        <v>976</v>
      </c>
      <c r="AY1402" t="s">
        <v>976</v>
      </c>
      <c r="AZ1402" t="s">
        <v>962</v>
      </c>
    </row>
    <row r="1403" spans="21:52">
      <c r="U1403" t="s">
        <v>234</v>
      </c>
      <c r="V1403" t="s">
        <v>230</v>
      </c>
      <c r="W1403" t="s">
        <v>235</v>
      </c>
      <c r="X1403">
        <v>7</v>
      </c>
      <c r="Y1403">
        <v>923</v>
      </c>
      <c r="Z1403" t="s">
        <v>1009</v>
      </c>
      <c r="AA1403" t="s">
        <v>1010</v>
      </c>
      <c r="AB1403">
        <v>1</v>
      </c>
      <c r="AC1403" t="s">
        <v>960</v>
      </c>
      <c r="AD1403">
        <v>1</v>
      </c>
      <c r="AE1403">
        <v>20110531</v>
      </c>
      <c r="AF1403" s="358">
        <v>40694</v>
      </c>
      <c r="AG1403" s="147">
        <v>40694</v>
      </c>
      <c r="AH1403" s="147">
        <v>2011</v>
      </c>
      <c r="AU1403">
        <v>199</v>
      </c>
      <c r="AV1403" t="s">
        <v>976</v>
      </c>
      <c r="AY1403" t="s">
        <v>976</v>
      </c>
      <c r="AZ1403" t="s">
        <v>962</v>
      </c>
    </row>
    <row r="1404" spans="21:52">
      <c r="U1404" t="s">
        <v>234</v>
      </c>
      <c r="V1404" t="s">
        <v>230</v>
      </c>
      <c r="W1404" t="s">
        <v>235</v>
      </c>
      <c r="X1404">
        <v>7</v>
      </c>
      <c r="Y1404">
        <v>923</v>
      </c>
      <c r="Z1404" t="s">
        <v>1009</v>
      </c>
      <c r="AA1404" t="s">
        <v>1010</v>
      </c>
      <c r="AB1404">
        <v>1</v>
      </c>
      <c r="AC1404" t="s">
        <v>960</v>
      </c>
      <c r="AD1404">
        <v>1</v>
      </c>
      <c r="AE1404">
        <v>20110630</v>
      </c>
      <c r="AF1404" s="358">
        <v>40724</v>
      </c>
      <c r="AG1404" s="147">
        <v>40724</v>
      </c>
      <c r="AH1404" s="147">
        <v>2011</v>
      </c>
      <c r="AU1404">
        <v>86</v>
      </c>
      <c r="AV1404" t="s">
        <v>976</v>
      </c>
      <c r="AY1404" t="s">
        <v>976</v>
      </c>
      <c r="AZ1404" t="s">
        <v>962</v>
      </c>
    </row>
    <row r="1405" spans="21:52">
      <c r="U1405" t="s">
        <v>234</v>
      </c>
      <c r="V1405" t="s">
        <v>230</v>
      </c>
      <c r="W1405" t="s">
        <v>235</v>
      </c>
      <c r="X1405">
        <v>7</v>
      </c>
      <c r="Y1405">
        <v>923</v>
      </c>
      <c r="Z1405" t="s">
        <v>1009</v>
      </c>
      <c r="AA1405" t="s">
        <v>1010</v>
      </c>
      <c r="AB1405">
        <v>1</v>
      </c>
      <c r="AC1405" t="s">
        <v>960</v>
      </c>
      <c r="AD1405">
        <v>1</v>
      </c>
      <c r="AE1405">
        <v>20110731</v>
      </c>
      <c r="AF1405" s="358">
        <v>40755</v>
      </c>
      <c r="AG1405" s="147">
        <v>40755</v>
      </c>
      <c r="AH1405" s="147">
        <v>2011</v>
      </c>
      <c r="AU1405">
        <v>98</v>
      </c>
      <c r="AV1405" t="s">
        <v>976</v>
      </c>
      <c r="AY1405" t="s">
        <v>976</v>
      </c>
      <c r="AZ1405" t="s">
        <v>962</v>
      </c>
    </row>
    <row r="1406" spans="21:52">
      <c r="U1406" t="s">
        <v>234</v>
      </c>
      <c r="V1406" t="s">
        <v>230</v>
      </c>
      <c r="W1406" t="s">
        <v>235</v>
      </c>
      <c r="X1406">
        <v>7</v>
      </c>
      <c r="Y1406">
        <v>923</v>
      </c>
      <c r="Z1406" t="s">
        <v>1009</v>
      </c>
      <c r="AA1406" t="s">
        <v>1010</v>
      </c>
      <c r="AB1406">
        <v>1</v>
      </c>
      <c r="AC1406" t="s">
        <v>960</v>
      </c>
      <c r="AD1406">
        <v>1</v>
      </c>
      <c r="AE1406">
        <v>20110831</v>
      </c>
      <c r="AF1406" s="358">
        <v>40786</v>
      </c>
      <c r="AG1406" s="147">
        <v>40786</v>
      </c>
      <c r="AH1406" s="147">
        <v>2011</v>
      </c>
      <c r="AU1406">
        <v>134</v>
      </c>
      <c r="AV1406" t="s">
        <v>976</v>
      </c>
      <c r="AY1406" t="s">
        <v>976</v>
      </c>
      <c r="AZ1406" t="s">
        <v>962</v>
      </c>
    </row>
    <row r="1407" spans="21:52">
      <c r="U1407" t="s">
        <v>234</v>
      </c>
      <c r="V1407" t="s">
        <v>230</v>
      </c>
      <c r="W1407" t="s">
        <v>235</v>
      </c>
      <c r="X1407">
        <v>7</v>
      </c>
      <c r="Y1407">
        <v>923</v>
      </c>
      <c r="Z1407" t="s">
        <v>1009</v>
      </c>
      <c r="AA1407" t="s">
        <v>1010</v>
      </c>
      <c r="AB1407">
        <v>1</v>
      </c>
      <c r="AC1407" t="s">
        <v>960</v>
      </c>
      <c r="AD1407">
        <v>1</v>
      </c>
      <c r="AE1407">
        <v>20110930</v>
      </c>
      <c r="AF1407" s="358">
        <v>40816</v>
      </c>
      <c r="AG1407" s="147">
        <v>40816</v>
      </c>
      <c r="AH1407" s="147">
        <v>2011</v>
      </c>
      <c r="AU1407">
        <v>198</v>
      </c>
      <c r="AV1407" t="s">
        <v>976</v>
      </c>
      <c r="AY1407" t="s">
        <v>976</v>
      </c>
      <c r="AZ1407" t="s">
        <v>962</v>
      </c>
    </row>
    <row r="1408" spans="21:52">
      <c r="U1408" t="s">
        <v>234</v>
      </c>
      <c r="V1408" t="s">
        <v>230</v>
      </c>
      <c r="W1408" t="s">
        <v>235</v>
      </c>
      <c r="X1408">
        <v>7</v>
      </c>
      <c r="Y1408">
        <v>923</v>
      </c>
      <c r="Z1408" t="s">
        <v>1009</v>
      </c>
      <c r="AA1408" t="s">
        <v>1010</v>
      </c>
      <c r="AB1408">
        <v>1</v>
      </c>
      <c r="AC1408" t="s">
        <v>960</v>
      </c>
      <c r="AD1408">
        <v>1</v>
      </c>
      <c r="AE1408">
        <v>20111031</v>
      </c>
      <c r="AF1408" s="358">
        <v>40847</v>
      </c>
      <c r="AG1408" s="147">
        <v>40847</v>
      </c>
      <c r="AH1408" s="147">
        <v>2011</v>
      </c>
      <c r="AU1408">
        <v>265</v>
      </c>
      <c r="AV1408" t="s">
        <v>976</v>
      </c>
      <c r="AY1408" t="s">
        <v>976</v>
      </c>
      <c r="AZ1408" t="s">
        <v>962</v>
      </c>
    </row>
    <row r="1409" spans="21:67">
      <c r="U1409" t="s">
        <v>234</v>
      </c>
      <c r="V1409" t="s">
        <v>230</v>
      </c>
      <c r="W1409" t="s">
        <v>235</v>
      </c>
      <c r="X1409">
        <v>7</v>
      </c>
      <c r="Y1409">
        <v>923</v>
      </c>
      <c r="Z1409" t="s">
        <v>1009</v>
      </c>
      <c r="AA1409" t="s">
        <v>1010</v>
      </c>
      <c r="AB1409">
        <v>1</v>
      </c>
      <c r="AC1409" t="s">
        <v>960</v>
      </c>
      <c r="AD1409">
        <v>1</v>
      </c>
      <c r="AE1409">
        <v>20111130</v>
      </c>
      <c r="AF1409" s="358">
        <v>40877</v>
      </c>
      <c r="AG1409" s="147">
        <v>40877</v>
      </c>
      <c r="AH1409" s="147">
        <v>2011</v>
      </c>
      <c r="AU1409">
        <v>265</v>
      </c>
      <c r="AV1409" t="s">
        <v>976</v>
      </c>
      <c r="AY1409" t="s">
        <v>976</v>
      </c>
      <c r="AZ1409" t="s">
        <v>962</v>
      </c>
    </row>
    <row r="1410" spans="21:67">
      <c r="U1410" t="s">
        <v>234</v>
      </c>
      <c r="V1410" t="s">
        <v>230</v>
      </c>
      <c r="W1410" t="s">
        <v>235</v>
      </c>
      <c r="X1410">
        <v>7</v>
      </c>
      <c r="Y1410">
        <v>923</v>
      </c>
      <c r="Z1410" t="s">
        <v>1009</v>
      </c>
      <c r="AA1410" t="s">
        <v>1010</v>
      </c>
      <c r="AB1410">
        <v>1</v>
      </c>
      <c r="AC1410" t="s">
        <v>960</v>
      </c>
      <c r="AD1410">
        <v>1</v>
      </c>
      <c r="AE1410">
        <v>20111231</v>
      </c>
      <c r="AF1410" s="358">
        <v>40908</v>
      </c>
      <c r="AG1410" s="147">
        <v>40908</v>
      </c>
      <c r="AH1410" s="147">
        <v>2011</v>
      </c>
      <c r="AU1410">
        <v>144</v>
      </c>
      <c r="AV1410" t="s">
        <v>976</v>
      </c>
      <c r="AY1410" t="s">
        <v>976</v>
      </c>
      <c r="AZ1410" t="s">
        <v>962</v>
      </c>
    </row>
    <row r="1411" spans="21:67">
      <c r="U1411" t="s">
        <v>234</v>
      </c>
      <c r="V1411" t="s">
        <v>230</v>
      </c>
      <c r="W1411" t="s">
        <v>235</v>
      </c>
      <c r="X1411">
        <v>7</v>
      </c>
      <c r="Y1411">
        <v>923</v>
      </c>
      <c r="Z1411" t="s">
        <v>1009</v>
      </c>
      <c r="AA1411" t="s">
        <v>1010</v>
      </c>
      <c r="AB1411">
        <v>1</v>
      </c>
      <c r="AC1411" t="s">
        <v>960</v>
      </c>
      <c r="AD1411">
        <v>1</v>
      </c>
      <c r="AE1411">
        <v>20120131</v>
      </c>
      <c r="AF1411" s="358">
        <v>40939</v>
      </c>
      <c r="AG1411" s="147">
        <v>40939</v>
      </c>
      <c r="AH1411" s="147">
        <v>2012</v>
      </c>
      <c r="AU1411">
        <v>140</v>
      </c>
      <c r="AV1411" t="s">
        <v>976</v>
      </c>
      <c r="AY1411" t="s">
        <v>976</v>
      </c>
      <c r="AZ1411" t="s">
        <v>962</v>
      </c>
    </row>
    <row r="1412" spans="21:67">
      <c r="U1412" t="s">
        <v>234</v>
      </c>
      <c r="V1412" t="s">
        <v>230</v>
      </c>
      <c r="W1412" t="s">
        <v>235</v>
      </c>
      <c r="X1412">
        <v>7</v>
      </c>
      <c r="Y1412">
        <v>923</v>
      </c>
      <c r="Z1412" t="s">
        <v>1009</v>
      </c>
      <c r="AA1412" t="s">
        <v>1010</v>
      </c>
      <c r="AB1412">
        <v>1</v>
      </c>
      <c r="AC1412" t="s">
        <v>960</v>
      </c>
      <c r="AD1412">
        <v>1</v>
      </c>
      <c r="AE1412">
        <v>20120229</v>
      </c>
      <c r="AF1412" s="358">
        <v>40968</v>
      </c>
      <c r="AG1412" s="147">
        <v>40968</v>
      </c>
      <c r="AH1412" s="147">
        <v>2012</v>
      </c>
      <c r="AU1412">
        <v>181</v>
      </c>
      <c r="AV1412" t="s">
        <v>976</v>
      </c>
      <c r="AY1412" t="s">
        <v>976</v>
      </c>
      <c r="AZ1412" t="s">
        <v>962</v>
      </c>
    </row>
    <row r="1413" spans="21:67">
      <c r="U1413" t="s">
        <v>234</v>
      </c>
      <c r="V1413" t="s">
        <v>230</v>
      </c>
      <c r="W1413" t="s">
        <v>235</v>
      </c>
      <c r="X1413">
        <v>7</v>
      </c>
      <c r="Y1413">
        <v>923</v>
      </c>
      <c r="Z1413" t="s">
        <v>1009</v>
      </c>
      <c r="AA1413" t="s">
        <v>1010</v>
      </c>
      <c r="AB1413">
        <v>1</v>
      </c>
      <c r="AC1413" t="s">
        <v>960</v>
      </c>
      <c r="AD1413">
        <v>1</v>
      </c>
      <c r="AE1413">
        <v>20120331</v>
      </c>
      <c r="AF1413" s="358">
        <v>40999</v>
      </c>
      <c r="AG1413" s="147">
        <v>40999</v>
      </c>
      <c r="AH1413" s="147">
        <v>2012</v>
      </c>
      <c r="AU1413">
        <v>133</v>
      </c>
      <c r="AV1413" t="s">
        <v>976</v>
      </c>
      <c r="AY1413" t="s">
        <v>976</v>
      </c>
      <c r="AZ1413" t="s">
        <v>962</v>
      </c>
    </row>
    <row r="1414" spans="21:67">
      <c r="U1414" t="s">
        <v>234</v>
      </c>
      <c r="V1414" t="s">
        <v>230</v>
      </c>
      <c r="W1414" t="s">
        <v>235</v>
      </c>
      <c r="X1414">
        <v>7</v>
      </c>
      <c r="Y1414">
        <v>923</v>
      </c>
      <c r="Z1414" t="s">
        <v>1009</v>
      </c>
      <c r="AA1414" t="s">
        <v>1010</v>
      </c>
      <c r="AB1414">
        <v>1</v>
      </c>
      <c r="AC1414" t="s">
        <v>960</v>
      </c>
      <c r="AD1414">
        <v>1</v>
      </c>
      <c r="AE1414">
        <v>20120430</v>
      </c>
      <c r="AF1414" s="358">
        <v>41029</v>
      </c>
      <c r="AG1414" s="147">
        <v>41029</v>
      </c>
      <c r="AH1414" s="147">
        <v>2012</v>
      </c>
      <c r="AU1414">
        <v>166</v>
      </c>
      <c r="AV1414" t="s">
        <v>976</v>
      </c>
      <c r="AY1414" t="s">
        <v>976</v>
      </c>
      <c r="AZ1414" t="s">
        <v>962</v>
      </c>
    </row>
    <row r="1415" spans="21:67">
      <c r="U1415" t="s">
        <v>234</v>
      </c>
      <c r="V1415" t="s">
        <v>230</v>
      </c>
      <c r="W1415" t="s">
        <v>235</v>
      </c>
      <c r="X1415">
        <v>7</v>
      </c>
      <c r="Y1415">
        <v>931</v>
      </c>
      <c r="Z1415" t="s">
        <v>1011</v>
      </c>
      <c r="AA1415" t="s">
        <v>1012</v>
      </c>
      <c r="AB1415">
        <v>1</v>
      </c>
      <c r="AC1415" t="s">
        <v>960</v>
      </c>
      <c r="AD1415">
        <v>1</v>
      </c>
      <c r="AE1415">
        <v>20090731</v>
      </c>
      <c r="AF1415" s="358">
        <v>40025</v>
      </c>
      <c r="AG1415" s="147">
        <v>40025</v>
      </c>
      <c r="AH1415" s="147">
        <v>2009</v>
      </c>
      <c r="AU1415">
        <v>2.5</v>
      </c>
      <c r="AV1415" t="s">
        <v>1013</v>
      </c>
      <c r="AW1415" t="s">
        <v>971</v>
      </c>
      <c r="AX1415">
        <v>14</v>
      </c>
      <c r="AY1415" t="s">
        <v>1013</v>
      </c>
      <c r="AZ1415" t="s">
        <v>962</v>
      </c>
      <c r="BF1415">
        <v>2.5</v>
      </c>
      <c r="BG1415" t="s">
        <v>1013</v>
      </c>
      <c r="BH1415" t="s">
        <v>971</v>
      </c>
      <c r="BI1415">
        <v>16.3</v>
      </c>
      <c r="BJ1415" t="s">
        <v>1013</v>
      </c>
      <c r="BK1415" t="s">
        <v>963</v>
      </c>
    </row>
    <row r="1416" spans="21:67">
      <c r="U1416" t="s">
        <v>234</v>
      </c>
      <c r="V1416" t="s">
        <v>230</v>
      </c>
      <c r="W1416" t="s">
        <v>235</v>
      </c>
      <c r="X1416">
        <v>7</v>
      </c>
      <c r="Y1416">
        <v>931</v>
      </c>
      <c r="Z1416" t="s">
        <v>1011</v>
      </c>
      <c r="AA1416" t="s">
        <v>1012</v>
      </c>
      <c r="AB1416">
        <v>1</v>
      </c>
      <c r="AC1416" t="s">
        <v>960</v>
      </c>
      <c r="AD1416">
        <v>1</v>
      </c>
      <c r="AE1416">
        <v>20090831</v>
      </c>
      <c r="AF1416" s="358">
        <v>40056</v>
      </c>
      <c r="AG1416" s="147">
        <v>40056</v>
      </c>
      <c r="AH1416" s="147">
        <v>2009</v>
      </c>
      <c r="AU1416">
        <v>1.6</v>
      </c>
      <c r="AV1416" t="s">
        <v>1013</v>
      </c>
      <c r="AW1416" t="s">
        <v>971</v>
      </c>
      <c r="AX1416">
        <v>14</v>
      </c>
      <c r="AY1416" t="s">
        <v>1013</v>
      </c>
      <c r="AZ1416" t="s">
        <v>962</v>
      </c>
      <c r="BF1416">
        <v>1.6</v>
      </c>
      <c r="BG1416" t="s">
        <v>1013</v>
      </c>
      <c r="BH1416" t="s">
        <v>971</v>
      </c>
      <c r="BI1416">
        <v>16.3</v>
      </c>
      <c r="BJ1416" t="s">
        <v>1013</v>
      </c>
      <c r="BK1416" t="s">
        <v>963</v>
      </c>
    </row>
    <row r="1417" spans="21:67">
      <c r="U1417" t="s">
        <v>234</v>
      </c>
      <c r="V1417" t="s">
        <v>230</v>
      </c>
      <c r="W1417" t="s">
        <v>235</v>
      </c>
      <c r="X1417">
        <v>7</v>
      </c>
      <c r="Y1417">
        <v>931</v>
      </c>
      <c r="Z1417" t="s">
        <v>1011</v>
      </c>
      <c r="AA1417" t="s">
        <v>1012</v>
      </c>
      <c r="AB1417">
        <v>1</v>
      </c>
      <c r="AC1417" t="s">
        <v>960</v>
      </c>
      <c r="AD1417">
        <v>1</v>
      </c>
      <c r="AE1417">
        <v>20090930</v>
      </c>
      <c r="AF1417" s="358">
        <v>40086</v>
      </c>
      <c r="AG1417" s="147">
        <v>40086</v>
      </c>
      <c r="AH1417" s="147">
        <v>2009</v>
      </c>
      <c r="AU1417">
        <v>2.8</v>
      </c>
      <c r="AV1417" t="s">
        <v>1013</v>
      </c>
      <c r="AW1417" t="s">
        <v>971</v>
      </c>
      <c r="AX1417">
        <v>14</v>
      </c>
      <c r="AY1417" t="s">
        <v>1013</v>
      </c>
      <c r="AZ1417" t="s">
        <v>962</v>
      </c>
      <c r="BF1417">
        <v>2.8</v>
      </c>
      <c r="BG1417" t="s">
        <v>1013</v>
      </c>
      <c r="BH1417" t="s">
        <v>971</v>
      </c>
      <c r="BI1417">
        <v>16.3</v>
      </c>
      <c r="BJ1417" t="s">
        <v>1013</v>
      </c>
      <c r="BK1417" t="s">
        <v>963</v>
      </c>
    </row>
    <row r="1418" spans="21:67">
      <c r="U1418" t="s">
        <v>234</v>
      </c>
      <c r="V1418" t="s">
        <v>230</v>
      </c>
      <c r="W1418" t="s">
        <v>235</v>
      </c>
      <c r="X1418">
        <v>7</v>
      </c>
      <c r="Y1418">
        <v>931</v>
      </c>
      <c r="Z1418" t="s">
        <v>1011</v>
      </c>
      <c r="AA1418" t="s">
        <v>1012</v>
      </c>
      <c r="AB1418">
        <v>1</v>
      </c>
      <c r="AC1418" t="s">
        <v>960</v>
      </c>
      <c r="AD1418">
        <v>1</v>
      </c>
      <c r="AE1418">
        <v>20091031</v>
      </c>
      <c r="AF1418" s="358">
        <v>40117</v>
      </c>
      <c r="AG1418" s="147">
        <v>40117</v>
      </c>
      <c r="AH1418" s="147">
        <v>2009</v>
      </c>
      <c r="AU1418">
        <v>3.4</v>
      </c>
      <c r="AV1418" t="s">
        <v>1013</v>
      </c>
      <c r="AW1418" t="s">
        <v>971</v>
      </c>
      <c r="AX1418">
        <v>14</v>
      </c>
      <c r="AY1418" t="s">
        <v>1013</v>
      </c>
      <c r="AZ1418" t="s">
        <v>962</v>
      </c>
      <c r="BF1418">
        <v>3.4</v>
      </c>
      <c r="BG1418" t="s">
        <v>1013</v>
      </c>
      <c r="BH1418" t="s">
        <v>971</v>
      </c>
      <c r="BI1418">
        <v>16.3</v>
      </c>
      <c r="BJ1418" t="s">
        <v>1013</v>
      </c>
      <c r="BK1418" t="s">
        <v>963</v>
      </c>
    </row>
    <row r="1419" spans="21:67">
      <c r="U1419" t="s">
        <v>234</v>
      </c>
      <c r="V1419" t="s">
        <v>230</v>
      </c>
      <c r="W1419" t="s">
        <v>235</v>
      </c>
      <c r="X1419">
        <v>7</v>
      </c>
      <c r="Y1419">
        <v>931</v>
      </c>
      <c r="Z1419" t="s">
        <v>1011</v>
      </c>
      <c r="AA1419" t="s">
        <v>1012</v>
      </c>
      <c r="AB1419">
        <v>1</v>
      </c>
      <c r="AC1419" t="s">
        <v>960</v>
      </c>
      <c r="AD1419">
        <v>1</v>
      </c>
      <c r="AE1419">
        <v>20091130</v>
      </c>
      <c r="AF1419" s="358">
        <v>40147</v>
      </c>
      <c r="AG1419" s="147">
        <v>40147</v>
      </c>
      <c r="AH1419" s="147">
        <v>2009</v>
      </c>
      <c r="AU1419">
        <v>3</v>
      </c>
      <c r="AV1419" t="s">
        <v>1013</v>
      </c>
      <c r="AW1419" t="s">
        <v>971</v>
      </c>
      <c r="AX1419">
        <v>14</v>
      </c>
      <c r="AY1419" t="s">
        <v>1013</v>
      </c>
      <c r="AZ1419" t="s">
        <v>962</v>
      </c>
      <c r="BF1419">
        <v>3</v>
      </c>
      <c r="BG1419" t="s">
        <v>1013</v>
      </c>
      <c r="BH1419" t="s">
        <v>971</v>
      </c>
      <c r="BI1419">
        <v>16.3</v>
      </c>
      <c r="BJ1419" t="s">
        <v>1013</v>
      </c>
      <c r="BK1419" t="s">
        <v>963</v>
      </c>
    </row>
    <row r="1420" spans="21:67">
      <c r="U1420" t="s">
        <v>234</v>
      </c>
      <c r="V1420" t="s">
        <v>230</v>
      </c>
      <c r="W1420" t="s">
        <v>235</v>
      </c>
      <c r="X1420">
        <v>7</v>
      </c>
      <c r="Y1420">
        <v>931</v>
      </c>
      <c r="Z1420" t="s">
        <v>1011</v>
      </c>
      <c r="AA1420" t="s">
        <v>1012</v>
      </c>
      <c r="AB1420">
        <v>1</v>
      </c>
      <c r="AC1420" t="s">
        <v>960</v>
      </c>
      <c r="AD1420">
        <v>1</v>
      </c>
      <c r="AE1420">
        <v>20091231</v>
      </c>
      <c r="AF1420" s="358">
        <v>40178</v>
      </c>
      <c r="AG1420" s="147">
        <v>40178</v>
      </c>
      <c r="AH1420" s="147">
        <v>2009</v>
      </c>
      <c r="AU1420">
        <v>2.6</v>
      </c>
      <c r="AV1420" t="s">
        <v>1013</v>
      </c>
      <c r="AW1420" t="s">
        <v>971</v>
      </c>
      <c r="AX1420">
        <v>14</v>
      </c>
      <c r="AY1420" t="s">
        <v>1013</v>
      </c>
      <c r="AZ1420" t="s">
        <v>962</v>
      </c>
      <c r="BF1420">
        <v>2.6</v>
      </c>
      <c r="BG1420" t="s">
        <v>1013</v>
      </c>
      <c r="BH1420" t="s">
        <v>971</v>
      </c>
      <c r="BI1420">
        <v>16.3</v>
      </c>
      <c r="BJ1420" t="s">
        <v>1013</v>
      </c>
      <c r="BK1420" t="s">
        <v>963</v>
      </c>
    </row>
    <row r="1421" spans="21:67">
      <c r="U1421" t="s">
        <v>234</v>
      </c>
      <c r="V1421" t="s">
        <v>230</v>
      </c>
      <c r="W1421" t="s">
        <v>235</v>
      </c>
      <c r="X1421">
        <v>7</v>
      </c>
      <c r="Y1421">
        <v>931</v>
      </c>
      <c r="Z1421" t="s">
        <v>1011</v>
      </c>
      <c r="AA1421" t="s">
        <v>1012</v>
      </c>
      <c r="AB1421">
        <v>1</v>
      </c>
      <c r="AC1421" t="s">
        <v>960</v>
      </c>
      <c r="AD1421">
        <v>1</v>
      </c>
      <c r="AE1421">
        <v>20100131</v>
      </c>
      <c r="AF1421" s="358">
        <v>40209</v>
      </c>
      <c r="AG1421" s="147">
        <v>40209</v>
      </c>
      <c r="AH1421" s="147">
        <v>2010</v>
      </c>
      <c r="AU1421">
        <v>2.8</v>
      </c>
      <c r="AV1421" t="s">
        <v>1013</v>
      </c>
      <c r="AW1421" t="s">
        <v>971</v>
      </c>
      <c r="AX1421">
        <v>14</v>
      </c>
      <c r="AY1421" t="s">
        <v>1013</v>
      </c>
      <c r="AZ1421" t="s">
        <v>962</v>
      </c>
      <c r="BF1421">
        <v>2.8</v>
      </c>
      <c r="BG1421" t="s">
        <v>1013</v>
      </c>
      <c r="BH1421" t="s">
        <v>971</v>
      </c>
      <c r="BI1421">
        <v>16.3</v>
      </c>
      <c r="BJ1421" t="s">
        <v>1013</v>
      </c>
      <c r="BK1421" t="s">
        <v>963</v>
      </c>
      <c r="BL1421" t="s">
        <v>1056</v>
      </c>
      <c r="BM1421" t="s">
        <v>1057</v>
      </c>
      <c r="BN1421" t="s">
        <v>1058</v>
      </c>
      <c r="BO1421">
        <v>1</v>
      </c>
    </row>
    <row r="1422" spans="21:67">
      <c r="U1422" t="s">
        <v>234</v>
      </c>
      <c r="V1422" t="s">
        <v>230</v>
      </c>
      <c r="W1422" t="s">
        <v>235</v>
      </c>
      <c r="X1422">
        <v>7</v>
      </c>
      <c r="Y1422">
        <v>931</v>
      </c>
      <c r="Z1422" t="s">
        <v>1011</v>
      </c>
      <c r="AA1422" t="s">
        <v>1012</v>
      </c>
      <c r="AB1422">
        <v>1</v>
      </c>
      <c r="AC1422" t="s">
        <v>960</v>
      </c>
      <c r="AD1422">
        <v>1</v>
      </c>
      <c r="AE1422">
        <v>20100228</v>
      </c>
      <c r="AF1422" s="358">
        <v>40237</v>
      </c>
      <c r="AG1422" s="147">
        <v>40237</v>
      </c>
      <c r="AH1422" s="147">
        <v>2010</v>
      </c>
      <c r="AU1422">
        <v>2.6</v>
      </c>
      <c r="AV1422" t="s">
        <v>1013</v>
      </c>
      <c r="AW1422" t="s">
        <v>971</v>
      </c>
      <c r="AX1422">
        <v>14</v>
      </c>
      <c r="AY1422" t="s">
        <v>1013</v>
      </c>
      <c r="AZ1422" t="s">
        <v>962</v>
      </c>
      <c r="BF1422">
        <v>2.6</v>
      </c>
      <c r="BG1422" t="s">
        <v>1013</v>
      </c>
      <c r="BH1422" t="s">
        <v>971</v>
      </c>
      <c r="BI1422">
        <v>16.3</v>
      </c>
      <c r="BJ1422" t="s">
        <v>1013</v>
      </c>
      <c r="BK1422" t="s">
        <v>963</v>
      </c>
    </row>
    <row r="1423" spans="21:67">
      <c r="U1423" t="s">
        <v>234</v>
      </c>
      <c r="V1423" t="s">
        <v>230</v>
      </c>
      <c r="W1423" t="s">
        <v>235</v>
      </c>
      <c r="X1423">
        <v>7</v>
      </c>
      <c r="Y1423">
        <v>931</v>
      </c>
      <c r="Z1423" t="s">
        <v>1011</v>
      </c>
      <c r="AA1423" t="s">
        <v>1012</v>
      </c>
      <c r="AB1423">
        <v>1</v>
      </c>
      <c r="AC1423" t="s">
        <v>960</v>
      </c>
      <c r="AD1423">
        <v>1</v>
      </c>
      <c r="AE1423">
        <v>20100331</v>
      </c>
      <c r="AF1423" s="358">
        <v>40268</v>
      </c>
      <c r="AG1423" s="147">
        <v>40268</v>
      </c>
      <c r="AH1423" s="147">
        <v>2010</v>
      </c>
      <c r="AU1423">
        <v>3.2</v>
      </c>
      <c r="AV1423" t="s">
        <v>1013</v>
      </c>
      <c r="AW1423" t="s">
        <v>971</v>
      </c>
      <c r="AX1423">
        <v>14</v>
      </c>
      <c r="AY1423" t="s">
        <v>1013</v>
      </c>
      <c r="AZ1423" t="s">
        <v>962</v>
      </c>
      <c r="BF1423">
        <v>3.2</v>
      </c>
      <c r="BG1423" t="s">
        <v>1013</v>
      </c>
      <c r="BH1423" t="s">
        <v>971</v>
      </c>
      <c r="BI1423">
        <v>16.3</v>
      </c>
      <c r="BJ1423" t="s">
        <v>1013</v>
      </c>
      <c r="BK1423" t="s">
        <v>963</v>
      </c>
    </row>
    <row r="1424" spans="21:67">
      <c r="U1424" t="s">
        <v>234</v>
      </c>
      <c r="V1424" t="s">
        <v>230</v>
      </c>
      <c r="W1424" t="s">
        <v>235</v>
      </c>
      <c r="X1424">
        <v>7</v>
      </c>
      <c r="Y1424">
        <v>931</v>
      </c>
      <c r="Z1424" t="s">
        <v>1011</v>
      </c>
      <c r="AA1424" t="s">
        <v>1012</v>
      </c>
      <c r="AB1424">
        <v>1</v>
      </c>
      <c r="AC1424" t="s">
        <v>960</v>
      </c>
      <c r="AD1424">
        <v>1</v>
      </c>
      <c r="AE1424">
        <v>20100430</v>
      </c>
      <c r="AF1424" s="358">
        <v>40298</v>
      </c>
      <c r="AG1424" s="147">
        <v>40298</v>
      </c>
      <c r="AH1424" s="147">
        <v>2010</v>
      </c>
      <c r="AU1424">
        <v>3.1</v>
      </c>
      <c r="AV1424" t="s">
        <v>1013</v>
      </c>
      <c r="AW1424" t="s">
        <v>971</v>
      </c>
      <c r="AX1424">
        <v>14</v>
      </c>
      <c r="AY1424" t="s">
        <v>1013</v>
      </c>
      <c r="AZ1424" t="s">
        <v>962</v>
      </c>
      <c r="BF1424">
        <v>3.1</v>
      </c>
      <c r="BG1424" t="s">
        <v>1013</v>
      </c>
      <c r="BH1424" t="s">
        <v>971</v>
      </c>
      <c r="BI1424">
        <v>16.3</v>
      </c>
      <c r="BJ1424" t="s">
        <v>1013</v>
      </c>
      <c r="BK1424" t="s">
        <v>963</v>
      </c>
    </row>
    <row r="1425" spans="21:63">
      <c r="U1425" t="s">
        <v>234</v>
      </c>
      <c r="V1425" t="s">
        <v>230</v>
      </c>
      <c r="W1425" t="s">
        <v>235</v>
      </c>
      <c r="X1425">
        <v>7</v>
      </c>
      <c r="Y1425">
        <v>931</v>
      </c>
      <c r="Z1425" t="s">
        <v>1011</v>
      </c>
      <c r="AA1425" t="s">
        <v>1012</v>
      </c>
      <c r="AB1425">
        <v>1</v>
      </c>
      <c r="AC1425" t="s">
        <v>960</v>
      </c>
      <c r="AD1425">
        <v>1</v>
      </c>
      <c r="AE1425">
        <v>20100531</v>
      </c>
      <c r="AF1425" s="358">
        <v>40329</v>
      </c>
      <c r="AG1425" s="147">
        <v>40329</v>
      </c>
      <c r="AH1425" s="147">
        <v>2010</v>
      </c>
      <c r="AU1425">
        <v>2.2000000000000002</v>
      </c>
      <c r="AV1425" t="s">
        <v>1013</v>
      </c>
      <c r="AW1425" t="s">
        <v>971</v>
      </c>
      <c r="AX1425">
        <v>14</v>
      </c>
      <c r="AY1425" t="s">
        <v>1013</v>
      </c>
      <c r="AZ1425" t="s">
        <v>962</v>
      </c>
      <c r="BF1425">
        <v>2.2000000000000002</v>
      </c>
      <c r="BG1425" t="s">
        <v>1013</v>
      </c>
      <c r="BH1425" t="s">
        <v>971</v>
      </c>
      <c r="BI1425">
        <v>16.3</v>
      </c>
      <c r="BJ1425" t="s">
        <v>1013</v>
      </c>
      <c r="BK1425" t="s">
        <v>963</v>
      </c>
    </row>
    <row r="1426" spans="21:63">
      <c r="U1426" t="s">
        <v>234</v>
      </c>
      <c r="V1426" t="s">
        <v>230</v>
      </c>
      <c r="W1426" t="s">
        <v>235</v>
      </c>
      <c r="X1426">
        <v>7</v>
      </c>
      <c r="Y1426">
        <v>931</v>
      </c>
      <c r="Z1426" t="s">
        <v>1011</v>
      </c>
      <c r="AA1426" t="s">
        <v>1012</v>
      </c>
      <c r="AB1426">
        <v>1</v>
      </c>
      <c r="AC1426" t="s">
        <v>960</v>
      </c>
      <c r="AD1426">
        <v>1</v>
      </c>
      <c r="AE1426">
        <v>20100630</v>
      </c>
      <c r="AF1426" s="358">
        <v>40359</v>
      </c>
      <c r="AG1426" s="147">
        <v>40359</v>
      </c>
      <c r="AH1426" s="147">
        <v>2010</v>
      </c>
      <c r="AU1426">
        <v>1.5</v>
      </c>
      <c r="AV1426" t="s">
        <v>1013</v>
      </c>
      <c r="AW1426" t="s">
        <v>971</v>
      </c>
      <c r="AX1426">
        <v>14</v>
      </c>
      <c r="AY1426" t="s">
        <v>1013</v>
      </c>
      <c r="AZ1426" t="s">
        <v>962</v>
      </c>
      <c r="BF1426">
        <v>1.5</v>
      </c>
      <c r="BG1426" t="s">
        <v>1013</v>
      </c>
      <c r="BH1426" t="s">
        <v>971</v>
      </c>
      <c r="BI1426">
        <v>16.3</v>
      </c>
      <c r="BJ1426" t="s">
        <v>1013</v>
      </c>
      <c r="BK1426" t="s">
        <v>963</v>
      </c>
    </row>
    <row r="1427" spans="21:63">
      <c r="U1427" t="s">
        <v>234</v>
      </c>
      <c r="V1427" t="s">
        <v>230</v>
      </c>
      <c r="W1427" t="s">
        <v>235</v>
      </c>
      <c r="X1427">
        <v>7</v>
      </c>
      <c r="Y1427">
        <v>931</v>
      </c>
      <c r="Z1427" t="s">
        <v>1011</v>
      </c>
      <c r="AA1427" t="s">
        <v>1012</v>
      </c>
      <c r="AB1427">
        <v>1</v>
      </c>
      <c r="AC1427" t="s">
        <v>960</v>
      </c>
      <c r="AD1427">
        <v>1</v>
      </c>
      <c r="AE1427">
        <v>20100731</v>
      </c>
      <c r="AF1427" s="358">
        <v>40390</v>
      </c>
      <c r="AG1427" s="147">
        <v>40390</v>
      </c>
      <c r="AH1427" s="147">
        <v>2010</v>
      </c>
      <c r="AU1427">
        <v>1.5</v>
      </c>
      <c r="AV1427" t="s">
        <v>1013</v>
      </c>
      <c r="AW1427" t="s">
        <v>971</v>
      </c>
      <c r="AX1427">
        <v>14</v>
      </c>
      <c r="AY1427" t="s">
        <v>1013</v>
      </c>
      <c r="AZ1427" t="s">
        <v>962</v>
      </c>
      <c r="BF1427">
        <v>1.5</v>
      </c>
      <c r="BG1427" t="s">
        <v>1013</v>
      </c>
      <c r="BH1427" t="s">
        <v>971</v>
      </c>
      <c r="BI1427">
        <v>16.3</v>
      </c>
      <c r="BJ1427" t="s">
        <v>1013</v>
      </c>
      <c r="BK1427" t="s">
        <v>963</v>
      </c>
    </row>
    <row r="1428" spans="21:63">
      <c r="U1428" t="s">
        <v>234</v>
      </c>
      <c r="V1428" t="s">
        <v>230</v>
      </c>
      <c r="W1428" t="s">
        <v>235</v>
      </c>
      <c r="X1428">
        <v>7</v>
      </c>
      <c r="Y1428">
        <v>931</v>
      </c>
      <c r="Z1428" t="s">
        <v>1011</v>
      </c>
      <c r="AA1428" t="s">
        <v>1012</v>
      </c>
      <c r="AB1428">
        <v>1</v>
      </c>
      <c r="AC1428" t="s">
        <v>960</v>
      </c>
      <c r="AD1428">
        <v>1</v>
      </c>
      <c r="AE1428">
        <v>20100831</v>
      </c>
      <c r="AF1428" s="358">
        <v>40421</v>
      </c>
      <c r="AG1428" s="147">
        <v>40421</v>
      </c>
      <c r="AH1428" s="147">
        <v>2010</v>
      </c>
      <c r="AU1428">
        <v>2.7</v>
      </c>
      <c r="AV1428" t="s">
        <v>1013</v>
      </c>
      <c r="AW1428" t="s">
        <v>971</v>
      </c>
      <c r="AX1428">
        <v>14</v>
      </c>
      <c r="AY1428" t="s">
        <v>1013</v>
      </c>
      <c r="AZ1428" t="s">
        <v>962</v>
      </c>
      <c r="BF1428">
        <v>2.7</v>
      </c>
      <c r="BG1428" t="s">
        <v>1013</v>
      </c>
      <c r="BH1428" t="s">
        <v>971</v>
      </c>
      <c r="BI1428">
        <v>16.3</v>
      </c>
      <c r="BJ1428" t="s">
        <v>1013</v>
      </c>
      <c r="BK1428" t="s">
        <v>963</v>
      </c>
    </row>
    <row r="1429" spans="21:63">
      <c r="U1429" t="s">
        <v>234</v>
      </c>
      <c r="V1429" t="s">
        <v>230</v>
      </c>
      <c r="W1429" t="s">
        <v>235</v>
      </c>
      <c r="X1429">
        <v>7</v>
      </c>
      <c r="Y1429">
        <v>931</v>
      </c>
      <c r="Z1429" t="s">
        <v>1011</v>
      </c>
      <c r="AA1429" t="s">
        <v>1012</v>
      </c>
      <c r="AB1429">
        <v>1</v>
      </c>
      <c r="AC1429" t="s">
        <v>960</v>
      </c>
      <c r="AD1429">
        <v>1</v>
      </c>
      <c r="AE1429">
        <v>20100930</v>
      </c>
      <c r="AF1429" s="358">
        <v>40451</v>
      </c>
      <c r="AG1429" s="147">
        <v>40451</v>
      </c>
      <c r="AH1429" s="147">
        <v>2010</v>
      </c>
      <c r="AU1429">
        <v>2.2999999999999998</v>
      </c>
      <c r="AV1429" t="s">
        <v>1013</v>
      </c>
      <c r="AW1429" t="s">
        <v>971</v>
      </c>
      <c r="AX1429">
        <v>14</v>
      </c>
      <c r="AY1429" t="s">
        <v>1013</v>
      </c>
      <c r="AZ1429" t="s">
        <v>962</v>
      </c>
      <c r="BF1429">
        <v>2.2999999999999998</v>
      </c>
      <c r="BG1429" t="s">
        <v>1013</v>
      </c>
      <c r="BH1429" t="s">
        <v>971</v>
      </c>
      <c r="BI1429">
        <v>16.3</v>
      </c>
      <c r="BJ1429" t="s">
        <v>1013</v>
      </c>
      <c r="BK1429" t="s">
        <v>963</v>
      </c>
    </row>
    <row r="1430" spans="21:63">
      <c r="U1430" t="s">
        <v>234</v>
      </c>
      <c r="V1430" t="s">
        <v>230</v>
      </c>
      <c r="W1430" t="s">
        <v>235</v>
      </c>
      <c r="X1430">
        <v>7</v>
      </c>
      <c r="Y1430">
        <v>931</v>
      </c>
      <c r="Z1430" t="s">
        <v>1011</v>
      </c>
      <c r="AA1430" t="s">
        <v>1012</v>
      </c>
      <c r="AB1430">
        <v>1</v>
      </c>
      <c r="AC1430" t="s">
        <v>960</v>
      </c>
      <c r="AD1430">
        <v>1</v>
      </c>
      <c r="AE1430">
        <v>20101031</v>
      </c>
      <c r="AF1430" s="358">
        <v>40482</v>
      </c>
      <c r="AG1430" s="147">
        <v>40482</v>
      </c>
      <c r="AH1430" s="147">
        <v>2010</v>
      </c>
      <c r="AU1430">
        <v>2.6</v>
      </c>
      <c r="AV1430" t="s">
        <v>1013</v>
      </c>
      <c r="AW1430" t="s">
        <v>971</v>
      </c>
      <c r="AX1430">
        <v>14</v>
      </c>
      <c r="AY1430" t="s">
        <v>1013</v>
      </c>
      <c r="AZ1430" t="s">
        <v>962</v>
      </c>
      <c r="BF1430">
        <v>2.6</v>
      </c>
      <c r="BG1430" t="s">
        <v>1013</v>
      </c>
      <c r="BH1430" t="s">
        <v>971</v>
      </c>
      <c r="BI1430">
        <v>16.3</v>
      </c>
      <c r="BJ1430" t="s">
        <v>1013</v>
      </c>
      <c r="BK1430" t="s">
        <v>963</v>
      </c>
    </row>
    <row r="1431" spans="21:63">
      <c r="U1431" t="s">
        <v>234</v>
      </c>
      <c r="V1431" t="s">
        <v>230</v>
      </c>
      <c r="W1431" t="s">
        <v>235</v>
      </c>
      <c r="X1431">
        <v>7</v>
      </c>
      <c r="Y1431">
        <v>931</v>
      </c>
      <c r="Z1431" t="s">
        <v>1011</v>
      </c>
      <c r="AA1431" t="s">
        <v>1012</v>
      </c>
      <c r="AB1431">
        <v>1</v>
      </c>
      <c r="AC1431" t="s">
        <v>960</v>
      </c>
      <c r="AD1431">
        <v>1</v>
      </c>
      <c r="AE1431">
        <v>20101130</v>
      </c>
      <c r="AF1431" s="358">
        <v>40512</v>
      </c>
      <c r="AG1431" s="147">
        <v>40512</v>
      </c>
      <c r="AH1431" s="147">
        <v>2010</v>
      </c>
      <c r="AU1431">
        <v>2.9</v>
      </c>
      <c r="AV1431" t="s">
        <v>1013</v>
      </c>
      <c r="AW1431" t="s">
        <v>971</v>
      </c>
      <c r="AX1431">
        <v>14</v>
      </c>
      <c r="AY1431" t="s">
        <v>1013</v>
      </c>
      <c r="AZ1431" t="s">
        <v>962</v>
      </c>
      <c r="BF1431">
        <v>2.9</v>
      </c>
      <c r="BG1431" t="s">
        <v>1013</v>
      </c>
      <c r="BH1431" t="s">
        <v>971</v>
      </c>
      <c r="BI1431">
        <v>16.3</v>
      </c>
      <c r="BJ1431" t="s">
        <v>1013</v>
      </c>
      <c r="BK1431" t="s">
        <v>963</v>
      </c>
    </row>
    <row r="1432" spans="21:63">
      <c r="U1432" t="s">
        <v>234</v>
      </c>
      <c r="V1432" t="s">
        <v>230</v>
      </c>
      <c r="W1432" t="s">
        <v>235</v>
      </c>
      <c r="X1432">
        <v>7</v>
      </c>
      <c r="Y1432">
        <v>931</v>
      </c>
      <c r="Z1432" t="s">
        <v>1011</v>
      </c>
      <c r="AA1432" t="s">
        <v>1012</v>
      </c>
      <c r="AB1432">
        <v>1</v>
      </c>
      <c r="AC1432" t="s">
        <v>960</v>
      </c>
      <c r="AD1432">
        <v>1</v>
      </c>
      <c r="AE1432">
        <v>20101231</v>
      </c>
      <c r="AF1432" s="358">
        <v>40543</v>
      </c>
      <c r="AG1432" s="147">
        <v>40543</v>
      </c>
      <c r="AH1432" s="147">
        <v>2010</v>
      </c>
      <c r="AU1432">
        <v>4</v>
      </c>
      <c r="AV1432" t="s">
        <v>1013</v>
      </c>
      <c r="AW1432" t="s">
        <v>971</v>
      </c>
      <c r="AX1432">
        <v>14</v>
      </c>
      <c r="AY1432" t="s">
        <v>1013</v>
      </c>
      <c r="AZ1432" t="s">
        <v>962</v>
      </c>
      <c r="BF1432">
        <v>4</v>
      </c>
      <c r="BG1432" t="s">
        <v>1013</v>
      </c>
      <c r="BH1432" t="s">
        <v>971</v>
      </c>
      <c r="BI1432">
        <v>16.3</v>
      </c>
      <c r="BJ1432" t="s">
        <v>1013</v>
      </c>
      <c r="BK1432" t="s">
        <v>963</v>
      </c>
    </row>
    <row r="1433" spans="21:63">
      <c r="U1433" t="s">
        <v>234</v>
      </c>
      <c r="V1433" t="s">
        <v>230</v>
      </c>
      <c r="W1433" t="s">
        <v>235</v>
      </c>
      <c r="X1433">
        <v>7</v>
      </c>
      <c r="Y1433">
        <v>931</v>
      </c>
      <c r="Z1433" t="s">
        <v>1011</v>
      </c>
      <c r="AA1433" t="s">
        <v>1012</v>
      </c>
      <c r="AB1433">
        <v>1</v>
      </c>
      <c r="AC1433" t="s">
        <v>960</v>
      </c>
      <c r="AD1433">
        <v>1</v>
      </c>
      <c r="AE1433">
        <v>20110131</v>
      </c>
      <c r="AF1433" s="358">
        <v>40574</v>
      </c>
      <c r="AG1433" s="147">
        <v>40574</v>
      </c>
      <c r="AH1433" s="147">
        <v>2011</v>
      </c>
      <c r="AU1433">
        <v>3.5</v>
      </c>
      <c r="AV1433" t="s">
        <v>1013</v>
      </c>
      <c r="AW1433" t="s">
        <v>971</v>
      </c>
      <c r="AX1433">
        <v>14</v>
      </c>
      <c r="AY1433" t="s">
        <v>1013</v>
      </c>
      <c r="AZ1433" t="s">
        <v>962</v>
      </c>
      <c r="BF1433">
        <v>3.5</v>
      </c>
      <c r="BG1433" t="s">
        <v>1013</v>
      </c>
      <c r="BH1433" t="s">
        <v>971</v>
      </c>
      <c r="BI1433">
        <v>16.3</v>
      </c>
      <c r="BJ1433" t="s">
        <v>1013</v>
      </c>
      <c r="BK1433" t="s">
        <v>963</v>
      </c>
    </row>
    <row r="1434" spans="21:63">
      <c r="U1434" t="s">
        <v>234</v>
      </c>
      <c r="V1434" t="s">
        <v>230</v>
      </c>
      <c r="W1434" t="s">
        <v>235</v>
      </c>
      <c r="X1434">
        <v>7</v>
      </c>
      <c r="Y1434">
        <v>931</v>
      </c>
      <c r="Z1434" t="s">
        <v>1011</v>
      </c>
      <c r="AA1434" t="s">
        <v>1012</v>
      </c>
      <c r="AB1434">
        <v>1</v>
      </c>
      <c r="AC1434" t="s">
        <v>960</v>
      </c>
      <c r="AD1434">
        <v>1</v>
      </c>
      <c r="AE1434">
        <v>20110228</v>
      </c>
      <c r="AF1434" s="358">
        <v>40602</v>
      </c>
      <c r="AG1434" s="147">
        <v>40602</v>
      </c>
      <c r="AH1434" s="147">
        <v>2011</v>
      </c>
      <c r="AU1434">
        <v>4</v>
      </c>
      <c r="AV1434" t="s">
        <v>1013</v>
      </c>
      <c r="AW1434" t="s">
        <v>971</v>
      </c>
      <c r="AX1434">
        <v>14</v>
      </c>
      <c r="AY1434" t="s">
        <v>1013</v>
      </c>
      <c r="AZ1434" t="s">
        <v>962</v>
      </c>
      <c r="BF1434">
        <v>4</v>
      </c>
      <c r="BG1434" t="s">
        <v>1013</v>
      </c>
      <c r="BH1434" t="s">
        <v>971</v>
      </c>
      <c r="BI1434">
        <v>16.3</v>
      </c>
      <c r="BJ1434" t="s">
        <v>1013</v>
      </c>
      <c r="BK1434" t="s">
        <v>963</v>
      </c>
    </row>
    <row r="1435" spans="21:63">
      <c r="U1435" t="s">
        <v>234</v>
      </c>
      <c r="V1435" t="s">
        <v>230</v>
      </c>
      <c r="W1435" t="s">
        <v>235</v>
      </c>
      <c r="X1435">
        <v>7</v>
      </c>
      <c r="Y1435">
        <v>931</v>
      </c>
      <c r="Z1435" t="s">
        <v>1011</v>
      </c>
      <c r="AA1435" t="s">
        <v>1012</v>
      </c>
      <c r="AB1435">
        <v>1</v>
      </c>
      <c r="AC1435" t="s">
        <v>960</v>
      </c>
      <c r="AD1435">
        <v>1</v>
      </c>
      <c r="AE1435">
        <v>20110331</v>
      </c>
      <c r="AF1435" s="358">
        <v>40633</v>
      </c>
      <c r="AG1435" s="147">
        <v>40633</v>
      </c>
      <c r="AH1435" s="147">
        <v>2011</v>
      </c>
      <c r="AU1435">
        <v>3.6</v>
      </c>
      <c r="AV1435" t="s">
        <v>1013</v>
      </c>
      <c r="AW1435" t="s">
        <v>971</v>
      </c>
      <c r="AX1435">
        <v>14</v>
      </c>
      <c r="AY1435" t="s">
        <v>1013</v>
      </c>
      <c r="AZ1435" t="s">
        <v>962</v>
      </c>
      <c r="BF1435">
        <v>3.6</v>
      </c>
      <c r="BG1435" t="s">
        <v>1013</v>
      </c>
      <c r="BH1435" t="s">
        <v>971</v>
      </c>
      <c r="BI1435">
        <v>16.3</v>
      </c>
      <c r="BJ1435" t="s">
        <v>1013</v>
      </c>
      <c r="BK1435" t="s">
        <v>963</v>
      </c>
    </row>
    <row r="1436" spans="21:63">
      <c r="U1436" t="s">
        <v>234</v>
      </c>
      <c r="V1436" t="s">
        <v>230</v>
      </c>
      <c r="W1436" t="s">
        <v>235</v>
      </c>
      <c r="X1436">
        <v>7</v>
      </c>
      <c r="Y1436">
        <v>931</v>
      </c>
      <c r="Z1436" t="s">
        <v>1011</v>
      </c>
      <c r="AA1436" t="s">
        <v>1012</v>
      </c>
      <c r="AB1436">
        <v>1</v>
      </c>
      <c r="AC1436" t="s">
        <v>960</v>
      </c>
      <c r="AD1436">
        <v>1</v>
      </c>
      <c r="AE1436">
        <v>20110430</v>
      </c>
      <c r="AF1436" s="358">
        <v>40663</v>
      </c>
      <c r="AG1436" s="147">
        <v>40663</v>
      </c>
      <c r="AH1436" s="147">
        <v>2011</v>
      </c>
      <c r="AU1436">
        <v>2.9</v>
      </c>
      <c r="AV1436" t="s">
        <v>1013</v>
      </c>
      <c r="AW1436" t="s">
        <v>971</v>
      </c>
      <c r="AX1436">
        <v>14</v>
      </c>
      <c r="AY1436" t="s">
        <v>1013</v>
      </c>
      <c r="AZ1436" t="s">
        <v>962</v>
      </c>
      <c r="BF1436">
        <v>2.9</v>
      </c>
      <c r="BG1436" t="s">
        <v>1013</v>
      </c>
      <c r="BH1436" t="s">
        <v>971</v>
      </c>
      <c r="BI1436">
        <v>16.3</v>
      </c>
      <c r="BJ1436" t="s">
        <v>1013</v>
      </c>
      <c r="BK1436" t="s">
        <v>963</v>
      </c>
    </row>
    <row r="1437" spans="21:63">
      <c r="U1437" t="s">
        <v>234</v>
      </c>
      <c r="V1437" t="s">
        <v>230</v>
      </c>
      <c r="W1437" t="s">
        <v>235</v>
      </c>
      <c r="X1437">
        <v>7</v>
      </c>
      <c r="Y1437">
        <v>931</v>
      </c>
      <c r="Z1437" t="s">
        <v>1011</v>
      </c>
      <c r="AA1437" t="s">
        <v>1012</v>
      </c>
      <c r="AB1437">
        <v>1</v>
      </c>
      <c r="AC1437" t="s">
        <v>960</v>
      </c>
      <c r="AD1437">
        <v>1</v>
      </c>
      <c r="AE1437">
        <v>20110531</v>
      </c>
      <c r="AF1437" s="358">
        <v>40694</v>
      </c>
      <c r="AG1437" s="147">
        <v>40694</v>
      </c>
      <c r="AH1437" s="147">
        <v>2011</v>
      </c>
      <c r="AU1437">
        <v>3.6</v>
      </c>
      <c r="AV1437" t="s">
        <v>1013</v>
      </c>
      <c r="AW1437" t="s">
        <v>971</v>
      </c>
      <c r="AX1437">
        <v>14</v>
      </c>
      <c r="AY1437" t="s">
        <v>1013</v>
      </c>
      <c r="AZ1437" t="s">
        <v>962</v>
      </c>
      <c r="BF1437">
        <v>3.6</v>
      </c>
      <c r="BG1437" t="s">
        <v>1013</v>
      </c>
      <c r="BH1437" t="s">
        <v>971</v>
      </c>
      <c r="BI1437">
        <v>16.3</v>
      </c>
      <c r="BJ1437" t="s">
        <v>1013</v>
      </c>
      <c r="BK1437" t="s">
        <v>963</v>
      </c>
    </row>
    <row r="1438" spans="21:63">
      <c r="U1438" t="s">
        <v>234</v>
      </c>
      <c r="V1438" t="s">
        <v>230</v>
      </c>
      <c r="W1438" t="s">
        <v>235</v>
      </c>
      <c r="X1438">
        <v>7</v>
      </c>
      <c r="Y1438">
        <v>931</v>
      </c>
      <c r="Z1438" t="s">
        <v>1011</v>
      </c>
      <c r="AA1438" t="s">
        <v>1012</v>
      </c>
      <c r="AB1438">
        <v>1</v>
      </c>
      <c r="AC1438" t="s">
        <v>960</v>
      </c>
      <c r="AD1438">
        <v>1</v>
      </c>
      <c r="AE1438">
        <v>20110630</v>
      </c>
      <c r="AF1438" s="358">
        <v>40724</v>
      </c>
      <c r="AG1438" s="147">
        <v>40724</v>
      </c>
      <c r="AH1438" s="147">
        <v>2011</v>
      </c>
      <c r="AU1438">
        <v>1.8</v>
      </c>
      <c r="AV1438" t="s">
        <v>1013</v>
      </c>
      <c r="AW1438" t="s">
        <v>971</v>
      </c>
      <c r="AX1438">
        <v>14</v>
      </c>
      <c r="AY1438" t="s">
        <v>1013</v>
      </c>
      <c r="AZ1438" t="s">
        <v>962</v>
      </c>
      <c r="BF1438">
        <v>1.8</v>
      </c>
      <c r="BG1438" t="s">
        <v>1013</v>
      </c>
      <c r="BH1438" t="s">
        <v>971</v>
      </c>
      <c r="BI1438">
        <v>16.3</v>
      </c>
      <c r="BJ1438" t="s">
        <v>1013</v>
      </c>
      <c r="BK1438" t="s">
        <v>963</v>
      </c>
    </row>
    <row r="1439" spans="21:63">
      <c r="U1439" t="s">
        <v>234</v>
      </c>
      <c r="V1439" t="s">
        <v>230</v>
      </c>
      <c r="W1439" t="s">
        <v>235</v>
      </c>
      <c r="X1439">
        <v>7</v>
      </c>
      <c r="Y1439">
        <v>931</v>
      </c>
      <c r="Z1439" t="s">
        <v>1011</v>
      </c>
      <c r="AA1439" t="s">
        <v>1012</v>
      </c>
      <c r="AB1439">
        <v>1</v>
      </c>
      <c r="AC1439" t="s">
        <v>960</v>
      </c>
      <c r="AD1439">
        <v>1</v>
      </c>
      <c r="AE1439">
        <v>20110731</v>
      </c>
      <c r="AF1439" s="358">
        <v>40755</v>
      </c>
      <c r="AG1439" s="147">
        <v>40755</v>
      </c>
      <c r="AH1439" s="147">
        <v>2011</v>
      </c>
      <c r="AU1439">
        <v>2</v>
      </c>
      <c r="AV1439" t="s">
        <v>1013</v>
      </c>
      <c r="AW1439" t="s">
        <v>971</v>
      </c>
      <c r="AX1439">
        <v>14</v>
      </c>
      <c r="AY1439" t="s">
        <v>1013</v>
      </c>
      <c r="AZ1439" t="s">
        <v>962</v>
      </c>
      <c r="BF1439">
        <v>2</v>
      </c>
      <c r="BG1439" t="s">
        <v>1013</v>
      </c>
      <c r="BH1439" t="s">
        <v>971</v>
      </c>
      <c r="BI1439">
        <v>16.3</v>
      </c>
      <c r="BJ1439" t="s">
        <v>1013</v>
      </c>
      <c r="BK1439" t="s">
        <v>963</v>
      </c>
    </row>
    <row r="1440" spans="21:63">
      <c r="U1440" t="s">
        <v>234</v>
      </c>
      <c r="V1440" t="s">
        <v>230</v>
      </c>
      <c r="W1440" t="s">
        <v>235</v>
      </c>
      <c r="X1440">
        <v>7</v>
      </c>
      <c r="Y1440">
        <v>931</v>
      </c>
      <c r="Z1440" t="s">
        <v>1011</v>
      </c>
      <c r="AA1440" t="s">
        <v>1012</v>
      </c>
      <c r="AB1440">
        <v>1</v>
      </c>
      <c r="AC1440" t="s">
        <v>960</v>
      </c>
      <c r="AD1440">
        <v>1</v>
      </c>
      <c r="AE1440">
        <v>20110831</v>
      </c>
      <c r="AF1440" s="358">
        <v>40786</v>
      </c>
      <c r="AG1440" s="147">
        <v>40786</v>
      </c>
      <c r="AH1440" s="147">
        <v>2011</v>
      </c>
      <c r="AU1440">
        <v>2.6</v>
      </c>
      <c r="AV1440" t="s">
        <v>1013</v>
      </c>
      <c r="AW1440" t="s">
        <v>971</v>
      </c>
      <c r="AX1440">
        <v>14</v>
      </c>
      <c r="AY1440" t="s">
        <v>1013</v>
      </c>
      <c r="AZ1440" t="s">
        <v>962</v>
      </c>
      <c r="BF1440">
        <v>2.6</v>
      </c>
      <c r="BG1440" t="s">
        <v>1013</v>
      </c>
      <c r="BH1440" t="s">
        <v>971</v>
      </c>
      <c r="BI1440">
        <v>16.3</v>
      </c>
      <c r="BJ1440" t="s">
        <v>1013</v>
      </c>
      <c r="BK1440" t="s">
        <v>963</v>
      </c>
    </row>
    <row r="1441" spans="21:63">
      <c r="U1441" t="s">
        <v>234</v>
      </c>
      <c r="V1441" t="s">
        <v>230</v>
      </c>
      <c r="W1441" t="s">
        <v>235</v>
      </c>
      <c r="X1441">
        <v>7</v>
      </c>
      <c r="Y1441">
        <v>931</v>
      </c>
      <c r="Z1441" t="s">
        <v>1011</v>
      </c>
      <c r="AA1441" t="s">
        <v>1012</v>
      </c>
      <c r="AB1441">
        <v>1</v>
      </c>
      <c r="AC1441" t="s">
        <v>960</v>
      </c>
      <c r="AD1441">
        <v>1</v>
      </c>
      <c r="AE1441">
        <v>20110930</v>
      </c>
      <c r="AF1441" s="358">
        <v>40816</v>
      </c>
      <c r="AG1441" s="147">
        <v>40816</v>
      </c>
      <c r="AH1441" s="147">
        <v>2011</v>
      </c>
      <c r="AU1441">
        <v>3</v>
      </c>
      <c r="AV1441" t="s">
        <v>1013</v>
      </c>
      <c r="AW1441" t="s">
        <v>971</v>
      </c>
      <c r="AX1441">
        <v>14</v>
      </c>
      <c r="AY1441" t="s">
        <v>1013</v>
      </c>
      <c r="AZ1441" t="s">
        <v>962</v>
      </c>
      <c r="BF1441">
        <v>3</v>
      </c>
      <c r="BG1441" t="s">
        <v>1013</v>
      </c>
      <c r="BH1441" t="s">
        <v>971</v>
      </c>
      <c r="BI1441">
        <v>16.3</v>
      </c>
      <c r="BJ1441" t="s">
        <v>1013</v>
      </c>
      <c r="BK1441" t="s">
        <v>963</v>
      </c>
    </row>
    <row r="1442" spans="21:63">
      <c r="U1442" t="s">
        <v>234</v>
      </c>
      <c r="V1442" t="s">
        <v>230</v>
      </c>
      <c r="W1442" t="s">
        <v>235</v>
      </c>
      <c r="X1442">
        <v>7</v>
      </c>
      <c r="Y1442">
        <v>931</v>
      </c>
      <c r="Z1442" t="s">
        <v>1011</v>
      </c>
      <c r="AA1442" t="s">
        <v>1012</v>
      </c>
      <c r="AB1442">
        <v>1</v>
      </c>
      <c r="AC1442" t="s">
        <v>960</v>
      </c>
      <c r="AD1442">
        <v>1</v>
      </c>
      <c r="AE1442">
        <v>20111031</v>
      </c>
      <c r="AF1442" s="358">
        <v>40847</v>
      </c>
      <c r="AG1442" s="147">
        <v>40847</v>
      </c>
      <c r="AH1442" s="147">
        <v>2011</v>
      </c>
      <c r="AU1442">
        <v>3.6</v>
      </c>
      <c r="AV1442" t="s">
        <v>1013</v>
      </c>
      <c r="AW1442" t="s">
        <v>971</v>
      </c>
      <c r="AX1442">
        <v>14</v>
      </c>
      <c r="AY1442" t="s">
        <v>1013</v>
      </c>
      <c r="AZ1442" t="s">
        <v>962</v>
      </c>
      <c r="BF1442">
        <v>3.6</v>
      </c>
      <c r="BG1442" t="s">
        <v>1013</v>
      </c>
      <c r="BH1442" t="s">
        <v>971</v>
      </c>
      <c r="BI1442">
        <v>16.3</v>
      </c>
      <c r="BJ1442" t="s">
        <v>1013</v>
      </c>
      <c r="BK1442" t="s">
        <v>963</v>
      </c>
    </row>
    <row r="1443" spans="21:63">
      <c r="U1443" t="s">
        <v>234</v>
      </c>
      <c r="V1443" t="s">
        <v>230</v>
      </c>
      <c r="W1443" t="s">
        <v>235</v>
      </c>
      <c r="X1443">
        <v>7</v>
      </c>
      <c r="Y1443">
        <v>931</v>
      </c>
      <c r="Z1443" t="s">
        <v>1011</v>
      </c>
      <c r="AA1443" t="s">
        <v>1012</v>
      </c>
      <c r="AB1443">
        <v>1</v>
      </c>
      <c r="AC1443" t="s">
        <v>960</v>
      </c>
      <c r="AD1443">
        <v>1</v>
      </c>
      <c r="AE1443">
        <v>20111130</v>
      </c>
      <c r="AF1443" s="358">
        <v>40877</v>
      </c>
      <c r="AG1443" s="147">
        <v>40877</v>
      </c>
      <c r="AH1443" s="147">
        <v>2011</v>
      </c>
      <c r="AU1443">
        <v>3.6</v>
      </c>
      <c r="AV1443" t="s">
        <v>1013</v>
      </c>
      <c r="AW1443" t="s">
        <v>971</v>
      </c>
      <c r="AX1443">
        <v>14</v>
      </c>
      <c r="AY1443" t="s">
        <v>1013</v>
      </c>
      <c r="AZ1443" t="s">
        <v>962</v>
      </c>
      <c r="BF1443">
        <v>3.6</v>
      </c>
      <c r="BG1443" t="s">
        <v>1013</v>
      </c>
      <c r="BH1443" t="s">
        <v>971</v>
      </c>
      <c r="BI1443">
        <v>16.3</v>
      </c>
      <c r="BJ1443" t="s">
        <v>1013</v>
      </c>
      <c r="BK1443" t="s">
        <v>963</v>
      </c>
    </row>
    <row r="1444" spans="21:63">
      <c r="U1444" t="s">
        <v>234</v>
      </c>
      <c r="V1444" t="s">
        <v>230</v>
      </c>
      <c r="W1444" t="s">
        <v>235</v>
      </c>
      <c r="X1444">
        <v>7</v>
      </c>
      <c r="Y1444">
        <v>931</v>
      </c>
      <c r="Z1444" t="s">
        <v>1011</v>
      </c>
      <c r="AA1444" t="s">
        <v>1012</v>
      </c>
      <c r="AB1444">
        <v>1</v>
      </c>
      <c r="AC1444" t="s">
        <v>960</v>
      </c>
      <c r="AD1444">
        <v>1</v>
      </c>
      <c r="AE1444">
        <v>20111231</v>
      </c>
      <c r="AF1444" s="358">
        <v>40908</v>
      </c>
      <c r="AG1444" s="147">
        <v>40908</v>
      </c>
      <c r="AH1444" s="147">
        <v>2011</v>
      </c>
      <c r="AU1444">
        <v>1.9</v>
      </c>
      <c r="AV1444" t="s">
        <v>1013</v>
      </c>
      <c r="AW1444" t="s">
        <v>971</v>
      </c>
      <c r="AX1444">
        <v>14</v>
      </c>
      <c r="AY1444" t="s">
        <v>1013</v>
      </c>
      <c r="AZ1444" t="s">
        <v>962</v>
      </c>
      <c r="BF1444">
        <v>1.9</v>
      </c>
      <c r="BG1444" t="s">
        <v>1013</v>
      </c>
      <c r="BH1444" t="s">
        <v>971</v>
      </c>
      <c r="BI1444">
        <v>16.3</v>
      </c>
      <c r="BJ1444" t="s">
        <v>1013</v>
      </c>
      <c r="BK1444" t="s">
        <v>963</v>
      </c>
    </row>
    <row r="1445" spans="21:63">
      <c r="U1445" t="s">
        <v>234</v>
      </c>
      <c r="V1445" t="s">
        <v>230</v>
      </c>
      <c r="W1445" t="s">
        <v>235</v>
      </c>
      <c r="X1445">
        <v>7</v>
      </c>
      <c r="Y1445">
        <v>931</v>
      </c>
      <c r="Z1445" t="s">
        <v>1011</v>
      </c>
      <c r="AA1445" t="s">
        <v>1012</v>
      </c>
      <c r="AB1445">
        <v>1</v>
      </c>
      <c r="AC1445" t="s">
        <v>960</v>
      </c>
      <c r="AD1445">
        <v>1</v>
      </c>
      <c r="AE1445">
        <v>20120131</v>
      </c>
      <c r="AF1445" s="358">
        <v>40939</v>
      </c>
      <c r="AG1445" s="147">
        <v>40939</v>
      </c>
      <c r="AH1445" s="147">
        <v>2012</v>
      </c>
      <c r="AU1445">
        <v>2.1</v>
      </c>
      <c r="AV1445" t="s">
        <v>1013</v>
      </c>
      <c r="AW1445" t="s">
        <v>971</v>
      </c>
      <c r="AX1445">
        <v>14</v>
      </c>
      <c r="AY1445" t="s">
        <v>1013</v>
      </c>
      <c r="AZ1445" t="s">
        <v>962</v>
      </c>
      <c r="BF1445">
        <v>2.1</v>
      </c>
      <c r="BG1445" t="s">
        <v>1013</v>
      </c>
      <c r="BH1445" t="s">
        <v>971</v>
      </c>
      <c r="BI1445">
        <v>16.3</v>
      </c>
      <c r="BJ1445" t="s">
        <v>1013</v>
      </c>
      <c r="BK1445" t="s">
        <v>963</v>
      </c>
    </row>
    <row r="1446" spans="21:63">
      <c r="U1446" t="s">
        <v>234</v>
      </c>
      <c r="V1446" t="s">
        <v>230</v>
      </c>
      <c r="W1446" t="s">
        <v>235</v>
      </c>
      <c r="X1446">
        <v>7</v>
      </c>
      <c r="Y1446">
        <v>931</v>
      </c>
      <c r="Z1446" t="s">
        <v>1011</v>
      </c>
      <c r="AA1446" t="s">
        <v>1012</v>
      </c>
      <c r="AB1446">
        <v>1</v>
      </c>
      <c r="AC1446" t="s">
        <v>960</v>
      </c>
      <c r="AD1446">
        <v>1</v>
      </c>
      <c r="AE1446">
        <v>20120229</v>
      </c>
      <c r="AF1446" s="358">
        <v>40968</v>
      </c>
      <c r="AG1446" s="147">
        <v>40968</v>
      </c>
      <c r="AH1446" s="147">
        <v>2012</v>
      </c>
      <c r="AU1446">
        <v>2.6</v>
      </c>
      <c r="AV1446" t="s">
        <v>1013</v>
      </c>
      <c r="AW1446" t="s">
        <v>971</v>
      </c>
      <c r="AX1446">
        <v>14</v>
      </c>
      <c r="AY1446" t="s">
        <v>1013</v>
      </c>
      <c r="AZ1446" t="s">
        <v>962</v>
      </c>
      <c r="BF1446">
        <v>2.6</v>
      </c>
      <c r="BG1446" t="s">
        <v>1013</v>
      </c>
      <c r="BH1446" t="s">
        <v>971</v>
      </c>
      <c r="BI1446">
        <v>16.3</v>
      </c>
      <c r="BJ1446" t="s">
        <v>1013</v>
      </c>
      <c r="BK1446" t="s">
        <v>963</v>
      </c>
    </row>
    <row r="1447" spans="21:63">
      <c r="U1447" t="s">
        <v>234</v>
      </c>
      <c r="V1447" t="s">
        <v>230</v>
      </c>
      <c r="W1447" t="s">
        <v>235</v>
      </c>
      <c r="X1447">
        <v>7</v>
      </c>
      <c r="Y1447">
        <v>931</v>
      </c>
      <c r="Z1447" t="s">
        <v>1011</v>
      </c>
      <c r="AA1447" t="s">
        <v>1012</v>
      </c>
      <c r="AB1447">
        <v>1</v>
      </c>
      <c r="AC1447" t="s">
        <v>960</v>
      </c>
      <c r="AD1447">
        <v>1</v>
      </c>
      <c r="AE1447">
        <v>20120331</v>
      </c>
      <c r="AF1447" s="358">
        <v>40999</v>
      </c>
      <c r="AG1447" s="147">
        <v>40999</v>
      </c>
      <c r="AH1447" s="147">
        <v>2012</v>
      </c>
      <c r="AU1447">
        <v>2.2000000000000002</v>
      </c>
      <c r="AV1447" t="s">
        <v>1013</v>
      </c>
      <c r="AW1447" t="s">
        <v>971</v>
      </c>
      <c r="AX1447">
        <v>14</v>
      </c>
      <c r="AY1447" t="s">
        <v>1013</v>
      </c>
      <c r="AZ1447" t="s">
        <v>962</v>
      </c>
      <c r="BF1447">
        <v>2.2000000000000002</v>
      </c>
      <c r="BG1447" t="s">
        <v>1013</v>
      </c>
      <c r="BH1447" t="s">
        <v>971</v>
      </c>
      <c r="BI1447">
        <v>16.3</v>
      </c>
      <c r="BJ1447" t="s">
        <v>1013</v>
      </c>
      <c r="BK1447" t="s">
        <v>963</v>
      </c>
    </row>
    <row r="1448" spans="21:63">
      <c r="U1448" t="s">
        <v>234</v>
      </c>
      <c r="V1448" t="s">
        <v>230</v>
      </c>
      <c r="W1448" t="s">
        <v>235</v>
      </c>
      <c r="X1448">
        <v>7</v>
      </c>
      <c r="Y1448">
        <v>931</v>
      </c>
      <c r="Z1448" t="s">
        <v>1011</v>
      </c>
      <c r="AA1448" t="s">
        <v>1012</v>
      </c>
      <c r="AB1448">
        <v>1</v>
      </c>
      <c r="AC1448" t="s">
        <v>960</v>
      </c>
      <c r="AD1448">
        <v>1</v>
      </c>
      <c r="AE1448">
        <v>20120430</v>
      </c>
      <c r="AF1448" s="358">
        <v>41029</v>
      </c>
      <c r="AG1448" s="147">
        <v>41029</v>
      </c>
      <c r="AH1448" s="147">
        <v>2012</v>
      </c>
      <c r="AU1448">
        <v>2.6</v>
      </c>
      <c r="AV1448" t="s">
        <v>1013</v>
      </c>
      <c r="AW1448" t="s">
        <v>971</v>
      </c>
      <c r="AX1448">
        <v>14</v>
      </c>
      <c r="AY1448" t="s">
        <v>1013</v>
      </c>
      <c r="AZ1448" t="s">
        <v>962</v>
      </c>
      <c r="BF1448">
        <v>2.6</v>
      </c>
      <c r="BG1448" t="s">
        <v>1013</v>
      </c>
      <c r="BH1448" t="s">
        <v>971</v>
      </c>
      <c r="BI1448">
        <v>16.3</v>
      </c>
      <c r="BJ1448" t="s">
        <v>1013</v>
      </c>
      <c r="BK1448" t="s">
        <v>963</v>
      </c>
    </row>
    <row r="1449" spans="21:63">
      <c r="U1449" t="s">
        <v>234</v>
      </c>
      <c r="V1449" t="s">
        <v>230</v>
      </c>
      <c r="W1449" t="s">
        <v>235</v>
      </c>
      <c r="X1449">
        <v>7</v>
      </c>
      <c r="Y1449">
        <v>931</v>
      </c>
      <c r="Z1449" t="s">
        <v>1011</v>
      </c>
      <c r="AA1449" t="s">
        <v>1012</v>
      </c>
      <c r="AB1449">
        <v>1</v>
      </c>
      <c r="AC1449" t="s">
        <v>960</v>
      </c>
      <c r="AD1449">
        <v>1</v>
      </c>
      <c r="AE1449">
        <v>20120531</v>
      </c>
      <c r="AF1449" s="358">
        <v>41060</v>
      </c>
      <c r="AG1449" s="147">
        <v>41060</v>
      </c>
      <c r="AH1449" s="147">
        <v>2012</v>
      </c>
      <c r="AU1449">
        <v>1.7</v>
      </c>
      <c r="AV1449" t="s">
        <v>1013</v>
      </c>
      <c r="AW1449" t="s">
        <v>971</v>
      </c>
      <c r="AX1449">
        <v>14</v>
      </c>
      <c r="AY1449" t="s">
        <v>1013</v>
      </c>
      <c r="AZ1449" t="s">
        <v>962</v>
      </c>
      <c r="BG1449" t="s">
        <v>1013</v>
      </c>
      <c r="BH1449" t="s">
        <v>971</v>
      </c>
      <c r="BI1449">
        <v>16.3</v>
      </c>
      <c r="BJ1449" t="s">
        <v>1013</v>
      </c>
      <c r="BK1449" t="s">
        <v>963</v>
      </c>
    </row>
    <row r="1450" spans="21:63">
      <c r="U1450" t="s">
        <v>234</v>
      </c>
      <c r="V1450" t="s">
        <v>230</v>
      </c>
      <c r="W1450" t="s">
        <v>235</v>
      </c>
      <c r="X1450">
        <v>7</v>
      </c>
      <c r="Y1450">
        <v>931</v>
      </c>
      <c r="Z1450" t="s">
        <v>1011</v>
      </c>
      <c r="AA1450" t="s">
        <v>1012</v>
      </c>
      <c r="AB1450">
        <v>1</v>
      </c>
      <c r="AC1450" t="s">
        <v>960</v>
      </c>
      <c r="AD1450">
        <v>1</v>
      </c>
      <c r="AE1450">
        <v>20120630</v>
      </c>
      <c r="AF1450" s="358">
        <v>41090</v>
      </c>
      <c r="AG1450" s="147">
        <v>41090</v>
      </c>
      <c r="AH1450" s="147">
        <v>2012</v>
      </c>
      <c r="AU1450">
        <v>1.9</v>
      </c>
      <c r="AV1450" t="s">
        <v>1013</v>
      </c>
      <c r="AW1450" t="s">
        <v>971</v>
      </c>
      <c r="AX1450">
        <v>14</v>
      </c>
      <c r="AY1450" t="s">
        <v>1013</v>
      </c>
      <c r="AZ1450" t="s">
        <v>962</v>
      </c>
      <c r="BG1450" t="s">
        <v>1013</v>
      </c>
      <c r="BH1450" t="s">
        <v>971</v>
      </c>
      <c r="BI1450">
        <v>16.3</v>
      </c>
      <c r="BJ1450" t="s">
        <v>1013</v>
      </c>
      <c r="BK1450" t="s">
        <v>963</v>
      </c>
    </row>
    <row r="1451" spans="21:63">
      <c r="U1451" t="s">
        <v>234</v>
      </c>
      <c r="V1451" t="s">
        <v>230</v>
      </c>
      <c r="W1451" t="s">
        <v>235</v>
      </c>
      <c r="X1451">
        <v>7</v>
      </c>
      <c r="Y1451">
        <v>931</v>
      </c>
      <c r="Z1451" t="s">
        <v>1011</v>
      </c>
      <c r="AA1451" t="s">
        <v>1012</v>
      </c>
      <c r="AB1451">
        <v>1</v>
      </c>
      <c r="AC1451" t="s">
        <v>960</v>
      </c>
      <c r="AD1451">
        <v>1</v>
      </c>
      <c r="AE1451">
        <v>20120731</v>
      </c>
      <c r="AF1451" s="358">
        <v>41121</v>
      </c>
      <c r="AG1451" s="147">
        <v>41121</v>
      </c>
      <c r="AH1451" s="147">
        <v>2012</v>
      </c>
      <c r="AU1451">
        <v>2.2000000000000002</v>
      </c>
      <c r="AV1451" t="s">
        <v>1013</v>
      </c>
      <c r="AW1451" t="s">
        <v>971</v>
      </c>
      <c r="AX1451">
        <v>14</v>
      </c>
      <c r="AY1451" t="s">
        <v>1013</v>
      </c>
      <c r="AZ1451" t="s">
        <v>962</v>
      </c>
      <c r="BG1451" t="s">
        <v>1013</v>
      </c>
      <c r="BH1451" t="s">
        <v>971</v>
      </c>
      <c r="BI1451">
        <v>16.3</v>
      </c>
      <c r="BJ1451" t="s">
        <v>1013</v>
      </c>
      <c r="BK1451" t="s">
        <v>963</v>
      </c>
    </row>
    <row r="1452" spans="21:63">
      <c r="U1452" t="s">
        <v>234</v>
      </c>
      <c r="V1452" t="s">
        <v>230</v>
      </c>
      <c r="W1452" t="s">
        <v>235</v>
      </c>
      <c r="X1452">
        <v>7</v>
      </c>
      <c r="Y1452">
        <v>931</v>
      </c>
      <c r="Z1452" t="s">
        <v>1011</v>
      </c>
      <c r="AA1452" t="s">
        <v>1012</v>
      </c>
      <c r="AB1452">
        <v>1</v>
      </c>
      <c r="AC1452" t="s">
        <v>960</v>
      </c>
      <c r="AD1452">
        <v>1</v>
      </c>
      <c r="AE1452">
        <v>20120831</v>
      </c>
      <c r="AF1452" s="358">
        <v>41152</v>
      </c>
      <c r="AG1452" s="147">
        <v>41152</v>
      </c>
      <c r="AH1452" s="147">
        <v>2012</v>
      </c>
      <c r="AU1452">
        <v>2</v>
      </c>
      <c r="AV1452" t="s">
        <v>1013</v>
      </c>
      <c r="AW1452" t="s">
        <v>971</v>
      </c>
      <c r="AX1452">
        <v>14</v>
      </c>
      <c r="AY1452" t="s">
        <v>1013</v>
      </c>
      <c r="AZ1452" t="s">
        <v>962</v>
      </c>
      <c r="BG1452" t="s">
        <v>1013</v>
      </c>
      <c r="BH1452" t="s">
        <v>971</v>
      </c>
      <c r="BI1452">
        <v>16.3</v>
      </c>
      <c r="BJ1452" t="s">
        <v>1013</v>
      </c>
      <c r="BK1452" t="s">
        <v>963</v>
      </c>
    </row>
    <row r="1453" spans="21:63">
      <c r="U1453" t="s">
        <v>234</v>
      </c>
      <c r="V1453" t="s">
        <v>230</v>
      </c>
      <c r="W1453" t="s">
        <v>235</v>
      </c>
      <c r="X1453">
        <v>7</v>
      </c>
      <c r="Y1453">
        <v>931</v>
      </c>
      <c r="Z1453" t="s">
        <v>1011</v>
      </c>
      <c r="AA1453" t="s">
        <v>1012</v>
      </c>
      <c r="AB1453">
        <v>1</v>
      </c>
      <c r="AC1453" t="s">
        <v>960</v>
      </c>
      <c r="AD1453">
        <v>1</v>
      </c>
      <c r="AE1453">
        <v>20120930</v>
      </c>
      <c r="AF1453" s="358">
        <v>41182</v>
      </c>
      <c r="AG1453" s="147">
        <v>41182</v>
      </c>
      <c r="AH1453" s="147">
        <v>2012</v>
      </c>
      <c r="AU1453">
        <v>2.5</v>
      </c>
      <c r="AV1453" t="s">
        <v>1013</v>
      </c>
      <c r="AW1453" t="s">
        <v>971</v>
      </c>
      <c r="AX1453">
        <v>14</v>
      </c>
      <c r="AY1453" t="s">
        <v>1013</v>
      </c>
      <c r="AZ1453" t="s">
        <v>962</v>
      </c>
      <c r="BG1453" t="s">
        <v>1013</v>
      </c>
      <c r="BH1453" t="s">
        <v>971</v>
      </c>
      <c r="BI1453">
        <v>16.3</v>
      </c>
      <c r="BJ1453" t="s">
        <v>1013</v>
      </c>
      <c r="BK1453" t="s">
        <v>963</v>
      </c>
    </row>
    <row r="1454" spans="21:63">
      <c r="U1454" t="s">
        <v>234</v>
      </c>
      <c r="V1454" t="s">
        <v>230</v>
      </c>
      <c r="W1454" t="s">
        <v>235</v>
      </c>
      <c r="X1454">
        <v>7</v>
      </c>
      <c r="Y1454">
        <v>945</v>
      </c>
      <c r="Z1454" t="s">
        <v>1017</v>
      </c>
      <c r="AA1454" t="s">
        <v>1018</v>
      </c>
      <c r="AB1454">
        <v>1</v>
      </c>
      <c r="AC1454" t="s">
        <v>960</v>
      </c>
      <c r="AD1454">
        <v>1</v>
      </c>
      <c r="AE1454">
        <v>20090731</v>
      </c>
      <c r="AF1454" s="358">
        <v>40025</v>
      </c>
      <c r="AG1454" s="147">
        <v>40025</v>
      </c>
      <c r="AH1454" s="147">
        <v>2009</v>
      </c>
      <c r="AU1454">
        <v>250</v>
      </c>
      <c r="AV1454" t="s">
        <v>976</v>
      </c>
      <c r="AY1454" t="s">
        <v>976</v>
      </c>
      <c r="AZ1454" t="s">
        <v>962</v>
      </c>
    </row>
    <row r="1455" spans="21:63">
      <c r="U1455" t="s">
        <v>234</v>
      </c>
      <c r="V1455" t="s">
        <v>230</v>
      </c>
      <c r="W1455" t="s">
        <v>235</v>
      </c>
      <c r="X1455">
        <v>7</v>
      </c>
      <c r="Y1455">
        <v>945</v>
      </c>
      <c r="Z1455" t="s">
        <v>1017</v>
      </c>
      <c r="AA1455" t="s">
        <v>1018</v>
      </c>
      <c r="AB1455">
        <v>1</v>
      </c>
      <c r="AC1455" t="s">
        <v>960</v>
      </c>
      <c r="AD1455">
        <v>1</v>
      </c>
      <c r="AE1455">
        <v>20090831</v>
      </c>
      <c r="AF1455" s="358">
        <v>40056</v>
      </c>
      <c r="AG1455" s="147">
        <v>40056</v>
      </c>
      <c r="AH1455" s="147">
        <v>2009</v>
      </c>
      <c r="AU1455">
        <v>220</v>
      </c>
      <c r="AV1455" t="s">
        <v>976</v>
      </c>
      <c r="AY1455" t="s">
        <v>976</v>
      </c>
      <c r="AZ1455" t="s">
        <v>962</v>
      </c>
    </row>
    <row r="1456" spans="21:63">
      <c r="U1456" t="s">
        <v>234</v>
      </c>
      <c r="V1456" t="s">
        <v>230</v>
      </c>
      <c r="W1456" t="s">
        <v>235</v>
      </c>
      <c r="X1456">
        <v>7</v>
      </c>
      <c r="Y1456">
        <v>945</v>
      </c>
      <c r="Z1456" t="s">
        <v>1017</v>
      </c>
      <c r="AA1456" t="s">
        <v>1018</v>
      </c>
      <c r="AB1456">
        <v>1</v>
      </c>
      <c r="AC1456" t="s">
        <v>960</v>
      </c>
      <c r="AD1456">
        <v>1</v>
      </c>
      <c r="AE1456">
        <v>20090930</v>
      </c>
      <c r="AF1456" s="358">
        <v>40086</v>
      </c>
      <c r="AG1456" s="147">
        <v>40086</v>
      </c>
      <c r="AH1456" s="147">
        <v>2009</v>
      </c>
      <c r="AU1456">
        <v>400</v>
      </c>
      <c r="AV1456" t="s">
        <v>976</v>
      </c>
      <c r="AY1456" t="s">
        <v>976</v>
      </c>
      <c r="AZ1456" t="s">
        <v>962</v>
      </c>
    </row>
    <row r="1457" spans="21:52">
      <c r="U1457" t="s">
        <v>234</v>
      </c>
      <c r="V1457" t="s">
        <v>230</v>
      </c>
      <c r="W1457" t="s">
        <v>235</v>
      </c>
      <c r="X1457">
        <v>7</v>
      </c>
      <c r="Y1457">
        <v>945</v>
      </c>
      <c r="Z1457" t="s">
        <v>1017</v>
      </c>
      <c r="AA1457" t="s">
        <v>1018</v>
      </c>
      <c r="AB1457">
        <v>1</v>
      </c>
      <c r="AC1457" t="s">
        <v>960</v>
      </c>
      <c r="AD1457">
        <v>1</v>
      </c>
      <c r="AE1457">
        <v>20091031</v>
      </c>
      <c r="AF1457" s="358">
        <v>40117</v>
      </c>
      <c r="AG1457" s="147">
        <v>40117</v>
      </c>
      <c r="AH1457" s="147">
        <v>2009</v>
      </c>
      <c r="AU1457">
        <v>600</v>
      </c>
      <c r="AV1457" t="s">
        <v>976</v>
      </c>
      <c r="AY1457" t="s">
        <v>976</v>
      </c>
      <c r="AZ1457" t="s">
        <v>962</v>
      </c>
    </row>
    <row r="1458" spans="21:52">
      <c r="U1458" t="s">
        <v>234</v>
      </c>
      <c r="V1458" t="s">
        <v>230</v>
      </c>
      <c r="W1458" t="s">
        <v>235</v>
      </c>
      <c r="X1458">
        <v>7</v>
      </c>
      <c r="Y1458">
        <v>945</v>
      </c>
      <c r="Z1458" t="s">
        <v>1017</v>
      </c>
      <c r="AA1458" t="s">
        <v>1018</v>
      </c>
      <c r="AB1458">
        <v>1</v>
      </c>
      <c r="AC1458" t="s">
        <v>960</v>
      </c>
      <c r="AD1458">
        <v>1</v>
      </c>
      <c r="AE1458">
        <v>20091130</v>
      </c>
      <c r="AF1458" s="358">
        <v>40147</v>
      </c>
      <c r="AG1458" s="147">
        <v>40147</v>
      </c>
      <c r="AH1458" s="147">
        <v>2009</v>
      </c>
      <c r="AU1458">
        <v>640</v>
      </c>
      <c r="AV1458" t="s">
        <v>976</v>
      </c>
      <c r="AY1458" t="s">
        <v>976</v>
      </c>
      <c r="AZ1458" t="s">
        <v>962</v>
      </c>
    </row>
    <row r="1459" spans="21:52">
      <c r="U1459" t="s">
        <v>234</v>
      </c>
      <c r="V1459" t="s">
        <v>230</v>
      </c>
      <c r="W1459" t="s">
        <v>235</v>
      </c>
      <c r="X1459">
        <v>7</v>
      </c>
      <c r="Y1459">
        <v>945</v>
      </c>
      <c r="Z1459" t="s">
        <v>1017</v>
      </c>
      <c r="AA1459" t="s">
        <v>1018</v>
      </c>
      <c r="AB1459">
        <v>1</v>
      </c>
      <c r="AC1459" t="s">
        <v>960</v>
      </c>
      <c r="AD1459">
        <v>1</v>
      </c>
      <c r="AE1459">
        <v>20091231</v>
      </c>
      <c r="AF1459" s="358">
        <v>40178</v>
      </c>
      <c r="AG1459" s="147">
        <v>40178</v>
      </c>
      <c r="AH1459" s="147">
        <v>2009</v>
      </c>
      <c r="AU1459">
        <v>700</v>
      </c>
      <c r="AV1459" t="s">
        <v>976</v>
      </c>
      <c r="AY1459" t="s">
        <v>976</v>
      </c>
      <c r="AZ1459" t="s">
        <v>962</v>
      </c>
    </row>
    <row r="1460" spans="21:52">
      <c r="U1460" t="s">
        <v>234</v>
      </c>
      <c r="V1460" t="s">
        <v>230</v>
      </c>
      <c r="W1460" t="s">
        <v>235</v>
      </c>
      <c r="X1460">
        <v>7</v>
      </c>
      <c r="Y1460">
        <v>945</v>
      </c>
      <c r="Z1460" t="s">
        <v>1017</v>
      </c>
      <c r="AA1460" t="s">
        <v>1018</v>
      </c>
      <c r="AB1460">
        <v>1</v>
      </c>
      <c r="AC1460" t="s">
        <v>960</v>
      </c>
      <c r="AD1460">
        <v>1</v>
      </c>
      <c r="AE1460">
        <v>20100131</v>
      </c>
      <c r="AF1460" s="358">
        <v>40209</v>
      </c>
      <c r="AG1460" s="147">
        <v>40209</v>
      </c>
      <c r="AH1460" s="147">
        <v>2010</v>
      </c>
      <c r="AU1460">
        <v>830</v>
      </c>
      <c r="AV1460" t="s">
        <v>976</v>
      </c>
      <c r="AY1460" t="s">
        <v>976</v>
      </c>
      <c r="AZ1460" t="s">
        <v>962</v>
      </c>
    </row>
    <row r="1461" spans="21:52">
      <c r="U1461" t="s">
        <v>234</v>
      </c>
      <c r="V1461" t="s">
        <v>230</v>
      </c>
      <c r="W1461" t="s">
        <v>235</v>
      </c>
      <c r="X1461">
        <v>7</v>
      </c>
      <c r="Y1461">
        <v>945</v>
      </c>
      <c r="Z1461" t="s">
        <v>1017</v>
      </c>
      <c r="AA1461" t="s">
        <v>1018</v>
      </c>
      <c r="AB1461">
        <v>1</v>
      </c>
      <c r="AC1461" t="s">
        <v>960</v>
      </c>
      <c r="AD1461">
        <v>1</v>
      </c>
      <c r="AE1461">
        <v>20100228</v>
      </c>
      <c r="AF1461" s="358">
        <v>40237</v>
      </c>
      <c r="AG1461" s="147">
        <v>40237</v>
      </c>
      <c r="AH1461" s="147">
        <v>2010</v>
      </c>
      <c r="AU1461">
        <v>1080</v>
      </c>
      <c r="AV1461" t="s">
        <v>976</v>
      </c>
      <c r="AY1461" t="s">
        <v>976</v>
      </c>
      <c r="AZ1461" t="s">
        <v>962</v>
      </c>
    </row>
    <row r="1462" spans="21:52">
      <c r="U1462" t="s">
        <v>234</v>
      </c>
      <c r="V1462" t="s">
        <v>230</v>
      </c>
      <c r="W1462" t="s">
        <v>235</v>
      </c>
      <c r="X1462">
        <v>7</v>
      </c>
      <c r="Y1462">
        <v>945</v>
      </c>
      <c r="Z1462" t="s">
        <v>1017</v>
      </c>
      <c r="AA1462" t="s">
        <v>1018</v>
      </c>
      <c r="AB1462">
        <v>1</v>
      </c>
      <c r="AC1462" t="s">
        <v>960</v>
      </c>
      <c r="AD1462">
        <v>1</v>
      </c>
      <c r="AE1462">
        <v>20100331</v>
      </c>
      <c r="AF1462" s="358">
        <v>40268</v>
      </c>
      <c r="AG1462" s="147">
        <v>40268</v>
      </c>
      <c r="AH1462" s="147">
        <v>2010</v>
      </c>
      <c r="AU1462">
        <v>940</v>
      </c>
      <c r="AV1462" t="s">
        <v>976</v>
      </c>
      <c r="AY1462" t="s">
        <v>976</v>
      </c>
      <c r="AZ1462" t="s">
        <v>962</v>
      </c>
    </row>
    <row r="1463" spans="21:52">
      <c r="U1463" t="s">
        <v>234</v>
      </c>
      <c r="V1463" t="s">
        <v>230</v>
      </c>
      <c r="W1463" t="s">
        <v>235</v>
      </c>
      <c r="X1463">
        <v>7</v>
      </c>
      <c r="Y1463">
        <v>945</v>
      </c>
      <c r="Z1463" t="s">
        <v>1017</v>
      </c>
      <c r="AA1463" t="s">
        <v>1018</v>
      </c>
      <c r="AB1463">
        <v>1</v>
      </c>
      <c r="AC1463" t="s">
        <v>960</v>
      </c>
      <c r="AD1463">
        <v>1</v>
      </c>
      <c r="AE1463">
        <v>20100430</v>
      </c>
      <c r="AF1463" s="358">
        <v>40298</v>
      </c>
      <c r="AG1463" s="147">
        <v>40298</v>
      </c>
      <c r="AH1463" s="147">
        <v>2010</v>
      </c>
      <c r="AU1463">
        <v>1100</v>
      </c>
      <c r="AV1463" t="s">
        <v>976</v>
      </c>
      <c r="AY1463" t="s">
        <v>976</v>
      </c>
      <c r="AZ1463" t="s">
        <v>962</v>
      </c>
    </row>
    <row r="1464" spans="21:52">
      <c r="U1464" t="s">
        <v>234</v>
      </c>
      <c r="V1464" t="s">
        <v>230</v>
      </c>
      <c r="W1464" t="s">
        <v>235</v>
      </c>
      <c r="X1464">
        <v>7</v>
      </c>
      <c r="Y1464">
        <v>945</v>
      </c>
      <c r="Z1464" t="s">
        <v>1017</v>
      </c>
      <c r="AA1464" t="s">
        <v>1018</v>
      </c>
      <c r="AB1464">
        <v>1</v>
      </c>
      <c r="AC1464" t="s">
        <v>960</v>
      </c>
      <c r="AD1464">
        <v>1</v>
      </c>
      <c r="AE1464">
        <v>20100531</v>
      </c>
      <c r="AF1464" s="358">
        <v>40329</v>
      </c>
      <c r="AG1464" s="147">
        <v>40329</v>
      </c>
      <c r="AH1464" s="147">
        <v>2010</v>
      </c>
      <c r="AU1464">
        <v>740</v>
      </c>
      <c r="AV1464" t="s">
        <v>976</v>
      </c>
      <c r="AY1464" t="s">
        <v>976</v>
      </c>
      <c r="AZ1464" t="s">
        <v>962</v>
      </c>
    </row>
    <row r="1465" spans="21:52">
      <c r="U1465" t="s">
        <v>234</v>
      </c>
      <c r="V1465" t="s">
        <v>230</v>
      </c>
      <c r="W1465" t="s">
        <v>235</v>
      </c>
      <c r="X1465">
        <v>7</v>
      </c>
      <c r="Y1465">
        <v>945</v>
      </c>
      <c r="Z1465" t="s">
        <v>1017</v>
      </c>
      <c r="AA1465" t="s">
        <v>1018</v>
      </c>
      <c r="AB1465">
        <v>1</v>
      </c>
      <c r="AC1465" t="s">
        <v>960</v>
      </c>
      <c r="AD1465">
        <v>1</v>
      </c>
      <c r="AE1465">
        <v>20100630</v>
      </c>
      <c r="AF1465" s="358">
        <v>40359</v>
      </c>
      <c r="AG1465" s="147">
        <v>40359</v>
      </c>
      <c r="AH1465" s="147">
        <v>2010</v>
      </c>
      <c r="AU1465">
        <v>360</v>
      </c>
      <c r="AV1465" t="s">
        <v>976</v>
      </c>
      <c r="AY1465" t="s">
        <v>976</v>
      </c>
      <c r="AZ1465" t="s">
        <v>962</v>
      </c>
    </row>
    <row r="1466" spans="21:52">
      <c r="U1466" t="s">
        <v>234</v>
      </c>
      <c r="V1466" t="s">
        <v>230</v>
      </c>
      <c r="W1466" t="s">
        <v>235</v>
      </c>
      <c r="X1466">
        <v>7</v>
      </c>
      <c r="Y1466">
        <v>945</v>
      </c>
      <c r="Z1466" t="s">
        <v>1017</v>
      </c>
      <c r="AA1466" t="s">
        <v>1018</v>
      </c>
      <c r="AB1466">
        <v>1</v>
      </c>
      <c r="AC1466" t="s">
        <v>960</v>
      </c>
      <c r="AD1466">
        <v>1</v>
      </c>
      <c r="AE1466">
        <v>20100731</v>
      </c>
      <c r="AF1466" s="358">
        <v>40390</v>
      </c>
      <c r="AG1466" s="147">
        <v>40390</v>
      </c>
      <c r="AH1466" s="147">
        <v>2010</v>
      </c>
      <c r="AU1466">
        <v>290</v>
      </c>
      <c r="AV1466" t="s">
        <v>976</v>
      </c>
      <c r="AY1466" t="s">
        <v>976</v>
      </c>
      <c r="AZ1466" t="s">
        <v>962</v>
      </c>
    </row>
    <row r="1467" spans="21:52">
      <c r="U1467" t="s">
        <v>234</v>
      </c>
      <c r="V1467" t="s">
        <v>230</v>
      </c>
      <c r="W1467" t="s">
        <v>235</v>
      </c>
      <c r="X1467">
        <v>7</v>
      </c>
      <c r="Y1467">
        <v>945</v>
      </c>
      <c r="Z1467" t="s">
        <v>1017</v>
      </c>
      <c r="AA1467" t="s">
        <v>1018</v>
      </c>
      <c r="AB1467">
        <v>1</v>
      </c>
      <c r="AC1467" t="s">
        <v>960</v>
      </c>
      <c r="AD1467">
        <v>1</v>
      </c>
      <c r="AE1467">
        <v>20100831</v>
      </c>
      <c r="AF1467" s="358">
        <v>40421</v>
      </c>
      <c r="AG1467" s="147">
        <v>40421</v>
      </c>
      <c r="AH1467" s="147">
        <v>2010</v>
      </c>
      <c r="AU1467">
        <v>590</v>
      </c>
      <c r="AV1467" t="s">
        <v>976</v>
      </c>
      <c r="AY1467" t="s">
        <v>976</v>
      </c>
      <c r="AZ1467" t="s">
        <v>962</v>
      </c>
    </row>
    <row r="1468" spans="21:52">
      <c r="U1468" t="s">
        <v>234</v>
      </c>
      <c r="V1468" t="s">
        <v>230</v>
      </c>
      <c r="W1468" t="s">
        <v>235</v>
      </c>
      <c r="X1468">
        <v>7</v>
      </c>
      <c r="Y1468">
        <v>945</v>
      </c>
      <c r="Z1468" t="s">
        <v>1017</v>
      </c>
      <c r="AA1468" t="s">
        <v>1018</v>
      </c>
      <c r="AB1468">
        <v>1</v>
      </c>
      <c r="AC1468" t="s">
        <v>960</v>
      </c>
      <c r="AD1468">
        <v>1</v>
      </c>
      <c r="AE1468">
        <v>20100930</v>
      </c>
      <c r="AF1468" s="358">
        <v>40451</v>
      </c>
      <c r="AG1468" s="147">
        <v>40451</v>
      </c>
      <c r="AH1468" s="147">
        <v>2010</v>
      </c>
      <c r="AU1468">
        <v>620</v>
      </c>
      <c r="AV1468" t="s">
        <v>976</v>
      </c>
      <c r="AY1468" t="s">
        <v>976</v>
      </c>
      <c r="AZ1468" t="s">
        <v>962</v>
      </c>
    </row>
    <row r="1469" spans="21:52">
      <c r="U1469" t="s">
        <v>234</v>
      </c>
      <c r="V1469" t="s">
        <v>230</v>
      </c>
      <c r="W1469" t="s">
        <v>235</v>
      </c>
      <c r="X1469">
        <v>7</v>
      </c>
      <c r="Y1469">
        <v>945</v>
      </c>
      <c r="Z1469" t="s">
        <v>1017</v>
      </c>
      <c r="AA1469" t="s">
        <v>1018</v>
      </c>
      <c r="AB1469">
        <v>1</v>
      </c>
      <c r="AC1469" t="s">
        <v>960</v>
      </c>
      <c r="AD1469">
        <v>1</v>
      </c>
      <c r="AE1469">
        <v>20101031</v>
      </c>
      <c r="AF1469" s="358">
        <v>40482</v>
      </c>
      <c r="AG1469" s="147">
        <v>40482</v>
      </c>
      <c r="AH1469" s="147">
        <v>2010</v>
      </c>
      <c r="AU1469">
        <v>880</v>
      </c>
      <c r="AV1469" t="s">
        <v>976</v>
      </c>
      <c r="AY1469" t="s">
        <v>976</v>
      </c>
      <c r="AZ1469" t="s">
        <v>962</v>
      </c>
    </row>
    <row r="1470" spans="21:52">
      <c r="U1470" t="s">
        <v>234</v>
      </c>
      <c r="V1470" t="s">
        <v>230</v>
      </c>
      <c r="W1470" t="s">
        <v>235</v>
      </c>
      <c r="X1470">
        <v>7</v>
      </c>
      <c r="Y1470">
        <v>945</v>
      </c>
      <c r="Z1470" t="s">
        <v>1017</v>
      </c>
      <c r="AA1470" t="s">
        <v>1018</v>
      </c>
      <c r="AB1470">
        <v>1</v>
      </c>
      <c r="AC1470" t="s">
        <v>960</v>
      </c>
      <c r="AD1470">
        <v>1</v>
      </c>
      <c r="AE1470">
        <v>20101130</v>
      </c>
      <c r="AF1470" s="358">
        <v>40512</v>
      </c>
      <c r="AG1470" s="147">
        <v>40512</v>
      </c>
      <c r="AH1470" s="147">
        <v>2010</v>
      </c>
      <c r="AU1470">
        <v>960</v>
      </c>
      <c r="AV1470" t="s">
        <v>976</v>
      </c>
      <c r="AY1470" t="s">
        <v>976</v>
      </c>
      <c r="AZ1470" t="s">
        <v>962</v>
      </c>
    </row>
    <row r="1471" spans="21:52">
      <c r="U1471" t="s">
        <v>234</v>
      </c>
      <c r="V1471" t="s">
        <v>230</v>
      </c>
      <c r="W1471" t="s">
        <v>235</v>
      </c>
      <c r="X1471">
        <v>7</v>
      </c>
      <c r="Y1471">
        <v>945</v>
      </c>
      <c r="Z1471" t="s">
        <v>1017</v>
      </c>
      <c r="AA1471" t="s">
        <v>1018</v>
      </c>
      <c r="AB1471">
        <v>1</v>
      </c>
      <c r="AC1471" t="s">
        <v>960</v>
      </c>
      <c r="AD1471">
        <v>1</v>
      </c>
      <c r="AE1471">
        <v>20101231</v>
      </c>
      <c r="AF1471" s="358">
        <v>40543</v>
      </c>
      <c r="AG1471" s="147">
        <v>40543</v>
      </c>
      <c r="AH1471" s="147">
        <v>2010</v>
      </c>
      <c r="AU1471">
        <v>840</v>
      </c>
      <c r="AV1471" t="s">
        <v>976</v>
      </c>
      <c r="AY1471" t="s">
        <v>976</v>
      </c>
      <c r="AZ1471" t="s">
        <v>962</v>
      </c>
    </row>
    <row r="1472" spans="21:52">
      <c r="U1472" t="s">
        <v>234</v>
      </c>
      <c r="V1472" t="s">
        <v>230</v>
      </c>
      <c r="W1472" t="s">
        <v>235</v>
      </c>
      <c r="X1472">
        <v>7</v>
      </c>
      <c r="Y1472">
        <v>945</v>
      </c>
      <c r="Z1472" t="s">
        <v>1017</v>
      </c>
      <c r="AA1472" t="s">
        <v>1018</v>
      </c>
      <c r="AB1472">
        <v>1</v>
      </c>
      <c r="AC1472" t="s">
        <v>960</v>
      </c>
      <c r="AD1472">
        <v>1</v>
      </c>
      <c r="AE1472">
        <v>20110131</v>
      </c>
      <c r="AF1472" s="358">
        <v>40574</v>
      </c>
      <c r="AG1472" s="147">
        <v>40574</v>
      </c>
      <c r="AH1472" s="147">
        <v>2011</v>
      </c>
      <c r="AU1472">
        <v>730</v>
      </c>
      <c r="AV1472" t="s">
        <v>976</v>
      </c>
      <c r="AY1472" t="s">
        <v>976</v>
      </c>
      <c r="AZ1472" t="s">
        <v>962</v>
      </c>
    </row>
    <row r="1473" spans="21:52">
      <c r="U1473" t="s">
        <v>234</v>
      </c>
      <c r="V1473" t="s">
        <v>230</v>
      </c>
      <c r="W1473" t="s">
        <v>235</v>
      </c>
      <c r="X1473">
        <v>7</v>
      </c>
      <c r="Y1473">
        <v>945</v>
      </c>
      <c r="Z1473" t="s">
        <v>1017</v>
      </c>
      <c r="AA1473" t="s">
        <v>1018</v>
      </c>
      <c r="AB1473">
        <v>1</v>
      </c>
      <c r="AC1473" t="s">
        <v>960</v>
      </c>
      <c r="AD1473">
        <v>1</v>
      </c>
      <c r="AE1473">
        <v>20110228</v>
      </c>
      <c r="AF1473" s="358">
        <v>40602</v>
      </c>
      <c r="AG1473" s="147">
        <v>40602</v>
      </c>
      <c r="AH1473" s="147">
        <v>2011</v>
      </c>
      <c r="AU1473">
        <v>820</v>
      </c>
      <c r="AV1473" t="s">
        <v>976</v>
      </c>
      <c r="AY1473" t="s">
        <v>976</v>
      </c>
      <c r="AZ1473" t="s">
        <v>962</v>
      </c>
    </row>
    <row r="1474" spans="21:52">
      <c r="U1474" t="s">
        <v>234</v>
      </c>
      <c r="V1474" t="s">
        <v>230</v>
      </c>
      <c r="W1474" t="s">
        <v>235</v>
      </c>
      <c r="X1474">
        <v>7</v>
      </c>
      <c r="Y1474">
        <v>945</v>
      </c>
      <c r="Z1474" t="s">
        <v>1017</v>
      </c>
      <c r="AA1474" t="s">
        <v>1018</v>
      </c>
      <c r="AB1474">
        <v>1</v>
      </c>
      <c r="AC1474" t="s">
        <v>960</v>
      </c>
      <c r="AD1474">
        <v>1</v>
      </c>
      <c r="AE1474">
        <v>20110331</v>
      </c>
      <c r="AF1474" s="358">
        <v>40633</v>
      </c>
      <c r="AG1474" s="147">
        <v>40633</v>
      </c>
      <c r="AH1474" s="147">
        <v>2011</v>
      </c>
      <c r="AU1474">
        <v>750</v>
      </c>
      <c r="AV1474" t="s">
        <v>976</v>
      </c>
      <c r="AY1474" t="s">
        <v>976</v>
      </c>
      <c r="AZ1474" t="s">
        <v>962</v>
      </c>
    </row>
    <row r="1475" spans="21:52">
      <c r="U1475" t="s">
        <v>234</v>
      </c>
      <c r="V1475" t="s">
        <v>230</v>
      </c>
      <c r="W1475" t="s">
        <v>235</v>
      </c>
      <c r="X1475">
        <v>7</v>
      </c>
      <c r="Y1475">
        <v>945</v>
      </c>
      <c r="Z1475" t="s">
        <v>1017</v>
      </c>
      <c r="AA1475" t="s">
        <v>1018</v>
      </c>
      <c r="AB1475">
        <v>1</v>
      </c>
      <c r="AC1475" t="s">
        <v>960</v>
      </c>
      <c r="AD1475">
        <v>1</v>
      </c>
      <c r="AE1475">
        <v>20110430</v>
      </c>
      <c r="AF1475" s="358">
        <v>40663</v>
      </c>
      <c r="AG1475" s="147">
        <v>40663</v>
      </c>
      <c r="AH1475" s="147">
        <v>2011</v>
      </c>
      <c r="AU1475">
        <v>510</v>
      </c>
      <c r="AV1475" t="s">
        <v>976</v>
      </c>
      <c r="AY1475" t="s">
        <v>976</v>
      </c>
      <c r="AZ1475" t="s">
        <v>962</v>
      </c>
    </row>
    <row r="1476" spans="21:52">
      <c r="U1476" t="s">
        <v>234</v>
      </c>
      <c r="V1476" t="s">
        <v>230</v>
      </c>
      <c r="W1476" t="s">
        <v>235</v>
      </c>
      <c r="X1476">
        <v>7</v>
      </c>
      <c r="Y1476">
        <v>945</v>
      </c>
      <c r="Z1476" t="s">
        <v>1017</v>
      </c>
      <c r="AA1476" t="s">
        <v>1018</v>
      </c>
      <c r="AB1476">
        <v>1</v>
      </c>
      <c r="AC1476" t="s">
        <v>960</v>
      </c>
      <c r="AD1476">
        <v>1</v>
      </c>
      <c r="AE1476">
        <v>20110531</v>
      </c>
      <c r="AF1476" s="358">
        <v>40694</v>
      </c>
      <c r="AG1476" s="147">
        <v>40694</v>
      </c>
      <c r="AH1476" s="147">
        <v>2011</v>
      </c>
      <c r="AU1476">
        <v>590</v>
      </c>
      <c r="AV1476" t="s">
        <v>976</v>
      </c>
      <c r="AY1476" t="s">
        <v>976</v>
      </c>
      <c r="AZ1476" t="s">
        <v>962</v>
      </c>
    </row>
    <row r="1477" spans="21:52">
      <c r="U1477" t="s">
        <v>234</v>
      </c>
      <c r="V1477" t="s">
        <v>230</v>
      </c>
      <c r="W1477" t="s">
        <v>235</v>
      </c>
      <c r="X1477">
        <v>7</v>
      </c>
      <c r="Y1477">
        <v>945</v>
      </c>
      <c r="Z1477" t="s">
        <v>1017</v>
      </c>
      <c r="AA1477" t="s">
        <v>1018</v>
      </c>
      <c r="AB1477">
        <v>1</v>
      </c>
      <c r="AC1477" t="s">
        <v>960</v>
      </c>
      <c r="AD1477">
        <v>1</v>
      </c>
      <c r="AE1477">
        <v>20110630</v>
      </c>
      <c r="AF1477" s="358">
        <v>40724</v>
      </c>
      <c r="AG1477" s="147">
        <v>40724</v>
      </c>
      <c r="AH1477" s="147">
        <v>2011</v>
      </c>
      <c r="AU1477">
        <v>280</v>
      </c>
      <c r="AV1477" t="s">
        <v>976</v>
      </c>
      <c r="AY1477" t="s">
        <v>976</v>
      </c>
      <c r="AZ1477" t="s">
        <v>962</v>
      </c>
    </row>
    <row r="1478" spans="21:52">
      <c r="U1478" t="s">
        <v>234</v>
      </c>
      <c r="V1478" t="s">
        <v>230</v>
      </c>
      <c r="W1478" t="s">
        <v>235</v>
      </c>
      <c r="X1478">
        <v>7</v>
      </c>
      <c r="Y1478">
        <v>945</v>
      </c>
      <c r="Z1478" t="s">
        <v>1017</v>
      </c>
      <c r="AA1478" t="s">
        <v>1018</v>
      </c>
      <c r="AB1478">
        <v>1</v>
      </c>
      <c r="AC1478" t="s">
        <v>960</v>
      </c>
      <c r="AD1478">
        <v>1</v>
      </c>
      <c r="AE1478">
        <v>20110731</v>
      </c>
      <c r="AF1478" s="358">
        <v>40755</v>
      </c>
      <c r="AG1478" s="147">
        <v>40755</v>
      </c>
      <c r="AH1478" s="147">
        <v>2011</v>
      </c>
      <c r="AU1478">
        <v>330</v>
      </c>
      <c r="AV1478" t="s">
        <v>976</v>
      </c>
      <c r="AY1478" t="s">
        <v>976</v>
      </c>
      <c r="AZ1478" t="s">
        <v>962</v>
      </c>
    </row>
    <row r="1479" spans="21:52">
      <c r="U1479" t="s">
        <v>234</v>
      </c>
      <c r="V1479" t="s">
        <v>230</v>
      </c>
      <c r="W1479" t="s">
        <v>235</v>
      </c>
      <c r="X1479">
        <v>7</v>
      </c>
      <c r="Y1479">
        <v>945</v>
      </c>
      <c r="Z1479" t="s">
        <v>1017</v>
      </c>
      <c r="AA1479" t="s">
        <v>1018</v>
      </c>
      <c r="AB1479">
        <v>1</v>
      </c>
      <c r="AC1479" t="s">
        <v>960</v>
      </c>
      <c r="AD1479">
        <v>1</v>
      </c>
      <c r="AE1479">
        <v>20110831</v>
      </c>
      <c r="AF1479" s="358">
        <v>40786</v>
      </c>
      <c r="AG1479" s="147">
        <v>40786</v>
      </c>
      <c r="AH1479" s="147">
        <v>2011</v>
      </c>
      <c r="AU1479">
        <v>470</v>
      </c>
      <c r="AV1479" t="s">
        <v>976</v>
      </c>
      <c r="AY1479" t="s">
        <v>976</v>
      </c>
      <c r="AZ1479" t="s">
        <v>962</v>
      </c>
    </row>
    <row r="1480" spans="21:52">
      <c r="U1480" t="s">
        <v>234</v>
      </c>
      <c r="V1480" t="s">
        <v>230</v>
      </c>
      <c r="W1480" t="s">
        <v>235</v>
      </c>
      <c r="X1480">
        <v>7</v>
      </c>
      <c r="Y1480">
        <v>945</v>
      </c>
      <c r="Z1480" t="s">
        <v>1017</v>
      </c>
      <c r="AA1480" t="s">
        <v>1018</v>
      </c>
      <c r="AB1480">
        <v>1</v>
      </c>
      <c r="AC1480" t="s">
        <v>960</v>
      </c>
      <c r="AD1480">
        <v>1</v>
      </c>
      <c r="AE1480">
        <v>20110930</v>
      </c>
      <c r="AF1480" s="358">
        <v>40816</v>
      </c>
      <c r="AG1480" s="147">
        <v>40816</v>
      </c>
      <c r="AH1480" s="147">
        <v>2011</v>
      </c>
      <c r="AU1480">
        <v>700</v>
      </c>
      <c r="AV1480" t="s">
        <v>976</v>
      </c>
      <c r="AY1480" t="s">
        <v>976</v>
      </c>
      <c r="AZ1480" t="s">
        <v>962</v>
      </c>
    </row>
    <row r="1481" spans="21:52">
      <c r="U1481" t="s">
        <v>234</v>
      </c>
      <c r="V1481" t="s">
        <v>230</v>
      </c>
      <c r="W1481" t="s">
        <v>235</v>
      </c>
      <c r="X1481">
        <v>7</v>
      </c>
      <c r="Y1481">
        <v>945</v>
      </c>
      <c r="Z1481" t="s">
        <v>1017</v>
      </c>
      <c r="AA1481" t="s">
        <v>1018</v>
      </c>
      <c r="AB1481">
        <v>1</v>
      </c>
      <c r="AC1481" t="s">
        <v>960</v>
      </c>
      <c r="AD1481">
        <v>1</v>
      </c>
      <c r="AE1481">
        <v>20111031</v>
      </c>
      <c r="AF1481" s="358">
        <v>40847</v>
      </c>
      <c r="AG1481" s="147">
        <v>40847</v>
      </c>
      <c r="AH1481" s="147">
        <v>2011</v>
      </c>
      <c r="AU1481">
        <v>1120</v>
      </c>
      <c r="AV1481" t="s">
        <v>976</v>
      </c>
      <c r="AY1481" t="s">
        <v>976</v>
      </c>
      <c r="AZ1481" t="s">
        <v>962</v>
      </c>
    </row>
    <row r="1482" spans="21:52">
      <c r="U1482" t="s">
        <v>234</v>
      </c>
      <c r="V1482" t="s">
        <v>230</v>
      </c>
      <c r="W1482" t="s">
        <v>235</v>
      </c>
      <c r="X1482">
        <v>7</v>
      </c>
      <c r="Y1482">
        <v>945</v>
      </c>
      <c r="Z1482" t="s">
        <v>1017</v>
      </c>
      <c r="AA1482" t="s">
        <v>1018</v>
      </c>
      <c r="AB1482">
        <v>1</v>
      </c>
      <c r="AC1482" t="s">
        <v>960</v>
      </c>
      <c r="AD1482">
        <v>1</v>
      </c>
      <c r="AE1482">
        <v>20111130</v>
      </c>
      <c r="AF1482" s="358">
        <v>40877</v>
      </c>
      <c r="AG1482" s="147">
        <v>40877</v>
      </c>
      <c r="AH1482" s="147">
        <v>2011</v>
      </c>
      <c r="AU1482">
        <v>880</v>
      </c>
      <c r="AV1482" t="s">
        <v>976</v>
      </c>
      <c r="AY1482" t="s">
        <v>976</v>
      </c>
      <c r="AZ1482" t="s">
        <v>962</v>
      </c>
    </row>
    <row r="1483" spans="21:52">
      <c r="U1483" t="s">
        <v>234</v>
      </c>
      <c r="V1483" t="s">
        <v>230</v>
      </c>
      <c r="W1483" t="s">
        <v>235</v>
      </c>
      <c r="X1483">
        <v>7</v>
      </c>
      <c r="Y1483">
        <v>945</v>
      </c>
      <c r="Z1483" t="s">
        <v>1017</v>
      </c>
      <c r="AA1483" t="s">
        <v>1018</v>
      </c>
      <c r="AB1483">
        <v>1</v>
      </c>
      <c r="AC1483" t="s">
        <v>960</v>
      </c>
      <c r="AD1483">
        <v>1</v>
      </c>
      <c r="AE1483">
        <v>20111231</v>
      </c>
      <c r="AF1483" s="358">
        <v>40908</v>
      </c>
      <c r="AG1483" s="147">
        <v>40908</v>
      </c>
      <c r="AH1483" s="147">
        <v>2011</v>
      </c>
      <c r="AU1483">
        <v>1040</v>
      </c>
      <c r="AV1483" t="s">
        <v>976</v>
      </c>
      <c r="AY1483" t="s">
        <v>976</v>
      </c>
      <c r="AZ1483" t="s">
        <v>962</v>
      </c>
    </row>
    <row r="1484" spans="21:52">
      <c r="U1484" t="s">
        <v>234</v>
      </c>
      <c r="V1484" t="s">
        <v>230</v>
      </c>
      <c r="W1484" t="s">
        <v>235</v>
      </c>
      <c r="X1484">
        <v>7</v>
      </c>
      <c r="Y1484">
        <v>945</v>
      </c>
      <c r="Z1484" t="s">
        <v>1017</v>
      </c>
      <c r="AA1484" t="s">
        <v>1018</v>
      </c>
      <c r="AB1484">
        <v>1</v>
      </c>
      <c r="AC1484" t="s">
        <v>960</v>
      </c>
      <c r="AD1484">
        <v>1</v>
      </c>
      <c r="AE1484">
        <v>20120131</v>
      </c>
      <c r="AF1484" s="358">
        <v>40939</v>
      </c>
      <c r="AG1484" s="147">
        <v>40939</v>
      </c>
      <c r="AH1484" s="147">
        <v>2012</v>
      </c>
      <c r="AU1484">
        <v>710</v>
      </c>
      <c r="AV1484" t="s">
        <v>976</v>
      </c>
      <c r="AY1484" t="s">
        <v>976</v>
      </c>
      <c r="AZ1484" t="s">
        <v>962</v>
      </c>
    </row>
    <row r="1485" spans="21:52">
      <c r="U1485" t="s">
        <v>234</v>
      </c>
      <c r="V1485" t="s">
        <v>230</v>
      </c>
      <c r="W1485" t="s">
        <v>235</v>
      </c>
      <c r="X1485">
        <v>7</v>
      </c>
      <c r="Y1485">
        <v>945</v>
      </c>
      <c r="Z1485" t="s">
        <v>1017</v>
      </c>
      <c r="AA1485" t="s">
        <v>1018</v>
      </c>
      <c r="AB1485">
        <v>1</v>
      </c>
      <c r="AC1485" t="s">
        <v>960</v>
      </c>
      <c r="AD1485">
        <v>1</v>
      </c>
      <c r="AE1485">
        <v>20120229</v>
      </c>
      <c r="AF1485" s="358">
        <v>40968</v>
      </c>
      <c r="AG1485" s="147">
        <v>40968</v>
      </c>
      <c r="AH1485" s="147">
        <v>2012</v>
      </c>
      <c r="AU1485">
        <v>970</v>
      </c>
      <c r="AV1485" t="s">
        <v>976</v>
      </c>
      <c r="AY1485" t="s">
        <v>976</v>
      </c>
      <c r="AZ1485" t="s">
        <v>962</v>
      </c>
    </row>
    <row r="1486" spans="21:52">
      <c r="U1486" t="s">
        <v>234</v>
      </c>
      <c r="V1486" t="s">
        <v>230</v>
      </c>
      <c r="W1486" t="s">
        <v>235</v>
      </c>
      <c r="X1486">
        <v>7</v>
      </c>
      <c r="Y1486">
        <v>945</v>
      </c>
      <c r="Z1486" t="s">
        <v>1017</v>
      </c>
      <c r="AA1486" t="s">
        <v>1018</v>
      </c>
      <c r="AB1486">
        <v>1</v>
      </c>
      <c r="AC1486" t="s">
        <v>960</v>
      </c>
      <c r="AD1486">
        <v>1</v>
      </c>
      <c r="AE1486">
        <v>20120331</v>
      </c>
      <c r="AF1486" s="358">
        <v>40999</v>
      </c>
      <c r="AG1486" s="147">
        <v>40999</v>
      </c>
      <c r="AH1486" s="147">
        <v>2012</v>
      </c>
      <c r="AU1486">
        <v>610</v>
      </c>
      <c r="AV1486" t="s">
        <v>976</v>
      </c>
      <c r="AY1486" t="s">
        <v>976</v>
      </c>
      <c r="AZ1486" t="s">
        <v>962</v>
      </c>
    </row>
    <row r="1487" spans="21:52">
      <c r="U1487" t="s">
        <v>234</v>
      </c>
      <c r="V1487" t="s">
        <v>230</v>
      </c>
      <c r="W1487" t="s">
        <v>235</v>
      </c>
      <c r="X1487">
        <v>7</v>
      </c>
      <c r="Y1487">
        <v>945</v>
      </c>
      <c r="Z1487" t="s">
        <v>1017</v>
      </c>
      <c r="AA1487" t="s">
        <v>1018</v>
      </c>
      <c r="AB1487">
        <v>1</v>
      </c>
      <c r="AC1487" t="s">
        <v>960</v>
      </c>
      <c r="AD1487">
        <v>1</v>
      </c>
      <c r="AE1487">
        <v>20120430</v>
      </c>
      <c r="AF1487" s="358">
        <v>41029</v>
      </c>
      <c r="AG1487" s="147">
        <v>41029</v>
      </c>
      <c r="AH1487" s="147">
        <v>2012</v>
      </c>
      <c r="AU1487">
        <v>460</v>
      </c>
      <c r="AV1487" t="s">
        <v>976</v>
      </c>
      <c r="AY1487" t="s">
        <v>976</v>
      </c>
      <c r="AZ1487" t="s">
        <v>962</v>
      </c>
    </row>
    <row r="1488" spans="21:52">
      <c r="U1488" t="s">
        <v>234</v>
      </c>
      <c r="V1488" t="s">
        <v>230</v>
      </c>
      <c r="W1488" t="s">
        <v>235</v>
      </c>
      <c r="X1488">
        <v>7</v>
      </c>
      <c r="Y1488">
        <v>951</v>
      </c>
      <c r="Z1488" t="s">
        <v>1019</v>
      </c>
      <c r="AA1488" t="s">
        <v>1020</v>
      </c>
      <c r="AB1488">
        <v>1</v>
      </c>
      <c r="AC1488" t="s">
        <v>960</v>
      </c>
      <c r="AD1488">
        <v>1</v>
      </c>
      <c r="AE1488">
        <v>20090731</v>
      </c>
      <c r="AF1488" s="358">
        <v>40025</v>
      </c>
      <c r="AG1488" s="147">
        <v>40025</v>
      </c>
      <c r="AH1488" s="147">
        <v>2009</v>
      </c>
      <c r="AU1488">
        <v>0.76</v>
      </c>
      <c r="AV1488" t="s">
        <v>976</v>
      </c>
      <c r="AY1488" t="s">
        <v>976</v>
      </c>
      <c r="AZ1488" t="s">
        <v>962</v>
      </c>
    </row>
    <row r="1489" spans="21:52">
      <c r="U1489" t="s">
        <v>234</v>
      </c>
      <c r="V1489" t="s">
        <v>230</v>
      </c>
      <c r="W1489" t="s">
        <v>235</v>
      </c>
      <c r="X1489">
        <v>7</v>
      </c>
      <c r="Y1489">
        <v>951</v>
      </c>
      <c r="Z1489" t="s">
        <v>1019</v>
      </c>
      <c r="AA1489" t="s">
        <v>1020</v>
      </c>
      <c r="AB1489">
        <v>1</v>
      </c>
      <c r="AC1489" t="s">
        <v>960</v>
      </c>
      <c r="AD1489">
        <v>1</v>
      </c>
      <c r="AE1489">
        <v>20090831</v>
      </c>
      <c r="AF1489" s="358">
        <v>40056</v>
      </c>
      <c r="AG1489" s="147">
        <v>40056</v>
      </c>
      <c r="AH1489" s="147">
        <v>2009</v>
      </c>
      <c r="AU1489">
        <v>0.86</v>
      </c>
      <c r="AV1489" t="s">
        <v>976</v>
      </c>
      <c r="AY1489" t="s">
        <v>976</v>
      </c>
      <c r="AZ1489" t="s">
        <v>962</v>
      </c>
    </row>
    <row r="1490" spans="21:52">
      <c r="U1490" t="s">
        <v>234</v>
      </c>
      <c r="V1490" t="s">
        <v>230</v>
      </c>
      <c r="W1490" t="s">
        <v>235</v>
      </c>
      <c r="X1490">
        <v>7</v>
      </c>
      <c r="Y1490">
        <v>951</v>
      </c>
      <c r="Z1490" t="s">
        <v>1019</v>
      </c>
      <c r="AA1490" t="s">
        <v>1020</v>
      </c>
      <c r="AB1490">
        <v>1</v>
      </c>
      <c r="AC1490" t="s">
        <v>960</v>
      </c>
      <c r="AD1490">
        <v>1</v>
      </c>
      <c r="AE1490">
        <v>20090930</v>
      </c>
      <c r="AF1490" s="358">
        <v>40086</v>
      </c>
      <c r="AG1490" s="147">
        <v>40086</v>
      </c>
      <c r="AH1490" s="147">
        <v>2009</v>
      </c>
      <c r="AU1490">
        <v>0.95</v>
      </c>
      <c r="AV1490" t="s">
        <v>976</v>
      </c>
      <c r="AY1490" t="s">
        <v>976</v>
      </c>
      <c r="AZ1490" t="s">
        <v>962</v>
      </c>
    </row>
    <row r="1491" spans="21:52">
      <c r="U1491" t="s">
        <v>234</v>
      </c>
      <c r="V1491" t="s">
        <v>230</v>
      </c>
      <c r="W1491" t="s">
        <v>235</v>
      </c>
      <c r="X1491">
        <v>7</v>
      </c>
      <c r="Y1491">
        <v>951</v>
      </c>
      <c r="Z1491" t="s">
        <v>1019</v>
      </c>
      <c r="AA1491" t="s">
        <v>1020</v>
      </c>
      <c r="AB1491">
        <v>1</v>
      </c>
      <c r="AC1491" t="s">
        <v>960</v>
      </c>
      <c r="AD1491">
        <v>1</v>
      </c>
      <c r="AE1491">
        <v>20091031</v>
      </c>
      <c r="AF1491" s="358">
        <v>40117</v>
      </c>
      <c r="AG1491" s="147">
        <v>40117</v>
      </c>
      <c r="AH1491" s="147">
        <v>2009</v>
      </c>
      <c r="AU1491">
        <v>1.06</v>
      </c>
      <c r="AV1491" t="s">
        <v>976</v>
      </c>
      <c r="AY1491" t="s">
        <v>976</v>
      </c>
      <c r="AZ1491" t="s">
        <v>962</v>
      </c>
    </row>
    <row r="1492" spans="21:52">
      <c r="U1492" t="s">
        <v>234</v>
      </c>
      <c r="V1492" t="s">
        <v>230</v>
      </c>
      <c r="W1492" t="s">
        <v>235</v>
      </c>
      <c r="X1492">
        <v>7</v>
      </c>
      <c r="Y1492">
        <v>951</v>
      </c>
      <c r="Z1492" t="s">
        <v>1019</v>
      </c>
      <c r="AA1492" t="s">
        <v>1020</v>
      </c>
      <c r="AB1492">
        <v>1</v>
      </c>
      <c r="AC1492" t="s">
        <v>960</v>
      </c>
      <c r="AD1492">
        <v>1</v>
      </c>
      <c r="AE1492">
        <v>20091130</v>
      </c>
      <c r="AF1492" s="358">
        <v>40147</v>
      </c>
      <c r="AG1492" s="147">
        <v>40147</v>
      </c>
      <c r="AH1492" s="147">
        <v>2009</v>
      </c>
      <c r="AU1492">
        <v>1.1000000000000001</v>
      </c>
      <c r="AV1492" t="s">
        <v>976</v>
      </c>
      <c r="AY1492" t="s">
        <v>976</v>
      </c>
      <c r="AZ1492" t="s">
        <v>962</v>
      </c>
    </row>
    <row r="1493" spans="21:52">
      <c r="U1493" t="s">
        <v>234</v>
      </c>
      <c r="V1493" t="s">
        <v>230</v>
      </c>
      <c r="W1493" t="s">
        <v>235</v>
      </c>
      <c r="X1493">
        <v>7</v>
      </c>
      <c r="Y1493">
        <v>951</v>
      </c>
      <c r="Z1493" t="s">
        <v>1019</v>
      </c>
      <c r="AA1493" t="s">
        <v>1020</v>
      </c>
      <c r="AB1493">
        <v>1</v>
      </c>
      <c r="AC1493" t="s">
        <v>960</v>
      </c>
      <c r="AD1493">
        <v>1</v>
      </c>
      <c r="AE1493">
        <v>20091231</v>
      </c>
      <c r="AF1493" s="358">
        <v>40178</v>
      </c>
      <c r="AG1493" s="147">
        <v>40178</v>
      </c>
      <c r="AH1493" s="147">
        <v>2009</v>
      </c>
      <c r="AU1493">
        <v>1.02</v>
      </c>
      <c r="AV1493" t="s">
        <v>976</v>
      </c>
      <c r="AY1493" t="s">
        <v>976</v>
      </c>
      <c r="AZ1493" t="s">
        <v>962</v>
      </c>
    </row>
    <row r="1494" spans="21:52">
      <c r="U1494" t="s">
        <v>234</v>
      </c>
      <c r="V1494" t="s">
        <v>230</v>
      </c>
      <c r="W1494" t="s">
        <v>235</v>
      </c>
      <c r="X1494">
        <v>7</v>
      </c>
      <c r="Y1494">
        <v>951</v>
      </c>
      <c r="Z1494" t="s">
        <v>1019</v>
      </c>
      <c r="AA1494" t="s">
        <v>1020</v>
      </c>
      <c r="AB1494">
        <v>1</v>
      </c>
      <c r="AC1494" t="s">
        <v>960</v>
      </c>
      <c r="AD1494">
        <v>1</v>
      </c>
      <c r="AE1494">
        <v>20100131</v>
      </c>
      <c r="AF1494" s="358">
        <v>40209</v>
      </c>
      <c r="AG1494" s="147">
        <v>40209</v>
      </c>
      <c r="AH1494" s="147">
        <v>2010</v>
      </c>
      <c r="AU1494">
        <v>1.04</v>
      </c>
      <c r="AV1494" t="s">
        <v>976</v>
      </c>
      <c r="AY1494" t="s">
        <v>976</v>
      </c>
      <c r="AZ1494" t="s">
        <v>962</v>
      </c>
    </row>
    <row r="1495" spans="21:52">
      <c r="U1495" t="s">
        <v>234</v>
      </c>
      <c r="V1495" t="s">
        <v>230</v>
      </c>
      <c r="W1495" t="s">
        <v>235</v>
      </c>
      <c r="X1495">
        <v>7</v>
      </c>
      <c r="Y1495">
        <v>951</v>
      </c>
      <c r="Z1495" t="s">
        <v>1019</v>
      </c>
      <c r="AA1495" t="s">
        <v>1020</v>
      </c>
      <c r="AB1495">
        <v>1</v>
      </c>
      <c r="AC1495" t="s">
        <v>960</v>
      </c>
      <c r="AD1495">
        <v>1</v>
      </c>
      <c r="AE1495">
        <v>20100228</v>
      </c>
      <c r="AF1495" s="358">
        <v>40237</v>
      </c>
      <c r="AG1495" s="147">
        <v>40237</v>
      </c>
      <c r="AH1495" s="147">
        <v>2010</v>
      </c>
      <c r="AU1495">
        <v>1.02</v>
      </c>
      <c r="AV1495" t="s">
        <v>976</v>
      </c>
      <c r="AY1495" t="s">
        <v>976</v>
      </c>
      <c r="AZ1495" t="s">
        <v>962</v>
      </c>
    </row>
    <row r="1496" spans="21:52">
      <c r="U1496" t="s">
        <v>234</v>
      </c>
      <c r="V1496" t="s">
        <v>230</v>
      </c>
      <c r="W1496" t="s">
        <v>235</v>
      </c>
      <c r="X1496">
        <v>7</v>
      </c>
      <c r="Y1496">
        <v>951</v>
      </c>
      <c r="Z1496" t="s">
        <v>1019</v>
      </c>
      <c r="AA1496" t="s">
        <v>1020</v>
      </c>
      <c r="AB1496">
        <v>1</v>
      </c>
      <c r="AC1496" t="s">
        <v>960</v>
      </c>
      <c r="AD1496">
        <v>1</v>
      </c>
      <c r="AE1496">
        <v>20100331</v>
      </c>
      <c r="AF1496" s="358">
        <v>40268</v>
      </c>
      <c r="AG1496" s="147">
        <v>40268</v>
      </c>
      <c r="AH1496" s="147">
        <v>2010</v>
      </c>
      <c r="AU1496">
        <v>1.05</v>
      </c>
      <c r="AV1496" t="s">
        <v>976</v>
      </c>
      <c r="AY1496" t="s">
        <v>976</v>
      </c>
      <c r="AZ1496" t="s">
        <v>962</v>
      </c>
    </row>
    <row r="1497" spans="21:52">
      <c r="U1497" t="s">
        <v>234</v>
      </c>
      <c r="V1497" t="s">
        <v>230</v>
      </c>
      <c r="W1497" t="s">
        <v>235</v>
      </c>
      <c r="X1497">
        <v>7</v>
      </c>
      <c r="Y1497">
        <v>951</v>
      </c>
      <c r="Z1497" t="s">
        <v>1019</v>
      </c>
      <c r="AA1497" t="s">
        <v>1020</v>
      </c>
      <c r="AB1497">
        <v>1</v>
      </c>
      <c r="AC1497" t="s">
        <v>960</v>
      </c>
      <c r="AD1497">
        <v>1</v>
      </c>
      <c r="AE1497">
        <v>20100430</v>
      </c>
      <c r="AF1497" s="358">
        <v>40298</v>
      </c>
      <c r="AG1497" s="147">
        <v>40298</v>
      </c>
      <c r="AH1497" s="147">
        <v>2010</v>
      </c>
      <c r="AU1497">
        <v>1</v>
      </c>
      <c r="AV1497" t="s">
        <v>976</v>
      </c>
      <c r="AY1497" t="s">
        <v>976</v>
      </c>
      <c r="AZ1497" t="s">
        <v>962</v>
      </c>
    </row>
    <row r="1498" spans="21:52">
      <c r="U1498" t="s">
        <v>234</v>
      </c>
      <c r="V1498" t="s">
        <v>230</v>
      </c>
      <c r="W1498" t="s">
        <v>235</v>
      </c>
      <c r="X1498">
        <v>7</v>
      </c>
      <c r="Y1498">
        <v>951</v>
      </c>
      <c r="Z1498" t="s">
        <v>1019</v>
      </c>
      <c r="AA1498" t="s">
        <v>1020</v>
      </c>
      <c r="AB1498">
        <v>1</v>
      </c>
      <c r="AC1498" t="s">
        <v>960</v>
      </c>
      <c r="AD1498">
        <v>1</v>
      </c>
      <c r="AE1498">
        <v>20100531</v>
      </c>
      <c r="AF1498" s="358">
        <v>40329</v>
      </c>
      <c r="AG1498" s="147">
        <v>40329</v>
      </c>
      <c r="AH1498" s="147">
        <v>2010</v>
      </c>
      <c r="AU1498">
        <v>0.87</v>
      </c>
      <c r="AV1498" t="s">
        <v>976</v>
      </c>
      <c r="AY1498" t="s">
        <v>976</v>
      </c>
      <c r="AZ1498" t="s">
        <v>962</v>
      </c>
    </row>
    <row r="1499" spans="21:52">
      <c r="U1499" t="s">
        <v>234</v>
      </c>
      <c r="V1499" t="s">
        <v>230</v>
      </c>
      <c r="W1499" t="s">
        <v>235</v>
      </c>
      <c r="X1499">
        <v>7</v>
      </c>
      <c r="Y1499">
        <v>951</v>
      </c>
      <c r="Z1499" t="s">
        <v>1019</v>
      </c>
      <c r="AA1499" t="s">
        <v>1020</v>
      </c>
      <c r="AB1499">
        <v>1</v>
      </c>
      <c r="AC1499" t="s">
        <v>960</v>
      </c>
      <c r="AD1499">
        <v>1</v>
      </c>
      <c r="AE1499">
        <v>20100630</v>
      </c>
      <c r="AF1499" s="358">
        <v>40359</v>
      </c>
      <c r="AG1499" s="147">
        <v>40359</v>
      </c>
      <c r="AH1499" s="147">
        <v>2010</v>
      </c>
      <c r="AU1499">
        <v>0.74</v>
      </c>
      <c r="AV1499" t="s">
        <v>976</v>
      </c>
      <c r="AY1499" t="s">
        <v>976</v>
      </c>
      <c r="AZ1499" t="s">
        <v>962</v>
      </c>
    </row>
    <row r="1500" spans="21:52">
      <c r="U1500" t="s">
        <v>234</v>
      </c>
      <c r="V1500" t="s">
        <v>230</v>
      </c>
      <c r="W1500" t="s">
        <v>235</v>
      </c>
      <c r="X1500">
        <v>7</v>
      </c>
      <c r="Y1500">
        <v>951</v>
      </c>
      <c r="Z1500" t="s">
        <v>1019</v>
      </c>
      <c r="AA1500" t="s">
        <v>1020</v>
      </c>
      <c r="AB1500">
        <v>1</v>
      </c>
      <c r="AC1500" t="s">
        <v>960</v>
      </c>
      <c r="AD1500">
        <v>1</v>
      </c>
      <c r="AE1500">
        <v>20100731</v>
      </c>
      <c r="AF1500" s="358">
        <v>40390</v>
      </c>
      <c r="AG1500" s="147">
        <v>40390</v>
      </c>
      <c r="AH1500" s="147">
        <v>2010</v>
      </c>
      <c r="AU1500">
        <v>0.95</v>
      </c>
      <c r="AV1500" t="s">
        <v>976</v>
      </c>
      <c r="AY1500" t="s">
        <v>976</v>
      </c>
      <c r="AZ1500" t="s">
        <v>962</v>
      </c>
    </row>
    <row r="1501" spans="21:52">
      <c r="U1501" t="s">
        <v>234</v>
      </c>
      <c r="V1501" t="s">
        <v>230</v>
      </c>
      <c r="W1501" t="s">
        <v>235</v>
      </c>
      <c r="X1501">
        <v>7</v>
      </c>
      <c r="Y1501">
        <v>951</v>
      </c>
      <c r="Z1501" t="s">
        <v>1019</v>
      </c>
      <c r="AA1501" t="s">
        <v>1020</v>
      </c>
      <c r="AB1501">
        <v>1</v>
      </c>
      <c r="AC1501" t="s">
        <v>960</v>
      </c>
      <c r="AD1501">
        <v>1</v>
      </c>
      <c r="AE1501">
        <v>20100831</v>
      </c>
      <c r="AF1501" s="358">
        <v>40421</v>
      </c>
      <c r="AG1501" s="147">
        <v>40421</v>
      </c>
      <c r="AH1501" s="147">
        <v>2010</v>
      </c>
      <c r="AU1501">
        <v>0.82</v>
      </c>
      <c r="AV1501" t="s">
        <v>976</v>
      </c>
      <c r="AY1501" t="s">
        <v>976</v>
      </c>
      <c r="AZ1501" t="s">
        <v>962</v>
      </c>
    </row>
    <row r="1502" spans="21:52">
      <c r="U1502" t="s">
        <v>234</v>
      </c>
      <c r="V1502" t="s">
        <v>230</v>
      </c>
      <c r="W1502" t="s">
        <v>235</v>
      </c>
      <c r="X1502">
        <v>7</v>
      </c>
      <c r="Y1502">
        <v>951</v>
      </c>
      <c r="Z1502" t="s">
        <v>1019</v>
      </c>
      <c r="AA1502" t="s">
        <v>1020</v>
      </c>
      <c r="AB1502">
        <v>1</v>
      </c>
      <c r="AC1502" t="s">
        <v>960</v>
      </c>
      <c r="AD1502">
        <v>1</v>
      </c>
      <c r="AE1502">
        <v>20100930</v>
      </c>
      <c r="AF1502" s="358">
        <v>40451</v>
      </c>
      <c r="AG1502" s="147">
        <v>40451</v>
      </c>
      <c r="AH1502" s="147">
        <v>2010</v>
      </c>
      <c r="AU1502">
        <v>0.96</v>
      </c>
      <c r="AV1502" t="s">
        <v>976</v>
      </c>
      <c r="AY1502" t="s">
        <v>976</v>
      </c>
      <c r="AZ1502" t="s">
        <v>962</v>
      </c>
    </row>
    <row r="1503" spans="21:52">
      <c r="U1503" t="s">
        <v>234</v>
      </c>
      <c r="V1503" t="s">
        <v>230</v>
      </c>
      <c r="W1503" t="s">
        <v>235</v>
      </c>
      <c r="X1503">
        <v>7</v>
      </c>
      <c r="Y1503">
        <v>951</v>
      </c>
      <c r="Z1503" t="s">
        <v>1019</v>
      </c>
      <c r="AA1503" t="s">
        <v>1020</v>
      </c>
      <c r="AB1503">
        <v>1</v>
      </c>
      <c r="AC1503" t="s">
        <v>960</v>
      </c>
      <c r="AD1503">
        <v>1</v>
      </c>
      <c r="AE1503">
        <v>20101031</v>
      </c>
      <c r="AF1503" s="358">
        <v>40482</v>
      </c>
      <c r="AG1503" s="147">
        <v>40482</v>
      </c>
      <c r="AH1503" s="147">
        <v>2010</v>
      </c>
      <c r="AU1503">
        <v>0.85</v>
      </c>
      <c r="AV1503" t="s">
        <v>976</v>
      </c>
      <c r="AY1503" t="s">
        <v>976</v>
      </c>
      <c r="AZ1503" t="s">
        <v>962</v>
      </c>
    </row>
    <row r="1504" spans="21:52">
      <c r="U1504" t="s">
        <v>234</v>
      </c>
      <c r="V1504" t="s">
        <v>230</v>
      </c>
      <c r="W1504" t="s">
        <v>235</v>
      </c>
      <c r="X1504">
        <v>7</v>
      </c>
      <c r="Y1504">
        <v>951</v>
      </c>
      <c r="Z1504" t="s">
        <v>1019</v>
      </c>
      <c r="AA1504" t="s">
        <v>1020</v>
      </c>
      <c r="AB1504">
        <v>1</v>
      </c>
      <c r="AC1504" t="s">
        <v>960</v>
      </c>
      <c r="AD1504">
        <v>1</v>
      </c>
      <c r="AE1504">
        <v>20101130</v>
      </c>
      <c r="AF1504" s="358">
        <v>40512</v>
      </c>
      <c r="AG1504" s="147">
        <v>40512</v>
      </c>
      <c r="AH1504" s="147">
        <v>2010</v>
      </c>
      <c r="AU1504">
        <v>0.25</v>
      </c>
      <c r="AV1504" t="s">
        <v>976</v>
      </c>
      <c r="AY1504" t="s">
        <v>976</v>
      </c>
      <c r="AZ1504" t="s">
        <v>962</v>
      </c>
    </row>
    <row r="1505" spans="21:52">
      <c r="U1505" t="s">
        <v>234</v>
      </c>
      <c r="V1505" t="s">
        <v>230</v>
      </c>
      <c r="W1505" t="s">
        <v>235</v>
      </c>
      <c r="X1505">
        <v>7</v>
      </c>
      <c r="Y1505">
        <v>951</v>
      </c>
      <c r="Z1505" t="s">
        <v>1019</v>
      </c>
      <c r="AA1505" t="s">
        <v>1020</v>
      </c>
      <c r="AB1505">
        <v>1</v>
      </c>
      <c r="AC1505" t="s">
        <v>960</v>
      </c>
      <c r="AD1505">
        <v>1</v>
      </c>
      <c r="AE1505">
        <v>20101231</v>
      </c>
      <c r="AF1505" s="358">
        <v>40543</v>
      </c>
      <c r="AG1505" s="147">
        <v>40543</v>
      </c>
      <c r="AH1505" s="147">
        <v>2010</v>
      </c>
      <c r="AU1505">
        <v>0.84</v>
      </c>
      <c r="AV1505" t="s">
        <v>976</v>
      </c>
      <c r="AY1505" t="s">
        <v>976</v>
      </c>
      <c r="AZ1505" t="s">
        <v>962</v>
      </c>
    </row>
    <row r="1506" spans="21:52">
      <c r="U1506" t="s">
        <v>234</v>
      </c>
      <c r="V1506" t="s">
        <v>230</v>
      </c>
      <c r="W1506" t="s">
        <v>235</v>
      </c>
      <c r="X1506">
        <v>7</v>
      </c>
      <c r="Y1506">
        <v>951</v>
      </c>
      <c r="Z1506" t="s">
        <v>1019</v>
      </c>
      <c r="AA1506" t="s">
        <v>1020</v>
      </c>
      <c r="AB1506">
        <v>1</v>
      </c>
      <c r="AC1506" t="s">
        <v>960</v>
      </c>
      <c r="AD1506">
        <v>1</v>
      </c>
      <c r="AE1506">
        <v>20110131</v>
      </c>
      <c r="AF1506" s="358">
        <v>40574</v>
      </c>
      <c r="AG1506" s="147">
        <v>40574</v>
      </c>
      <c r="AH1506" s="147">
        <v>2011</v>
      </c>
      <c r="AU1506">
        <v>0.97</v>
      </c>
      <c r="AV1506" t="s">
        <v>976</v>
      </c>
      <c r="AY1506" t="s">
        <v>976</v>
      </c>
      <c r="AZ1506" t="s">
        <v>962</v>
      </c>
    </row>
    <row r="1507" spans="21:52">
      <c r="U1507" t="s">
        <v>234</v>
      </c>
      <c r="V1507" t="s">
        <v>230</v>
      </c>
      <c r="W1507" t="s">
        <v>235</v>
      </c>
      <c r="X1507">
        <v>7</v>
      </c>
      <c r="Y1507">
        <v>951</v>
      </c>
      <c r="Z1507" t="s">
        <v>1019</v>
      </c>
      <c r="AA1507" t="s">
        <v>1020</v>
      </c>
      <c r="AB1507">
        <v>1</v>
      </c>
      <c r="AC1507" t="s">
        <v>960</v>
      </c>
      <c r="AD1507">
        <v>1</v>
      </c>
      <c r="AE1507">
        <v>20110228</v>
      </c>
      <c r="AF1507" s="358">
        <v>40602</v>
      </c>
      <c r="AG1507" s="147">
        <v>40602</v>
      </c>
      <c r="AH1507" s="147">
        <v>2011</v>
      </c>
      <c r="AU1507">
        <v>0.96</v>
      </c>
      <c r="AV1507" t="s">
        <v>976</v>
      </c>
      <c r="AY1507" t="s">
        <v>976</v>
      </c>
      <c r="AZ1507" t="s">
        <v>962</v>
      </c>
    </row>
    <row r="1508" spans="21:52">
      <c r="U1508" t="s">
        <v>234</v>
      </c>
      <c r="V1508" t="s">
        <v>230</v>
      </c>
      <c r="W1508" t="s">
        <v>235</v>
      </c>
      <c r="X1508">
        <v>7</v>
      </c>
      <c r="Y1508">
        <v>951</v>
      </c>
      <c r="Z1508" t="s">
        <v>1019</v>
      </c>
      <c r="AA1508" t="s">
        <v>1020</v>
      </c>
      <c r="AB1508">
        <v>1</v>
      </c>
      <c r="AC1508" t="s">
        <v>960</v>
      </c>
      <c r="AD1508">
        <v>1</v>
      </c>
      <c r="AE1508">
        <v>20110331</v>
      </c>
      <c r="AF1508" s="358">
        <v>40633</v>
      </c>
      <c r="AG1508" s="147">
        <v>40633</v>
      </c>
      <c r="AH1508" s="147">
        <v>2011</v>
      </c>
      <c r="AU1508">
        <v>0.85</v>
      </c>
      <c r="AV1508" t="s">
        <v>976</v>
      </c>
      <c r="AY1508" t="s">
        <v>976</v>
      </c>
      <c r="AZ1508" t="s">
        <v>962</v>
      </c>
    </row>
    <row r="1509" spans="21:52">
      <c r="U1509" t="s">
        <v>234</v>
      </c>
      <c r="V1509" t="s">
        <v>230</v>
      </c>
      <c r="W1509" t="s">
        <v>235</v>
      </c>
      <c r="X1509">
        <v>7</v>
      </c>
      <c r="Y1509">
        <v>951</v>
      </c>
      <c r="Z1509" t="s">
        <v>1019</v>
      </c>
      <c r="AA1509" t="s">
        <v>1020</v>
      </c>
      <c r="AB1509">
        <v>1</v>
      </c>
      <c r="AC1509" t="s">
        <v>960</v>
      </c>
      <c r="AD1509">
        <v>1</v>
      </c>
      <c r="AE1509">
        <v>20110430</v>
      </c>
      <c r="AF1509" s="358">
        <v>40663</v>
      </c>
      <c r="AG1509" s="147">
        <v>40663</v>
      </c>
      <c r="AH1509" s="147">
        <v>2011</v>
      </c>
      <c r="AU1509">
        <v>0.89</v>
      </c>
      <c r="AV1509" t="s">
        <v>976</v>
      </c>
      <c r="AY1509" t="s">
        <v>976</v>
      </c>
      <c r="AZ1509" t="s">
        <v>962</v>
      </c>
    </row>
    <row r="1510" spans="21:52">
      <c r="U1510" t="s">
        <v>234</v>
      </c>
      <c r="V1510" t="s">
        <v>230</v>
      </c>
      <c r="W1510" t="s">
        <v>235</v>
      </c>
      <c r="X1510">
        <v>7</v>
      </c>
      <c r="Y1510">
        <v>951</v>
      </c>
      <c r="Z1510" t="s">
        <v>1019</v>
      </c>
      <c r="AA1510" t="s">
        <v>1020</v>
      </c>
      <c r="AB1510">
        <v>1</v>
      </c>
      <c r="AC1510" t="s">
        <v>960</v>
      </c>
      <c r="AD1510">
        <v>1</v>
      </c>
      <c r="AE1510">
        <v>20110531</v>
      </c>
      <c r="AF1510" s="358">
        <v>40694</v>
      </c>
      <c r="AG1510" s="147">
        <v>40694</v>
      </c>
      <c r="AH1510" s="147">
        <v>2011</v>
      </c>
      <c r="AU1510">
        <v>1.1000000000000001</v>
      </c>
      <c r="AV1510" t="s">
        <v>976</v>
      </c>
      <c r="AY1510" t="s">
        <v>976</v>
      </c>
      <c r="AZ1510" t="s">
        <v>962</v>
      </c>
    </row>
    <row r="1511" spans="21:52">
      <c r="U1511" t="s">
        <v>234</v>
      </c>
      <c r="V1511" t="s">
        <v>230</v>
      </c>
      <c r="W1511" t="s">
        <v>235</v>
      </c>
      <c r="X1511">
        <v>7</v>
      </c>
      <c r="Y1511">
        <v>951</v>
      </c>
      <c r="Z1511" t="s">
        <v>1019</v>
      </c>
      <c r="AA1511" t="s">
        <v>1020</v>
      </c>
      <c r="AB1511">
        <v>1</v>
      </c>
      <c r="AC1511" t="s">
        <v>960</v>
      </c>
      <c r="AD1511">
        <v>1</v>
      </c>
      <c r="AE1511">
        <v>20110630</v>
      </c>
      <c r="AF1511" s="358">
        <v>40724</v>
      </c>
      <c r="AG1511" s="147">
        <v>40724</v>
      </c>
      <c r="AH1511" s="147">
        <v>2011</v>
      </c>
      <c r="AU1511">
        <v>0.63</v>
      </c>
      <c r="AV1511" t="s">
        <v>976</v>
      </c>
      <c r="AY1511" t="s">
        <v>976</v>
      </c>
      <c r="AZ1511" t="s">
        <v>962</v>
      </c>
    </row>
    <row r="1512" spans="21:52">
      <c r="U1512" t="s">
        <v>234</v>
      </c>
      <c r="V1512" t="s">
        <v>230</v>
      </c>
      <c r="W1512" t="s">
        <v>235</v>
      </c>
      <c r="X1512">
        <v>7</v>
      </c>
      <c r="Y1512">
        <v>951</v>
      </c>
      <c r="Z1512" t="s">
        <v>1019</v>
      </c>
      <c r="AA1512" t="s">
        <v>1020</v>
      </c>
      <c r="AB1512">
        <v>1</v>
      </c>
      <c r="AC1512" t="s">
        <v>960</v>
      </c>
      <c r="AD1512">
        <v>1</v>
      </c>
      <c r="AE1512">
        <v>20110731</v>
      </c>
      <c r="AF1512" s="358">
        <v>40755</v>
      </c>
      <c r="AG1512" s="147">
        <v>40755</v>
      </c>
      <c r="AH1512" s="147">
        <v>2011</v>
      </c>
      <c r="AU1512">
        <v>0.72</v>
      </c>
      <c r="AV1512" t="s">
        <v>976</v>
      </c>
      <c r="AY1512" t="s">
        <v>976</v>
      </c>
      <c r="AZ1512" t="s">
        <v>962</v>
      </c>
    </row>
    <row r="1513" spans="21:52">
      <c r="U1513" t="s">
        <v>234</v>
      </c>
      <c r="V1513" t="s">
        <v>230</v>
      </c>
      <c r="W1513" t="s">
        <v>235</v>
      </c>
      <c r="X1513">
        <v>7</v>
      </c>
      <c r="Y1513">
        <v>951</v>
      </c>
      <c r="Z1513" t="s">
        <v>1019</v>
      </c>
      <c r="AA1513" t="s">
        <v>1020</v>
      </c>
      <c r="AB1513">
        <v>1</v>
      </c>
      <c r="AC1513" t="s">
        <v>960</v>
      </c>
      <c r="AD1513">
        <v>1</v>
      </c>
      <c r="AE1513">
        <v>20110831</v>
      </c>
      <c r="AF1513" s="358">
        <v>40786</v>
      </c>
      <c r="AG1513" s="147">
        <v>40786</v>
      </c>
      <c r="AH1513" s="147">
        <v>2011</v>
      </c>
      <c r="AU1513">
        <v>0.88</v>
      </c>
      <c r="AV1513" t="s">
        <v>976</v>
      </c>
      <c r="AY1513" t="s">
        <v>976</v>
      </c>
      <c r="AZ1513" t="s">
        <v>962</v>
      </c>
    </row>
    <row r="1514" spans="21:52">
      <c r="U1514" t="s">
        <v>234</v>
      </c>
      <c r="V1514" t="s">
        <v>230</v>
      </c>
      <c r="W1514" t="s">
        <v>235</v>
      </c>
      <c r="X1514">
        <v>7</v>
      </c>
      <c r="Y1514">
        <v>951</v>
      </c>
      <c r="Z1514" t="s">
        <v>1019</v>
      </c>
      <c r="AA1514" t="s">
        <v>1020</v>
      </c>
      <c r="AB1514">
        <v>1</v>
      </c>
      <c r="AC1514" t="s">
        <v>960</v>
      </c>
      <c r="AD1514">
        <v>1</v>
      </c>
      <c r="AE1514">
        <v>20110930</v>
      </c>
      <c r="AF1514" s="358">
        <v>40816</v>
      </c>
      <c r="AG1514" s="147">
        <v>40816</v>
      </c>
      <c r="AH1514" s="147">
        <v>2011</v>
      </c>
      <c r="AU1514">
        <v>0.86</v>
      </c>
      <c r="AV1514" t="s">
        <v>976</v>
      </c>
      <c r="AY1514" t="s">
        <v>976</v>
      </c>
      <c r="AZ1514" t="s">
        <v>962</v>
      </c>
    </row>
    <row r="1515" spans="21:52">
      <c r="U1515" t="s">
        <v>234</v>
      </c>
      <c r="V1515" t="s">
        <v>230</v>
      </c>
      <c r="W1515" t="s">
        <v>235</v>
      </c>
      <c r="X1515">
        <v>7</v>
      </c>
      <c r="Y1515">
        <v>951</v>
      </c>
      <c r="Z1515" t="s">
        <v>1019</v>
      </c>
      <c r="AA1515" t="s">
        <v>1020</v>
      </c>
      <c r="AB1515">
        <v>1</v>
      </c>
      <c r="AC1515" t="s">
        <v>960</v>
      </c>
      <c r="AD1515">
        <v>1</v>
      </c>
      <c r="AE1515">
        <v>20111031</v>
      </c>
      <c r="AF1515" s="358">
        <v>40847</v>
      </c>
      <c r="AG1515" s="147">
        <v>40847</v>
      </c>
      <c r="AH1515" s="147">
        <v>2011</v>
      </c>
      <c r="AU1515">
        <v>1</v>
      </c>
      <c r="AV1515" t="s">
        <v>976</v>
      </c>
      <c r="AY1515" t="s">
        <v>976</v>
      </c>
      <c r="AZ1515" t="s">
        <v>962</v>
      </c>
    </row>
    <row r="1516" spans="21:52">
      <c r="U1516" t="s">
        <v>234</v>
      </c>
      <c r="V1516" t="s">
        <v>230</v>
      </c>
      <c r="W1516" t="s">
        <v>235</v>
      </c>
      <c r="X1516">
        <v>7</v>
      </c>
      <c r="Y1516">
        <v>951</v>
      </c>
      <c r="Z1516" t="s">
        <v>1019</v>
      </c>
      <c r="AA1516" t="s">
        <v>1020</v>
      </c>
      <c r="AB1516">
        <v>1</v>
      </c>
      <c r="AC1516" t="s">
        <v>960</v>
      </c>
      <c r="AD1516">
        <v>1</v>
      </c>
      <c r="AE1516">
        <v>20111130</v>
      </c>
      <c r="AF1516" s="358">
        <v>40877</v>
      </c>
      <c r="AG1516" s="147">
        <v>40877</v>
      </c>
      <c r="AH1516" s="147">
        <v>2011</v>
      </c>
      <c r="AU1516">
        <v>1.04</v>
      </c>
      <c r="AV1516" t="s">
        <v>976</v>
      </c>
      <c r="AY1516" t="s">
        <v>976</v>
      </c>
      <c r="AZ1516" t="s">
        <v>962</v>
      </c>
    </row>
    <row r="1517" spans="21:52">
      <c r="U1517" t="s">
        <v>234</v>
      </c>
      <c r="V1517" t="s">
        <v>230</v>
      </c>
      <c r="W1517" t="s">
        <v>235</v>
      </c>
      <c r="X1517">
        <v>7</v>
      </c>
      <c r="Y1517">
        <v>951</v>
      </c>
      <c r="Z1517" t="s">
        <v>1019</v>
      </c>
      <c r="AA1517" t="s">
        <v>1020</v>
      </c>
      <c r="AB1517">
        <v>1</v>
      </c>
      <c r="AC1517" t="s">
        <v>960</v>
      </c>
      <c r="AD1517">
        <v>1</v>
      </c>
      <c r="AE1517">
        <v>20111231</v>
      </c>
      <c r="AF1517" s="358">
        <v>40908</v>
      </c>
      <c r="AG1517" s="147">
        <v>40908</v>
      </c>
      <c r="AH1517" s="147">
        <v>2011</v>
      </c>
      <c r="AU1517">
        <v>1.21</v>
      </c>
      <c r="AV1517" t="s">
        <v>976</v>
      </c>
      <c r="AY1517" t="s">
        <v>976</v>
      </c>
      <c r="AZ1517" t="s">
        <v>962</v>
      </c>
    </row>
    <row r="1518" spans="21:52">
      <c r="U1518" t="s">
        <v>234</v>
      </c>
      <c r="V1518" t="s">
        <v>230</v>
      </c>
      <c r="W1518" t="s">
        <v>235</v>
      </c>
      <c r="X1518">
        <v>7</v>
      </c>
      <c r="Y1518">
        <v>951</v>
      </c>
      <c r="Z1518" t="s">
        <v>1019</v>
      </c>
      <c r="AA1518" t="s">
        <v>1020</v>
      </c>
      <c r="AB1518">
        <v>1</v>
      </c>
      <c r="AC1518" t="s">
        <v>960</v>
      </c>
      <c r="AD1518">
        <v>1</v>
      </c>
      <c r="AE1518">
        <v>20120131</v>
      </c>
      <c r="AF1518" s="358">
        <v>40939</v>
      </c>
      <c r="AG1518" s="147">
        <v>40939</v>
      </c>
      <c r="AH1518" s="147">
        <v>2012</v>
      </c>
      <c r="AU1518">
        <v>0.89</v>
      </c>
      <c r="AV1518" t="s">
        <v>976</v>
      </c>
      <c r="AY1518" t="s">
        <v>976</v>
      </c>
      <c r="AZ1518" t="s">
        <v>962</v>
      </c>
    </row>
    <row r="1519" spans="21:52">
      <c r="U1519" t="s">
        <v>234</v>
      </c>
      <c r="V1519" t="s">
        <v>230</v>
      </c>
      <c r="W1519" t="s">
        <v>235</v>
      </c>
      <c r="X1519">
        <v>7</v>
      </c>
      <c r="Y1519">
        <v>951</v>
      </c>
      <c r="Z1519" t="s">
        <v>1019</v>
      </c>
      <c r="AA1519" t="s">
        <v>1020</v>
      </c>
      <c r="AB1519">
        <v>1</v>
      </c>
      <c r="AC1519" t="s">
        <v>960</v>
      </c>
      <c r="AD1519">
        <v>1</v>
      </c>
      <c r="AE1519">
        <v>20120229</v>
      </c>
      <c r="AF1519" s="358">
        <v>40968</v>
      </c>
      <c r="AG1519" s="147">
        <v>40968</v>
      </c>
      <c r="AH1519" s="147">
        <v>2012</v>
      </c>
      <c r="AU1519">
        <v>0.9</v>
      </c>
      <c r="AV1519" t="s">
        <v>976</v>
      </c>
      <c r="AY1519" t="s">
        <v>976</v>
      </c>
      <c r="AZ1519" t="s">
        <v>962</v>
      </c>
    </row>
    <row r="1520" spans="21:52">
      <c r="U1520" t="s">
        <v>234</v>
      </c>
      <c r="V1520" t="s">
        <v>230</v>
      </c>
      <c r="W1520" t="s">
        <v>235</v>
      </c>
      <c r="X1520">
        <v>7</v>
      </c>
      <c r="Y1520">
        <v>951</v>
      </c>
      <c r="Z1520" t="s">
        <v>1019</v>
      </c>
      <c r="AA1520" t="s">
        <v>1020</v>
      </c>
      <c r="AB1520">
        <v>1</v>
      </c>
      <c r="AC1520" t="s">
        <v>960</v>
      </c>
      <c r="AD1520">
        <v>1</v>
      </c>
      <c r="AE1520">
        <v>20120331</v>
      </c>
      <c r="AF1520" s="358">
        <v>40999</v>
      </c>
      <c r="AG1520" s="147">
        <v>40999</v>
      </c>
      <c r="AH1520" s="147">
        <v>2012</v>
      </c>
      <c r="AU1520">
        <v>0.63</v>
      </c>
      <c r="AV1520" t="s">
        <v>976</v>
      </c>
      <c r="AY1520" t="s">
        <v>976</v>
      </c>
      <c r="AZ1520" t="s">
        <v>962</v>
      </c>
    </row>
    <row r="1521" spans="21:63">
      <c r="U1521" t="s">
        <v>234</v>
      </c>
      <c r="V1521" t="s">
        <v>230</v>
      </c>
      <c r="W1521" t="s">
        <v>235</v>
      </c>
      <c r="X1521">
        <v>7</v>
      </c>
      <c r="Y1521">
        <v>951</v>
      </c>
      <c r="Z1521" t="s">
        <v>1019</v>
      </c>
      <c r="AA1521" t="s">
        <v>1020</v>
      </c>
      <c r="AB1521">
        <v>1</v>
      </c>
      <c r="AC1521" t="s">
        <v>960</v>
      </c>
      <c r="AD1521">
        <v>1</v>
      </c>
      <c r="AE1521">
        <v>20120430</v>
      </c>
      <c r="AF1521" s="358">
        <v>41029</v>
      </c>
      <c r="AG1521" s="147">
        <v>41029</v>
      </c>
      <c r="AH1521" s="147">
        <v>2012</v>
      </c>
      <c r="AU1521">
        <v>0.93</v>
      </c>
      <c r="AV1521" t="s">
        <v>976</v>
      </c>
      <c r="AY1521" t="s">
        <v>976</v>
      </c>
      <c r="AZ1521" t="s">
        <v>962</v>
      </c>
    </row>
    <row r="1522" spans="21:63">
      <c r="U1522" t="s">
        <v>234</v>
      </c>
      <c r="V1522" t="s">
        <v>230</v>
      </c>
      <c r="W1522" t="s">
        <v>235</v>
      </c>
      <c r="X1522">
        <v>7</v>
      </c>
      <c r="Y1522">
        <v>978</v>
      </c>
      <c r="Z1522" t="s">
        <v>1059</v>
      </c>
      <c r="AA1522" t="s">
        <v>1060</v>
      </c>
      <c r="AB1522">
        <v>1</v>
      </c>
      <c r="AC1522" t="s">
        <v>960</v>
      </c>
      <c r="AD1522">
        <v>6</v>
      </c>
      <c r="AE1522">
        <v>20090930</v>
      </c>
      <c r="AF1522" s="358">
        <v>40086</v>
      </c>
      <c r="AG1522" s="147">
        <v>40086</v>
      </c>
      <c r="AH1522" s="147">
        <v>2009</v>
      </c>
      <c r="BF1522">
        <v>5</v>
      </c>
      <c r="BG1522" t="s">
        <v>1061</v>
      </c>
      <c r="BJ1522" t="s">
        <v>1061</v>
      </c>
      <c r="BK1522" t="s">
        <v>963</v>
      </c>
    </row>
    <row r="1523" spans="21:63">
      <c r="U1523" t="s">
        <v>234</v>
      </c>
      <c r="V1523" t="s">
        <v>230</v>
      </c>
      <c r="W1523" t="s">
        <v>235</v>
      </c>
      <c r="X1523">
        <v>7</v>
      </c>
      <c r="Y1523">
        <v>978</v>
      </c>
      <c r="Z1523" t="s">
        <v>1059</v>
      </c>
      <c r="AA1523" t="s">
        <v>1060</v>
      </c>
      <c r="AB1523">
        <v>1</v>
      </c>
      <c r="AC1523" t="s">
        <v>960</v>
      </c>
      <c r="AD1523">
        <v>6</v>
      </c>
      <c r="AE1523">
        <v>20100331</v>
      </c>
      <c r="AF1523" s="358">
        <v>40268</v>
      </c>
      <c r="AG1523" s="147">
        <v>40268</v>
      </c>
      <c r="AH1523" s="147">
        <v>2010</v>
      </c>
      <c r="BF1523">
        <v>2</v>
      </c>
      <c r="BG1523" t="s">
        <v>1061</v>
      </c>
      <c r="BJ1523" t="s">
        <v>1061</v>
      </c>
      <c r="BK1523" t="s">
        <v>963</v>
      </c>
    </row>
    <row r="1524" spans="21:63">
      <c r="U1524" t="s">
        <v>234</v>
      </c>
      <c r="V1524" t="s">
        <v>230</v>
      </c>
      <c r="W1524" t="s">
        <v>235</v>
      </c>
      <c r="X1524">
        <v>7</v>
      </c>
      <c r="Y1524">
        <v>978</v>
      </c>
      <c r="Z1524" t="s">
        <v>1059</v>
      </c>
      <c r="AA1524" t="s">
        <v>1060</v>
      </c>
      <c r="AB1524">
        <v>1</v>
      </c>
      <c r="AC1524" t="s">
        <v>960</v>
      </c>
      <c r="AD1524">
        <v>6</v>
      </c>
      <c r="AE1524">
        <v>20100930</v>
      </c>
      <c r="AF1524" s="358">
        <v>40451</v>
      </c>
      <c r="AG1524" s="147">
        <v>40451</v>
      </c>
      <c r="AH1524" s="147">
        <v>2010</v>
      </c>
      <c r="BF1524">
        <v>3</v>
      </c>
      <c r="BG1524" t="s">
        <v>1061</v>
      </c>
      <c r="BJ1524" t="s">
        <v>1061</v>
      </c>
      <c r="BK1524" t="s">
        <v>963</v>
      </c>
    </row>
    <row r="1525" spans="21:63">
      <c r="U1525" t="s">
        <v>234</v>
      </c>
      <c r="V1525" t="s">
        <v>230</v>
      </c>
      <c r="W1525" t="s">
        <v>235</v>
      </c>
      <c r="X1525">
        <v>7</v>
      </c>
      <c r="Y1525">
        <v>978</v>
      </c>
      <c r="Z1525" t="s">
        <v>1059</v>
      </c>
      <c r="AA1525" t="s">
        <v>1060</v>
      </c>
      <c r="AB1525">
        <v>1</v>
      </c>
      <c r="AC1525" t="s">
        <v>960</v>
      </c>
      <c r="AD1525">
        <v>6</v>
      </c>
      <c r="AE1525">
        <v>20110331</v>
      </c>
      <c r="AF1525" s="358">
        <v>40633</v>
      </c>
      <c r="AG1525" s="147">
        <v>40633</v>
      </c>
      <c r="AH1525" s="147">
        <v>2011</v>
      </c>
      <c r="BF1525">
        <v>3</v>
      </c>
      <c r="BG1525" t="s">
        <v>1061</v>
      </c>
      <c r="BJ1525" t="s">
        <v>1061</v>
      </c>
      <c r="BK1525" t="s">
        <v>963</v>
      </c>
    </row>
    <row r="1526" spans="21:63">
      <c r="U1526" t="s">
        <v>234</v>
      </c>
      <c r="V1526" t="s">
        <v>230</v>
      </c>
      <c r="W1526" t="s">
        <v>235</v>
      </c>
      <c r="X1526">
        <v>7</v>
      </c>
      <c r="Y1526">
        <v>978</v>
      </c>
      <c r="Z1526" t="s">
        <v>1059</v>
      </c>
      <c r="AA1526" t="s">
        <v>1060</v>
      </c>
      <c r="AB1526">
        <v>1</v>
      </c>
      <c r="AC1526" t="s">
        <v>960</v>
      </c>
      <c r="AD1526">
        <v>6</v>
      </c>
      <c r="AE1526">
        <v>20110930</v>
      </c>
      <c r="AF1526" s="358">
        <v>40816</v>
      </c>
      <c r="AG1526" s="147">
        <v>40816</v>
      </c>
      <c r="AH1526" s="147">
        <v>2011</v>
      </c>
      <c r="BE1526" t="s">
        <v>984</v>
      </c>
      <c r="BF1526">
        <v>1</v>
      </c>
      <c r="BG1526" t="s">
        <v>1061</v>
      </c>
      <c r="BJ1526" t="s">
        <v>1061</v>
      </c>
      <c r="BK1526" t="s">
        <v>963</v>
      </c>
    </row>
    <row r="1527" spans="21:63">
      <c r="U1527" t="s">
        <v>234</v>
      </c>
      <c r="V1527" t="s">
        <v>230</v>
      </c>
      <c r="W1527" t="s">
        <v>235</v>
      </c>
      <c r="X1527">
        <v>7</v>
      </c>
      <c r="Y1527">
        <v>978</v>
      </c>
      <c r="Z1527" t="s">
        <v>1059</v>
      </c>
      <c r="AA1527" t="s">
        <v>1060</v>
      </c>
      <c r="AB1527">
        <v>1</v>
      </c>
      <c r="AC1527" t="s">
        <v>960</v>
      </c>
      <c r="AD1527">
        <v>6</v>
      </c>
      <c r="AE1527">
        <v>20120331</v>
      </c>
      <c r="AF1527" s="358">
        <v>40999</v>
      </c>
      <c r="AG1527" s="147">
        <v>40999</v>
      </c>
      <c r="AH1527" s="147">
        <v>2012</v>
      </c>
      <c r="BF1527">
        <v>3</v>
      </c>
      <c r="BG1527" t="s">
        <v>1061</v>
      </c>
      <c r="BJ1527" t="s">
        <v>1061</v>
      </c>
      <c r="BK1527" t="s">
        <v>963</v>
      </c>
    </row>
    <row r="1528" spans="21:63">
      <c r="U1528" t="s">
        <v>234</v>
      </c>
      <c r="V1528" t="s">
        <v>230</v>
      </c>
      <c r="W1528" t="s">
        <v>235</v>
      </c>
      <c r="X1528">
        <v>7</v>
      </c>
      <c r="Y1528">
        <v>981</v>
      </c>
      <c r="Z1528" t="s">
        <v>226</v>
      </c>
      <c r="AA1528" t="s">
        <v>1021</v>
      </c>
      <c r="AB1528">
        <v>1</v>
      </c>
      <c r="AC1528" t="s">
        <v>960</v>
      </c>
      <c r="AD1528">
        <v>1</v>
      </c>
      <c r="AE1528">
        <v>20090731</v>
      </c>
      <c r="AF1528" s="358">
        <v>40025</v>
      </c>
      <c r="AG1528" s="147">
        <v>40025</v>
      </c>
      <c r="AH1528" s="147">
        <v>2009</v>
      </c>
      <c r="AU1528">
        <v>2E-3</v>
      </c>
      <c r="AV1528" t="s">
        <v>976</v>
      </c>
      <c r="AW1528" t="s">
        <v>971</v>
      </c>
      <c r="AX1528">
        <v>0.01</v>
      </c>
      <c r="AY1528" t="s">
        <v>976</v>
      </c>
      <c r="AZ1528" t="s">
        <v>962</v>
      </c>
      <c r="BF1528">
        <v>2E-3</v>
      </c>
      <c r="BG1528" t="s">
        <v>976</v>
      </c>
      <c r="BH1528" t="s">
        <v>971</v>
      </c>
      <c r="BI1528">
        <v>1.2999999999999999E-2</v>
      </c>
      <c r="BJ1528" t="s">
        <v>976</v>
      </c>
      <c r="BK1528" t="s">
        <v>963</v>
      </c>
    </row>
    <row r="1529" spans="21:63">
      <c r="U1529" t="s">
        <v>234</v>
      </c>
      <c r="V1529" t="s">
        <v>230</v>
      </c>
      <c r="W1529" t="s">
        <v>235</v>
      </c>
      <c r="X1529">
        <v>7</v>
      </c>
      <c r="Y1529">
        <v>981</v>
      </c>
      <c r="Z1529" t="s">
        <v>226</v>
      </c>
      <c r="AA1529" t="s">
        <v>1021</v>
      </c>
      <c r="AB1529">
        <v>1</v>
      </c>
      <c r="AC1529" t="s">
        <v>960</v>
      </c>
      <c r="AD1529">
        <v>1</v>
      </c>
      <c r="AE1529">
        <v>20090831</v>
      </c>
      <c r="AF1529" s="358">
        <v>40056</v>
      </c>
      <c r="AG1529" s="147">
        <v>40056</v>
      </c>
      <c r="AH1529" s="147">
        <v>2009</v>
      </c>
      <c r="AT1529" t="s">
        <v>984</v>
      </c>
      <c r="AU1529">
        <v>1E-3</v>
      </c>
      <c r="AV1529" t="s">
        <v>976</v>
      </c>
      <c r="AW1529" t="s">
        <v>971</v>
      </c>
      <c r="AX1529">
        <v>0.01</v>
      </c>
      <c r="AY1529" t="s">
        <v>976</v>
      </c>
      <c r="AZ1529" t="s">
        <v>962</v>
      </c>
      <c r="BE1529" t="s">
        <v>984</v>
      </c>
      <c r="BF1529">
        <v>1E-3</v>
      </c>
      <c r="BG1529" t="s">
        <v>976</v>
      </c>
      <c r="BH1529" t="s">
        <v>971</v>
      </c>
      <c r="BI1529">
        <v>1.2999999999999999E-2</v>
      </c>
      <c r="BJ1529" t="s">
        <v>976</v>
      </c>
      <c r="BK1529" t="s">
        <v>963</v>
      </c>
    </row>
    <row r="1530" spans="21:63">
      <c r="U1530" t="s">
        <v>234</v>
      </c>
      <c r="V1530" t="s">
        <v>230</v>
      </c>
      <c r="W1530" t="s">
        <v>235</v>
      </c>
      <c r="X1530">
        <v>7</v>
      </c>
      <c r="Y1530">
        <v>981</v>
      </c>
      <c r="Z1530" t="s">
        <v>226</v>
      </c>
      <c r="AA1530" t="s">
        <v>1021</v>
      </c>
      <c r="AB1530">
        <v>1</v>
      </c>
      <c r="AC1530" t="s">
        <v>960</v>
      </c>
      <c r="AD1530">
        <v>1</v>
      </c>
      <c r="AE1530">
        <v>20090930</v>
      </c>
      <c r="AF1530" s="358">
        <v>40086</v>
      </c>
      <c r="AG1530" s="147">
        <v>40086</v>
      </c>
      <c r="AH1530" s="147">
        <v>2009</v>
      </c>
      <c r="AU1530">
        <v>2E-3</v>
      </c>
      <c r="AV1530" t="s">
        <v>976</v>
      </c>
      <c r="AW1530" t="s">
        <v>971</v>
      </c>
      <c r="AX1530">
        <v>0.01</v>
      </c>
      <c r="AY1530" t="s">
        <v>976</v>
      </c>
      <c r="AZ1530" t="s">
        <v>962</v>
      </c>
      <c r="BF1530">
        <v>2E-3</v>
      </c>
      <c r="BG1530" t="s">
        <v>976</v>
      </c>
      <c r="BH1530" t="s">
        <v>971</v>
      </c>
      <c r="BI1530">
        <v>1.2999999999999999E-2</v>
      </c>
      <c r="BJ1530" t="s">
        <v>976</v>
      </c>
      <c r="BK1530" t="s">
        <v>963</v>
      </c>
    </row>
    <row r="1531" spans="21:63">
      <c r="U1531" t="s">
        <v>234</v>
      </c>
      <c r="V1531" t="s">
        <v>230</v>
      </c>
      <c r="W1531" t="s">
        <v>235</v>
      </c>
      <c r="X1531">
        <v>7</v>
      </c>
      <c r="Y1531">
        <v>981</v>
      </c>
      <c r="Z1531" t="s">
        <v>226</v>
      </c>
      <c r="AA1531" t="s">
        <v>1021</v>
      </c>
      <c r="AB1531">
        <v>1</v>
      </c>
      <c r="AC1531" t="s">
        <v>960</v>
      </c>
      <c r="AD1531">
        <v>1</v>
      </c>
      <c r="AE1531">
        <v>20091031</v>
      </c>
      <c r="AF1531" s="358">
        <v>40117</v>
      </c>
      <c r="AG1531" s="147">
        <v>40117</v>
      </c>
      <c r="AH1531" s="147">
        <v>2009</v>
      </c>
      <c r="AT1531" t="s">
        <v>984</v>
      </c>
      <c r="AU1531">
        <v>1E-3</v>
      </c>
      <c r="AV1531" t="s">
        <v>976</v>
      </c>
      <c r="AW1531" t="s">
        <v>971</v>
      </c>
      <c r="AX1531">
        <v>0.01</v>
      </c>
      <c r="AY1531" t="s">
        <v>976</v>
      </c>
      <c r="AZ1531" t="s">
        <v>962</v>
      </c>
      <c r="BE1531" t="s">
        <v>984</v>
      </c>
      <c r="BF1531">
        <v>1E-3</v>
      </c>
      <c r="BG1531" t="s">
        <v>976</v>
      </c>
      <c r="BH1531" t="s">
        <v>971</v>
      </c>
      <c r="BI1531">
        <v>1.2999999999999999E-2</v>
      </c>
      <c r="BJ1531" t="s">
        <v>976</v>
      </c>
      <c r="BK1531" t="s">
        <v>963</v>
      </c>
    </row>
    <row r="1532" spans="21:63">
      <c r="U1532" t="s">
        <v>234</v>
      </c>
      <c r="V1532" t="s">
        <v>230</v>
      </c>
      <c r="W1532" t="s">
        <v>235</v>
      </c>
      <c r="X1532">
        <v>7</v>
      </c>
      <c r="Y1532">
        <v>981</v>
      </c>
      <c r="Z1532" t="s">
        <v>226</v>
      </c>
      <c r="AA1532" t="s">
        <v>1021</v>
      </c>
      <c r="AB1532">
        <v>1</v>
      </c>
      <c r="AC1532" t="s">
        <v>960</v>
      </c>
      <c r="AD1532">
        <v>1</v>
      </c>
      <c r="AE1532">
        <v>20091130</v>
      </c>
      <c r="AF1532" s="358">
        <v>40147</v>
      </c>
      <c r="AG1532" s="147">
        <v>40147</v>
      </c>
      <c r="AH1532" s="147">
        <v>2009</v>
      </c>
      <c r="AT1532" t="s">
        <v>984</v>
      </c>
      <c r="AU1532">
        <v>1E-3</v>
      </c>
      <c r="AV1532" t="s">
        <v>976</v>
      </c>
      <c r="AW1532" t="s">
        <v>971</v>
      </c>
      <c r="AX1532">
        <v>0.01</v>
      </c>
      <c r="AY1532" t="s">
        <v>976</v>
      </c>
      <c r="AZ1532" t="s">
        <v>962</v>
      </c>
      <c r="BE1532" t="s">
        <v>984</v>
      </c>
      <c r="BF1532">
        <v>1E-3</v>
      </c>
      <c r="BG1532" t="s">
        <v>976</v>
      </c>
      <c r="BH1532" t="s">
        <v>971</v>
      </c>
      <c r="BI1532">
        <v>1.2999999999999999E-2</v>
      </c>
      <c r="BJ1532" t="s">
        <v>976</v>
      </c>
      <c r="BK1532" t="s">
        <v>963</v>
      </c>
    </row>
    <row r="1533" spans="21:63">
      <c r="U1533" t="s">
        <v>234</v>
      </c>
      <c r="V1533" t="s">
        <v>230</v>
      </c>
      <c r="W1533" t="s">
        <v>235</v>
      </c>
      <c r="X1533">
        <v>7</v>
      </c>
      <c r="Y1533">
        <v>981</v>
      </c>
      <c r="Z1533" t="s">
        <v>226</v>
      </c>
      <c r="AA1533" t="s">
        <v>1021</v>
      </c>
      <c r="AB1533">
        <v>1</v>
      </c>
      <c r="AC1533" t="s">
        <v>960</v>
      </c>
      <c r="AD1533">
        <v>1</v>
      </c>
      <c r="AE1533">
        <v>20091231</v>
      </c>
      <c r="AF1533" s="358">
        <v>40178</v>
      </c>
      <c r="AG1533" s="147">
        <v>40178</v>
      </c>
      <c r="AH1533" s="147">
        <v>2009</v>
      </c>
      <c r="AU1533">
        <v>2E-3</v>
      </c>
      <c r="AV1533" t="s">
        <v>976</v>
      </c>
      <c r="AW1533" t="s">
        <v>971</v>
      </c>
      <c r="AX1533">
        <v>0.01</v>
      </c>
      <c r="AY1533" t="s">
        <v>976</v>
      </c>
      <c r="AZ1533" t="s">
        <v>962</v>
      </c>
      <c r="BF1533">
        <v>2E-3</v>
      </c>
      <c r="BG1533" t="s">
        <v>976</v>
      </c>
      <c r="BH1533" t="s">
        <v>971</v>
      </c>
      <c r="BI1533">
        <v>1.2999999999999999E-2</v>
      </c>
      <c r="BJ1533" t="s">
        <v>976</v>
      </c>
      <c r="BK1533" t="s">
        <v>963</v>
      </c>
    </row>
    <row r="1534" spans="21:63">
      <c r="U1534" t="s">
        <v>234</v>
      </c>
      <c r="V1534" t="s">
        <v>230</v>
      </c>
      <c r="W1534" t="s">
        <v>235</v>
      </c>
      <c r="X1534">
        <v>7</v>
      </c>
      <c r="Y1534">
        <v>981</v>
      </c>
      <c r="Z1534" t="s">
        <v>226</v>
      </c>
      <c r="AA1534" t="s">
        <v>1021</v>
      </c>
      <c r="AB1534">
        <v>1</v>
      </c>
      <c r="AC1534" t="s">
        <v>960</v>
      </c>
      <c r="AD1534">
        <v>1</v>
      </c>
      <c r="AE1534">
        <v>20100131</v>
      </c>
      <c r="AF1534" s="358">
        <v>40209</v>
      </c>
      <c r="AG1534" s="147">
        <v>40209</v>
      </c>
      <c r="AH1534" s="147">
        <v>2010</v>
      </c>
      <c r="AT1534" t="s">
        <v>984</v>
      </c>
      <c r="AU1534">
        <v>1E-3</v>
      </c>
      <c r="AV1534" t="s">
        <v>976</v>
      </c>
      <c r="AW1534" t="s">
        <v>971</v>
      </c>
      <c r="AX1534">
        <v>0.01</v>
      </c>
      <c r="AY1534" t="s">
        <v>976</v>
      </c>
      <c r="AZ1534" t="s">
        <v>962</v>
      </c>
      <c r="BE1534" t="s">
        <v>984</v>
      </c>
      <c r="BF1534">
        <v>1E-3</v>
      </c>
      <c r="BG1534" t="s">
        <v>976</v>
      </c>
      <c r="BH1534" t="s">
        <v>971</v>
      </c>
      <c r="BI1534">
        <v>1.2999999999999999E-2</v>
      </c>
      <c r="BJ1534" t="s">
        <v>976</v>
      </c>
      <c r="BK1534" t="s">
        <v>963</v>
      </c>
    </row>
    <row r="1535" spans="21:63">
      <c r="U1535" t="s">
        <v>234</v>
      </c>
      <c r="V1535" t="s">
        <v>230</v>
      </c>
      <c r="W1535" t="s">
        <v>235</v>
      </c>
      <c r="X1535">
        <v>7</v>
      </c>
      <c r="Y1535">
        <v>981</v>
      </c>
      <c r="Z1535" t="s">
        <v>226</v>
      </c>
      <c r="AA1535" t="s">
        <v>1021</v>
      </c>
      <c r="AB1535">
        <v>1</v>
      </c>
      <c r="AC1535" t="s">
        <v>960</v>
      </c>
      <c r="AD1535">
        <v>1</v>
      </c>
      <c r="AE1535">
        <v>20100228</v>
      </c>
      <c r="AF1535" s="358">
        <v>40237</v>
      </c>
      <c r="AG1535" s="147">
        <v>40237</v>
      </c>
      <c r="AH1535" s="147">
        <v>2010</v>
      </c>
      <c r="AU1535">
        <v>3.0000000000000001E-3</v>
      </c>
      <c r="AV1535" t="s">
        <v>976</v>
      </c>
      <c r="AW1535" t="s">
        <v>971</v>
      </c>
      <c r="AX1535">
        <v>0.01</v>
      </c>
      <c r="AY1535" t="s">
        <v>976</v>
      </c>
      <c r="AZ1535" t="s">
        <v>962</v>
      </c>
      <c r="BF1535">
        <v>3.0000000000000001E-3</v>
      </c>
      <c r="BG1535" t="s">
        <v>976</v>
      </c>
      <c r="BH1535" t="s">
        <v>971</v>
      </c>
      <c r="BI1535">
        <v>1.2999999999999999E-2</v>
      </c>
      <c r="BJ1535" t="s">
        <v>976</v>
      </c>
      <c r="BK1535" t="s">
        <v>963</v>
      </c>
    </row>
    <row r="1536" spans="21:63">
      <c r="U1536" t="s">
        <v>234</v>
      </c>
      <c r="V1536" t="s">
        <v>230</v>
      </c>
      <c r="W1536" t="s">
        <v>235</v>
      </c>
      <c r="X1536">
        <v>7</v>
      </c>
      <c r="Y1536">
        <v>981</v>
      </c>
      <c r="Z1536" t="s">
        <v>226</v>
      </c>
      <c r="AA1536" t="s">
        <v>1021</v>
      </c>
      <c r="AB1536">
        <v>1</v>
      </c>
      <c r="AC1536" t="s">
        <v>960</v>
      </c>
      <c r="AD1536">
        <v>1</v>
      </c>
      <c r="AE1536">
        <v>20100331</v>
      </c>
      <c r="AF1536" s="358">
        <v>40268</v>
      </c>
      <c r="AG1536" s="147">
        <v>40268</v>
      </c>
      <c r="AH1536" s="147">
        <v>2010</v>
      </c>
      <c r="AT1536" t="s">
        <v>984</v>
      </c>
      <c r="AU1536">
        <v>1E-3</v>
      </c>
      <c r="AV1536" t="s">
        <v>976</v>
      </c>
      <c r="AW1536" t="s">
        <v>971</v>
      </c>
      <c r="AX1536">
        <v>0.01</v>
      </c>
      <c r="AY1536" t="s">
        <v>976</v>
      </c>
      <c r="AZ1536" t="s">
        <v>962</v>
      </c>
      <c r="BE1536" t="s">
        <v>984</v>
      </c>
      <c r="BF1536">
        <v>1E-3</v>
      </c>
      <c r="BG1536" t="s">
        <v>976</v>
      </c>
      <c r="BH1536" t="s">
        <v>971</v>
      </c>
      <c r="BI1536">
        <v>1.2999999999999999E-2</v>
      </c>
      <c r="BJ1536" t="s">
        <v>976</v>
      </c>
      <c r="BK1536" t="s">
        <v>963</v>
      </c>
    </row>
    <row r="1537" spans="21:63">
      <c r="U1537" t="s">
        <v>234</v>
      </c>
      <c r="V1537" t="s">
        <v>230</v>
      </c>
      <c r="W1537" t="s">
        <v>235</v>
      </c>
      <c r="X1537">
        <v>7</v>
      </c>
      <c r="Y1537">
        <v>981</v>
      </c>
      <c r="Z1537" t="s">
        <v>226</v>
      </c>
      <c r="AA1537" t="s">
        <v>1021</v>
      </c>
      <c r="AB1537">
        <v>1</v>
      </c>
      <c r="AC1537" t="s">
        <v>960</v>
      </c>
      <c r="AD1537">
        <v>1</v>
      </c>
      <c r="AE1537">
        <v>20100430</v>
      </c>
      <c r="AF1537" s="358">
        <v>40298</v>
      </c>
      <c r="AG1537" s="147">
        <v>40298</v>
      </c>
      <c r="AH1537" s="147">
        <v>2010</v>
      </c>
      <c r="AT1537" t="s">
        <v>984</v>
      </c>
      <c r="AU1537">
        <v>1E-3</v>
      </c>
      <c r="AV1537" t="s">
        <v>976</v>
      </c>
      <c r="AW1537" t="s">
        <v>971</v>
      </c>
      <c r="AX1537">
        <v>0.01</v>
      </c>
      <c r="AY1537" t="s">
        <v>976</v>
      </c>
      <c r="AZ1537" t="s">
        <v>962</v>
      </c>
      <c r="BE1537" t="s">
        <v>984</v>
      </c>
      <c r="BF1537">
        <v>1E-3</v>
      </c>
      <c r="BG1537" t="s">
        <v>976</v>
      </c>
      <c r="BH1537" t="s">
        <v>971</v>
      </c>
      <c r="BI1537">
        <v>1.2999999999999999E-2</v>
      </c>
      <c r="BJ1537" t="s">
        <v>976</v>
      </c>
      <c r="BK1537" t="s">
        <v>963</v>
      </c>
    </row>
    <row r="1538" spans="21:63">
      <c r="U1538" t="s">
        <v>234</v>
      </c>
      <c r="V1538" t="s">
        <v>230</v>
      </c>
      <c r="W1538" t="s">
        <v>235</v>
      </c>
      <c r="X1538">
        <v>7</v>
      </c>
      <c r="Y1538">
        <v>981</v>
      </c>
      <c r="Z1538" t="s">
        <v>226</v>
      </c>
      <c r="AA1538" t="s">
        <v>1021</v>
      </c>
      <c r="AB1538">
        <v>1</v>
      </c>
      <c r="AC1538" t="s">
        <v>960</v>
      </c>
      <c r="AD1538">
        <v>1</v>
      </c>
      <c r="AE1538">
        <v>20100531</v>
      </c>
      <c r="AF1538" s="358">
        <v>40329</v>
      </c>
      <c r="AG1538" s="147">
        <v>40329</v>
      </c>
      <c r="AH1538" s="147">
        <v>2010</v>
      </c>
      <c r="AT1538" t="s">
        <v>984</v>
      </c>
      <c r="AU1538">
        <v>1E-3</v>
      </c>
      <c r="AV1538" t="s">
        <v>976</v>
      </c>
      <c r="AW1538" t="s">
        <v>971</v>
      </c>
      <c r="AX1538">
        <v>0.01</v>
      </c>
      <c r="AY1538" t="s">
        <v>976</v>
      </c>
      <c r="AZ1538" t="s">
        <v>962</v>
      </c>
      <c r="BE1538" t="s">
        <v>984</v>
      </c>
      <c r="BF1538">
        <v>1E-3</v>
      </c>
      <c r="BG1538" t="s">
        <v>976</v>
      </c>
      <c r="BH1538" t="s">
        <v>971</v>
      </c>
      <c r="BI1538">
        <v>1.2999999999999999E-2</v>
      </c>
      <c r="BJ1538" t="s">
        <v>976</v>
      </c>
      <c r="BK1538" t="s">
        <v>963</v>
      </c>
    </row>
    <row r="1539" spans="21:63">
      <c r="U1539" t="s">
        <v>234</v>
      </c>
      <c r="V1539" t="s">
        <v>230</v>
      </c>
      <c r="W1539" t="s">
        <v>235</v>
      </c>
      <c r="X1539">
        <v>7</v>
      </c>
      <c r="Y1539">
        <v>981</v>
      </c>
      <c r="Z1539" t="s">
        <v>226</v>
      </c>
      <c r="AA1539" t="s">
        <v>1021</v>
      </c>
      <c r="AB1539">
        <v>1</v>
      </c>
      <c r="AC1539" t="s">
        <v>960</v>
      </c>
      <c r="AD1539">
        <v>1</v>
      </c>
      <c r="AE1539">
        <v>20100630</v>
      </c>
      <c r="AF1539" s="358">
        <v>40359</v>
      </c>
      <c r="AG1539" s="147">
        <v>40359</v>
      </c>
      <c r="AH1539" s="147">
        <v>2010</v>
      </c>
      <c r="AU1539">
        <v>2E-3</v>
      </c>
      <c r="AV1539" t="s">
        <v>976</v>
      </c>
      <c r="AW1539" t="s">
        <v>971</v>
      </c>
      <c r="AX1539">
        <v>0.01</v>
      </c>
      <c r="AY1539" t="s">
        <v>976</v>
      </c>
      <c r="AZ1539" t="s">
        <v>962</v>
      </c>
      <c r="BF1539">
        <v>2E-3</v>
      </c>
      <c r="BG1539" t="s">
        <v>976</v>
      </c>
      <c r="BH1539" t="s">
        <v>971</v>
      </c>
      <c r="BI1539">
        <v>1.2999999999999999E-2</v>
      </c>
      <c r="BJ1539" t="s">
        <v>976</v>
      </c>
      <c r="BK1539" t="s">
        <v>963</v>
      </c>
    </row>
    <row r="1540" spans="21:63">
      <c r="U1540" t="s">
        <v>234</v>
      </c>
      <c r="V1540" t="s">
        <v>230</v>
      </c>
      <c r="W1540" t="s">
        <v>235</v>
      </c>
      <c r="X1540">
        <v>7</v>
      </c>
      <c r="Y1540">
        <v>981</v>
      </c>
      <c r="Z1540" t="s">
        <v>226</v>
      </c>
      <c r="AA1540" t="s">
        <v>1021</v>
      </c>
      <c r="AB1540">
        <v>1</v>
      </c>
      <c r="AC1540" t="s">
        <v>960</v>
      </c>
      <c r="AD1540">
        <v>1</v>
      </c>
      <c r="AE1540">
        <v>20100731</v>
      </c>
      <c r="AF1540" s="358">
        <v>40390</v>
      </c>
      <c r="AG1540" s="147">
        <v>40390</v>
      </c>
      <c r="AH1540" s="147">
        <v>2010</v>
      </c>
      <c r="AT1540" t="s">
        <v>984</v>
      </c>
      <c r="AU1540">
        <v>1E-3</v>
      </c>
      <c r="AV1540" t="s">
        <v>976</v>
      </c>
      <c r="AW1540" t="s">
        <v>971</v>
      </c>
      <c r="AX1540">
        <v>0.01</v>
      </c>
      <c r="AY1540" t="s">
        <v>976</v>
      </c>
      <c r="AZ1540" t="s">
        <v>962</v>
      </c>
      <c r="BE1540" t="s">
        <v>984</v>
      </c>
      <c r="BF1540">
        <v>1E-3</v>
      </c>
      <c r="BG1540" t="s">
        <v>976</v>
      </c>
      <c r="BH1540" t="s">
        <v>971</v>
      </c>
      <c r="BI1540">
        <v>1.2999999999999999E-2</v>
      </c>
      <c r="BJ1540" t="s">
        <v>976</v>
      </c>
      <c r="BK1540" t="s">
        <v>963</v>
      </c>
    </row>
    <row r="1541" spans="21:63">
      <c r="U1541" t="s">
        <v>234</v>
      </c>
      <c r="V1541" t="s">
        <v>230</v>
      </c>
      <c r="W1541" t="s">
        <v>235</v>
      </c>
      <c r="X1541">
        <v>7</v>
      </c>
      <c r="Y1541">
        <v>981</v>
      </c>
      <c r="Z1541" t="s">
        <v>226</v>
      </c>
      <c r="AA1541" t="s">
        <v>1021</v>
      </c>
      <c r="AB1541">
        <v>1</v>
      </c>
      <c r="AC1541" t="s">
        <v>960</v>
      </c>
      <c r="AD1541">
        <v>1</v>
      </c>
      <c r="AE1541">
        <v>20100831</v>
      </c>
      <c r="AF1541" s="358">
        <v>40421</v>
      </c>
      <c r="AG1541" s="147">
        <v>40421</v>
      </c>
      <c r="AH1541" s="147">
        <v>2010</v>
      </c>
      <c r="AT1541" t="s">
        <v>984</v>
      </c>
      <c r="AU1541">
        <v>1E-3</v>
      </c>
      <c r="AV1541" t="s">
        <v>976</v>
      </c>
      <c r="AW1541" t="s">
        <v>971</v>
      </c>
      <c r="AX1541">
        <v>0.01</v>
      </c>
      <c r="AY1541" t="s">
        <v>976</v>
      </c>
      <c r="AZ1541" t="s">
        <v>962</v>
      </c>
      <c r="BE1541" t="s">
        <v>984</v>
      </c>
      <c r="BF1541">
        <v>1E-3</v>
      </c>
      <c r="BG1541" t="s">
        <v>976</v>
      </c>
      <c r="BH1541" t="s">
        <v>971</v>
      </c>
      <c r="BI1541">
        <v>1.2999999999999999E-2</v>
      </c>
      <c r="BJ1541" t="s">
        <v>976</v>
      </c>
      <c r="BK1541" t="s">
        <v>963</v>
      </c>
    </row>
    <row r="1542" spans="21:63">
      <c r="U1542" t="s">
        <v>234</v>
      </c>
      <c r="V1542" t="s">
        <v>230</v>
      </c>
      <c r="W1542" t="s">
        <v>235</v>
      </c>
      <c r="X1542">
        <v>7</v>
      </c>
      <c r="Y1542">
        <v>981</v>
      </c>
      <c r="Z1542" t="s">
        <v>226</v>
      </c>
      <c r="AA1542" t="s">
        <v>1021</v>
      </c>
      <c r="AB1542">
        <v>1</v>
      </c>
      <c r="AC1542" t="s">
        <v>960</v>
      </c>
      <c r="AD1542">
        <v>1</v>
      </c>
      <c r="AE1542">
        <v>20100930</v>
      </c>
      <c r="AF1542" s="358">
        <v>40451</v>
      </c>
      <c r="AG1542" s="147">
        <v>40451</v>
      </c>
      <c r="AH1542" s="147">
        <v>2010</v>
      </c>
      <c r="AU1542">
        <v>6.0000000000000001E-3</v>
      </c>
      <c r="AV1542" t="s">
        <v>976</v>
      </c>
      <c r="AW1542" t="s">
        <v>971</v>
      </c>
      <c r="AX1542">
        <v>0.01</v>
      </c>
      <c r="AY1542" t="s">
        <v>976</v>
      </c>
      <c r="AZ1542" t="s">
        <v>962</v>
      </c>
      <c r="BF1542">
        <v>6.0000000000000001E-3</v>
      </c>
      <c r="BG1542" t="s">
        <v>976</v>
      </c>
      <c r="BH1542" t="s">
        <v>971</v>
      </c>
      <c r="BI1542">
        <v>1.2999999999999999E-2</v>
      </c>
      <c r="BJ1542" t="s">
        <v>976</v>
      </c>
      <c r="BK1542" t="s">
        <v>963</v>
      </c>
    </row>
    <row r="1543" spans="21:63">
      <c r="U1543" t="s">
        <v>234</v>
      </c>
      <c r="V1543" t="s">
        <v>230</v>
      </c>
      <c r="W1543" t="s">
        <v>235</v>
      </c>
      <c r="X1543">
        <v>7</v>
      </c>
      <c r="Y1543">
        <v>981</v>
      </c>
      <c r="Z1543" t="s">
        <v>226</v>
      </c>
      <c r="AA1543" t="s">
        <v>1021</v>
      </c>
      <c r="AB1543">
        <v>1</v>
      </c>
      <c r="AC1543" t="s">
        <v>960</v>
      </c>
      <c r="AD1543">
        <v>1</v>
      </c>
      <c r="AE1543">
        <v>20101031</v>
      </c>
      <c r="AF1543" s="358">
        <v>40482</v>
      </c>
      <c r="AG1543" s="147">
        <v>40482</v>
      </c>
      <c r="AH1543" s="147">
        <v>2010</v>
      </c>
      <c r="AT1543" t="s">
        <v>984</v>
      </c>
      <c r="AU1543">
        <v>1E-3</v>
      </c>
      <c r="AV1543" t="s">
        <v>976</v>
      </c>
      <c r="AW1543" t="s">
        <v>971</v>
      </c>
      <c r="AX1543">
        <v>0.01</v>
      </c>
      <c r="AY1543" t="s">
        <v>976</v>
      </c>
      <c r="AZ1543" t="s">
        <v>962</v>
      </c>
      <c r="BE1543" t="s">
        <v>984</v>
      </c>
      <c r="BF1543">
        <v>1E-3</v>
      </c>
      <c r="BG1543" t="s">
        <v>976</v>
      </c>
      <c r="BH1543" t="s">
        <v>971</v>
      </c>
      <c r="BI1543">
        <v>1.2999999999999999E-2</v>
      </c>
      <c r="BJ1543" t="s">
        <v>976</v>
      </c>
      <c r="BK1543" t="s">
        <v>963</v>
      </c>
    </row>
    <row r="1544" spans="21:63">
      <c r="U1544" t="s">
        <v>234</v>
      </c>
      <c r="V1544" t="s">
        <v>230</v>
      </c>
      <c r="W1544" t="s">
        <v>235</v>
      </c>
      <c r="X1544">
        <v>7</v>
      </c>
      <c r="Y1544">
        <v>981</v>
      </c>
      <c r="Z1544" t="s">
        <v>226</v>
      </c>
      <c r="AA1544" t="s">
        <v>1021</v>
      </c>
      <c r="AB1544">
        <v>1</v>
      </c>
      <c r="AC1544" t="s">
        <v>960</v>
      </c>
      <c r="AD1544">
        <v>1</v>
      </c>
      <c r="AE1544">
        <v>20101130</v>
      </c>
      <c r="AF1544" s="358">
        <v>40512</v>
      </c>
      <c r="AG1544" s="147">
        <v>40512</v>
      </c>
      <c r="AH1544" s="147">
        <v>2010</v>
      </c>
      <c r="AT1544" t="s">
        <v>984</v>
      </c>
      <c r="AU1544">
        <v>1E-3</v>
      </c>
      <c r="AV1544" t="s">
        <v>976</v>
      </c>
      <c r="AW1544" t="s">
        <v>971</v>
      </c>
      <c r="AX1544">
        <v>0.01</v>
      </c>
      <c r="AY1544" t="s">
        <v>976</v>
      </c>
      <c r="AZ1544" t="s">
        <v>962</v>
      </c>
      <c r="BE1544" t="s">
        <v>984</v>
      </c>
      <c r="BF1544">
        <v>1E-3</v>
      </c>
      <c r="BG1544" t="s">
        <v>976</v>
      </c>
      <c r="BH1544" t="s">
        <v>971</v>
      </c>
      <c r="BI1544">
        <v>1.2999999999999999E-2</v>
      </c>
      <c r="BJ1544" t="s">
        <v>976</v>
      </c>
      <c r="BK1544" t="s">
        <v>963</v>
      </c>
    </row>
    <row r="1545" spans="21:63">
      <c r="U1545" t="s">
        <v>234</v>
      </c>
      <c r="V1545" t="s">
        <v>230</v>
      </c>
      <c r="W1545" t="s">
        <v>235</v>
      </c>
      <c r="X1545">
        <v>7</v>
      </c>
      <c r="Y1545">
        <v>981</v>
      </c>
      <c r="Z1545" t="s">
        <v>226</v>
      </c>
      <c r="AA1545" t="s">
        <v>1021</v>
      </c>
      <c r="AB1545">
        <v>1</v>
      </c>
      <c r="AC1545" t="s">
        <v>960</v>
      </c>
      <c r="AD1545">
        <v>1</v>
      </c>
      <c r="AE1545">
        <v>20101231</v>
      </c>
      <c r="AF1545" s="358">
        <v>40543</v>
      </c>
      <c r="AG1545" s="147">
        <v>40543</v>
      </c>
      <c r="AH1545" s="147">
        <v>2010</v>
      </c>
      <c r="AU1545">
        <v>3.0000000000000001E-3</v>
      </c>
      <c r="AV1545" t="s">
        <v>976</v>
      </c>
      <c r="AW1545" t="s">
        <v>971</v>
      </c>
      <c r="AX1545">
        <v>0.01</v>
      </c>
      <c r="AY1545" t="s">
        <v>976</v>
      </c>
      <c r="AZ1545" t="s">
        <v>962</v>
      </c>
      <c r="BF1545">
        <v>3.0000000000000001E-3</v>
      </c>
      <c r="BG1545" t="s">
        <v>976</v>
      </c>
      <c r="BH1545" t="s">
        <v>971</v>
      </c>
      <c r="BI1545">
        <v>1.2999999999999999E-2</v>
      </c>
      <c r="BJ1545" t="s">
        <v>976</v>
      </c>
      <c r="BK1545" t="s">
        <v>963</v>
      </c>
    </row>
    <row r="1546" spans="21:63">
      <c r="U1546" t="s">
        <v>234</v>
      </c>
      <c r="V1546" t="s">
        <v>230</v>
      </c>
      <c r="W1546" t="s">
        <v>235</v>
      </c>
      <c r="X1546">
        <v>7</v>
      </c>
      <c r="Y1546">
        <v>981</v>
      </c>
      <c r="Z1546" t="s">
        <v>226</v>
      </c>
      <c r="AA1546" t="s">
        <v>1021</v>
      </c>
      <c r="AB1546">
        <v>1</v>
      </c>
      <c r="AC1546" t="s">
        <v>960</v>
      </c>
      <c r="AD1546">
        <v>1</v>
      </c>
      <c r="AE1546">
        <v>20110131</v>
      </c>
      <c r="AF1546" s="358">
        <v>40574</v>
      </c>
      <c r="AG1546" s="147">
        <v>40574</v>
      </c>
      <c r="AH1546" s="147">
        <v>2011</v>
      </c>
      <c r="AU1546">
        <v>1E-3</v>
      </c>
      <c r="AV1546" t="s">
        <v>976</v>
      </c>
      <c r="AW1546" t="s">
        <v>971</v>
      </c>
      <c r="AX1546">
        <v>0.01</v>
      </c>
      <c r="AY1546" t="s">
        <v>976</v>
      </c>
      <c r="AZ1546" t="s">
        <v>962</v>
      </c>
      <c r="BF1546">
        <v>1E-3</v>
      </c>
      <c r="BG1546" t="s">
        <v>976</v>
      </c>
      <c r="BH1546" t="s">
        <v>971</v>
      </c>
      <c r="BI1546">
        <v>1.2999999999999999E-2</v>
      </c>
      <c r="BJ1546" t="s">
        <v>976</v>
      </c>
      <c r="BK1546" t="s">
        <v>963</v>
      </c>
    </row>
    <row r="1547" spans="21:63">
      <c r="U1547" t="s">
        <v>234</v>
      </c>
      <c r="V1547" t="s">
        <v>230</v>
      </c>
      <c r="W1547" t="s">
        <v>235</v>
      </c>
      <c r="X1547">
        <v>7</v>
      </c>
      <c r="Y1547">
        <v>981</v>
      </c>
      <c r="Z1547" t="s">
        <v>226</v>
      </c>
      <c r="AA1547" t="s">
        <v>1021</v>
      </c>
      <c r="AB1547">
        <v>1</v>
      </c>
      <c r="AC1547" t="s">
        <v>960</v>
      </c>
      <c r="AD1547">
        <v>1</v>
      </c>
      <c r="AE1547">
        <v>20110228</v>
      </c>
      <c r="AF1547" s="358">
        <v>40602</v>
      </c>
      <c r="AG1547" s="147">
        <v>40602</v>
      </c>
      <c r="AH1547" s="147">
        <v>2011</v>
      </c>
      <c r="AT1547" t="s">
        <v>984</v>
      </c>
      <c r="AU1547">
        <v>1E-3</v>
      </c>
      <c r="AV1547" t="s">
        <v>976</v>
      </c>
      <c r="AW1547" t="s">
        <v>971</v>
      </c>
      <c r="AX1547">
        <v>0.01</v>
      </c>
      <c r="AY1547" t="s">
        <v>976</v>
      </c>
      <c r="AZ1547" t="s">
        <v>962</v>
      </c>
      <c r="BE1547" t="s">
        <v>984</v>
      </c>
      <c r="BF1547">
        <v>1E-3</v>
      </c>
      <c r="BG1547" t="s">
        <v>976</v>
      </c>
      <c r="BH1547" t="s">
        <v>971</v>
      </c>
      <c r="BI1547">
        <v>1.2999999999999999E-2</v>
      </c>
      <c r="BJ1547" t="s">
        <v>976</v>
      </c>
      <c r="BK1547" t="s">
        <v>963</v>
      </c>
    </row>
    <row r="1548" spans="21:63">
      <c r="U1548" t="s">
        <v>234</v>
      </c>
      <c r="V1548" t="s">
        <v>230</v>
      </c>
      <c r="W1548" t="s">
        <v>235</v>
      </c>
      <c r="X1548">
        <v>7</v>
      </c>
      <c r="Y1548">
        <v>981</v>
      </c>
      <c r="Z1548" t="s">
        <v>226</v>
      </c>
      <c r="AA1548" t="s">
        <v>1021</v>
      </c>
      <c r="AB1548">
        <v>1</v>
      </c>
      <c r="AC1548" t="s">
        <v>960</v>
      </c>
      <c r="AD1548">
        <v>1</v>
      </c>
      <c r="AE1548">
        <v>20110331</v>
      </c>
      <c r="AF1548" s="358">
        <v>40633</v>
      </c>
      <c r="AG1548" s="147">
        <v>40633</v>
      </c>
      <c r="AH1548" s="147">
        <v>2011</v>
      </c>
      <c r="AT1548" t="s">
        <v>984</v>
      </c>
      <c r="AU1548">
        <v>1E-3</v>
      </c>
      <c r="AV1548" t="s">
        <v>976</v>
      </c>
      <c r="AW1548" t="s">
        <v>971</v>
      </c>
      <c r="AX1548">
        <v>0.01</v>
      </c>
      <c r="AY1548" t="s">
        <v>976</v>
      </c>
      <c r="AZ1548" t="s">
        <v>962</v>
      </c>
      <c r="BE1548" t="s">
        <v>984</v>
      </c>
      <c r="BF1548">
        <v>1E-3</v>
      </c>
      <c r="BG1548" t="s">
        <v>976</v>
      </c>
      <c r="BH1548" t="s">
        <v>971</v>
      </c>
      <c r="BI1548">
        <v>1.2999999999999999E-2</v>
      </c>
      <c r="BJ1548" t="s">
        <v>976</v>
      </c>
      <c r="BK1548" t="s">
        <v>963</v>
      </c>
    </row>
    <row r="1549" spans="21:63">
      <c r="U1549" t="s">
        <v>234</v>
      </c>
      <c r="V1549" t="s">
        <v>230</v>
      </c>
      <c r="W1549" t="s">
        <v>235</v>
      </c>
      <c r="X1549">
        <v>7</v>
      </c>
      <c r="Y1549">
        <v>981</v>
      </c>
      <c r="Z1549" t="s">
        <v>226</v>
      </c>
      <c r="AA1549" t="s">
        <v>1021</v>
      </c>
      <c r="AB1549">
        <v>1</v>
      </c>
      <c r="AC1549" t="s">
        <v>960</v>
      </c>
      <c r="AD1549">
        <v>1</v>
      </c>
      <c r="AE1549">
        <v>20110430</v>
      </c>
      <c r="AF1549" s="358">
        <v>40663</v>
      </c>
      <c r="AG1549" s="147">
        <v>40663</v>
      </c>
      <c r="AH1549" s="147">
        <v>2011</v>
      </c>
      <c r="AU1549">
        <v>4.0000000000000001E-3</v>
      </c>
      <c r="AV1549" t="s">
        <v>976</v>
      </c>
      <c r="AW1549" t="s">
        <v>971</v>
      </c>
      <c r="AX1549">
        <v>0.01</v>
      </c>
      <c r="AY1549" t="s">
        <v>976</v>
      </c>
      <c r="AZ1549" t="s">
        <v>962</v>
      </c>
      <c r="BF1549">
        <v>4.0000000000000001E-3</v>
      </c>
      <c r="BG1549" t="s">
        <v>976</v>
      </c>
      <c r="BH1549" t="s">
        <v>971</v>
      </c>
      <c r="BI1549">
        <v>1.2999999999999999E-2</v>
      </c>
      <c r="BJ1549" t="s">
        <v>976</v>
      </c>
      <c r="BK1549" t="s">
        <v>963</v>
      </c>
    </row>
    <row r="1550" spans="21:63">
      <c r="U1550" t="s">
        <v>234</v>
      </c>
      <c r="V1550" t="s">
        <v>230</v>
      </c>
      <c r="W1550" t="s">
        <v>235</v>
      </c>
      <c r="X1550">
        <v>7</v>
      </c>
      <c r="Y1550">
        <v>981</v>
      </c>
      <c r="Z1550" t="s">
        <v>226</v>
      </c>
      <c r="AA1550" t="s">
        <v>1021</v>
      </c>
      <c r="AB1550">
        <v>1</v>
      </c>
      <c r="AC1550" t="s">
        <v>960</v>
      </c>
      <c r="AD1550">
        <v>1</v>
      </c>
      <c r="AE1550">
        <v>20110531</v>
      </c>
      <c r="AF1550" s="358">
        <v>40694</v>
      </c>
      <c r="AG1550" s="147">
        <v>40694</v>
      </c>
      <c r="AH1550" s="147">
        <v>2011</v>
      </c>
      <c r="AT1550" t="s">
        <v>984</v>
      </c>
      <c r="AU1550">
        <v>1E-3</v>
      </c>
      <c r="AV1550" t="s">
        <v>976</v>
      </c>
      <c r="AW1550" t="s">
        <v>971</v>
      </c>
      <c r="AX1550">
        <v>0.01</v>
      </c>
      <c r="AY1550" t="s">
        <v>976</v>
      </c>
      <c r="AZ1550" t="s">
        <v>962</v>
      </c>
      <c r="BE1550" t="s">
        <v>984</v>
      </c>
      <c r="BF1550">
        <v>1E-3</v>
      </c>
      <c r="BG1550" t="s">
        <v>976</v>
      </c>
      <c r="BH1550" t="s">
        <v>971</v>
      </c>
      <c r="BI1550">
        <v>1.2999999999999999E-2</v>
      </c>
      <c r="BJ1550" t="s">
        <v>976</v>
      </c>
      <c r="BK1550" t="s">
        <v>963</v>
      </c>
    </row>
    <row r="1551" spans="21:63">
      <c r="U1551" t="s">
        <v>234</v>
      </c>
      <c r="V1551" t="s">
        <v>230</v>
      </c>
      <c r="W1551" t="s">
        <v>235</v>
      </c>
      <c r="X1551">
        <v>7</v>
      </c>
      <c r="Y1551">
        <v>981</v>
      </c>
      <c r="Z1551" t="s">
        <v>226</v>
      </c>
      <c r="AA1551" t="s">
        <v>1021</v>
      </c>
      <c r="AB1551">
        <v>1</v>
      </c>
      <c r="AC1551" t="s">
        <v>960</v>
      </c>
      <c r="AD1551">
        <v>1</v>
      </c>
      <c r="AE1551">
        <v>20110630</v>
      </c>
      <c r="AF1551" s="358">
        <v>40724</v>
      </c>
      <c r="AG1551" s="147">
        <v>40724</v>
      </c>
      <c r="AH1551" s="147">
        <v>2011</v>
      </c>
      <c r="AU1551">
        <v>3.0000000000000001E-3</v>
      </c>
      <c r="AV1551" t="s">
        <v>976</v>
      </c>
      <c r="AW1551" t="s">
        <v>971</v>
      </c>
      <c r="AX1551">
        <v>0.01</v>
      </c>
      <c r="AY1551" t="s">
        <v>976</v>
      </c>
      <c r="AZ1551" t="s">
        <v>962</v>
      </c>
      <c r="BF1551">
        <v>3.0000000000000001E-3</v>
      </c>
      <c r="BG1551" t="s">
        <v>976</v>
      </c>
      <c r="BH1551" t="s">
        <v>971</v>
      </c>
      <c r="BI1551">
        <v>1.2999999999999999E-2</v>
      </c>
      <c r="BJ1551" t="s">
        <v>976</v>
      </c>
      <c r="BK1551" t="s">
        <v>963</v>
      </c>
    </row>
    <row r="1552" spans="21:63">
      <c r="U1552" t="s">
        <v>234</v>
      </c>
      <c r="V1552" t="s">
        <v>230</v>
      </c>
      <c r="W1552" t="s">
        <v>235</v>
      </c>
      <c r="X1552">
        <v>7</v>
      </c>
      <c r="Y1552">
        <v>981</v>
      </c>
      <c r="Z1552" t="s">
        <v>226</v>
      </c>
      <c r="AA1552" t="s">
        <v>1021</v>
      </c>
      <c r="AB1552">
        <v>1</v>
      </c>
      <c r="AC1552" t="s">
        <v>960</v>
      </c>
      <c r="AD1552">
        <v>1</v>
      </c>
      <c r="AE1552">
        <v>20110731</v>
      </c>
      <c r="AF1552" s="358">
        <v>40755</v>
      </c>
      <c r="AG1552" s="147">
        <v>40755</v>
      </c>
      <c r="AH1552" s="147">
        <v>2011</v>
      </c>
      <c r="AU1552">
        <v>3.0000000000000001E-3</v>
      </c>
      <c r="AV1552" t="s">
        <v>976</v>
      </c>
      <c r="AW1552" t="s">
        <v>971</v>
      </c>
      <c r="AX1552">
        <v>0.01</v>
      </c>
      <c r="AY1552" t="s">
        <v>976</v>
      </c>
      <c r="AZ1552" t="s">
        <v>962</v>
      </c>
      <c r="BF1552">
        <v>3.0000000000000001E-3</v>
      </c>
      <c r="BG1552" t="s">
        <v>976</v>
      </c>
      <c r="BH1552" t="s">
        <v>971</v>
      </c>
      <c r="BI1552">
        <v>1.2999999999999999E-2</v>
      </c>
      <c r="BJ1552" t="s">
        <v>976</v>
      </c>
      <c r="BK1552" t="s">
        <v>963</v>
      </c>
    </row>
    <row r="1553" spans="21:63">
      <c r="U1553" t="s">
        <v>234</v>
      </c>
      <c r="V1553" t="s">
        <v>230</v>
      </c>
      <c r="W1553" t="s">
        <v>235</v>
      </c>
      <c r="X1553">
        <v>7</v>
      </c>
      <c r="Y1553">
        <v>981</v>
      </c>
      <c r="Z1553" t="s">
        <v>226</v>
      </c>
      <c r="AA1553" t="s">
        <v>1021</v>
      </c>
      <c r="AB1553">
        <v>1</v>
      </c>
      <c r="AC1553" t="s">
        <v>960</v>
      </c>
      <c r="AD1553">
        <v>1</v>
      </c>
      <c r="AE1553">
        <v>20110831</v>
      </c>
      <c r="AF1553" s="358">
        <v>40786</v>
      </c>
      <c r="AG1553" s="147">
        <v>40786</v>
      </c>
      <c r="AH1553" s="147">
        <v>2011</v>
      </c>
      <c r="AU1553">
        <v>1E-3</v>
      </c>
      <c r="AV1553" t="s">
        <v>976</v>
      </c>
      <c r="AW1553" t="s">
        <v>971</v>
      </c>
      <c r="AX1553">
        <v>0.01</v>
      </c>
      <c r="AY1553" t="s">
        <v>976</v>
      </c>
      <c r="AZ1553" t="s">
        <v>962</v>
      </c>
      <c r="BF1553">
        <v>1E-3</v>
      </c>
      <c r="BG1553" t="s">
        <v>976</v>
      </c>
      <c r="BH1553" t="s">
        <v>971</v>
      </c>
      <c r="BI1553">
        <v>1.2999999999999999E-2</v>
      </c>
      <c r="BJ1553" t="s">
        <v>976</v>
      </c>
      <c r="BK1553" t="s">
        <v>963</v>
      </c>
    </row>
    <row r="1554" spans="21:63">
      <c r="U1554" t="s">
        <v>234</v>
      </c>
      <c r="V1554" t="s">
        <v>230</v>
      </c>
      <c r="W1554" t="s">
        <v>235</v>
      </c>
      <c r="X1554">
        <v>7</v>
      </c>
      <c r="Y1554">
        <v>981</v>
      </c>
      <c r="Z1554" t="s">
        <v>226</v>
      </c>
      <c r="AA1554" t="s">
        <v>1021</v>
      </c>
      <c r="AB1554">
        <v>1</v>
      </c>
      <c r="AC1554" t="s">
        <v>960</v>
      </c>
      <c r="AD1554">
        <v>1</v>
      </c>
      <c r="AE1554">
        <v>20110930</v>
      </c>
      <c r="AF1554" s="358">
        <v>40816</v>
      </c>
      <c r="AG1554" s="147">
        <v>40816</v>
      </c>
      <c r="AH1554" s="147">
        <v>2011</v>
      </c>
      <c r="AT1554" t="s">
        <v>984</v>
      </c>
      <c r="AU1554">
        <v>1E-3</v>
      </c>
      <c r="AV1554" t="s">
        <v>976</v>
      </c>
      <c r="AW1554" t="s">
        <v>971</v>
      </c>
      <c r="AX1554">
        <v>0.01</v>
      </c>
      <c r="AY1554" t="s">
        <v>976</v>
      </c>
      <c r="AZ1554" t="s">
        <v>962</v>
      </c>
      <c r="BE1554" t="s">
        <v>984</v>
      </c>
      <c r="BF1554">
        <v>1E-3</v>
      </c>
      <c r="BG1554" t="s">
        <v>976</v>
      </c>
      <c r="BH1554" t="s">
        <v>971</v>
      </c>
      <c r="BI1554">
        <v>1.2999999999999999E-2</v>
      </c>
      <c r="BJ1554" t="s">
        <v>976</v>
      </c>
      <c r="BK1554" t="s">
        <v>963</v>
      </c>
    </row>
    <row r="1555" spans="21:63">
      <c r="U1555" t="s">
        <v>234</v>
      </c>
      <c r="V1555" t="s">
        <v>230</v>
      </c>
      <c r="W1555" t="s">
        <v>235</v>
      </c>
      <c r="X1555">
        <v>7</v>
      </c>
      <c r="Y1555">
        <v>981</v>
      </c>
      <c r="Z1555" t="s">
        <v>226</v>
      </c>
      <c r="AA1555" t="s">
        <v>1021</v>
      </c>
      <c r="AB1555">
        <v>1</v>
      </c>
      <c r="AC1555" t="s">
        <v>960</v>
      </c>
      <c r="AD1555">
        <v>1</v>
      </c>
      <c r="AE1555">
        <v>20111031</v>
      </c>
      <c r="AF1555" s="358">
        <v>40847</v>
      </c>
      <c r="AG1555" s="147">
        <v>40847</v>
      </c>
      <c r="AH1555" s="147">
        <v>2011</v>
      </c>
      <c r="AU1555">
        <v>3.0000000000000001E-3</v>
      </c>
      <c r="AV1555" t="s">
        <v>976</v>
      </c>
      <c r="AW1555" t="s">
        <v>971</v>
      </c>
      <c r="AX1555">
        <v>0.01</v>
      </c>
      <c r="AY1555" t="s">
        <v>976</v>
      </c>
      <c r="AZ1555" t="s">
        <v>962</v>
      </c>
      <c r="BF1555">
        <v>3.0000000000000001E-3</v>
      </c>
      <c r="BG1555" t="s">
        <v>976</v>
      </c>
      <c r="BH1555" t="s">
        <v>971</v>
      </c>
      <c r="BI1555">
        <v>1.2999999999999999E-2</v>
      </c>
      <c r="BJ1555" t="s">
        <v>976</v>
      </c>
      <c r="BK1555" t="s">
        <v>963</v>
      </c>
    </row>
    <row r="1556" spans="21:63">
      <c r="U1556" t="s">
        <v>234</v>
      </c>
      <c r="V1556" t="s">
        <v>230</v>
      </c>
      <c r="W1556" t="s">
        <v>235</v>
      </c>
      <c r="X1556">
        <v>7</v>
      </c>
      <c r="Y1556">
        <v>981</v>
      </c>
      <c r="Z1556" t="s">
        <v>226</v>
      </c>
      <c r="AA1556" t="s">
        <v>1021</v>
      </c>
      <c r="AB1556">
        <v>1</v>
      </c>
      <c r="AC1556" t="s">
        <v>960</v>
      </c>
      <c r="AD1556">
        <v>1</v>
      </c>
      <c r="AE1556">
        <v>20111130</v>
      </c>
      <c r="AF1556" s="358">
        <v>40877</v>
      </c>
      <c r="AG1556" s="147">
        <v>40877</v>
      </c>
      <c r="AH1556" s="147">
        <v>2011</v>
      </c>
      <c r="AU1556">
        <v>2E-3</v>
      </c>
      <c r="AV1556" t="s">
        <v>976</v>
      </c>
      <c r="AW1556" t="s">
        <v>971</v>
      </c>
      <c r="AX1556">
        <v>0.01</v>
      </c>
      <c r="AY1556" t="s">
        <v>976</v>
      </c>
      <c r="AZ1556" t="s">
        <v>962</v>
      </c>
      <c r="BF1556">
        <v>2E-3</v>
      </c>
      <c r="BG1556" t="s">
        <v>976</v>
      </c>
      <c r="BH1556" t="s">
        <v>971</v>
      </c>
      <c r="BI1556">
        <v>1.2999999999999999E-2</v>
      </c>
      <c r="BJ1556" t="s">
        <v>976</v>
      </c>
      <c r="BK1556" t="s">
        <v>963</v>
      </c>
    </row>
    <row r="1557" spans="21:63">
      <c r="U1557" t="s">
        <v>234</v>
      </c>
      <c r="V1557" t="s">
        <v>230</v>
      </c>
      <c r="W1557" t="s">
        <v>235</v>
      </c>
      <c r="X1557">
        <v>7</v>
      </c>
      <c r="Y1557">
        <v>981</v>
      </c>
      <c r="Z1557" t="s">
        <v>226</v>
      </c>
      <c r="AA1557" t="s">
        <v>1021</v>
      </c>
      <c r="AB1557">
        <v>1</v>
      </c>
      <c r="AC1557" t="s">
        <v>960</v>
      </c>
      <c r="AD1557">
        <v>1</v>
      </c>
      <c r="AE1557">
        <v>20111231</v>
      </c>
      <c r="AF1557" s="358">
        <v>40908</v>
      </c>
      <c r="AG1557" s="147">
        <v>40908</v>
      </c>
      <c r="AH1557" s="147">
        <v>2011</v>
      </c>
      <c r="AU1557">
        <v>2E-3</v>
      </c>
      <c r="AV1557" t="s">
        <v>976</v>
      </c>
      <c r="AW1557" t="s">
        <v>971</v>
      </c>
      <c r="AX1557">
        <v>0.01</v>
      </c>
      <c r="AY1557" t="s">
        <v>976</v>
      </c>
      <c r="AZ1557" t="s">
        <v>962</v>
      </c>
      <c r="BF1557">
        <v>2E-3</v>
      </c>
      <c r="BG1557" t="s">
        <v>976</v>
      </c>
      <c r="BH1557" t="s">
        <v>971</v>
      </c>
      <c r="BI1557">
        <v>1.2999999999999999E-2</v>
      </c>
      <c r="BJ1557" t="s">
        <v>976</v>
      </c>
      <c r="BK1557" t="s">
        <v>963</v>
      </c>
    </row>
    <row r="1558" spans="21:63">
      <c r="U1558" t="s">
        <v>234</v>
      </c>
      <c r="V1558" t="s">
        <v>230</v>
      </c>
      <c r="W1558" t="s">
        <v>235</v>
      </c>
      <c r="X1558">
        <v>7</v>
      </c>
      <c r="Y1558">
        <v>981</v>
      </c>
      <c r="Z1558" t="s">
        <v>226</v>
      </c>
      <c r="AA1558" t="s">
        <v>1021</v>
      </c>
      <c r="AB1558">
        <v>1</v>
      </c>
      <c r="AC1558" t="s">
        <v>960</v>
      </c>
      <c r="AD1558">
        <v>1</v>
      </c>
      <c r="AE1558">
        <v>20120131</v>
      </c>
      <c r="AF1558" s="358">
        <v>40939</v>
      </c>
      <c r="AG1558" s="147">
        <v>40939</v>
      </c>
      <c r="AH1558" s="147">
        <v>2012</v>
      </c>
      <c r="AT1558" t="s">
        <v>984</v>
      </c>
      <c r="AU1558">
        <v>1E-3</v>
      </c>
      <c r="AV1558" t="s">
        <v>976</v>
      </c>
      <c r="AW1558" t="s">
        <v>971</v>
      </c>
      <c r="AX1558">
        <v>0.01</v>
      </c>
      <c r="AY1558" t="s">
        <v>976</v>
      </c>
      <c r="AZ1558" t="s">
        <v>962</v>
      </c>
      <c r="BE1558" t="s">
        <v>984</v>
      </c>
      <c r="BF1558">
        <v>1E-3</v>
      </c>
      <c r="BG1558" t="s">
        <v>976</v>
      </c>
      <c r="BH1558" t="s">
        <v>971</v>
      </c>
      <c r="BI1558">
        <v>1.2999999999999999E-2</v>
      </c>
      <c r="BJ1558" t="s">
        <v>976</v>
      </c>
      <c r="BK1558" t="s">
        <v>963</v>
      </c>
    </row>
    <row r="1559" spans="21:63">
      <c r="U1559" t="s">
        <v>234</v>
      </c>
      <c r="V1559" t="s">
        <v>230</v>
      </c>
      <c r="W1559" t="s">
        <v>235</v>
      </c>
      <c r="X1559">
        <v>7</v>
      </c>
      <c r="Y1559">
        <v>981</v>
      </c>
      <c r="Z1559" t="s">
        <v>226</v>
      </c>
      <c r="AA1559" t="s">
        <v>1021</v>
      </c>
      <c r="AB1559">
        <v>1</v>
      </c>
      <c r="AC1559" t="s">
        <v>960</v>
      </c>
      <c r="AD1559">
        <v>1</v>
      </c>
      <c r="AE1559">
        <v>20120229</v>
      </c>
      <c r="AF1559" s="358">
        <v>40968</v>
      </c>
      <c r="AG1559" s="147">
        <v>40968</v>
      </c>
      <c r="AH1559" s="147">
        <v>2012</v>
      </c>
      <c r="AT1559" t="s">
        <v>984</v>
      </c>
      <c r="AU1559">
        <v>1E-3</v>
      </c>
      <c r="AV1559" t="s">
        <v>976</v>
      </c>
      <c r="AW1559" t="s">
        <v>971</v>
      </c>
      <c r="AX1559">
        <v>0.01</v>
      </c>
      <c r="AY1559" t="s">
        <v>976</v>
      </c>
      <c r="AZ1559" t="s">
        <v>962</v>
      </c>
      <c r="BE1559" t="s">
        <v>984</v>
      </c>
      <c r="BF1559">
        <v>1E-3</v>
      </c>
      <c r="BG1559" t="s">
        <v>976</v>
      </c>
      <c r="BH1559" t="s">
        <v>971</v>
      </c>
      <c r="BI1559">
        <v>1.2999999999999999E-2</v>
      </c>
      <c r="BJ1559" t="s">
        <v>976</v>
      </c>
      <c r="BK1559" t="s">
        <v>963</v>
      </c>
    </row>
    <row r="1560" spans="21:63">
      <c r="U1560" t="s">
        <v>234</v>
      </c>
      <c r="V1560" t="s">
        <v>230</v>
      </c>
      <c r="W1560" t="s">
        <v>235</v>
      </c>
      <c r="X1560">
        <v>7</v>
      </c>
      <c r="Y1560">
        <v>981</v>
      </c>
      <c r="Z1560" t="s">
        <v>226</v>
      </c>
      <c r="AA1560" t="s">
        <v>1021</v>
      </c>
      <c r="AB1560">
        <v>1</v>
      </c>
      <c r="AC1560" t="s">
        <v>960</v>
      </c>
      <c r="AD1560">
        <v>1</v>
      </c>
      <c r="AE1560">
        <v>20120331</v>
      </c>
      <c r="AF1560" s="358">
        <v>40999</v>
      </c>
      <c r="AG1560" s="147">
        <v>40999</v>
      </c>
      <c r="AH1560" s="147">
        <v>2012</v>
      </c>
      <c r="AT1560" t="s">
        <v>984</v>
      </c>
      <c r="AU1560">
        <v>1E-3</v>
      </c>
      <c r="AV1560" t="s">
        <v>976</v>
      </c>
      <c r="AW1560" t="s">
        <v>971</v>
      </c>
      <c r="AX1560">
        <v>0.01</v>
      </c>
      <c r="AY1560" t="s">
        <v>976</v>
      </c>
      <c r="AZ1560" t="s">
        <v>962</v>
      </c>
      <c r="BE1560" t="s">
        <v>984</v>
      </c>
      <c r="BF1560">
        <v>1E-3</v>
      </c>
      <c r="BG1560" t="s">
        <v>976</v>
      </c>
      <c r="BH1560" t="s">
        <v>971</v>
      </c>
      <c r="BI1560">
        <v>1.2999999999999999E-2</v>
      </c>
      <c r="BJ1560" t="s">
        <v>976</v>
      </c>
      <c r="BK1560" t="s">
        <v>963</v>
      </c>
    </row>
    <row r="1561" spans="21:63">
      <c r="U1561" t="s">
        <v>234</v>
      </c>
      <c r="V1561" t="s">
        <v>230</v>
      </c>
      <c r="W1561" t="s">
        <v>235</v>
      </c>
      <c r="X1561">
        <v>7</v>
      </c>
      <c r="Y1561">
        <v>981</v>
      </c>
      <c r="Z1561" t="s">
        <v>226</v>
      </c>
      <c r="AA1561" t="s">
        <v>1021</v>
      </c>
      <c r="AB1561">
        <v>1</v>
      </c>
      <c r="AC1561" t="s">
        <v>960</v>
      </c>
      <c r="AD1561">
        <v>1</v>
      </c>
      <c r="AE1561">
        <v>20120430</v>
      </c>
      <c r="AF1561" s="358">
        <v>41029</v>
      </c>
      <c r="AG1561" s="147">
        <v>41029</v>
      </c>
      <c r="AH1561" s="147">
        <v>2012</v>
      </c>
      <c r="AT1561" t="s">
        <v>984</v>
      </c>
      <c r="AU1561">
        <v>1E-3</v>
      </c>
      <c r="AV1561" t="s">
        <v>976</v>
      </c>
      <c r="AW1561" t="s">
        <v>971</v>
      </c>
      <c r="AX1561">
        <v>0.01</v>
      </c>
      <c r="AY1561" t="s">
        <v>976</v>
      </c>
      <c r="AZ1561" t="s">
        <v>962</v>
      </c>
      <c r="BE1561" t="s">
        <v>984</v>
      </c>
      <c r="BF1561">
        <v>1E-3</v>
      </c>
      <c r="BG1561" t="s">
        <v>976</v>
      </c>
      <c r="BH1561" t="s">
        <v>971</v>
      </c>
      <c r="BI1561">
        <v>1.2999999999999999E-2</v>
      </c>
      <c r="BJ1561" t="s">
        <v>976</v>
      </c>
      <c r="BK1561" t="s">
        <v>963</v>
      </c>
    </row>
    <row r="1562" spans="21:63">
      <c r="U1562" t="s">
        <v>234</v>
      </c>
      <c r="V1562" t="s">
        <v>230</v>
      </c>
      <c r="W1562" t="s">
        <v>235</v>
      </c>
      <c r="X1562">
        <v>7</v>
      </c>
      <c r="Y1562">
        <v>981</v>
      </c>
      <c r="Z1562" t="s">
        <v>226</v>
      </c>
      <c r="AA1562" t="s">
        <v>1062</v>
      </c>
      <c r="AB1562">
        <v>1</v>
      </c>
      <c r="AC1562" t="s">
        <v>960</v>
      </c>
      <c r="AD1562">
        <v>6</v>
      </c>
      <c r="AE1562">
        <v>20090930</v>
      </c>
      <c r="AF1562" s="358">
        <v>40086</v>
      </c>
      <c r="AG1562" s="147">
        <v>40086</v>
      </c>
      <c r="AH1562" s="147">
        <v>2009</v>
      </c>
      <c r="BE1562" t="s">
        <v>984</v>
      </c>
      <c r="BF1562">
        <v>1</v>
      </c>
      <c r="BG1562" t="s">
        <v>1061</v>
      </c>
      <c r="BJ1562" t="s">
        <v>1061</v>
      </c>
      <c r="BK1562" t="s">
        <v>963</v>
      </c>
    </row>
    <row r="1563" spans="21:63">
      <c r="U1563" t="s">
        <v>234</v>
      </c>
      <c r="V1563" t="s">
        <v>230</v>
      </c>
      <c r="W1563" t="s">
        <v>235</v>
      </c>
      <c r="X1563">
        <v>7</v>
      </c>
      <c r="Y1563">
        <v>981</v>
      </c>
      <c r="Z1563" t="s">
        <v>226</v>
      </c>
      <c r="AA1563" t="s">
        <v>1062</v>
      </c>
      <c r="AB1563">
        <v>1</v>
      </c>
      <c r="AC1563" t="s">
        <v>960</v>
      </c>
      <c r="AD1563">
        <v>6</v>
      </c>
      <c r="AE1563">
        <v>20100331</v>
      </c>
      <c r="AF1563" s="358">
        <v>40268</v>
      </c>
      <c r="AG1563" s="147">
        <v>40268</v>
      </c>
      <c r="AH1563" s="147">
        <v>2010</v>
      </c>
      <c r="BF1563">
        <v>3</v>
      </c>
      <c r="BG1563" t="s">
        <v>1061</v>
      </c>
      <c r="BJ1563" t="s">
        <v>1061</v>
      </c>
      <c r="BK1563" t="s">
        <v>963</v>
      </c>
    </row>
    <row r="1564" spans="21:63">
      <c r="U1564" t="s">
        <v>234</v>
      </c>
      <c r="V1564" t="s">
        <v>230</v>
      </c>
      <c r="W1564" t="s">
        <v>235</v>
      </c>
      <c r="X1564">
        <v>7</v>
      </c>
      <c r="Y1564">
        <v>981</v>
      </c>
      <c r="Z1564" t="s">
        <v>226</v>
      </c>
      <c r="AA1564" t="s">
        <v>1062</v>
      </c>
      <c r="AB1564">
        <v>1</v>
      </c>
      <c r="AC1564" t="s">
        <v>960</v>
      </c>
      <c r="AD1564">
        <v>6</v>
      </c>
      <c r="AE1564">
        <v>20100930</v>
      </c>
      <c r="AF1564" s="358">
        <v>40451</v>
      </c>
      <c r="AG1564" s="147">
        <v>40451</v>
      </c>
      <c r="AH1564" s="147">
        <v>2010</v>
      </c>
      <c r="BE1564" t="s">
        <v>984</v>
      </c>
      <c r="BF1564">
        <v>1</v>
      </c>
      <c r="BG1564" t="s">
        <v>1061</v>
      </c>
      <c r="BJ1564" t="s">
        <v>1061</v>
      </c>
      <c r="BK1564" t="s">
        <v>963</v>
      </c>
    </row>
    <row r="1565" spans="21:63">
      <c r="U1565" t="s">
        <v>234</v>
      </c>
      <c r="V1565" t="s">
        <v>230</v>
      </c>
      <c r="W1565" t="s">
        <v>235</v>
      </c>
      <c r="X1565">
        <v>7</v>
      </c>
      <c r="Y1565">
        <v>981</v>
      </c>
      <c r="Z1565" t="s">
        <v>226</v>
      </c>
      <c r="AA1565" t="s">
        <v>1062</v>
      </c>
      <c r="AB1565">
        <v>1</v>
      </c>
      <c r="AC1565" t="s">
        <v>960</v>
      </c>
      <c r="AD1565">
        <v>6</v>
      </c>
      <c r="AE1565">
        <v>20110331</v>
      </c>
      <c r="AF1565" s="358">
        <v>40633</v>
      </c>
      <c r="AG1565" s="147">
        <v>40633</v>
      </c>
      <c r="AH1565" s="147">
        <v>2011</v>
      </c>
      <c r="BE1565" t="s">
        <v>984</v>
      </c>
      <c r="BF1565">
        <v>1</v>
      </c>
      <c r="BG1565" t="s">
        <v>1061</v>
      </c>
      <c r="BJ1565" t="s">
        <v>1061</v>
      </c>
      <c r="BK1565" t="s">
        <v>963</v>
      </c>
    </row>
    <row r="1566" spans="21:63">
      <c r="U1566" t="s">
        <v>234</v>
      </c>
      <c r="V1566" t="s">
        <v>230</v>
      </c>
      <c r="W1566" t="s">
        <v>235</v>
      </c>
      <c r="X1566">
        <v>7</v>
      </c>
      <c r="Y1566">
        <v>981</v>
      </c>
      <c r="Z1566" t="s">
        <v>226</v>
      </c>
      <c r="AA1566" t="s">
        <v>1062</v>
      </c>
      <c r="AB1566">
        <v>1</v>
      </c>
      <c r="AC1566" t="s">
        <v>960</v>
      </c>
      <c r="AD1566">
        <v>6</v>
      </c>
      <c r="AE1566">
        <v>20110930</v>
      </c>
      <c r="AF1566" s="358">
        <v>40816</v>
      </c>
      <c r="AG1566" s="147">
        <v>40816</v>
      </c>
      <c r="AH1566" s="147">
        <v>2011</v>
      </c>
      <c r="BF1566">
        <v>1</v>
      </c>
      <c r="BG1566" t="s">
        <v>1061</v>
      </c>
      <c r="BJ1566" t="s">
        <v>1061</v>
      </c>
      <c r="BK1566" t="s">
        <v>963</v>
      </c>
    </row>
    <row r="1567" spans="21:63">
      <c r="U1567" t="s">
        <v>234</v>
      </c>
      <c r="V1567" t="s">
        <v>230</v>
      </c>
      <c r="W1567" t="s">
        <v>235</v>
      </c>
      <c r="X1567">
        <v>7</v>
      </c>
      <c r="Y1567">
        <v>981</v>
      </c>
      <c r="Z1567" t="s">
        <v>226</v>
      </c>
      <c r="AA1567" t="s">
        <v>1062</v>
      </c>
      <c r="AB1567">
        <v>1</v>
      </c>
      <c r="AC1567" t="s">
        <v>960</v>
      </c>
      <c r="AD1567">
        <v>6</v>
      </c>
      <c r="AE1567">
        <v>20120331</v>
      </c>
      <c r="AF1567" s="358">
        <v>40999</v>
      </c>
      <c r="AG1567" s="147">
        <v>40999</v>
      </c>
      <c r="AH1567" s="147">
        <v>2012</v>
      </c>
      <c r="BE1567" t="s">
        <v>984</v>
      </c>
      <c r="BF1567">
        <v>1</v>
      </c>
      <c r="BG1567" t="s">
        <v>1061</v>
      </c>
      <c r="BJ1567" t="s">
        <v>1061</v>
      </c>
      <c r="BK1567" t="s">
        <v>963</v>
      </c>
    </row>
    <row r="1568" spans="21:63">
      <c r="U1568" t="s">
        <v>234</v>
      </c>
      <c r="V1568" t="s">
        <v>230</v>
      </c>
      <c r="W1568" t="s">
        <v>235</v>
      </c>
      <c r="X1568">
        <v>7</v>
      </c>
      <c r="Y1568">
        <v>999</v>
      </c>
      <c r="Z1568" t="s">
        <v>1063</v>
      </c>
      <c r="AA1568" t="s">
        <v>1064</v>
      </c>
      <c r="AB1568">
        <v>1</v>
      </c>
      <c r="AC1568" t="s">
        <v>960</v>
      </c>
      <c r="AD1568">
        <v>6</v>
      </c>
      <c r="AE1568">
        <v>20090930</v>
      </c>
      <c r="AF1568" s="358">
        <v>40086</v>
      </c>
      <c r="AG1568" s="147">
        <v>40086</v>
      </c>
      <c r="AH1568" s="147">
        <v>2009</v>
      </c>
      <c r="BF1568">
        <v>460</v>
      </c>
      <c r="BG1568" t="s">
        <v>1061</v>
      </c>
      <c r="BJ1568" t="s">
        <v>1061</v>
      </c>
      <c r="BK1568" t="s">
        <v>963</v>
      </c>
    </row>
    <row r="1569" spans="21:63">
      <c r="U1569" t="s">
        <v>234</v>
      </c>
      <c r="V1569" t="s">
        <v>230</v>
      </c>
      <c r="W1569" t="s">
        <v>235</v>
      </c>
      <c r="X1569">
        <v>7</v>
      </c>
      <c r="Y1569">
        <v>999</v>
      </c>
      <c r="Z1569" t="s">
        <v>1063</v>
      </c>
      <c r="AA1569" t="s">
        <v>1064</v>
      </c>
      <c r="AB1569">
        <v>1</v>
      </c>
      <c r="AC1569" t="s">
        <v>960</v>
      </c>
      <c r="AD1569">
        <v>6</v>
      </c>
      <c r="AE1569">
        <v>20100331</v>
      </c>
      <c r="AF1569" s="358">
        <v>40268</v>
      </c>
      <c r="AG1569" s="147">
        <v>40268</v>
      </c>
      <c r="AH1569" s="147">
        <v>2010</v>
      </c>
      <c r="BF1569">
        <v>410</v>
      </c>
      <c r="BG1569" t="s">
        <v>1061</v>
      </c>
      <c r="BJ1569" t="s">
        <v>1061</v>
      </c>
      <c r="BK1569" t="s">
        <v>963</v>
      </c>
    </row>
    <row r="1570" spans="21:63">
      <c r="U1570" t="s">
        <v>234</v>
      </c>
      <c r="V1570" t="s">
        <v>230</v>
      </c>
      <c r="W1570" t="s">
        <v>235</v>
      </c>
      <c r="X1570">
        <v>7</v>
      </c>
      <c r="Y1570">
        <v>999</v>
      </c>
      <c r="Z1570" t="s">
        <v>1063</v>
      </c>
      <c r="AA1570" t="s">
        <v>1064</v>
      </c>
      <c r="AB1570">
        <v>1</v>
      </c>
      <c r="AC1570" t="s">
        <v>960</v>
      </c>
      <c r="AD1570">
        <v>6</v>
      </c>
      <c r="AE1570">
        <v>20100930</v>
      </c>
      <c r="AF1570" s="358">
        <v>40451</v>
      </c>
      <c r="AG1570" s="147">
        <v>40451</v>
      </c>
      <c r="AH1570" s="147">
        <v>2010</v>
      </c>
      <c r="BF1570">
        <v>470</v>
      </c>
      <c r="BG1570" t="s">
        <v>1061</v>
      </c>
      <c r="BJ1570" t="s">
        <v>1061</v>
      </c>
      <c r="BK1570" t="s">
        <v>963</v>
      </c>
    </row>
    <row r="1571" spans="21:63">
      <c r="U1571" t="s">
        <v>234</v>
      </c>
      <c r="V1571" t="s">
        <v>230</v>
      </c>
      <c r="W1571" t="s">
        <v>235</v>
      </c>
      <c r="X1571">
        <v>7</v>
      </c>
      <c r="Y1571">
        <v>999</v>
      </c>
      <c r="Z1571" t="s">
        <v>1063</v>
      </c>
      <c r="AA1571" t="s">
        <v>1064</v>
      </c>
      <c r="AB1571">
        <v>1</v>
      </c>
      <c r="AC1571" t="s">
        <v>960</v>
      </c>
      <c r="AD1571">
        <v>6</v>
      </c>
      <c r="AE1571">
        <v>20110331</v>
      </c>
      <c r="AF1571" s="358">
        <v>40633</v>
      </c>
      <c r="AG1571" s="147">
        <v>40633</v>
      </c>
      <c r="AH1571" s="147">
        <v>2011</v>
      </c>
      <c r="BF1571">
        <v>460</v>
      </c>
      <c r="BG1571" t="s">
        <v>1061</v>
      </c>
      <c r="BJ1571" t="s">
        <v>1061</v>
      </c>
      <c r="BK1571" t="s">
        <v>963</v>
      </c>
    </row>
    <row r="1572" spans="21:63">
      <c r="U1572" t="s">
        <v>234</v>
      </c>
      <c r="V1572" t="s">
        <v>230</v>
      </c>
      <c r="W1572" t="s">
        <v>235</v>
      </c>
      <c r="X1572">
        <v>7</v>
      </c>
      <c r="Y1572">
        <v>999</v>
      </c>
      <c r="Z1572" t="s">
        <v>1063</v>
      </c>
      <c r="AA1572" t="s">
        <v>1064</v>
      </c>
      <c r="AB1572">
        <v>1</v>
      </c>
      <c r="AC1572" t="s">
        <v>960</v>
      </c>
      <c r="AD1572">
        <v>6</v>
      </c>
      <c r="AE1572">
        <v>20110930</v>
      </c>
      <c r="AF1572" s="358">
        <v>40816</v>
      </c>
      <c r="AG1572" s="147">
        <v>40816</v>
      </c>
      <c r="AH1572" s="147">
        <v>2011</v>
      </c>
      <c r="BF1572">
        <v>140</v>
      </c>
      <c r="BG1572" t="s">
        <v>1061</v>
      </c>
      <c r="BJ1572" t="s">
        <v>1061</v>
      </c>
      <c r="BK1572" t="s">
        <v>963</v>
      </c>
    </row>
    <row r="1573" spans="21:63">
      <c r="U1573" t="s">
        <v>234</v>
      </c>
      <c r="V1573" t="s">
        <v>230</v>
      </c>
      <c r="W1573" t="s">
        <v>235</v>
      </c>
      <c r="X1573">
        <v>7</v>
      </c>
      <c r="Y1573">
        <v>999</v>
      </c>
      <c r="Z1573" t="s">
        <v>1063</v>
      </c>
      <c r="AA1573" t="s">
        <v>1064</v>
      </c>
      <c r="AB1573">
        <v>1</v>
      </c>
      <c r="AC1573" t="s">
        <v>960</v>
      </c>
      <c r="AD1573">
        <v>6</v>
      </c>
      <c r="AE1573">
        <v>20120331</v>
      </c>
      <c r="AF1573" s="358">
        <v>40999</v>
      </c>
      <c r="AG1573" s="147">
        <v>40999</v>
      </c>
      <c r="AH1573" s="147">
        <v>2012</v>
      </c>
      <c r="BF1573">
        <v>410</v>
      </c>
      <c r="BG1573" t="s">
        <v>1061</v>
      </c>
      <c r="BJ1573" t="s">
        <v>1061</v>
      </c>
      <c r="BK1573" t="s">
        <v>963</v>
      </c>
    </row>
    <row r="1574" spans="21:63">
      <c r="U1574" t="s">
        <v>234</v>
      </c>
      <c r="V1574" t="s">
        <v>230</v>
      </c>
      <c r="W1574" t="s">
        <v>235</v>
      </c>
      <c r="X1574">
        <v>7</v>
      </c>
      <c r="Y1574">
        <v>1007</v>
      </c>
      <c r="Z1574" t="s">
        <v>1022</v>
      </c>
      <c r="AA1574" t="s">
        <v>1023</v>
      </c>
      <c r="AB1574">
        <v>1</v>
      </c>
      <c r="AC1574" t="s">
        <v>960</v>
      </c>
      <c r="AD1574">
        <v>1</v>
      </c>
      <c r="AE1574">
        <v>20120531</v>
      </c>
      <c r="AF1574" s="358">
        <v>41060</v>
      </c>
      <c r="AG1574" s="147">
        <v>41060</v>
      </c>
      <c r="AH1574" s="147">
        <v>2012</v>
      </c>
      <c r="AU1574">
        <v>5.3999999999999999E-2</v>
      </c>
      <c r="AV1574" t="s">
        <v>976</v>
      </c>
      <c r="AY1574" t="s">
        <v>976</v>
      </c>
      <c r="AZ1574" t="s">
        <v>962</v>
      </c>
      <c r="BF1574">
        <v>5.3999999999999999E-2</v>
      </c>
      <c r="BG1574" t="s">
        <v>976</v>
      </c>
      <c r="BJ1574" t="s">
        <v>976</v>
      </c>
      <c r="BK1574" t="s">
        <v>963</v>
      </c>
    </row>
    <row r="1575" spans="21:63">
      <c r="U1575" t="s">
        <v>234</v>
      </c>
      <c r="V1575" t="s">
        <v>230</v>
      </c>
      <c r="W1575" t="s">
        <v>235</v>
      </c>
      <c r="X1575">
        <v>7</v>
      </c>
      <c r="Y1575">
        <v>1007</v>
      </c>
      <c r="Z1575" t="s">
        <v>1022</v>
      </c>
      <c r="AA1575" t="s">
        <v>1023</v>
      </c>
      <c r="AB1575">
        <v>1</v>
      </c>
      <c r="AC1575" t="s">
        <v>960</v>
      </c>
      <c r="AD1575">
        <v>1</v>
      </c>
      <c r="AE1575">
        <v>20120630</v>
      </c>
      <c r="AF1575" s="358">
        <v>41090</v>
      </c>
      <c r="AG1575" s="147">
        <v>41090</v>
      </c>
      <c r="AH1575" s="147">
        <v>2012</v>
      </c>
      <c r="AU1575">
        <v>0.05</v>
      </c>
      <c r="AV1575" t="s">
        <v>976</v>
      </c>
      <c r="AY1575" t="s">
        <v>976</v>
      </c>
      <c r="AZ1575" t="s">
        <v>962</v>
      </c>
      <c r="BF1575">
        <v>0.05</v>
      </c>
      <c r="BG1575" t="s">
        <v>976</v>
      </c>
      <c r="BJ1575" t="s">
        <v>976</v>
      </c>
      <c r="BK1575" t="s">
        <v>963</v>
      </c>
    </row>
    <row r="1576" spans="21:63">
      <c r="U1576" t="s">
        <v>234</v>
      </c>
      <c r="V1576" t="s">
        <v>230</v>
      </c>
      <c r="W1576" t="s">
        <v>235</v>
      </c>
      <c r="X1576">
        <v>7</v>
      </c>
      <c r="Y1576">
        <v>1007</v>
      </c>
      <c r="Z1576" t="s">
        <v>1022</v>
      </c>
      <c r="AA1576" t="s">
        <v>1023</v>
      </c>
      <c r="AB1576">
        <v>1</v>
      </c>
      <c r="AC1576" t="s">
        <v>960</v>
      </c>
      <c r="AD1576">
        <v>1</v>
      </c>
      <c r="AE1576">
        <v>20120731</v>
      </c>
      <c r="AF1576" s="358">
        <v>41121</v>
      </c>
      <c r="AG1576" s="147">
        <v>41121</v>
      </c>
      <c r="AH1576" s="147">
        <v>2012</v>
      </c>
      <c r="AU1576">
        <v>6.2E-2</v>
      </c>
      <c r="AV1576" t="s">
        <v>976</v>
      </c>
      <c r="AY1576" t="s">
        <v>976</v>
      </c>
      <c r="AZ1576" t="s">
        <v>962</v>
      </c>
      <c r="BF1576">
        <v>6.2E-2</v>
      </c>
      <c r="BG1576" t="s">
        <v>976</v>
      </c>
      <c r="BJ1576" t="s">
        <v>976</v>
      </c>
      <c r="BK1576" t="s">
        <v>963</v>
      </c>
    </row>
    <row r="1577" spans="21:63">
      <c r="U1577" t="s">
        <v>234</v>
      </c>
      <c r="V1577" t="s">
        <v>230</v>
      </c>
      <c r="W1577" t="s">
        <v>235</v>
      </c>
      <c r="X1577">
        <v>7</v>
      </c>
      <c r="Y1577">
        <v>1007</v>
      </c>
      <c r="Z1577" t="s">
        <v>1022</v>
      </c>
      <c r="AA1577" t="s">
        <v>1023</v>
      </c>
      <c r="AB1577">
        <v>1</v>
      </c>
      <c r="AC1577" t="s">
        <v>960</v>
      </c>
      <c r="AD1577">
        <v>1</v>
      </c>
      <c r="AE1577">
        <v>20120831</v>
      </c>
      <c r="AF1577" s="358">
        <v>41152</v>
      </c>
      <c r="AG1577" s="147">
        <v>41152</v>
      </c>
      <c r="AH1577" s="147">
        <v>2012</v>
      </c>
      <c r="AU1577">
        <v>6.3E-2</v>
      </c>
      <c r="AV1577" t="s">
        <v>976</v>
      </c>
      <c r="AY1577" t="s">
        <v>976</v>
      </c>
      <c r="AZ1577" t="s">
        <v>962</v>
      </c>
      <c r="BF1577">
        <v>6.3E-2</v>
      </c>
      <c r="BG1577" t="s">
        <v>976</v>
      </c>
      <c r="BJ1577" t="s">
        <v>976</v>
      </c>
      <c r="BK1577" t="s">
        <v>963</v>
      </c>
    </row>
    <row r="1578" spans="21:63">
      <c r="U1578" t="s">
        <v>234</v>
      </c>
      <c r="V1578" t="s">
        <v>230</v>
      </c>
      <c r="W1578" t="s">
        <v>235</v>
      </c>
      <c r="X1578">
        <v>7</v>
      </c>
      <c r="Y1578">
        <v>1007</v>
      </c>
      <c r="Z1578" t="s">
        <v>1022</v>
      </c>
      <c r="AA1578" t="s">
        <v>1023</v>
      </c>
      <c r="AB1578">
        <v>1</v>
      </c>
      <c r="AC1578" t="s">
        <v>960</v>
      </c>
      <c r="AD1578">
        <v>1</v>
      </c>
      <c r="AE1578">
        <v>20120930</v>
      </c>
      <c r="AF1578" s="358">
        <v>41182</v>
      </c>
      <c r="AG1578" s="147">
        <v>41182</v>
      </c>
      <c r="AH1578" s="147">
        <v>2012</v>
      </c>
      <c r="AU1578">
        <v>7.0999999999999994E-2</v>
      </c>
      <c r="AV1578" t="s">
        <v>976</v>
      </c>
      <c r="AY1578" t="s">
        <v>976</v>
      </c>
      <c r="AZ1578" t="s">
        <v>962</v>
      </c>
      <c r="BF1578">
        <v>7.0999999999999994E-2</v>
      </c>
      <c r="BG1578" t="s">
        <v>976</v>
      </c>
      <c r="BJ1578" t="s">
        <v>976</v>
      </c>
      <c r="BK1578" t="s">
        <v>963</v>
      </c>
    </row>
    <row r="1579" spans="21:63">
      <c r="U1579" t="s">
        <v>234</v>
      </c>
      <c r="V1579" t="s">
        <v>230</v>
      </c>
      <c r="W1579" t="s">
        <v>235</v>
      </c>
      <c r="X1579">
        <v>7</v>
      </c>
      <c r="Y1579">
        <v>1009</v>
      </c>
      <c r="Z1579" t="s">
        <v>1065</v>
      </c>
      <c r="AA1579" t="s">
        <v>1066</v>
      </c>
      <c r="AB1579">
        <v>1</v>
      </c>
      <c r="AC1579" t="s">
        <v>960</v>
      </c>
      <c r="AD1579">
        <v>6</v>
      </c>
      <c r="AE1579">
        <v>20090930</v>
      </c>
      <c r="AF1579" s="358">
        <v>40086</v>
      </c>
      <c r="AG1579" s="147">
        <v>40086</v>
      </c>
      <c r="AH1579" s="147">
        <v>2009</v>
      </c>
      <c r="BF1579">
        <v>50</v>
      </c>
      <c r="BG1579" t="s">
        <v>1061</v>
      </c>
      <c r="BJ1579" t="s">
        <v>1061</v>
      </c>
      <c r="BK1579" t="s">
        <v>963</v>
      </c>
    </row>
    <row r="1580" spans="21:63">
      <c r="U1580" t="s">
        <v>234</v>
      </c>
      <c r="V1580" t="s">
        <v>230</v>
      </c>
      <c r="W1580" t="s">
        <v>235</v>
      </c>
      <c r="X1580">
        <v>7</v>
      </c>
      <c r="Y1580">
        <v>1009</v>
      </c>
      <c r="Z1580" t="s">
        <v>1065</v>
      </c>
      <c r="AA1580" t="s">
        <v>1066</v>
      </c>
      <c r="AB1580">
        <v>1</v>
      </c>
      <c r="AC1580" t="s">
        <v>960</v>
      </c>
      <c r="AD1580">
        <v>6</v>
      </c>
      <c r="AE1580">
        <v>20100331</v>
      </c>
      <c r="AF1580" s="358">
        <v>40268</v>
      </c>
      <c r="AG1580" s="147">
        <v>40268</v>
      </c>
      <c r="AH1580" s="147">
        <v>2010</v>
      </c>
      <c r="BF1580">
        <v>50</v>
      </c>
      <c r="BG1580" t="s">
        <v>1061</v>
      </c>
      <c r="BJ1580" t="s">
        <v>1061</v>
      </c>
      <c r="BK1580" t="s">
        <v>963</v>
      </c>
    </row>
    <row r="1581" spans="21:63">
      <c r="U1581" t="s">
        <v>234</v>
      </c>
      <c r="V1581" t="s">
        <v>230</v>
      </c>
      <c r="W1581" t="s">
        <v>235</v>
      </c>
      <c r="X1581">
        <v>7</v>
      </c>
      <c r="Y1581">
        <v>1009</v>
      </c>
      <c r="Z1581" t="s">
        <v>1065</v>
      </c>
      <c r="AA1581" t="s">
        <v>1066</v>
      </c>
      <c r="AB1581">
        <v>1</v>
      </c>
      <c r="AC1581" t="s">
        <v>960</v>
      </c>
      <c r="AD1581">
        <v>6</v>
      </c>
      <c r="AE1581">
        <v>20100930</v>
      </c>
      <c r="AF1581" s="358">
        <v>40451</v>
      </c>
      <c r="AG1581" s="147">
        <v>40451</v>
      </c>
      <c r="AH1581" s="147">
        <v>2010</v>
      </c>
      <c r="BF1581">
        <v>50</v>
      </c>
      <c r="BG1581" t="s">
        <v>1061</v>
      </c>
      <c r="BJ1581" t="s">
        <v>1061</v>
      </c>
      <c r="BK1581" t="s">
        <v>963</v>
      </c>
    </row>
    <row r="1582" spans="21:63">
      <c r="U1582" t="s">
        <v>234</v>
      </c>
      <c r="V1582" t="s">
        <v>230</v>
      </c>
      <c r="W1582" t="s">
        <v>235</v>
      </c>
      <c r="X1582">
        <v>7</v>
      </c>
      <c r="Y1582">
        <v>1009</v>
      </c>
      <c r="Z1582" t="s">
        <v>1065</v>
      </c>
      <c r="AA1582" t="s">
        <v>1066</v>
      </c>
      <c r="AB1582">
        <v>1</v>
      </c>
      <c r="AC1582" t="s">
        <v>960</v>
      </c>
      <c r="AD1582">
        <v>6</v>
      </c>
      <c r="AE1582">
        <v>20110331</v>
      </c>
      <c r="AF1582" s="358">
        <v>40633</v>
      </c>
      <c r="AG1582" s="147">
        <v>40633</v>
      </c>
      <c r="AH1582" s="147">
        <v>2011</v>
      </c>
      <c r="BF1582">
        <v>70</v>
      </c>
      <c r="BG1582" t="s">
        <v>1061</v>
      </c>
      <c r="BJ1582" t="s">
        <v>1061</v>
      </c>
      <c r="BK1582" t="s">
        <v>963</v>
      </c>
    </row>
    <row r="1583" spans="21:63">
      <c r="U1583" t="s">
        <v>234</v>
      </c>
      <c r="V1583" t="s">
        <v>230</v>
      </c>
      <c r="W1583" t="s">
        <v>235</v>
      </c>
      <c r="X1583">
        <v>7</v>
      </c>
      <c r="Y1583">
        <v>1009</v>
      </c>
      <c r="Z1583" t="s">
        <v>1065</v>
      </c>
      <c r="AA1583" t="s">
        <v>1066</v>
      </c>
      <c r="AB1583">
        <v>1</v>
      </c>
      <c r="AC1583" t="s">
        <v>960</v>
      </c>
      <c r="AD1583">
        <v>6</v>
      </c>
      <c r="AE1583">
        <v>20110930</v>
      </c>
      <c r="AF1583" s="358">
        <v>40816</v>
      </c>
      <c r="AG1583" s="147">
        <v>40816</v>
      </c>
      <c r="AH1583" s="147">
        <v>2011</v>
      </c>
      <c r="BF1583">
        <v>60</v>
      </c>
      <c r="BG1583" t="s">
        <v>1061</v>
      </c>
      <c r="BJ1583" t="s">
        <v>1061</v>
      </c>
      <c r="BK1583" t="s">
        <v>963</v>
      </c>
    </row>
    <row r="1584" spans="21:63">
      <c r="U1584" t="s">
        <v>234</v>
      </c>
      <c r="V1584" t="s">
        <v>230</v>
      </c>
      <c r="W1584" t="s">
        <v>235</v>
      </c>
      <c r="X1584">
        <v>7</v>
      </c>
      <c r="Y1584">
        <v>1009</v>
      </c>
      <c r="Z1584" t="s">
        <v>1065</v>
      </c>
      <c r="AA1584" t="s">
        <v>1066</v>
      </c>
      <c r="AB1584">
        <v>1</v>
      </c>
      <c r="AC1584" t="s">
        <v>960</v>
      </c>
      <c r="AD1584">
        <v>6</v>
      </c>
      <c r="AE1584">
        <v>20120331</v>
      </c>
      <c r="AF1584" s="358">
        <v>40999</v>
      </c>
      <c r="AG1584" s="147">
        <v>40999</v>
      </c>
      <c r="AH1584" s="147">
        <v>2012</v>
      </c>
      <c r="BF1584">
        <v>60</v>
      </c>
      <c r="BG1584" t="s">
        <v>1061</v>
      </c>
      <c r="BJ1584" t="s">
        <v>1061</v>
      </c>
      <c r="BK1584" t="s">
        <v>963</v>
      </c>
    </row>
    <row r="1585" spans="21:63">
      <c r="U1585" t="s">
        <v>234</v>
      </c>
      <c r="V1585" t="s">
        <v>230</v>
      </c>
      <c r="W1585" t="s">
        <v>235</v>
      </c>
      <c r="X1585">
        <v>7</v>
      </c>
      <c r="Y1585">
        <v>1042</v>
      </c>
      <c r="Z1585" t="s">
        <v>1024</v>
      </c>
      <c r="AA1585" t="s">
        <v>1025</v>
      </c>
      <c r="AB1585">
        <v>1</v>
      </c>
      <c r="AC1585" t="s">
        <v>960</v>
      </c>
      <c r="AD1585">
        <v>1</v>
      </c>
      <c r="AE1585">
        <v>20120531</v>
      </c>
      <c r="AF1585" s="358">
        <v>41060</v>
      </c>
      <c r="AG1585" s="147">
        <v>41060</v>
      </c>
      <c r="AH1585" s="147">
        <v>2012</v>
      </c>
      <c r="AU1585">
        <v>2E-3</v>
      </c>
      <c r="AV1585" t="s">
        <v>976</v>
      </c>
      <c r="AW1585" t="s">
        <v>971</v>
      </c>
      <c r="AX1585">
        <v>3.2000000000000001E-2</v>
      </c>
      <c r="AY1585" t="s">
        <v>976</v>
      </c>
      <c r="AZ1585" t="s">
        <v>962</v>
      </c>
      <c r="BG1585" t="s">
        <v>976</v>
      </c>
      <c r="BH1585" t="s">
        <v>971</v>
      </c>
      <c r="BI1585">
        <v>4.1000000000000002E-2</v>
      </c>
      <c r="BJ1585" t="s">
        <v>976</v>
      </c>
      <c r="BK1585" t="s">
        <v>963</v>
      </c>
    </row>
    <row r="1586" spans="21:63">
      <c r="U1586" t="s">
        <v>234</v>
      </c>
      <c r="V1586" t="s">
        <v>230</v>
      </c>
      <c r="W1586" t="s">
        <v>235</v>
      </c>
      <c r="X1586">
        <v>7</v>
      </c>
      <c r="Y1586">
        <v>1042</v>
      </c>
      <c r="Z1586" t="s">
        <v>1024</v>
      </c>
      <c r="AA1586" t="s">
        <v>1025</v>
      </c>
      <c r="AB1586">
        <v>1</v>
      </c>
      <c r="AC1586" t="s">
        <v>960</v>
      </c>
      <c r="AD1586">
        <v>1</v>
      </c>
      <c r="AE1586">
        <v>20120630</v>
      </c>
      <c r="AF1586" s="358">
        <v>41090</v>
      </c>
      <c r="AG1586" s="147">
        <v>41090</v>
      </c>
      <c r="AH1586" s="147">
        <v>2012</v>
      </c>
      <c r="AU1586">
        <v>2E-3</v>
      </c>
      <c r="AV1586" t="s">
        <v>976</v>
      </c>
      <c r="AW1586" t="s">
        <v>971</v>
      </c>
      <c r="AX1586">
        <v>3.2000000000000001E-2</v>
      </c>
      <c r="AY1586" t="s">
        <v>976</v>
      </c>
      <c r="AZ1586" t="s">
        <v>962</v>
      </c>
      <c r="BG1586" t="s">
        <v>976</v>
      </c>
      <c r="BH1586" t="s">
        <v>971</v>
      </c>
      <c r="BI1586">
        <v>4.1000000000000002E-2</v>
      </c>
      <c r="BJ1586" t="s">
        <v>976</v>
      </c>
      <c r="BK1586" t="s">
        <v>963</v>
      </c>
    </row>
    <row r="1587" spans="21:63">
      <c r="U1587" t="s">
        <v>234</v>
      </c>
      <c r="V1587" t="s">
        <v>230</v>
      </c>
      <c r="W1587" t="s">
        <v>235</v>
      </c>
      <c r="X1587">
        <v>7</v>
      </c>
      <c r="Y1587">
        <v>1042</v>
      </c>
      <c r="Z1587" t="s">
        <v>1024</v>
      </c>
      <c r="AA1587" t="s">
        <v>1025</v>
      </c>
      <c r="AB1587">
        <v>1</v>
      </c>
      <c r="AC1587" t="s">
        <v>960</v>
      </c>
      <c r="AD1587">
        <v>1</v>
      </c>
      <c r="AE1587">
        <v>20120731</v>
      </c>
      <c r="AF1587" s="358">
        <v>41121</v>
      </c>
      <c r="AG1587" s="147">
        <v>41121</v>
      </c>
      <c r="AH1587" s="147">
        <v>2012</v>
      </c>
      <c r="AU1587">
        <v>2E-3</v>
      </c>
      <c r="AV1587" t="s">
        <v>976</v>
      </c>
      <c r="AW1587" t="s">
        <v>971</v>
      </c>
      <c r="AX1587">
        <v>3.2000000000000001E-2</v>
      </c>
      <c r="AY1587" t="s">
        <v>976</v>
      </c>
      <c r="AZ1587" t="s">
        <v>962</v>
      </c>
      <c r="BG1587" t="s">
        <v>976</v>
      </c>
      <c r="BH1587" t="s">
        <v>971</v>
      </c>
      <c r="BI1587">
        <v>4.1000000000000002E-2</v>
      </c>
      <c r="BJ1587" t="s">
        <v>976</v>
      </c>
      <c r="BK1587" t="s">
        <v>963</v>
      </c>
    </row>
    <row r="1588" spans="21:63">
      <c r="U1588" t="s">
        <v>234</v>
      </c>
      <c r="V1588" t="s">
        <v>230</v>
      </c>
      <c r="W1588" t="s">
        <v>235</v>
      </c>
      <c r="X1588">
        <v>7</v>
      </c>
      <c r="Y1588">
        <v>1042</v>
      </c>
      <c r="Z1588" t="s">
        <v>1024</v>
      </c>
      <c r="AA1588" t="s">
        <v>1025</v>
      </c>
      <c r="AB1588">
        <v>1</v>
      </c>
      <c r="AC1588" t="s">
        <v>960</v>
      </c>
      <c r="AD1588">
        <v>1</v>
      </c>
      <c r="AE1588">
        <v>20120831</v>
      </c>
      <c r="AF1588" s="358">
        <v>41152</v>
      </c>
      <c r="AG1588" s="147">
        <v>41152</v>
      </c>
      <c r="AH1588" s="147">
        <v>2012</v>
      </c>
      <c r="AU1588">
        <v>2E-3</v>
      </c>
      <c r="AV1588" t="s">
        <v>976</v>
      </c>
      <c r="AW1588" t="s">
        <v>971</v>
      </c>
      <c r="AX1588">
        <v>3.2000000000000001E-2</v>
      </c>
      <c r="AY1588" t="s">
        <v>976</v>
      </c>
      <c r="AZ1588" t="s">
        <v>962</v>
      </c>
      <c r="BG1588" t="s">
        <v>976</v>
      </c>
      <c r="BH1588" t="s">
        <v>971</v>
      </c>
      <c r="BI1588">
        <v>4.1000000000000002E-2</v>
      </c>
      <c r="BJ1588" t="s">
        <v>976</v>
      </c>
      <c r="BK1588" t="s">
        <v>963</v>
      </c>
    </row>
    <row r="1589" spans="21:63">
      <c r="U1589" t="s">
        <v>234</v>
      </c>
      <c r="V1589" t="s">
        <v>230</v>
      </c>
      <c r="W1589" t="s">
        <v>235</v>
      </c>
      <c r="X1589">
        <v>7</v>
      </c>
      <c r="Y1589">
        <v>1042</v>
      </c>
      <c r="Z1589" t="s">
        <v>1024</v>
      </c>
      <c r="AA1589" t="s">
        <v>1025</v>
      </c>
      <c r="AB1589">
        <v>1</v>
      </c>
      <c r="AC1589" t="s">
        <v>960</v>
      </c>
      <c r="AD1589">
        <v>1</v>
      </c>
      <c r="AE1589">
        <v>20120930</v>
      </c>
      <c r="AF1589" s="358">
        <v>41182</v>
      </c>
      <c r="AG1589" s="147">
        <v>41182</v>
      </c>
      <c r="AH1589" s="147">
        <v>2012</v>
      </c>
      <c r="AU1589">
        <v>2E-3</v>
      </c>
      <c r="AV1589" t="s">
        <v>976</v>
      </c>
      <c r="AW1589" t="s">
        <v>971</v>
      </c>
      <c r="AX1589">
        <v>3.2000000000000001E-2</v>
      </c>
      <c r="AY1589" t="s">
        <v>976</v>
      </c>
      <c r="AZ1589" t="s">
        <v>962</v>
      </c>
      <c r="BG1589" t="s">
        <v>976</v>
      </c>
      <c r="BH1589" t="s">
        <v>971</v>
      </c>
      <c r="BI1589">
        <v>4.1000000000000002E-2</v>
      </c>
      <c r="BJ1589" t="s">
        <v>976</v>
      </c>
      <c r="BK1589" t="s">
        <v>963</v>
      </c>
    </row>
    <row r="1590" spans="21:63">
      <c r="U1590" t="s">
        <v>234</v>
      </c>
      <c r="V1590" t="s">
        <v>230</v>
      </c>
      <c r="W1590" t="s">
        <v>235</v>
      </c>
      <c r="X1590">
        <v>7</v>
      </c>
      <c r="Y1590">
        <v>1045</v>
      </c>
      <c r="Z1590" t="s">
        <v>1026</v>
      </c>
      <c r="AA1590" t="s">
        <v>1027</v>
      </c>
      <c r="AB1590">
        <v>1</v>
      </c>
      <c r="AC1590" t="s">
        <v>960</v>
      </c>
      <c r="AD1590">
        <v>1</v>
      </c>
      <c r="AE1590">
        <v>20090731</v>
      </c>
      <c r="AF1590" s="358">
        <v>40025</v>
      </c>
      <c r="AG1590" s="147">
        <v>40025</v>
      </c>
      <c r="AH1590" s="147">
        <v>2009</v>
      </c>
      <c r="AU1590">
        <v>7.0000000000000007E-2</v>
      </c>
      <c r="AV1590" t="s">
        <v>976</v>
      </c>
      <c r="AW1590" t="s">
        <v>971</v>
      </c>
      <c r="AX1590">
        <v>3.5</v>
      </c>
      <c r="AY1590" t="s">
        <v>976</v>
      </c>
      <c r="AZ1590" t="s">
        <v>962</v>
      </c>
      <c r="BF1590">
        <v>7.0000000000000007E-2</v>
      </c>
      <c r="BG1590" t="s">
        <v>976</v>
      </c>
      <c r="BH1590" t="s">
        <v>971</v>
      </c>
      <c r="BI1590">
        <v>7</v>
      </c>
      <c r="BJ1590" t="s">
        <v>976</v>
      </c>
      <c r="BK1590" t="s">
        <v>963</v>
      </c>
    </row>
    <row r="1591" spans="21:63">
      <c r="U1591" t="s">
        <v>234</v>
      </c>
      <c r="V1591" t="s">
        <v>230</v>
      </c>
      <c r="W1591" t="s">
        <v>235</v>
      </c>
      <c r="X1591">
        <v>7</v>
      </c>
      <c r="Y1591">
        <v>1045</v>
      </c>
      <c r="Z1591" t="s">
        <v>1026</v>
      </c>
      <c r="AA1591" t="s">
        <v>1027</v>
      </c>
      <c r="AB1591">
        <v>1</v>
      </c>
      <c r="AC1591" t="s">
        <v>960</v>
      </c>
      <c r="AD1591">
        <v>1</v>
      </c>
      <c r="AE1591">
        <v>20090831</v>
      </c>
      <c r="AF1591" s="358">
        <v>40056</v>
      </c>
      <c r="AG1591" s="147">
        <v>40056</v>
      </c>
      <c r="AH1591" s="147">
        <v>2009</v>
      </c>
      <c r="AU1591">
        <v>0.05</v>
      </c>
      <c r="AV1591" t="s">
        <v>976</v>
      </c>
      <c r="AW1591" t="s">
        <v>971</v>
      </c>
      <c r="AX1591">
        <v>3.5</v>
      </c>
      <c r="AY1591" t="s">
        <v>976</v>
      </c>
      <c r="AZ1591" t="s">
        <v>962</v>
      </c>
      <c r="BF1591">
        <v>0.05</v>
      </c>
      <c r="BG1591" t="s">
        <v>976</v>
      </c>
      <c r="BH1591" t="s">
        <v>971</v>
      </c>
      <c r="BI1591">
        <v>7</v>
      </c>
      <c r="BJ1591" t="s">
        <v>976</v>
      </c>
      <c r="BK1591" t="s">
        <v>963</v>
      </c>
    </row>
    <row r="1592" spans="21:63">
      <c r="U1592" t="s">
        <v>234</v>
      </c>
      <c r="V1592" t="s">
        <v>230</v>
      </c>
      <c r="W1592" t="s">
        <v>235</v>
      </c>
      <c r="X1592">
        <v>7</v>
      </c>
      <c r="Y1592">
        <v>1045</v>
      </c>
      <c r="Z1592" t="s">
        <v>1026</v>
      </c>
      <c r="AA1592" t="s">
        <v>1027</v>
      </c>
      <c r="AB1592">
        <v>1</v>
      </c>
      <c r="AC1592" t="s">
        <v>960</v>
      </c>
      <c r="AD1592">
        <v>1</v>
      </c>
      <c r="AE1592">
        <v>20090930</v>
      </c>
      <c r="AF1592" s="358">
        <v>40086</v>
      </c>
      <c r="AG1592" s="147">
        <v>40086</v>
      </c>
      <c r="AH1592" s="147">
        <v>2009</v>
      </c>
      <c r="AU1592">
        <v>0.08</v>
      </c>
      <c r="AV1592" t="s">
        <v>976</v>
      </c>
      <c r="AW1592" t="s">
        <v>971</v>
      </c>
      <c r="AX1592">
        <v>3.5</v>
      </c>
      <c r="AY1592" t="s">
        <v>976</v>
      </c>
      <c r="AZ1592" t="s">
        <v>962</v>
      </c>
      <c r="BF1592">
        <v>0.08</v>
      </c>
      <c r="BG1592" t="s">
        <v>976</v>
      </c>
      <c r="BH1592" t="s">
        <v>971</v>
      </c>
      <c r="BI1592">
        <v>7</v>
      </c>
      <c r="BJ1592" t="s">
        <v>976</v>
      </c>
      <c r="BK1592" t="s">
        <v>963</v>
      </c>
    </row>
    <row r="1593" spans="21:63">
      <c r="U1593" t="s">
        <v>234</v>
      </c>
      <c r="V1593" t="s">
        <v>230</v>
      </c>
      <c r="W1593" t="s">
        <v>235</v>
      </c>
      <c r="X1593">
        <v>7</v>
      </c>
      <c r="Y1593">
        <v>1045</v>
      </c>
      <c r="Z1593" t="s">
        <v>1026</v>
      </c>
      <c r="AA1593" t="s">
        <v>1027</v>
      </c>
      <c r="AB1593">
        <v>1</v>
      </c>
      <c r="AC1593" t="s">
        <v>960</v>
      </c>
      <c r="AD1593">
        <v>1</v>
      </c>
      <c r="AE1593">
        <v>20091031</v>
      </c>
      <c r="AF1593" s="358">
        <v>40117</v>
      </c>
      <c r="AG1593" s="147">
        <v>40117</v>
      </c>
      <c r="AH1593" s="147">
        <v>2009</v>
      </c>
      <c r="AU1593">
        <v>0.03</v>
      </c>
      <c r="AV1593" t="s">
        <v>976</v>
      </c>
      <c r="AW1593" t="s">
        <v>971</v>
      </c>
      <c r="AX1593">
        <v>3.5</v>
      </c>
      <c r="AY1593" t="s">
        <v>976</v>
      </c>
      <c r="AZ1593" t="s">
        <v>962</v>
      </c>
      <c r="BF1593">
        <v>0.03</v>
      </c>
      <c r="BG1593" t="s">
        <v>976</v>
      </c>
      <c r="BH1593" t="s">
        <v>971</v>
      </c>
      <c r="BI1593">
        <v>7</v>
      </c>
      <c r="BJ1593" t="s">
        <v>976</v>
      </c>
      <c r="BK1593" t="s">
        <v>963</v>
      </c>
    </row>
    <row r="1594" spans="21:63">
      <c r="U1594" t="s">
        <v>234</v>
      </c>
      <c r="V1594" t="s">
        <v>230</v>
      </c>
      <c r="W1594" t="s">
        <v>235</v>
      </c>
      <c r="X1594">
        <v>7</v>
      </c>
      <c r="Y1594">
        <v>1045</v>
      </c>
      <c r="Z1594" t="s">
        <v>1026</v>
      </c>
      <c r="AA1594" t="s">
        <v>1027</v>
      </c>
      <c r="AB1594">
        <v>1</v>
      </c>
      <c r="AC1594" t="s">
        <v>960</v>
      </c>
      <c r="AD1594">
        <v>1</v>
      </c>
      <c r="AE1594">
        <v>20091130</v>
      </c>
      <c r="AF1594" s="358">
        <v>40147</v>
      </c>
      <c r="AG1594" s="147">
        <v>40147</v>
      </c>
      <c r="AH1594" s="147">
        <v>2009</v>
      </c>
      <c r="AU1594">
        <v>0.06</v>
      </c>
      <c r="AV1594" t="s">
        <v>976</v>
      </c>
      <c r="AW1594" t="s">
        <v>971</v>
      </c>
      <c r="AX1594">
        <v>3.5</v>
      </c>
      <c r="AY1594" t="s">
        <v>976</v>
      </c>
      <c r="AZ1594" t="s">
        <v>962</v>
      </c>
      <c r="BF1594">
        <v>0.06</v>
      </c>
      <c r="BG1594" t="s">
        <v>976</v>
      </c>
      <c r="BH1594" t="s">
        <v>971</v>
      </c>
      <c r="BI1594">
        <v>7</v>
      </c>
      <c r="BJ1594" t="s">
        <v>976</v>
      </c>
      <c r="BK1594" t="s">
        <v>963</v>
      </c>
    </row>
    <row r="1595" spans="21:63">
      <c r="U1595" t="s">
        <v>234</v>
      </c>
      <c r="V1595" t="s">
        <v>230</v>
      </c>
      <c r="W1595" t="s">
        <v>235</v>
      </c>
      <c r="X1595">
        <v>7</v>
      </c>
      <c r="Y1595">
        <v>1045</v>
      </c>
      <c r="Z1595" t="s">
        <v>1026</v>
      </c>
      <c r="AA1595" t="s">
        <v>1027</v>
      </c>
      <c r="AB1595">
        <v>1</v>
      </c>
      <c r="AC1595" t="s">
        <v>960</v>
      </c>
      <c r="AD1595">
        <v>1</v>
      </c>
      <c r="AE1595">
        <v>20091231</v>
      </c>
      <c r="AF1595" s="358">
        <v>40178</v>
      </c>
      <c r="AG1595" s="147">
        <v>40178</v>
      </c>
      <c r="AH1595" s="147">
        <v>2009</v>
      </c>
      <c r="AU1595">
        <v>0.05</v>
      </c>
      <c r="AV1595" t="s">
        <v>976</v>
      </c>
      <c r="AW1595" t="s">
        <v>971</v>
      </c>
      <c r="AX1595">
        <v>3.5</v>
      </c>
      <c r="AY1595" t="s">
        <v>976</v>
      </c>
      <c r="AZ1595" t="s">
        <v>962</v>
      </c>
      <c r="BF1595">
        <v>0.05</v>
      </c>
      <c r="BG1595" t="s">
        <v>976</v>
      </c>
      <c r="BH1595" t="s">
        <v>971</v>
      </c>
      <c r="BI1595">
        <v>7</v>
      </c>
      <c r="BJ1595" t="s">
        <v>976</v>
      </c>
      <c r="BK1595" t="s">
        <v>963</v>
      </c>
    </row>
    <row r="1596" spans="21:63">
      <c r="U1596" t="s">
        <v>234</v>
      </c>
      <c r="V1596" t="s">
        <v>230</v>
      </c>
      <c r="W1596" t="s">
        <v>235</v>
      </c>
      <c r="X1596">
        <v>7</v>
      </c>
      <c r="Y1596">
        <v>1045</v>
      </c>
      <c r="Z1596" t="s">
        <v>1026</v>
      </c>
      <c r="AA1596" t="s">
        <v>1027</v>
      </c>
      <c r="AB1596">
        <v>1</v>
      </c>
      <c r="AC1596" t="s">
        <v>960</v>
      </c>
      <c r="AD1596">
        <v>1</v>
      </c>
      <c r="AE1596">
        <v>20100131</v>
      </c>
      <c r="AF1596" s="358">
        <v>40209</v>
      </c>
      <c r="AG1596" s="147">
        <v>40209</v>
      </c>
      <c r="AH1596" s="147">
        <v>2010</v>
      </c>
      <c r="AU1596">
        <v>0.06</v>
      </c>
      <c r="AV1596" t="s">
        <v>976</v>
      </c>
      <c r="AW1596" t="s">
        <v>971</v>
      </c>
      <c r="AX1596">
        <v>3.5</v>
      </c>
      <c r="AY1596" t="s">
        <v>976</v>
      </c>
      <c r="AZ1596" t="s">
        <v>962</v>
      </c>
      <c r="BF1596">
        <v>0.06</v>
      </c>
      <c r="BG1596" t="s">
        <v>976</v>
      </c>
      <c r="BH1596" t="s">
        <v>971</v>
      </c>
      <c r="BI1596">
        <v>7</v>
      </c>
      <c r="BJ1596" t="s">
        <v>976</v>
      </c>
      <c r="BK1596" t="s">
        <v>963</v>
      </c>
    </row>
    <row r="1597" spans="21:63">
      <c r="U1597" t="s">
        <v>234</v>
      </c>
      <c r="V1597" t="s">
        <v>230</v>
      </c>
      <c r="W1597" t="s">
        <v>235</v>
      </c>
      <c r="X1597">
        <v>7</v>
      </c>
      <c r="Y1597">
        <v>1045</v>
      </c>
      <c r="Z1597" t="s">
        <v>1026</v>
      </c>
      <c r="AA1597" t="s">
        <v>1027</v>
      </c>
      <c r="AB1597">
        <v>1</v>
      </c>
      <c r="AC1597" t="s">
        <v>960</v>
      </c>
      <c r="AD1597">
        <v>1</v>
      </c>
      <c r="AE1597">
        <v>20100228</v>
      </c>
      <c r="AF1597" s="358">
        <v>40237</v>
      </c>
      <c r="AG1597" s="147">
        <v>40237</v>
      </c>
      <c r="AH1597" s="147">
        <v>2010</v>
      </c>
      <c r="AU1597">
        <v>0.04</v>
      </c>
      <c r="AV1597" t="s">
        <v>976</v>
      </c>
      <c r="AW1597" t="s">
        <v>971</v>
      </c>
      <c r="AX1597">
        <v>3.5</v>
      </c>
      <c r="AY1597" t="s">
        <v>976</v>
      </c>
      <c r="AZ1597" t="s">
        <v>962</v>
      </c>
      <c r="BF1597">
        <v>0.04</v>
      </c>
      <c r="BG1597" t="s">
        <v>976</v>
      </c>
      <c r="BH1597" t="s">
        <v>971</v>
      </c>
      <c r="BI1597">
        <v>7</v>
      </c>
      <c r="BJ1597" t="s">
        <v>976</v>
      </c>
      <c r="BK1597" t="s">
        <v>963</v>
      </c>
    </row>
    <row r="1598" spans="21:63">
      <c r="U1598" t="s">
        <v>234</v>
      </c>
      <c r="V1598" t="s">
        <v>230</v>
      </c>
      <c r="W1598" t="s">
        <v>235</v>
      </c>
      <c r="X1598">
        <v>7</v>
      </c>
      <c r="Y1598">
        <v>1045</v>
      </c>
      <c r="Z1598" t="s">
        <v>1026</v>
      </c>
      <c r="AA1598" t="s">
        <v>1027</v>
      </c>
      <c r="AB1598">
        <v>1</v>
      </c>
      <c r="AC1598" t="s">
        <v>960</v>
      </c>
      <c r="AD1598">
        <v>1</v>
      </c>
      <c r="AE1598">
        <v>20100331</v>
      </c>
      <c r="AF1598" s="358">
        <v>40268</v>
      </c>
      <c r="AG1598" s="147">
        <v>40268</v>
      </c>
      <c r="AH1598" s="147">
        <v>2010</v>
      </c>
      <c r="AU1598">
        <v>0.06</v>
      </c>
      <c r="AV1598" t="s">
        <v>976</v>
      </c>
      <c r="AW1598" t="s">
        <v>971</v>
      </c>
      <c r="AX1598">
        <v>3.5</v>
      </c>
      <c r="AY1598" t="s">
        <v>976</v>
      </c>
      <c r="AZ1598" t="s">
        <v>962</v>
      </c>
      <c r="BF1598">
        <v>0.06</v>
      </c>
      <c r="BG1598" t="s">
        <v>976</v>
      </c>
      <c r="BH1598" t="s">
        <v>971</v>
      </c>
      <c r="BI1598">
        <v>7</v>
      </c>
      <c r="BJ1598" t="s">
        <v>976</v>
      </c>
      <c r="BK1598" t="s">
        <v>963</v>
      </c>
    </row>
    <row r="1599" spans="21:63">
      <c r="U1599" t="s">
        <v>234</v>
      </c>
      <c r="V1599" t="s">
        <v>230</v>
      </c>
      <c r="W1599" t="s">
        <v>235</v>
      </c>
      <c r="X1599">
        <v>7</v>
      </c>
      <c r="Y1599">
        <v>1045</v>
      </c>
      <c r="Z1599" t="s">
        <v>1026</v>
      </c>
      <c r="AA1599" t="s">
        <v>1027</v>
      </c>
      <c r="AB1599">
        <v>1</v>
      </c>
      <c r="AC1599" t="s">
        <v>960</v>
      </c>
      <c r="AD1599">
        <v>1</v>
      </c>
      <c r="AE1599">
        <v>20100430</v>
      </c>
      <c r="AF1599" s="358">
        <v>40298</v>
      </c>
      <c r="AG1599" s="147">
        <v>40298</v>
      </c>
      <c r="AH1599" s="147">
        <v>2010</v>
      </c>
      <c r="AU1599">
        <v>7.0000000000000007E-2</v>
      </c>
      <c r="AV1599" t="s">
        <v>976</v>
      </c>
      <c r="AW1599" t="s">
        <v>971</v>
      </c>
      <c r="AX1599">
        <v>3.5</v>
      </c>
      <c r="AY1599" t="s">
        <v>976</v>
      </c>
      <c r="AZ1599" t="s">
        <v>962</v>
      </c>
      <c r="BF1599">
        <v>7.0000000000000007E-2</v>
      </c>
      <c r="BG1599" t="s">
        <v>976</v>
      </c>
      <c r="BH1599" t="s">
        <v>971</v>
      </c>
      <c r="BI1599">
        <v>7</v>
      </c>
      <c r="BJ1599" t="s">
        <v>976</v>
      </c>
      <c r="BK1599" t="s">
        <v>963</v>
      </c>
    </row>
    <row r="1600" spans="21:63">
      <c r="U1600" t="s">
        <v>234</v>
      </c>
      <c r="V1600" t="s">
        <v>230</v>
      </c>
      <c r="W1600" t="s">
        <v>235</v>
      </c>
      <c r="X1600">
        <v>7</v>
      </c>
      <c r="Y1600">
        <v>1045</v>
      </c>
      <c r="Z1600" t="s">
        <v>1026</v>
      </c>
      <c r="AA1600" t="s">
        <v>1027</v>
      </c>
      <c r="AB1600">
        <v>1</v>
      </c>
      <c r="AC1600" t="s">
        <v>960</v>
      </c>
      <c r="AD1600">
        <v>1</v>
      </c>
      <c r="AE1600">
        <v>20100531</v>
      </c>
      <c r="AF1600" s="358">
        <v>40329</v>
      </c>
      <c r="AG1600" s="147">
        <v>40329</v>
      </c>
      <c r="AH1600" s="147">
        <v>2010</v>
      </c>
      <c r="AU1600">
        <v>0.06</v>
      </c>
      <c r="AV1600" t="s">
        <v>976</v>
      </c>
      <c r="AW1600" t="s">
        <v>971</v>
      </c>
      <c r="AX1600">
        <v>3.5</v>
      </c>
      <c r="AY1600" t="s">
        <v>976</v>
      </c>
      <c r="AZ1600" t="s">
        <v>962</v>
      </c>
      <c r="BF1600">
        <v>0.06</v>
      </c>
      <c r="BG1600" t="s">
        <v>976</v>
      </c>
      <c r="BH1600" t="s">
        <v>971</v>
      </c>
      <c r="BI1600">
        <v>7</v>
      </c>
      <c r="BJ1600" t="s">
        <v>976</v>
      </c>
      <c r="BK1600" t="s">
        <v>963</v>
      </c>
    </row>
    <row r="1601" spans="21:63">
      <c r="U1601" t="s">
        <v>234</v>
      </c>
      <c r="V1601" t="s">
        <v>230</v>
      </c>
      <c r="W1601" t="s">
        <v>235</v>
      </c>
      <c r="X1601">
        <v>7</v>
      </c>
      <c r="Y1601">
        <v>1045</v>
      </c>
      <c r="Z1601" t="s">
        <v>1026</v>
      </c>
      <c r="AA1601" t="s">
        <v>1027</v>
      </c>
      <c r="AB1601">
        <v>1</v>
      </c>
      <c r="AC1601" t="s">
        <v>960</v>
      </c>
      <c r="AD1601">
        <v>1</v>
      </c>
      <c r="AE1601">
        <v>20100630</v>
      </c>
      <c r="AF1601" s="358">
        <v>40359</v>
      </c>
      <c r="AG1601" s="147">
        <v>40359</v>
      </c>
      <c r="AH1601" s="147">
        <v>2010</v>
      </c>
      <c r="AU1601">
        <v>0.01</v>
      </c>
      <c r="AV1601" t="s">
        <v>976</v>
      </c>
      <c r="AW1601" t="s">
        <v>971</v>
      </c>
      <c r="AX1601">
        <v>3.5</v>
      </c>
      <c r="AY1601" t="s">
        <v>976</v>
      </c>
      <c r="AZ1601" t="s">
        <v>962</v>
      </c>
      <c r="BF1601">
        <v>0.01</v>
      </c>
      <c r="BG1601" t="s">
        <v>976</v>
      </c>
      <c r="BH1601" t="s">
        <v>971</v>
      </c>
      <c r="BI1601">
        <v>7</v>
      </c>
      <c r="BJ1601" t="s">
        <v>976</v>
      </c>
      <c r="BK1601" t="s">
        <v>963</v>
      </c>
    </row>
    <row r="1602" spans="21:63">
      <c r="U1602" t="s">
        <v>234</v>
      </c>
      <c r="V1602" t="s">
        <v>230</v>
      </c>
      <c r="W1602" t="s">
        <v>235</v>
      </c>
      <c r="X1602">
        <v>7</v>
      </c>
      <c r="Y1602">
        <v>1045</v>
      </c>
      <c r="Z1602" t="s">
        <v>1026</v>
      </c>
      <c r="AA1602" t="s">
        <v>1027</v>
      </c>
      <c r="AB1602">
        <v>1</v>
      </c>
      <c r="AC1602" t="s">
        <v>960</v>
      </c>
      <c r="AD1602">
        <v>1</v>
      </c>
      <c r="AE1602">
        <v>20100731</v>
      </c>
      <c r="AF1602" s="358">
        <v>40390</v>
      </c>
      <c r="AG1602" s="147">
        <v>40390</v>
      </c>
      <c r="AH1602" s="147">
        <v>2010</v>
      </c>
      <c r="AU1602">
        <v>0.04</v>
      </c>
      <c r="AV1602" t="s">
        <v>976</v>
      </c>
      <c r="AW1602" t="s">
        <v>971</v>
      </c>
      <c r="AX1602">
        <v>3.5</v>
      </c>
      <c r="AY1602" t="s">
        <v>976</v>
      </c>
      <c r="AZ1602" t="s">
        <v>962</v>
      </c>
      <c r="BF1602">
        <v>0.04</v>
      </c>
      <c r="BG1602" t="s">
        <v>976</v>
      </c>
      <c r="BH1602" t="s">
        <v>971</v>
      </c>
      <c r="BI1602">
        <v>7</v>
      </c>
      <c r="BJ1602" t="s">
        <v>976</v>
      </c>
      <c r="BK1602" t="s">
        <v>963</v>
      </c>
    </row>
    <row r="1603" spans="21:63">
      <c r="U1603" t="s">
        <v>234</v>
      </c>
      <c r="V1603" t="s">
        <v>230</v>
      </c>
      <c r="W1603" t="s">
        <v>235</v>
      </c>
      <c r="X1603">
        <v>7</v>
      </c>
      <c r="Y1603">
        <v>1045</v>
      </c>
      <c r="Z1603" t="s">
        <v>1026</v>
      </c>
      <c r="AA1603" t="s">
        <v>1027</v>
      </c>
      <c r="AB1603">
        <v>1</v>
      </c>
      <c r="AC1603" t="s">
        <v>960</v>
      </c>
      <c r="AD1603">
        <v>1</v>
      </c>
      <c r="AE1603">
        <v>20100831</v>
      </c>
      <c r="AF1603" s="358">
        <v>40421</v>
      </c>
      <c r="AG1603" s="147">
        <v>40421</v>
      </c>
      <c r="AH1603" s="147">
        <v>2010</v>
      </c>
      <c r="AU1603">
        <v>0.08</v>
      </c>
      <c r="AV1603" t="s">
        <v>976</v>
      </c>
      <c r="AW1603" t="s">
        <v>971</v>
      </c>
      <c r="AX1603">
        <v>3.5</v>
      </c>
      <c r="AY1603" t="s">
        <v>976</v>
      </c>
      <c r="AZ1603" t="s">
        <v>962</v>
      </c>
      <c r="BF1603">
        <v>0.08</v>
      </c>
      <c r="BG1603" t="s">
        <v>976</v>
      </c>
      <c r="BH1603" t="s">
        <v>971</v>
      </c>
      <c r="BI1603">
        <v>7</v>
      </c>
      <c r="BJ1603" t="s">
        <v>976</v>
      </c>
      <c r="BK1603" t="s">
        <v>963</v>
      </c>
    </row>
    <row r="1604" spans="21:63">
      <c r="U1604" t="s">
        <v>234</v>
      </c>
      <c r="V1604" t="s">
        <v>230</v>
      </c>
      <c r="W1604" t="s">
        <v>235</v>
      </c>
      <c r="X1604">
        <v>7</v>
      </c>
      <c r="Y1604">
        <v>1045</v>
      </c>
      <c r="Z1604" t="s">
        <v>1026</v>
      </c>
      <c r="AA1604" t="s">
        <v>1027</v>
      </c>
      <c r="AB1604">
        <v>1</v>
      </c>
      <c r="AC1604" t="s">
        <v>960</v>
      </c>
      <c r="AD1604">
        <v>1</v>
      </c>
      <c r="AE1604">
        <v>20100930</v>
      </c>
      <c r="AF1604" s="358">
        <v>40451</v>
      </c>
      <c r="AG1604" s="147">
        <v>40451</v>
      </c>
      <c r="AH1604" s="147">
        <v>2010</v>
      </c>
      <c r="AU1604">
        <v>0.09</v>
      </c>
      <c r="AV1604" t="s">
        <v>976</v>
      </c>
      <c r="AW1604" t="s">
        <v>971</v>
      </c>
      <c r="AX1604">
        <v>3.5</v>
      </c>
      <c r="AY1604" t="s">
        <v>976</v>
      </c>
      <c r="AZ1604" t="s">
        <v>962</v>
      </c>
      <c r="BF1604">
        <v>0.09</v>
      </c>
      <c r="BG1604" t="s">
        <v>976</v>
      </c>
      <c r="BH1604" t="s">
        <v>971</v>
      </c>
      <c r="BI1604">
        <v>7</v>
      </c>
      <c r="BJ1604" t="s">
        <v>976</v>
      </c>
      <c r="BK1604" t="s">
        <v>963</v>
      </c>
    </row>
    <row r="1605" spans="21:63">
      <c r="U1605" t="s">
        <v>234</v>
      </c>
      <c r="V1605" t="s">
        <v>230</v>
      </c>
      <c r="W1605" t="s">
        <v>235</v>
      </c>
      <c r="X1605">
        <v>7</v>
      </c>
      <c r="Y1605">
        <v>1045</v>
      </c>
      <c r="Z1605" t="s">
        <v>1026</v>
      </c>
      <c r="AA1605" t="s">
        <v>1027</v>
      </c>
      <c r="AB1605">
        <v>1</v>
      </c>
      <c r="AC1605" t="s">
        <v>960</v>
      </c>
      <c r="AD1605">
        <v>1</v>
      </c>
      <c r="AE1605">
        <v>20101031</v>
      </c>
      <c r="AF1605" s="358">
        <v>40482</v>
      </c>
      <c r="AG1605" s="147">
        <v>40482</v>
      </c>
      <c r="AH1605" s="147">
        <v>2010</v>
      </c>
      <c r="AU1605">
        <v>0.09</v>
      </c>
      <c r="AV1605" t="s">
        <v>976</v>
      </c>
      <c r="AW1605" t="s">
        <v>971</v>
      </c>
      <c r="AX1605">
        <v>3.5</v>
      </c>
      <c r="AY1605" t="s">
        <v>976</v>
      </c>
      <c r="AZ1605" t="s">
        <v>962</v>
      </c>
      <c r="BF1605">
        <v>0.09</v>
      </c>
      <c r="BG1605" t="s">
        <v>976</v>
      </c>
      <c r="BH1605" t="s">
        <v>971</v>
      </c>
      <c r="BI1605">
        <v>7</v>
      </c>
      <c r="BJ1605" t="s">
        <v>976</v>
      </c>
      <c r="BK1605" t="s">
        <v>963</v>
      </c>
    </row>
    <row r="1606" spans="21:63">
      <c r="U1606" t="s">
        <v>234</v>
      </c>
      <c r="V1606" t="s">
        <v>230</v>
      </c>
      <c r="W1606" t="s">
        <v>235</v>
      </c>
      <c r="X1606">
        <v>7</v>
      </c>
      <c r="Y1606">
        <v>1045</v>
      </c>
      <c r="Z1606" t="s">
        <v>1026</v>
      </c>
      <c r="AA1606" t="s">
        <v>1027</v>
      </c>
      <c r="AB1606">
        <v>1</v>
      </c>
      <c r="AC1606" t="s">
        <v>960</v>
      </c>
      <c r="AD1606">
        <v>1</v>
      </c>
      <c r="AE1606">
        <v>20101130</v>
      </c>
      <c r="AF1606" s="358">
        <v>40512</v>
      </c>
      <c r="AG1606" s="147">
        <v>40512</v>
      </c>
      <c r="AH1606" s="147">
        <v>2010</v>
      </c>
      <c r="AU1606">
        <v>0.11</v>
      </c>
      <c r="AV1606" t="s">
        <v>976</v>
      </c>
      <c r="AW1606" t="s">
        <v>971</v>
      </c>
      <c r="AX1606">
        <v>3.5</v>
      </c>
      <c r="AY1606" t="s">
        <v>976</v>
      </c>
      <c r="AZ1606" t="s">
        <v>962</v>
      </c>
      <c r="BF1606">
        <v>0.11</v>
      </c>
      <c r="BG1606" t="s">
        <v>976</v>
      </c>
      <c r="BH1606" t="s">
        <v>971</v>
      </c>
      <c r="BI1606">
        <v>7</v>
      </c>
      <c r="BJ1606" t="s">
        <v>976</v>
      </c>
      <c r="BK1606" t="s">
        <v>963</v>
      </c>
    </row>
    <row r="1607" spans="21:63">
      <c r="U1607" t="s">
        <v>234</v>
      </c>
      <c r="V1607" t="s">
        <v>230</v>
      </c>
      <c r="W1607" t="s">
        <v>235</v>
      </c>
      <c r="X1607">
        <v>7</v>
      </c>
      <c r="Y1607">
        <v>1045</v>
      </c>
      <c r="Z1607" t="s">
        <v>1026</v>
      </c>
      <c r="AA1607" t="s">
        <v>1027</v>
      </c>
      <c r="AB1607">
        <v>1</v>
      </c>
      <c r="AC1607" t="s">
        <v>960</v>
      </c>
      <c r="AD1607">
        <v>1</v>
      </c>
      <c r="AE1607">
        <v>20101231</v>
      </c>
      <c r="AF1607" s="358">
        <v>40543</v>
      </c>
      <c r="AG1607" s="147">
        <v>40543</v>
      </c>
      <c r="AH1607" s="147">
        <v>2010</v>
      </c>
      <c r="AU1607">
        <v>0.16</v>
      </c>
      <c r="AV1607" t="s">
        <v>976</v>
      </c>
      <c r="AW1607" t="s">
        <v>971</v>
      </c>
      <c r="AX1607">
        <v>3.5</v>
      </c>
      <c r="AY1607" t="s">
        <v>976</v>
      </c>
      <c r="AZ1607" t="s">
        <v>962</v>
      </c>
      <c r="BF1607">
        <v>0.16</v>
      </c>
      <c r="BG1607" t="s">
        <v>976</v>
      </c>
      <c r="BH1607" t="s">
        <v>971</v>
      </c>
      <c r="BI1607">
        <v>7</v>
      </c>
      <c r="BJ1607" t="s">
        <v>976</v>
      </c>
      <c r="BK1607" t="s">
        <v>963</v>
      </c>
    </row>
    <row r="1608" spans="21:63">
      <c r="U1608" t="s">
        <v>234</v>
      </c>
      <c r="V1608" t="s">
        <v>230</v>
      </c>
      <c r="W1608" t="s">
        <v>235</v>
      </c>
      <c r="X1608">
        <v>7</v>
      </c>
      <c r="Y1608">
        <v>1045</v>
      </c>
      <c r="Z1608" t="s">
        <v>1026</v>
      </c>
      <c r="AA1608" t="s">
        <v>1027</v>
      </c>
      <c r="AB1608">
        <v>1</v>
      </c>
      <c r="AC1608" t="s">
        <v>960</v>
      </c>
      <c r="AD1608">
        <v>1</v>
      </c>
      <c r="AE1608">
        <v>20110131</v>
      </c>
      <c r="AF1608" s="358">
        <v>40574</v>
      </c>
      <c r="AG1608" s="147">
        <v>40574</v>
      </c>
      <c r="AH1608" s="147">
        <v>2011</v>
      </c>
      <c r="AU1608">
        <v>0.09</v>
      </c>
      <c r="AV1608" t="s">
        <v>976</v>
      </c>
      <c r="AW1608" t="s">
        <v>971</v>
      </c>
      <c r="AX1608">
        <v>3.5</v>
      </c>
      <c r="AY1608" t="s">
        <v>976</v>
      </c>
      <c r="AZ1608" t="s">
        <v>962</v>
      </c>
      <c r="BF1608">
        <v>0.09</v>
      </c>
      <c r="BG1608" t="s">
        <v>976</v>
      </c>
      <c r="BH1608" t="s">
        <v>971</v>
      </c>
      <c r="BI1608">
        <v>7</v>
      </c>
      <c r="BJ1608" t="s">
        <v>976</v>
      </c>
      <c r="BK1608" t="s">
        <v>963</v>
      </c>
    </row>
    <row r="1609" spans="21:63">
      <c r="U1609" t="s">
        <v>234</v>
      </c>
      <c r="V1609" t="s">
        <v>230</v>
      </c>
      <c r="W1609" t="s">
        <v>235</v>
      </c>
      <c r="X1609">
        <v>7</v>
      </c>
      <c r="Y1609">
        <v>1045</v>
      </c>
      <c r="Z1609" t="s">
        <v>1026</v>
      </c>
      <c r="AA1609" t="s">
        <v>1027</v>
      </c>
      <c r="AB1609">
        <v>1</v>
      </c>
      <c r="AC1609" t="s">
        <v>960</v>
      </c>
      <c r="AD1609">
        <v>1</v>
      </c>
      <c r="AE1609">
        <v>20110228</v>
      </c>
      <c r="AF1609" s="358">
        <v>40602</v>
      </c>
      <c r="AG1609" s="147">
        <v>40602</v>
      </c>
      <c r="AH1609" s="147">
        <v>2011</v>
      </c>
      <c r="AU1609">
        <v>0.1</v>
      </c>
      <c r="AV1609" t="s">
        <v>976</v>
      </c>
      <c r="AW1609" t="s">
        <v>971</v>
      </c>
      <c r="AX1609">
        <v>3.5</v>
      </c>
      <c r="AY1609" t="s">
        <v>976</v>
      </c>
      <c r="AZ1609" t="s">
        <v>962</v>
      </c>
      <c r="BF1609">
        <v>0.1</v>
      </c>
      <c r="BG1609" t="s">
        <v>976</v>
      </c>
      <c r="BH1609" t="s">
        <v>971</v>
      </c>
      <c r="BI1609">
        <v>7</v>
      </c>
      <c r="BJ1609" t="s">
        <v>976</v>
      </c>
      <c r="BK1609" t="s">
        <v>963</v>
      </c>
    </row>
    <row r="1610" spans="21:63">
      <c r="U1610" t="s">
        <v>234</v>
      </c>
      <c r="V1610" t="s">
        <v>230</v>
      </c>
      <c r="W1610" t="s">
        <v>235</v>
      </c>
      <c r="X1610">
        <v>7</v>
      </c>
      <c r="Y1610">
        <v>1045</v>
      </c>
      <c r="Z1610" t="s">
        <v>1026</v>
      </c>
      <c r="AA1610" t="s">
        <v>1027</v>
      </c>
      <c r="AB1610">
        <v>1</v>
      </c>
      <c r="AC1610" t="s">
        <v>960</v>
      </c>
      <c r="AD1610">
        <v>1</v>
      </c>
      <c r="AE1610">
        <v>20110331</v>
      </c>
      <c r="AF1610" s="358">
        <v>40633</v>
      </c>
      <c r="AG1610" s="147">
        <v>40633</v>
      </c>
      <c r="AH1610" s="147">
        <v>2011</v>
      </c>
      <c r="AU1610">
        <v>7.0000000000000007E-2</v>
      </c>
      <c r="AV1610" t="s">
        <v>976</v>
      </c>
      <c r="AW1610" t="s">
        <v>971</v>
      </c>
      <c r="AX1610">
        <v>3.5</v>
      </c>
      <c r="AY1610" t="s">
        <v>976</v>
      </c>
      <c r="AZ1610" t="s">
        <v>962</v>
      </c>
      <c r="BF1610">
        <v>7.0000000000000007E-2</v>
      </c>
      <c r="BG1610" t="s">
        <v>976</v>
      </c>
      <c r="BH1610" t="s">
        <v>971</v>
      </c>
      <c r="BI1610">
        <v>7</v>
      </c>
      <c r="BJ1610" t="s">
        <v>976</v>
      </c>
      <c r="BK1610" t="s">
        <v>963</v>
      </c>
    </row>
    <row r="1611" spans="21:63">
      <c r="U1611" t="s">
        <v>234</v>
      </c>
      <c r="V1611" t="s">
        <v>230</v>
      </c>
      <c r="W1611" t="s">
        <v>235</v>
      </c>
      <c r="X1611">
        <v>7</v>
      </c>
      <c r="Y1611">
        <v>1045</v>
      </c>
      <c r="Z1611" t="s">
        <v>1026</v>
      </c>
      <c r="AA1611" t="s">
        <v>1027</v>
      </c>
      <c r="AB1611">
        <v>1</v>
      </c>
      <c r="AC1611" t="s">
        <v>960</v>
      </c>
      <c r="AD1611">
        <v>1</v>
      </c>
      <c r="AE1611">
        <v>20110430</v>
      </c>
      <c r="AF1611" s="358">
        <v>40663</v>
      </c>
      <c r="AG1611" s="147">
        <v>40663</v>
      </c>
      <c r="AH1611" s="147">
        <v>2011</v>
      </c>
      <c r="AU1611">
        <v>0.06</v>
      </c>
      <c r="AV1611" t="s">
        <v>976</v>
      </c>
      <c r="AW1611" t="s">
        <v>971</v>
      </c>
      <c r="AX1611">
        <v>3.5</v>
      </c>
      <c r="AY1611" t="s">
        <v>976</v>
      </c>
      <c r="AZ1611" t="s">
        <v>962</v>
      </c>
      <c r="BF1611">
        <v>0.06</v>
      </c>
      <c r="BG1611" t="s">
        <v>976</v>
      </c>
      <c r="BH1611" t="s">
        <v>971</v>
      </c>
      <c r="BI1611">
        <v>7</v>
      </c>
      <c r="BJ1611" t="s">
        <v>976</v>
      </c>
      <c r="BK1611" t="s">
        <v>963</v>
      </c>
    </row>
    <row r="1612" spans="21:63">
      <c r="U1612" t="s">
        <v>234</v>
      </c>
      <c r="V1612" t="s">
        <v>230</v>
      </c>
      <c r="W1612" t="s">
        <v>235</v>
      </c>
      <c r="X1612">
        <v>7</v>
      </c>
      <c r="Y1612">
        <v>1045</v>
      </c>
      <c r="Z1612" t="s">
        <v>1026</v>
      </c>
      <c r="AA1612" t="s">
        <v>1027</v>
      </c>
      <c r="AB1612">
        <v>1</v>
      </c>
      <c r="AC1612" t="s">
        <v>960</v>
      </c>
      <c r="AD1612">
        <v>1</v>
      </c>
      <c r="AE1612">
        <v>20110531</v>
      </c>
      <c r="AF1612" s="358">
        <v>40694</v>
      </c>
      <c r="AG1612" s="147">
        <v>40694</v>
      </c>
      <c r="AH1612" s="147">
        <v>2011</v>
      </c>
      <c r="AU1612">
        <v>0.21</v>
      </c>
      <c r="AV1612" t="s">
        <v>976</v>
      </c>
      <c r="AW1612" t="s">
        <v>971</v>
      </c>
      <c r="AX1612">
        <v>3.5</v>
      </c>
      <c r="AY1612" t="s">
        <v>976</v>
      </c>
      <c r="AZ1612" t="s">
        <v>962</v>
      </c>
      <c r="BF1612">
        <v>0.21</v>
      </c>
      <c r="BG1612" t="s">
        <v>976</v>
      </c>
      <c r="BH1612" t="s">
        <v>971</v>
      </c>
      <c r="BI1612">
        <v>7</v>
      </c>
      <c r="BJ1612" t="s">
        <v>976</v>
      </c>
      <c r="BK1612" t="s">
        <v>963</v>
      </c>
    </row>
    <row r="1613" spans="21:63">
      <c r="U1613" t="s">
        <v>234</v>
      </c>
      <c r="V1613" t="s">
        <v>230</v>
      </c>
      <c r="W1613" t="s">
        <v>235</v>
      </c>
      <c r="X1613">
        <v>7</v>
      </c>
      <c r="Y1613">
        <v>1045</v>
      </c>
      <c r="Z1613" t="s">
        <v>1026</v>
      </c>
      <c r="AA1613" t="s">
        <v>1027</v>
      </c>
      <c r="AB1613">
        <v>1</v>
      </c>
      <c r="AC1613" t="s">
        <v>960</v>
      </c>
      <c r="AD1613">
        <v>1</v>
      </c>
      <c r="AE1613">
        <v>20110630</v>
      </c>
      <c r="AF1613" s="358">
        <v>40724</v>
      </c>
      <c r="AG1613" s="147">
        <v>40724</v>
      </c>
      <c r="AH1613" s="147">
        <v>2011</v>
      </c>
      <c r="AU1613">
        <v>0.24</v>
      </c>
      <c r="AV1613" t="s">
        <v>976</v>
      </c>
      <c r="AW1613" t="s">
        <v>971</v>
      </c>
      <c r="AX1613">
        <v>3.5</v>
      </c>
      <c r="AY1613" t="s">
        <v>976</v>
      </c>
      <c r="AZ1613" t="s">
        <v>962</v>
      </c>
      <c r="BF1613">
        <v>0.24</v>
      </c>
      <c r="BG1613" t="s">
        <v>976</v>
      </c>
      <c r="BH1613" t="s">
        <v>971</v>
      </c>
      <c r="BI1613">
        <v>7</v>
      </c>
      <c r="BJ1613" t="s">
        <v>976</v>
      </c>
      <c r="BK1613" t="s">
        <v>963</v>
      </c>
    </row>
    <row r="1614" spans="21:63">
      <c r="U1614" t="s">
        <v>234</v>
      </c>
      <c r="V1614" t="s">
        <v>230</v>
      </c>
      <c r="W1614" t="s">
        <v>235</v>
      </c>
      <c r="X1614">
        <v>7</v>
      </c>
      <c r="Y1614">
        <v>1045</v>
      </c>
      <c r="Z1614" t="s">
        <v>1026</v>
      </c>
      <c r="AA1614" t="s">
        <v>1027</v>
      </c>
      <c r="AB1614">
        <v>1</v>
      </c>
      <c r="AC1614" t="s">
        <v>960</v>
      </c>
      <c r="AD1614">
        <v>1</v>
      </c>
      <c r="AE1614">
        <v>20110731</v>
      </c>
      <c r="AF1614" s="358">
        <v>40755</v>
      </c>
      <c r="AG1614" s="147">
        <v>40755</v>
      </c>
      <c r="AH1614" s="147">
        <v>2011</v>
      </c>
      <c r="AU1614">
        <v>0.21</v>
      </c>
      <c r="AV1614" t="s">
        <v>976</v>
      </c>
      <c r="AW1614" t="s">
        <v>971</v>
      </c>
      <c r="AX1614">
        <v>3.5</v>
      </c>
      <c r="AY1614" t="s">
        <v>976</v>
      </c>
      <c r="AZ1614" t="s">
        <v>962</v>
      </c>
      <c r="BF1614">
        <v>0.21</v>
      </c>
      <c r="BG1614" t="s">
        <v>976</v>
      </c>
      <c r="BH1614" t="s">
        <v>971</v>
      </c>
      <c r="BI1614">
        <v>7</v>
      </c>
      <c r="BJ1614" t="s">
        <v>976</v>
      </c>
      <c r="BK1614" t="s">
        <v>963</v>
      </c>
    </row>
    <row r="1615" spans="21:63">
      <c r="U1615" t="s">
        <v>234</v>
      </c>
      <c r="V1615" t="s">
        <v>230</v>
      </c>
      <c r="W1615" t="s">
        <v>235</v>
      </c>
      <c r="X1615">
        <v>7</v>
      </c>
      <c r="Y1615">
        <v>1045</v>
      </c>
      <c r="Z1615" t="s">
        <v>1026</v>
      </c>
      <c r="AA1615" t="s">
        <v>1027</v>
      </c>
      <c r="AB1615">
        <v>1</v>
      </c>
      <c r="AC1615" t="s">
        <v>960</v>
      </c>
      <c r="AD1615">
        <v>1</v>
      </c>
      <c r="AE1615">
        <v>20110831</v>
      </c>
      <c r="AF1615" s="358">
        <v>40786</v>
      </c>
      <c r="AG1615" s="147">
        <v>40786</v>
      </c>
      <c r="AH1615" s="147">
        <v>2011</v>
      </c>
      <c r="AU1615">
        <v>0.09</v>
      </c>
      <c r="AV1615" t="s">
        <v>976</v>
      </c>
      <c r="AW1615" t="s">
        <v>971</v>
      </c>
      <c r="AX1615">
        <v>3.5</v>
      </c>
      <c r="AY1615" t="s">
        <v>976</v>
      </c>
      <c r="AZ1615" t="s">
        <v>962</v>
      </c>
      <c r="BF1615">
        <v>0.09</v>
      </c>
      <c r="BG1615" t="s">
        <v>976</v>
      </c>
      <c r="BH1615" t="s">
        <v>971</v>
      </c>
      <c r="BI1615">
        <v>7</v>
      </c>
      <c r="BJ1615" t="s">
        <v>976</v>
      </c>
      <c r="BK1615" t="s">
        <v>963</v>
      </c>
    </row>
    <row r="1616" spans="21:63">
      <c r="U1616" t="s">
        <v>234</v>
      </c>
      <c r="V1616" t="s">
        <v>230</v>
      </c>
      <c r="W1616" t="s">
        <v>235</v>
      </c>
      <c r="X1616">
        <v>7</v>
      </c>
      <c r="Y1616">
        <v>1045</v>
      </c>
      <c r="Z1616" t="s">
        <v>1026</v>
      </c>
      <c r="AA1616" t="s">
        <v>1027</v>
      </c>
      <c r="AB1616">
        <v>1</v>
      </c>
      <c r="AC1616" t="s">
        <v>960</v>
      </c>
      <c r="AD1616">
        <v>1</v>
      </c>
      <c r="AE1616">
        <v>20110930</v>
      </c>
      <c r="AF1616" s="358">
        <v>40816</v>
      </c>
      <c r="AG1616" s="147">
        <v>40816</v>
      </c>
      <c r="AH1616" s="147">
        <v>2011</v>
      </c>
      <c r="AU1616">
        <v>0.08</v>
      </c>
      <c r="AV1616" t="s">
        <v>976</v>
      </c>
      <c r="AW1616" t="s">
        <v>971</v>
      </c>
      <c r="AX1616">
        <v>3.5</v>
      </c>
      <c r="AY1616" t="s">
        <v>976</v>
      </c>
      <c r="AZ1616" t="s">
        <v>962</v>
      </c>
      <c r="BF1616">
        <v>0.08</v>
      </c>
      <c r="BG1616" t="s">
        <v>976</v>
      </c>
      <c r="BH1616" t="s">
        <v>971</v>
      </c>
      <c r="BI1616">
        <v>7</v>
      </c>
      <c r="BJ1616" t="s">
        <v>976</v>
      </c>
      <c r="BK1616" t="s">
        <v>963</v>
      </c>
    </row>
    <row r="1617" spans="21:63">
      <c r="U1617" t="s">
        <v>234</v>
      </c>
      <c r="V1617" t="s">
        <v>230</v>
      </c>
      <c r="W1617" t="s">
        <v>235</v>
      </c>
      <c r="X1617">
        <v>7</v>
      </c>
      <c r="Y1617">
        <v>1045</v>
      </c>
      <c r="Z1617" t="s">
        <v>1026</v>
      </c>
      <c r="AA1617" t="s">
        <v>1027</v>
      </c>
      <c r="AB1617">
        <v>1</v>
      </c>
      <c r="AC1617" t="s">
        <v>960</v>
      </c>
      <c r="AD1617">
        <v>1</v>
      </c>
      <c r="AE1617">
        <v>20111031</v>
      </c>
      <c r="AF1617" s="358">
        <v>40847</v>
      </c>
      <c r="AG1617" s="147">
        <v>40847</v>
      </c>
      <c r="AH1617" s="147">
        <v>2011</v>
      </c>
      <c r="AU1617">
        <v>0.1</v>
      </c>
      <c r="AV1617" t="s">
        <v>976</v>
      </c>
      <c r="AW1617" t="s">
        <v>971</v>
      </c>
      <c r="AX1617">
        <v>3.5</v>
      </c>
      <c r="AY1617" t="s">
        <v>976</v>
      </c>
      <c r="AZ1617" t="s">
        <v>962</v>
      </c>
      <c r="BF1617">
        <v>0.1</v>
      </c>
      <c r="BG1617" t="s">
        <v>976</v>
      </c>
      <c r="BH1617" t="s">
        <v>971</v>
      </c>
      <c r="BI1617">
        <v>7</v>
      </c>
      <c r="BJ1617" t="s">
        <v>976</v>
      </c>
      <c r="BK1617" t="s">
        <v>963</v>
      </c>
    </row>
    <row r="1618" spans="21:63">
      <c r="U1618" t="s">
        <v>234</v>
      </c>
      <c r="V1618" t="s">
        <v>230</v>
      </c>
      <c r="W1618" t="s">
        <v>235</v>
      </c>
      <c r="X1618">
        <v>7</v>
      </c>
      <c r="Y1618">
        <v>1045</v>
      </c>
      <c r="Z1618" t="s">
        <v>1026</v>
      </c>
      <c r="AA1618" t="s">
        <v>1027</v>
      </c>
      <c r="AB1618">
        <v>1</v>
      </c>
      <c r="AC1618" t="s">
        <v>960</v>
      </c>
      <c r="AD1618">
        <v>1</v>
      </c>
      <c r="AE1618">
        <v>20111130</v>
      </c>
      <c r="AF1618" s="358">
        <v>40877</v>
      </c>
      <c r="AG1618" s="147">
        <v>40877</v>
      </c>
      <c r="AH1618" s="147">
        <v>2011</v>
      </c>
      <c r="AU1618">
        <v>0.21</v>
      </c>
      <c r="AV1618" t="s">
        <v>976</v>
      </c>
      <c r="AW1618" t="s">
        <v>971</v>
      </c>
      <c r="AX1618">
        <v>3.5</v>
      </c>
      <c r="AY1618" t="s">
        <v>976</v>
      </c>
      <c r="AZ1618" t="s">
        <v>962</v>
      </c>
      <c r="BF1618">
        <v>0.21</v>
      </c>
      <c r="BG1618" t="s">
        <v>976</v>
      </c>
      <c r="BH1618" t="s">
        <v>971</v>
      </c>
      <c r="BI1618">
        <v>7</v>
      </c>
      <c r="BJ1618" t="s">
        <v>976</v>
      </c>
      <c r="BK1618" t="s">
        <v>963</v>
      </c>
    </row>
    <row r="1619" spans="21:63">
      <c r="U1619" t="s">
        <v>234</v>
      </c>
      <c r="V1619" t="s">
        <v>230</v>
      </c>
      <c r="W1619" t="s">
        <v>235</v>
      </c>
      <c r="X1619">
        <v>7</v>
      </c>
      <c r="Y1619">
        <v>1045</v>
      </c>
      <c r="Z1619" t="s">
        <v>1026</v>
      </c>
      <c r="AA1619" t="s">
        <v>1027</v>
      </c>
      <c r="AB1619">
        <v>1</v>
      </c>
      <c r="AC1619" t="s">
        <v>960</v>
      </c>
      <c r="AD1619">
        <v>1</v>
      </c>
      <c r="AE1619">
        <v>20111231</v>
      </c>
      <c r="AF1619" s="358">
        <v>40908</v>
      </c>
      <c r="AG1619" s="147">
        <v>40908</v>
      </c>
      <c r="AH1619" s="147">
        <v>2011</v>
      </c>
      <c r="AU1619">
        <v>0.09</v>
      </c>
      <c r="AV1619" t="s">
        <v>976</v>
      </c>
      <c r="AW1619" t="s">
        <v>971</v>
      </c>
      <c r="AX1619">
        <v>3.5</v>
      </c>
      <c r="AY1619" t="s">
        <v>976</v>
      </c>
      <c r="AZ1619" t="s">
        <v>962</v>
      </c>
      <c r="BF1619">
        <v>0.09</v>
      </c>
      <c r="BG1619" t="s">
        <v>976</v>
      </c>
      <c r="BH1619" t="s">
        <v>971</v>
      </c>
      <c r="BI1619">
        <v>7</v>
      </c>
      <c r="BJ1619" t="s">
        <v>976</v>
      </c>
      <c r="BK1619" t="s">
        <v>963</v>
      </c>
    </row>
    <row r="1620" spans="21:63">
      <c r="U1620" t="s">
        <v>234</v>
      </c>
      <c r="V1620" t="s">
        <v>230</v>
      </c>
      <c r="W1620" t="s">
        <v>235</v>
      </c>
      <c r="X1620">
        <v>7</v>
      </c>
      <c r="Y1620">
        <v>1045</v>
      </c>
      <c r="Z1620" t="s">
        <v>1026</v>
      </c>
      <c r="AA1620" t="s">
        <v>1027</v>
      </c>
      <c r="AB1620">
        <v>1</v>
      </c>
      <c r="AC1620" t="s">
        <v>960</v>
      </c>
      <c r="AD1620">
        <v>1</v>
      </c>
      <c r="AE1620">
        <v>20120131</v>
      </c>
      <c r="AF1620" s="358">
        <v>40939</v>
      </c>
      <c r="AG1620" s="147">
        <v>40939</v>
      </c>
      <c r="AH1620" s="147">
        <v>2012</v>
      </c>
      <c r="AU1620">
        <v>0.04</v>
      </c>
      <c r="AV1620" t="s">
        <v>976</v>
      </c>
      <c r="AW1620" t="s">
        <v>971</v>
      </c>
      <c r="AX1620">
        <v>3.5</v>
      </c>
      <c r="AY1620" t="s">
        <v>976</v>
      </c>
      <c r="AZ1620" t="s">
        <v>962</v>
      </c>
      <c r="BF1620">
        <v>0.04</v>
      </c>
      <c r="BG1620" t="s">
        <v>976</v>
      </c>
      <c r="BH1620" t="s">
        <v>971</v>
      </c>
      <c r="BI1620">
        <v>7</v>
      </c>
      <c r="BJ1620" t="s">
        <v>976</v>
      </c>
      <c r="BK1620" t="s">
        <v>963</v>
      </c>
    </row>
    <row r="1621" spans="21:63">
      <c r="U1621" t="s">
        <v>234</v>
      </c>
      <c r="V1621" t="s">
        <v>230</v>
      </c>
      <c r="W1621" t="s">
        <v>235</v>
      </c>
      <c r="X1621">
        <v>7</v>
      </c>
      <c r="Y1621">
        <v>1045</v>
      </c>
      <c r="Z1621" t="s">
        <v>1026</v>
      </c>
      <c r="AA1621" t="s">
        <v>1027</v>
      </c>
      <c r="AB1621">
        <v>1</v>
      </c>
      <c r="AC1621" t="s">
        <v>960</v>
      </c>
      <c r="AD1621">
        <v>1</v>
      </c>
      <c r="AE1621">
        <v>20120229</v>
      </c>
      <c r="AF1621" s="358">
        <v>40968</v>
      </c>
      <c r="AG1621" s="147">
        <v>40968</v>
      </c>
      <c r="AH1621" s="147">
        <v>2012</v>
      </c>
      <c r="AU1621">
        <v>0.06</v>
      </c>
      <c r="AV1621" t="s">
        <v>976</v>
      </c>
      <c r="AW1621" t="s">
        <v>971</v>
      </c>
      <c r="AX1621">
        <v>3.5</v>
      </c>
      <c r="AY1621" t="s">
        <v>976</v>
      </c>
      <c r="AZ1621" t="s">
        <v>962</v>
      </c>
      <c r="BF1621">
        <v>0.06</v>
      </c>
      <c r="BG1621" t="s">
        <v>976</v>
      </c>
      <c r="BH1621" t="s">
        <v>971</v>
      </c>
      <c r="BI1621">
        <v>7</v>
      </c>
      <c r="BJ1621" t="s">
        <v>976</v>
      </c>
      <c r="BK1621" t="s">
        <v>963</v>
      </c>
    </row>
    <row r="1622" spans="21:63">
      <c r="U1622" t="s">
        <v>234</v>
      </c>
      <c r="V1622" t="s">
        <v>230</v>
      </c>
      <c r="W1622" t="s">
        <v>235</v>
      </c>
      <c r="X1622">
        <v>7</v>
      </c>
      <c r="Y1622">
        <v>1045</v>
      </c>
      <c r="Z1622" t="s">
        <v>1026</v>
      </c>
      <c r="AA1622" t="s">
        <v>1027</v>
      </c>
      <c r="AB1622">
        <v>1</v>
      </c>
      <c r="AC1622" t="s">
        <v>960</v>
      </c>
      <c r="AD1622">
        <v>1</v>
      </c>
      <c r="AE1622">
        <v>20120331</v>
      </c>
      <c r="AF1622" s="358">
        <v>40999</v>
      </c>
      <c r="AG1622" s="147">
        <v>40999</v>
      </c>
      <c r="AH1622" s="147">
        <v>2012</v>
      </c>
      <c r="AU1622">
        <v>0.02</v>
      </c>
      <c r="AV1622" t="s">
        <v>976</v>
      </c>
      <c r="AW1622" t="s">
        <v>971</v>
      </c>
      <c r="AX1622">
        <v>3.5</v>
      </c>
      <c r="AY1622" t="s">
        <v>976</v>
      </c>
      <c r="AZ1622" t="s">
        <v>962</v>
      </c>
      <c r="BF1622">
        <v>0.02</v>
      </c>
      <c r="BG1622" t="s">
        <v>976</v>
      </c>
      <c r="BH1622" t="s">
        <v>971</v>
      </c>
      <c r="BI1622">
        <v>7</v>
      </c>
      <c r="BJ1622" t="s">
        <v>976</v>
      </c>
      <c r="BK1622" t="s">
        <v>963</v>
      </c>
    </row>
    <row r="1623" spans="21:63">
      <c r="U1623" t="s">
        <v>234</v>
      </c>
      <c r="V1623" t="s">
        <v>230</v>
      </c>
      <c r="W1623" t="s">
        <v>235</v>
      </c>
      <c r="X1623">
        <v>7</v>
      </c>
      <c r="Y1623">
        <v>1045</v>
      </c>
      <c r="Z1623" t="s">
        <v>1026</v>
      </c>
      <c r="AA1623" t="s">
        <v>1027</v>
      </c>
      <c r="AB1623">
        <v>1</v>
      </c>
      <c r="AC1623" t="s">
        <v>960</v>
      </c>
      <c r="AD1623">
        <v>1</v>
      </c>
      <c r="AE1623">
        <v>20120430</v>
      </c>
      <c r="AF1623" s="358">
        <v>41029</v>
      </c>
      <c r="AG1623" s="147">
        <v>41029</v>
      </c>
      <c r="AH1623" s="147">
        <v>2012</v>
      </c>
      <c r="AU1623">
        <v>0.08</v>
      </c>
      <c r="AV1623" t="s">
        <v>976</v>
      </c>
      <c r="AW1623" t="s">
        <v>971</v>
      </c>
      <c r="AX1623">
        <v>3.5</v>
      </c>
      <c r="AY1623" t="s">
        <v>976</v>
      </c>
      <c r="AZ1623" t="s">
        <v>962</v>
      </c>
      <c r="BF1623">
        <v>0.08</v>
      </c>
      <c r="BG1623" t="s">
        <v>976</v>
      </c>
      <c r="BH1623" t="s">
        <v>971</v>
      </c>
      <c r="BI1623">
        <v>7</v>
      </c>
      <c r="BJ1623" t="s">
        <v>976</v>
      </c>
      <c r="BK1623" t="s">
        <v>963</v>
      </c>
    </row>
    <row r="1624" spans="21:63">
      <c r="U1624" t="s">
        <v>234</v>
      </c>
      <c r="V1624" t="s">
        <v>230</v>
      </c>
      <c r="W1624" t="s">
        <v>235</v>
      </c>
      <c r="X1624">
        <v>7</v>
      </c>
      <c r="Y1624">
        <v>1045</v>
      </c>
      <c r="Z1624" t="s">
        <v>1026</v>
      </c>
      <c r="AA1624" t="s">
        <v>1027</v>
      </c>
      <c r="AB1624">
        <v>1</v>
      </c>
      <c r="AC1624" t="s">
        <v>960</v>
      </c>
      <c r="AD1624">
        <v>1</v>
      </c>
      <c r="AE1624">
        <v>20120531</v>
      </c>
      <c r="AF1624" s="358">
        <v>41060</v>
      </c>
      <c r="AG1624" s="147">
        <v>41060</v>
      </c>
      <c r="AH1624" s="147">
        <v>2012</v>
      </c>
      <c r="AV1624" t="s">
        <v>976</v>
      </c>
      <c r="AW1624" t="s">
        <v>971</v>
      </c>
      <c r="AX1624">
        <v>3.5</v>
      </c>
      <c r="AY1624" t="s">
        <v>976</v>
      </c>
      <c r="AZ1624" t="s">
        <v>962</v>
      </c>
      <c r="BG1624" t="s">
        <v>976</v>
      </c>
      <c r="BH1624" t="s">
        <v>971</v>
      </c>
      <c r="BI1624">
        <v>7</v>
      </c>
      <c r="BJ1624" t="s">
        <v>976</v>
      </c>
      <c r="BK1624" t="s">
        <v>963</v>
      </c>
    </row>
    <row r="1625" spans="21:63">
      <c r="U1625" t="s">
        <v>234</v>
      </c>
      <c r="V1625" t="s">
        <v>230</v>
      </c>
      <c r="W1625" t="s">
        <v>235</v>
      </c>
      <c r="X1625">
        <v>7</v>
      </c>
      <c r="Y1625">
        <v>1045</v>
      </c>
      <c r="Z1625" t="s">
        <v>1026</v>
      </c>
      <c r="AA1625" t="s">
        <v>1027</v>
      </c>
      <c r="AB1625">
        <v>1</v>
      </c>
      <c r="AC1625" t="s">
        <v>960</v>
      </c>
      <c r="AD1625">
        <v>1</v>
      </c>
      <c r="AE1625">
        <v>20120630</v>
      </c>
      <c r="AF1625" s="358">
        <v>41090</v>
      </c>
      <c r="AG1625" s="147">
        <v>41090</v>
      </c>
      <c r="AH1625" s="147">
        <v>2012</v>
      </c>
      <c r="AV1625" t="s">
        <v>976</v>
      </c>
      <c r="AW1625" t="s">
        <v>971</v>
      </c>
      <c r="AX1625">
        <v>3.5</v>
      </c>
      <c r="AY1625" t="s">
        <v>976</v>
      </c>
      <c r="AZ1625" t="s">
        <v>962</v>
      </c>
      <c r="BG1625" t="s">
        <v>976</v>
      </c>
      <c r="BH1625" t="s">
        <v>971</v>
      </c>
      <c r="BI1625">
        <v>7</v>
      </c>
      <c r="BJ1625" t="s">
        <v>976</v>
      </c>
      <c r="BK1625" t="s">
        <v>963</v>
      </c>
    </row>
    <row r="1626" spans="21:63">
      <c r="U1626" t="s">
        <v>234</v>
      </c>
      <c r="V1626" t="s">
        <v>230</v>
      </c>
      <c r="W1626" t="s">
        <v>235</v>
      </c>
      <c r="X1626">
        <v>7</v>
      </c>
      <c r="Y1626">
        <v>1045</v>
      </c>
      <c r="Z1626" t="s">
        <v>1026</v>
      </c>
      <c r="AA1626" t="s">
        <v>1027</v>
      </c>
      <c r="AB1626">
        <v>1</v>
      </c>
      <c r="AC1626" t="s">
        <v>960</v>
      </c>
      <c r="AD1626">
        <v>1</v>
      </c>
      <c r="AE1626">
        <v>20120731</v>
      </c>
      <c r="AF1626" s="358">
        <v>41121</v>
      </c>
      <c r="AG1626" s="147">
        <v>41121</v>
      </c>
      <c r="AH1626" s="147">
        <v>2012</v>
      </c>
      <c r="AV1626" t="s">
        <v>976</v>
      </c>
      <c r="AW1626" t="s">
        <v>971</v>
      </c>
      <c r="AX1626">
        <v>3.5</v>
      </c>
      <c r="AY1626" t="s">
        <v>976</v>
      </c>
      <c r="AZ1626" t="s">
        <v>962</v>
      </c>
      <c r="BG1626" t="s">
        <v>976</v>
      </c>
      <c r="BH1626" t="s">
        <v>971</v>
      </c>
      <c r="BI1626">
        <v>7</v>
      </c>
      <c r="BJ1626" t="s">
        <v>976</v>
      </c>
      <c r="BK1626" t="s">
        <v>963</v>
      </c>
    </row>
    <row r="1627" spans="21:63">
      <c r="U1627" t="s">
        <v>234</v>
      </c>
      <c r="V1627" t="s">
        <v>230</v>
      </c>
      <c r="W1627" t="s">
        <v>235</v>
      </c>
      <c r="X1627">
        <v>7</v>
      </c>
      <c r="Y1627">
        <v>1045</v>
      </c>
      <c r="Z1627" t="s">
        <v>1026</v>
      </c>
      <c r="AA1627" t="s">
        <v>1027</v>
      </c>
      <c r="AB1627">
        <v>1</v>
      </c>
      <c r="AC1627" t="s">
        <v>960</v>
      </c>
      <c r="AD1627">
        <v>1</v>
      </c>
      <c r="AE1627">
        <v>20120831</v>
      </c>
      <c r="AF1627" s="358">
        <v>41152</v>
      </c>
      <c r="AG1627" s="147">
        <v>41152</v>
      </c>
      <c r="AH1627" s="147">
        <v>2012</v>
      </c>
      <c r="AV1627" t="s">
        <v>976</v>
      </c>
      <c r="AW1627" t="s">
        <v>971</v>
      </c>
      <c r="AX1627">
        <v>3.5</v>
      </c>
      <c r="AY1627" t="s">
        <v>976</v>
      </c>
      <c r="AZ1627" t="s">
        <v>962</v>
      </c>
      <c r="BG1627" t="s">
        <v>976</v>
      </c>
      <c r="BH1627" t="s">
        <v>971</v>
      </c>
      <c r="BI1627">
        <v>7</v>
      </c>
      <c r="BJ1627" t="s">
        <v>976</v>
      </c>
      <c r="BK1627" t="s">
        <v>963</v>
      </c>
    </row>
    <row r="1628" spans="21:63">
      <c r="U1628" t="s">
        <v>234</v>
      </c>
      <c r="V1628" t="s">
        <v>230</v>
      </c>
      <c r="W1628" t="s">
        <v>235</v>
      </c>
      <c r="X1628">
        <v>7</v>
      </c>
      <c r="Y1628">
        <v>1045</v>
      </c>
      <c r="Z1628" t="s">
        <v>1026</v>
      </c>
      <c r="AA1628" t="s">
        <v>1027</v>
      </c>
      <c r="AB1628">
        <v>1</v>
      </c>
      <c r="AC1628" t="s">
        <v>960</v>
      </c>
      <c r="AD1628">
        <v>1</v>
      </c>
      <c r="AE1628">
        <v>20120930</v>
      </c>
      <c r="AF1628" s="358">
        <v>41182</v>
      </c>
      <c r="AG1628" s="147">
        <v>41182</v>
      </c>
      <c r="AH1628" s="147">
        <v>2012</v>
      </c>
      <c r="AV1628" t="s">
        <v>976</v>
      </c>
      <c r="AW1628" t="s">
        <v>971</v>
      </c>
      <c r="AX1628">
        <v>3.5</v>
      </c>
      <c r="AY1628" t="s">
        <v>976</v>
      </c>
      <c r="AZ1628" t="s">
        <v>962</v>
      </c>
      <c r="BG1628" t="s">
        <v>976</v>
      </c>
      <c r="BH1628" t="s">
        <v>971</v>
      </c>
      <c r="BI1628">
        <v>7</v>
      </c>
      <c r="BJ1628" t="s">
        <v>976</v>
      </c>
      <c r="BK1628" t="s">
        <v>963</v>
      </c>
    </row>
    <row r="1629" spans="21:63">
      <c r="U1629" t="s">
        <v>234</v>
      </c>
      <c r="V1629" t="s">
        <v>230</v>
      </c>
      <c r="W1629" t="s">
        <v>235</v>
      </c>
      <c r="X1629">
        <v>7</v>
      </c>
      <c r="Y1629">
        <v>1051</v>
      </c>
      <c r="Z1629" t="s">
        <v>1028</v>
      </c>
      <c r="AA1629" t="s">
        <v>1029</v>
      </c>
      <c r="AB1629">
        <v>1</v>
      </c>
      <c r="AC1629" t="s">
        <v>960</v>
      </c>
      <c r="AD1629">
        <v>1</v>
      </c>
      <c r="AE1629">
        <v>20120531</v>
      </c>
      <c r="AF1629" s="358">
        <v>41060</v>
      </c>
      <c r="AG1629" s="147">
        <v>41060</v>
      </c>
      <c r="AH1629" s="147">
        <v>2012</v>
      </c>
      <c r="AT1629" t="s">
        <v>984</v>
      </c>
      <c r="AU1629">
        <v>5.0000000000000001E-4</v>
      </c>
      <c r="AV1629" t="s">
        <v>976</v>
      </c>
      <c r="AW1629" t="s">
        <v>971</v>
      </c>
      <c r="AX1629">
        <v>0.27300000000000002</v>
      </c>
      <c r="AY1629" t="s">
        <v>976</v>
      </c>
      <c r="AZ1629" t="s">
        <v>962</v>
      </c>
      <c r="BG1629" t="s">
        <v>976</v>
      </c>
      <c r="BH1629" t="s">
        <v>971</v>
      </c>
      <c r="BI1629">
        <v>0.29499999999999998</v>
      </c>
      <c r="BJ1629" t="s">
        <v>976</v>
      </c>
      <c r="BK1629" t="s">
        <v>963</v>
      </c>
    </row>
    <row r="1630" spans="21:63">
      <c r="U1630" t="s">
        <v>234</v>
      </c>
      <c r="V1630" t="s">
        <v>230</v>
      </c>
      <c r="W1630" t="s">
        <v>235</v>
      </c>
      <c r="X1630">
        <v>7</v>
      </c>
      <c r="Y1630">
        <v>1051</v>
      </c>
      <c r="Z1630" t="s">
        <v>1028</v>
      </c>
      <c r="AA1630" t="s">
        <v>1029</v>
      </c>
      <c r="AB1630">
        <v>1</v>
      </c>
      <c r="AC1630" t="s">
        <v>960</v>
      </c>
      <c r="AD1630">
        <v>1</v>
      </c>
      <c r="AE1630">
        <v>20120630</v>
      </c>
      <c r="AF1630" s="358">
        <v>41090</v>
      </c>
      <c r="AG1630" s="147">
        <v>41090</v>
      </c>
      <c r="AH1630" s="147">
        <v>2012</v>
      </c>
      <c r="AT1630" t="s">
        <v>984</v>
      </c>
      <c r="AU1630">
        <v>5.0000000000000001E-4</v>
      </c>
      <c r="AV1630" t="s">
        <v>976</v>
      </c>
      <c r="AW1630" t="s">
        <v>971</v>
      </c>
      <c r="AX1630">
        <v>0.27300000000000002</v>
      </c>
      <c r="AY1630" t="s">
        <v>976</v>
      </c>
      <c r="AZ1630" t="s">
        <v>962</v>
      </c>
      <c r="BG1630" t="s">
        <v>976</v>
      </c>
      <c r="BH1630" t="s">
        <v>971</v>
      </c>
      <c r="BI1630">
        <v>0.29499999999999998</v>
      </c>
      <c r="BJ1630" t="s">
        <v>976</v>
      </c>
      <c r="BK1630" t="s">
        <v>963</v>
      </c>
    </row>
    <row r="1631" spans="21:63">
      <c r="U1631" t="s">
        <v>234</v>
      </c>
      <c r="V1631" t="s">
        <v>230</v>
      </c>
      <c r="W1631" t="s">
        <v>235</v>
      </c>
      <c r="X1631">
        <v>7</v>
      </c>
      <c r="Y1631">
        <v>1051</v>
      </c>
      <c r="Z1631" t="s">
        <v>1028</v>
      </c>
      <c r="AA1631" t="s">
        <v>1029</v>
      </c>
      <c r="AB1631">
        <v>1</v>
      </c>
      <c r="AC1631" t="s">
        <v>960</v>
      </c>
      <c r="AD1631">
        <v>1</v>
      </c>
      <c r="AE1631">
        <v>20120731</v>
      </c>
      <c r="AF1631" s="358">
        <v>41121</v>
      </c>
      <c r="AG1631" s="147">
        <v>41121</v>
      </c>
      <c r="AH1631" s="147">
        <v>2012</v>
      </c>
      <c r="AT1631" t="s">
        <v>984</v>
      </c>
      <c r="AU1631">
        <v>5.0000000000000001E-4</v>
      </c>
      <c r="AV1631" t="s">
        <v>976</v>
      </c>
      <c r="AW1631" t="s">
        <v>971</v>
      </c>
      <c r="AX1631">
        <v>0.27300000000000002</v>
      </c>
      <c r="AY1631" t="s">
        <v>976</v>
      </c>
      <c r="AZ1631" t="s">
        <v>962</v>
      </c>
      <c r="BG1631" t="s">
        <v>976</v>
      </c>
      <c r="BH1631" t="s">
        <v>971</v>
      </c>
      <c r="BI1631">
        <v>0.29499999999999998</v>
      </c>
      <c r="BJ1631" t="s">
        <v>976</v>
      </c>
      <c r="BK1631" t="s">
        <v>963</v>
      </c>
    </row>
    <row r="1632" spans="21:63">
      <c r="U1632" t="s">
        <v>234</v>
      </c>
      <c r="V1632" t="s">
        <v>230</v>
      </c>
      <c r="W1632" t="s">
        <v>235</v>
      </c>
      <c r="X1632">
        <v>7</v>
      </c>
      <c r="Y1632">
        <v>1051</v>
      </c>
      <c r="Z1632" t="s">
        <v>1028</v>
      </c>
      <c r="AA1632" t="s">
        <v>1029</v>
      </c>
      <c r="AB1632">
        <v>1</v>
      </c>
      <c r="AC1632" t="s">
        <v>960</v>
      </c>
      <c r="AD1632">
        <v>1</v>
      </c>
      <c r="AE1632">
        <v>20120831</v>
      </c>
      <c r="AF1632" s="358">
        <v>41152</v>
      </c>
      <c r="AG1632" s="147">
        <v>41152</v>
      </c>
      <c r="AH1632" s="147">
        <v>2012</v>
      </c>
      <c r="AT1632" t="s">
        <v>984</v>
      </c>
      <c r="AU1632">
        <v>5.0000000000000001E-4</v>
      </c>
      <c r="AV1632" t="s">
        <v>976</v>
      </c>
      <c r="AW1632" t="s">
        <v>971</v>
      </c>
      <c r="AX1632">
        <v>0.27300000000000002</v>
      </c>
      <c r="AY1632" t="s">
        <v>976</v>
      </c>
      <c r="AZ1632" t="s">
        <v>962</v>
      </c>
      <c r="BG1632" t="s">
        <v>976</v>
      </c>
      <c r="BH1632" t="s">
        <v>971</v>
      </c>
      <c r="BI1632">
        <v>0.29499999999999998</v>
      </c>
      <c r="BJ1632" t="s">
        <v>976</v>
      </c>
      <c r="BK1632" t="s">
        <v>963</v>
      </c>
    </row>
    <row r="1633" spans="21:63">
      <c r="U1633" t="s">
        <v>234</v>
      </c>
      <c r="V1633" t="s">
        <v>230</v>
      </c>
      <c r="W1633" t="s">
        <v>235</v>
      </c>
      <c r="X1633">
        <v>7</v>
      </c>
      <c r="Y1633">
        <v>1051</v>
      </c>
      <c r="Z1633" t="s">
        <v>1028</v>
      </c>
      <c r="AA1633" t="s">
        <v>1029</v>
      </c>
      <c r="AB1633">
        <v>1</v>
      </c>
      <c r="AC1633" t="s">
        <v>960</v>
      </c>
      <c r="AD1633">
        <v>1</v>
      </c>
      <c r="AE1633">
        <v>20120930</v>
      </c>
      <c r="AF1633" s="358">
        <v>41182</v>
      </c>
      <c r="AG1633" s="147">
        <v>41182</v>
      </c>
      <c r="AH1633" s="147">
        <v>2012</v>
      </c>
      <c r="AT1633" t="s">
        <v>984</v>
      </c>
      <c r="AU1633">
        <v>5.0000000000000001E-3</v>
      </c>
      <c r="AV1633" t="s">
        <v>976</v>
      </c>
      <c r="AW1633" t="s">
        <v>971</v>
      </c>
      <c r="AX1633">
        <v>0.27300000000000002</v>
      </c>
      <c r="AY1633" t="s">
        <v>976</v>
      </c>
      <c r="AZ1633" t="s">
        <v>962</v>
      </c>
      <c r="BG1633" t="s">
        <v>976</v>
      </c>
      <c r="BH1633" t="s">
        <v>971</v>
      </c>
      <c r="BI1633">
        <v>0.29499999999999998</v>
      </c>
      <c r="BJ1633" t="s">
        <v>976</v>
      </c>
      <c r="BK1633" t="s">
        <v>963</v>
      </c>
    </row>
    <row r="1634" spans="21:63">
      <c r="U1634" t="s">
        <v>234</v>
      </c>
      <c r="V1634" t="s">
        <v>230</v>
      </c>
      <c r="W1634" t="s">
        <v>235</v>
      </c>
      <c r="X1634">
        <v>7</v>
      </c>
      <c r="Y1634">
        <v>1055</v>
      </c>
      <c r="Z1634" t="s">
        <v>1030</v>
      </c>
      <c r="AA1634" t="s">
        <v>1031</v>
      </c>
      <c r="AB1634">
        <v>1</v>
      </c>
      <c r="AC1634" t="s">
        <v>960</v>
      </c>
      <c r="AD1634">
        <v>1</v>
      </c>
      <c r="AE1634">
        <v>20120531</v>
      </c>
      <c r="AF1634" s="358">
        <v>41060</v>
      </c>
      <c r="AG1634" s="147">
        <v>41060</v>
      </c>
      <c r="AH1634" s="147">
        <v>2012</v>
      </c>
      <c r="AU1634">
        <v>7.1999999999999995E-2</v>
      </c>
      <c r="AV1634" t="s">
        <v>976</v>
      </c>
      <c r="AY1634" t="s">
        <v>976</v>
      </c>
      <c r="AZ1634" t="s">
        <v>962</v>
      </c>
      <c r="BF1634">
        <v>7.1999999999999995E-2</v>
      </c>
      <c r="BG1634" t="s">
        <v>976</v>
      </c>
      <c r="BJ1634" t="s">
        <v>976</v>
      </c>
      <c r="BK1634" t="s">
        <v>963</v>
      </c>
    </row>
    <row r="1635" spans="21:63">
      <c r="U1635" t="s">
        <v>234</v>
      </c>
      <c r="V1635" t="s">
        <v>230</v>
      </c>
      <c r="W1635" t="s">
        <v>235</v>
      </c>
      <c r="X1635">
        <v>7</v>
      </c>
      <c r="Y1635">
        <v>1055</v>
      </c>
      <c r="Z1635" t="s">
        <v>1030</v>
      </c>
      <c r="AA1635" t="s">
        <v>1031</v>
      </c>
      <c r="AB1635">
        <v>1</v>
      </c>
      <c r="AC1635" t="s">
        <v>960</v>
      </c>
      <c r="AD1635">
        <v>1</v>
      </c>
      <c r="AE1635">
        <v>20120630</v>
      </c>
      <c r="AF1635" s="358">
        <v>41090</v>
      </c>
      <c r="AG1635" s="147">
        <v>41090</v>
      </c>
      <c r="AH1635" s="147">
        <v>2012</v>
      </c>
      <c r="AU1635">
        <v>0.08</v>
      </c>
      <c r="AV1635" t="s">
        <v>976</v>
      </c>
      <c r="AY1635" t="s">
        <v>976</v>
      </c>
      <c r="AZ1635" t="s">
        <v>962</v>
      </c>
      <c r="BF1635">
        <v>0.08</v>
      </c>
      <c r="BG1635" t="s">
        <v>976</v>
      </c>
      <c r="BJ1635" t="s">
        <v>976</v>
      </c>
      <c r="BK1635" t="s">
        <v>963</v>
      </c>
    </row>
    <row r="1636" spans="21:63">
      <c r="U1636" t="s">
        <v>234</v>
      </c>
      <c r="V1636" t="s">
        <v>230</v>
      </c>
      <c r="W1636" t="s">
        <v>235</v>
      </c>
      <c r="X1636">
        <v>7</v>
      </c>
      <c r="Y1636">
        <v>1055</v>
      </c>
      <c r="Z1636" t="s">
        <v>1030</v>
      </c>
      <c r="AA1636" t="s">
        <v>1031</v>
      </c>
      <c r="AB1636">
        <v>1</v>
      </c>
      <c r="AC1636" t="s">
        <v>960</v>
      </c>
      <c r="AD1636">
        <v>1</v>
      </c>
      <c r="AE1636">
        <v>20120731</v>
      </c>
      <c r="AF1636" s="358">
        <v>41121</v>
      </c>
      <c r="AG1636" s="147">
        <v>41121</v>
      </c>
      <c r="AH1636" s="147">
        <v>2012</v>
      </c>
      <c r="AU1636">
        <v>0.111</v>
      </c>
      <c r="AV1636" t="s">
        <v>976</v>
      </c>
      <c r="AY1636" t="s">
        <v>976</v>
      </c>
      <c r="AZ1636" t="s">
        <v>962</v>
      </c>
      <c r="BF1636">
        <v>0.111</v>
      </c>
      <c r="BG1636" t="s">
        <v>976</v>
      </c>
      <c r="BJ1636" t="s">
        <v>976</v>
      </c>
      <c r="BK1636" t="s">
        <v>963</v>
      </c>
    </row>
    <row r="1637" spans="21:63">
      <c r="U1637" t="s">
        <v>234</v>
      </c>
      <c r="V1637" t="s">
        <v>230</v>
      </c>
      <c r="W1637" t="s">
        <v>235</v>
      </c>
      <c r="X1637">
        <v>7</v>
      </c>
      <c r="Y1637">
        <v>1055</v>
      </c>
      <c r="Z1637" t="s">
        <v>1030</v>
      </c>
      <c r="AA1637" t="s">
        <v>1031</v>
      </c>
      <c r="AB1637">
        <v>1</v>
      </c>
      <c r="AC1637" t="s">
        <v>960</v>
      </c>
      <c r="AD1637">
        <v>1</v>
      </c>
      <c r="AE1637">
        <v>20120831</v>
      </c>
      <c r="AF1637" s="358">
        <v>41152</v>
      </c>
      <c r="AG1637" s="147">
        <v>41152</v>
      </c>
      <c r="AH1637" s="147">
        <v>2012</v>
      </c>
      <c r="AU1637">
        <v>0.11700000000000001</v>
      </c>
      <c r="AV1637" t="s">
        <v>976</v>
      </c>
      <c r="AY1637" t="s">
        <v>976</v>
      </c>
      <c r="AZ1637" t="s">
        <v>962</v>
      </c>
      <c r="BF1637">
        <v>0.11700000000000001</v>
      </c>
      <c r="BG1637" t="s">
        <v>976</v>
      </c>
      <c r="BJ1637" t="s">
        <v>976</v>
      </c>
      <c r="BK1637" t="s">
        <v>963</v>
      </c>
    </row>
    <row r="1638" spans="21:63">
      <c r="U1638" t="s">
        <v>234</v>
      </c>
      <c r="V1638" t="s">
        <v>230</v>
      </c>
      <c r="W1638" t="s">
        <v>235</v>
      </c>
      <c r="X1638">
        <v>7</v>
      </c>
      <c r="Y1638">
        <v>1055</v>
      </c>
      <c r="Z1638" t="s">
        <v>1030</v>
      </c>
      <c r="AA1638" t="s">
        <v>1031</v>
      </c>
      <c r="AB1638">
        <v>1</v>
      </c>
      <c r="AC1638" t="s">
        <v>960</v>
      </c>
      <c r="AD1638">
        <v>1</v>
      </c>
      <c r="AE1638">
        <v>20120930</v>
      </c>
      <c r="AF1638" s="358">
        <v>41182</v>
      </c>
      <c r="AG1638" s="147">
        <v>41182</v>
      </c>
      <c r="AH1638" s="147">
        <v>2012</v>
      </c>
      <c r="AU1638">
        <v>0.128</v>
      </c>
      <c r="AV1638" t="s">
        <v>976</v>
      </c>
      <c r="AY1638" t="s">
        <v>976</v>
      </c>
      <c r="AZ1638" t="s">
        <v>962</v>
      </c>
      <c r="BF1638">
        <v>0.128</v>
      </c>
      <c r="BG1638" t="s">
        <v>976</v>
      </c>
      <c r="BJ1638" t="s">
        <v>976</v>
      </c>
      <c r="BK1638" t="s">
        <v>963</v>
      </c>
    </row>
    <row r="1639" spans="21:63">
      <c r="U1639" t="s">
        <v>234</v>
      </c>
      <c r="V1639" t="s">
        <v>230</v>
      </c>
      <c r="W1639" t="s">
        <v>235</v>
      </c>
      <c r="X1639">
        <v>7</v>
      </c>
      <c r="Y1639">
        <v>1074</v>
      </c>
      <c r="Z1639" t="s">
        <v>1067</v>
      </c>
      <c r="AA1639" t="s">
        <v>1068</v>
      </c>
      <c r="AB1639">
        <v>1</v>
      </c>
      <c r="AC1639" t="s">
        <v>960</v>
      </c>
      <c r="AD1639">
        <v>6</v>
      </c>
      <c r="AE1639">
        <v>20090930</v>
      </c>
      <c r="AF1639" s="358">
        <v>40086</v>
      </c>
      <c r="AG1639" s="147">
        <v>40086</v>
      </c>
      <c r="AH1639" s="147">
        <v>2009</v>
      </c>
      <c r="BE1639" t="s">
        <v>984</v>
      </c>
      <c r="BF1639">
        <v>10</v>
      </c>
      <c r="BG1639" t="s">
        <v>1061</v>
      </c>
      <c r="BJ1639" t="s">
        <v>1061</v>
      </c>
      <c r="BK1639" t="s">
        <v>963</v>
      </c>
    </row>
    <row r="1640" spans="21:63">
      <c r="U1640" t="s">
        <v>234</v>
      </c>
      <c r="V1640" t="s">
        <v>230</v>
      </c>
      <c r="W1640" t="s">
        <v>235</v>
      </c>
      <c r="X1640">
        <v>7</v>
      </c>
      <c r="Y1640">
        <v>1074</v>
      </c>
      <c r="Z1640" t="s">
        <v>1067</v>
      </c>
      <c r="AA1640" t="s">
        <v>1068</v>
      </c>
      <c r="AB1640">
        <v>1</v>
      </c>
      <c r="AC1640" t="s">
        <v>960</v>
      </c>
      <c r="AD1640">
        <v>6</v>
      </c>
      <c r="AE1640">
        <v>20100331</v>
      </c>
      <c r="AF1640" s="358">
        <v>40268</v>
      </c>
      <c r="AG1640" s="147">
        <v>40268</v>
      </c>
      <c r="AH1640" s="147">
        <v>2010</v>
      </c>
      <c r="BE1640" t="s">
        <v>984</v>
      </c>
      <c r="BF1640">
        <v>10</v>
      </c>
      <c r="BG1640" t="s">
        <v>1061</v>
      </c>
      <c r="BJ1640" t="s">
        <v>1061</v>
      </c>
      <c r="BK1640" t="s">
        <v>963</v>
      </c>
    </row>
    <row r="1641" spans="21:63">
      <c r="U1641" t="s">
        <v>234</v>
      </c>
      <c r="V1641" t="s">
        <v>230</v>
      </c>
      <c r="W1641" t="s">
        <v>235</v>
      </c>
      <c r="X1641">
        <v>7</v>
      </c>
      <c r="Y1641">
        <v>1074</v>
      </c>
      <c r="Z1641" t="s">
        <v>1067</v>
      </c>
      <c r="AA1641" t="s">
        <v>1068</v>
      </c>
      <c r="AB1641">
        <v>1</v>
      </c>
      <c r="AC1641" t="s">
        <v>960</v>
      </c>
      <c r="AD1641">
        <v>6</v>
      </c>
      <c r="AE1641">
        <v>20100930</v>
      </c>
      <c r="AF1641" s="358">
        <v>40451</v>
      </c>
      <c r="AG1641" s="147">
        <v>40451</v>
      </c>
      <c r="AH1641" s="147">
        <v>2010</v>
      </c>
      <c r="BE1641" t="s">
        <v>984</v>
      </c>
      <c r="BF1641">
        <v>10</v>
      </c>
      <c r="BG1641" t="s">
        <v>1061</v>
      </c>
      <c r="BJ1641" t="s">
        <v>1061</v>
      </c>
      <c r="BK1641" t="s">
        <v>963</v>
      </c>
    </row>
    <row r="1642" spans="21:63">
      <c r="U1642" t="s">
        <v>234</v>
      </c>
      <c r="V1642" t="s">
        <v>230</v>
      </c>
      <c r="W1642" t="s">
        <v>235</v>
      </c>
      <c r="X1642">
        <v>7</v>
      </c>
      <c r="Y1642">
        <v>1074</v>
      </c>
      <c r="Z1642" t="s">
        <v>1067</v>
      </c>
      <c r="AA1642" t="s">
        <v>1068</v>
      </c>
      <c r="AB1642">
        <v>1</v>
      </c>
      <c r="AC1642" t="s">
        <v>960</v>
      </c>
      <c r="AD1642">
        <v>6</v>
      </c>
      <c r="AE1642">
        <v>20110331</v>
      </c>
      <c r="AF1642" s="358">
        <v>40633</v>
      </c>
      <c r="AG1642" s="147">
        <v>40633</v>
      </c>
      <c r="AH1642" s="147">
        <v>2011</v>
      </c>
      <c r="BE1642" t="s">
        <v>984</v>
      </c>
      <c r="BF1642">
        <v>10</v>
      </c>
      <c r="BG1642" t="s">
        <v>1061</v>
      </c>
      <c r="BJ1642" t="s">
        <v>1061</v>
      </c>
      <c r="BK1642" t="s">
        <v>963</v>
      </c>
    </row>
    <row r="1643" spans="21:63">
      <c r="U1643" t="s">
        <v>234</v>
      </c>
      <c r="V1643" t="s">
        <v>230</v>
      </c>
      <c r="W1643" t="s">
        <v>235</v>
      </c>
      <c r="X1643">
        <v>7</v>
      </c>
      <c r="Y1643">
        <v>1074</v>
      </c>
      <c r="Z1643" t="s">
        <v>1067</v>
      </c>
      <c r="AA1643" t="s">
        <v>1068</v>
      </c>
      <c r="AB1643">
        <v>1</v>
      </c>
      <c r="AC1643" t="s">
        <v>960</v>
      </c>
      <c r="AD1643">
        <v>6</v>
      </c>
      <c r="AE1643">
        <v>20110930</v>
      </c>
      <c r="AF1643" s="358">
        <v>40816</v>
      </c>
      <c r="AG1643" s="147">
        <v>40816</v>
      </c>
      <c r="AH1643" s="147">
        <v>2011</v>
      </c>
      <c r="BE1643" t="s">
        <v>984</v>
      </c>
      <c r="BF1643">
        <v>10</v>
      </c>
      <c r="BG1643" t="s">
        <v>1061</v>
      </c>
      <c r="BJ1643" t="s">
        <v>1061</v>
      </c>
      <c r="BK1643" t="s">
        <v>963</v>
      </c>
    </row>
    <row r="1644" spans="21:63">
      <c r="U1644" t="s">
        <v>234</v>
      </c>
      <c r="V1644" t="s">
        <v>230</v>
      </c>
      <c r="W1644" t="s">
        <v>235</v>
      </c>
      <c r="X1644">
        <v>7</v>
      </c>
      <c r="Y1644">
        <v>1074</v>
      </c>
      <c r="Z1644" t="s">
        <v>1067</v>
      </c>
      <c r="AA1644" t="s">
        <v>1068</v>
      </c>
      <c r="AB1644">
        <v>1</v>
      </c>
      <c r="AC1644" t="s">
        <v>960</v>
      </c>
      <c r="AD1644">
        <v>6</v>
      </c>
      <c r="AE1644">
        <v>20120331</v>
      </c>
      <c r="AF1644" s="358">
        <v>40999</v>
      </c>
      <c r="AG1644" s="147">
        <v>40999</v>
      </c>
      <c r="AH1644" s="147">
        <v>2012</v>
      </c>
      <c r="BE1644" t="s">
        <v>984</v>
      </c>
      <c r="BF1644">
        <v>10</v>
      </c>
      <c r="BG1644" t="s">
        <v>1061</v>
      </c>
      <c r="BJ1644" t="s">
        <v>1061</v>
      </c>
      <c r="BK1644" t="s">
        <v>963</v>
      </c>
    </row>
    <row r="1645" spans="21:63">
      <c r="U1645" t="s">
        <v>234</v>
      </c>
      <c r="V1645" t="s">
        <v>230</v>
      </c>
      <c r="W1645" t="s">
        <v>235</v>
      </c>
      <c r="X1645">
        <v>7</v>
      </c>
      <c r="Y1645">
        <v>1082</v>
      </c>
      <c r="Z1645" t="s">
        <v>1032</v>
      </c>
      <c r="AA1645" t="s">
        <v>1033</v>
      </c>
      <c r="AB1645">
        <v>1</v>
      </c>
      <c r="AC1645" t="s">
        <v>960</v>
      </c>
      <c r="AD1645">
        <v>1</v>
      </c>
      <c r="AE1645">
        <v>20120531</v>
      </c>
      <c r="AF1645" s="358">
        <v>41060</v>
      </c>
      <c r="AG1645" s="147">
        <v>41060</v>
      </c>
      <c r="AH1645" s="147">
        <v>2012</v>
      </c>
      <c r="AU1645">
        <v>2.6</v>
      </c>
      <c r="AV1645" t="s">
        <v>976</v>
      </c>
      <c r="AY1645" t="s">
        <v>976</v>
      </c>
      <c r="AZ1645" t="s">
        <v>962</v>
      </c>
      <c r="BF1645">
        <v>2.6</v>
      </c>
      <c r="BG1645" t="s">
        <v>976</v>
      </c>
      <c r="BJ1645" t="s">
        <v>976</v>
      </c>
      <c r="BK1645" t="s">
        <v>963</v>
      </c>
    </row>
    <row r="1646" spans="21:63">
      <c r="U1646" t="s">
        <v>234</v>
      </c>
      <c r="V1646" t="s">
        <v>230</v>
      </c>
      <c r="W1646" t="s">
        <v>235</v>
      </c>
      <c r="X1646">
        <v>7</v>
      </c>
      <c r="Y1646">
        <v>1082</v>
      </c>
      <c r="Z1646" t="s">
        <v>1032</v>
      </c>
      <c r="AA1646" t="s">
        <v>1033</v>
      </c>
      <c r="AB1646">
        <v>1</v>
      </c>
      <c r="AC1646" t="s">
        <v>960</v>
      </c>
      <c r="AD1646">
        <v>1</v>
      </c>
      <c r="AE1646">
        <v>20120630</v>
      </c>
      <c r="AF1646" s="358">
        <v>41090</v>
      </c>
      <c r="AG1646" s="147">
        <v>41090</v>
      </c>
      <c r="AH1646" s="147">
        <v>2012</v>
      </c>
      <c r="AU1646">
        <v>2.4</v>
      </c>
      <c r="AV1646" t="s">
        <v>976</v>
      </c>
      <c r="AY1646" t="s">
        <v>976</v>
      </c>
      <c r="AZ1646" t="s">
        <v>962</v>
      </c>
      <c r="BF1646">
        <v>2.4</v>
      </c>
      <c r="BG1646" t="s">
        <v>976</v>
      </c>
      <c r="BJ1646" t="s">
        <v>976</v>
      </c>
      <c r="BK1646" t="s">
        <v>963</v>
      </c>
    </row>
    <row r="1647" spans="21:63">
      <c r="U1647" t="s">
        <v>234</v>
      </c>
      <c r="V1647" t="s">
        <v>230</v>
      </c>
      <c r="W1647" t="s">
        <v>235</v>
      </c>
      <c r="X1647">
        <v>7</v>
      </c>
      <c r="Y1647">
        <v>1082</v>
      </c>
      <c r="Z1647" t="s">
        <v>1032</v>
      </c>
      <c r="AA1647" t="s">
        <v>1033</v>
      </c>
      <c r="AB1647">
        <v>1</v>
      </c>
      <c r="AC1647" t="s">
        <v>960</v>
      </c>
      <c r="AD1647">
        <v>1</v>
      </c>
      <c r="AE1647">
        <v>20120731</v>
      </c>
      <c r="AF1647" s="358">
        <v>41121</v>
      </c>
      <c r="AG1647" s="147">
        <v>41121</v>
      </c>
      <c r="AH1647" s="147">
        <v>2012</v>
      </c>
      <c r="AU1647">
        <v>2.61</v>
      </c>
      <c r="AV1647" t="s">
        <v>976</v>
      </c>
      <c r="AY1647" t="s">
        <v>976</v>
      </c>
      <c r="AZ1647" t="s">
        <v>962</v>
      </c>
      <c r="BF1647">
        <v>2.61</v>
      </c>
      <c r="BG1647" t="s">
        <v>976</v>
      </c>
      <c r="BJ1647" t="s">
        <v>976</v>
      </c>
      <c r="BK1647" t="s">
        <v>963</v>
      </c>
    </row>
    <row r="1648" spans="21:63">
      <c r="U1648" t="s">
        <v>234</v>
      </c>
      <c r="V1648" t="s">
        <v>230</v>
      </c>
      <c r="W1648" t="s">
        <v>235</v>
      </c>
      <c r="X1648">
        <v>7</v>
      </c>
      <c r="Y1648">
        <v>1082</v>
      </c>
      <c r="Z1648" t="s">
        <v>1032</v>
      </c>
      <c r="AA1648" t="s">
        <v>1033</v>
      </c>
      <c r="AB1648">
        <v>1</v>
      </c>
      <c r="AC1648" t="s">
        <v>960</v>
      </c>
      <c r="AD1648">
        <v>1</v>
      </c>
      <c r="AE1648">
        <v>20120831</v>
      </c>
      <c r="AF1648" s="358">
        <v>41152</v>
      </c>
      <c r="AG1648" s="147">
        <v>41152</v>
      </c>
      <c r="AH1648" s="147">
        <v>2012</v>
      </c>
      <c r="AU1648">
        <v>3.48</v>
      </c>
      <c r="AV1648" t="s">
        <v>976</v>
      </c>
      <c r="AY1648" t="s">
        <v>976</v>
      </c>
      <c r="AZ1648" t="s">
        <v>962</v>
      </c>
      <c r="BF1648">
        <v>3.48</v>
      </c>
      <c r="BG1648" t="s">
        <v>976</v>
      </c>
      <c r="BJ1648" t="s">
        <v>976</v>
      </c>
      <c r="BK1648" t="s">
        <v>963</v>
      </c>
    </row>
    <row r="1649" spans="21:63">
      <c r="U1649" t="s">
        <v>234</v>
      </c>
      <c r="V1649" t="s">
        <v>230</v>
      </c>
      <c r="W1649" t="s">
        <v>235</v>
      </c>
      <c r="X1649">
        <v>7</v>
      </c>
      <c r="Y1649">
        <v>1082</v>
      </c>
      <c r="Z1649" t="s">
        <v>1032</v>
      </c>
      <c r="AA1649" t="s">
        <v>1033</v>
      </c>
      <c r="AB1649">
        <v>1</v>
      </c>
      <c r="AC1649" t="s">
        <v>960</v>
      </c>
      <c r="AD1649">
        <v>1</v>
      </c>
      <c r="AE1649">
        <v>20120930</v>
      </c>
      <c r="AF1649" s="358">
        <v>41182</v>
      </c>
      <c r="AG1649" s="147">
        <v>41182</v>
      </c>
      <c r="AH1649" s="147">
        <v>2012</v>
      </c>
      <c r="AU1649">
        <v>4.87</v>
      </c>
      <c r="AV1649" t="s">
        <v>976</v>
      </c>
      <c r="AY1649" t="s">
        <v>976</v>
      </c>
      <c r="AZ1649" t="s">
        <v>962</v>
      </c>
      <c r="BF1649">
        <v>4.87</v>
      </c>
      <c r="BG1649" t="s">
        <v>976</v>
      </c>
      <c r="BJ1649" t="s">
        <v>976</v>
      </c>
      <c r="BK1649" t="s">
        <v>963</v>
      </c>
    </row>
    <row r="1650" spans="21:63">
      <c r="U1650" t="s">
        <v>234</v>
      </c>
      <c r="V1650" t="s">
        <v>230</v>
      </c>
      <c r="W1650" t="s">
        <v>235</v>
      </c>
      <c r="X1650">
        <v>7</v>
      </c>
      <c r="Y1650">
        <v>1084</v>
      </c>
      <c r="Z1650" t="s">
        <v>1069</v>
      </c>
      <c r="AA1650" t="s">
        <v>1070</v>
      </c>
      <c r="AB1650">
        <v>1</v>
      </c>
      <c r="AC1650" t="s">
        <v>960</v>
      </c>
      <c r="AD1650">
        <v>6</v>
      </c>
      <c r="AE1650">
        <v>20090930</v>
      </c>
      <c r="AF1650" s="358">
        <v>40086</v>
      </c>
      <c r="AG1650" s="147">
        <v>40086</v>
      </c>
      <c r="AH1650" s="147">
        <v>2009</v>
      </c>
      <c r="BF1650">
        <v>1800</v>
      </c>
      <c r="BG1650" t="s">
        <v>1061</v>
      </c>
      <c r="BJ1650" t="s">
        <v>1061</v>
      </c>
      <c r="BK1650" t="s">
        <v>963</v>
      </c>
    </row>
    <row r="1651" spans="21:63">
      <c r="U1651" t="s">
        <v>234</v>
      </c>
      <c r="V1651" t="s">
        <v>230</v>
      </c>
      <c r="W1651" t="s">
        <v>235</v>
      </c>
      <c r="X1651">
        <v>7</v>
      </c>
      <c r="Y1651">
        <v>1084</v>
      </c>
      <c r="Z1651" t="s">
        <v>1069</v>
      </c>
      <c r="AA1651" t="s">
        <v>1070</v>
      </c>
      <c r="AB1651">
        <v>1</v>
      </c>
      <c r="AC1651" t="s">
        <v>960</v>
      </c>
      <c r="AD1651">
        <v>6</v>
      </c>
      <c r="AE1651">
        <v>20100331</v>
      </c>
      <c r="AF1651" s="358">
        <v>40268</v>
      </c>
      <c r="AG1651" s="147">
        <v>40268</v>
      </c>
      <c r="AH1651" s="147">
        <v>2010</v>
      </c>
      <c r="BF1651">
        <v>4600</v>
      </c>
      <c r="BG1651" t="s">
        <v>1061</v>
      </c>
      <c r="BJ1651" t="s">
        <v>1061</v>
      </c>
      <c r="BK1651" t="s">
        <v>963</v>
      </c>
    </row>
    <row r="1652" spans="21:63">
      <c r="U1652" t="s">
        <v>234</v>
      </c>
      <c r="V1652" t="s">
        <v>230</v>
      </c>
      <c r="W1652" t="s">
        <v>235</v>
      </c>
      <c r="X1652">
        <v>7</v>
      </c>
      <c r="Y1652">
        <v>1084</v>
      </c>
      <c r="Z1652" t="s">
        <v>1069</v>
      </c>
      <c r="AA1652" t="s">
        <v>1070</v>
      </c>
      <c r="AB1652">
        <v>1</v>
      </c>
      <c r="AC1652" t="s">
        <v>960</v>
      </c>
      <c r="AD1652">
        <v>6</v>
      </c>
      <c r="AE1652">
        <v>20100930</v>
      </c>
      <c r="AF1652" s="358">
        <v>40451</v>
      </c>
      <c r="AG1652" s="147">
        <v>40451</v>
      </c>
      <c r="AH1652" s="147">
        <v>2010</v>
      </c>
      <c r="BF1652">
        <v>3300</v>
      </c>
      <c r="BG1652" t="s">
        <v>1061</v>
      </c>
      <c r="BJ1652" t="s">
        <v>1061</v>
      </c>
      <c r="BK1652" t="s">
        <v>963</v>
      </c>
    </row>
    <row r="1653" spans="21:63">
      <c r="U1653" t="s">
        <v>234</v>
      </c>
      <c r="V1653" t="s">
        <v>230</v>
      </c>
      <c r="W1653" t="s">
        <v>235</v>
      </c>
      <c r="X1653">
        <v>7</v>
      </c>
      <c r="Y1653">
        <v>1084</v>
      </c>
      <c r="Z1653" t="s">
        <v>1069</v>
      </c>
      <c r="AA1653" t="s">
        <v>1070</v>
      </c>
      <c r="AB1653">
        <v>1</v>
      </c>
      <c r="AC1653" t="s">
        <v>960</v>
      </c>
      <c r="AD1653">
        <v>6</v>
      </c>
      <c r="AE1653">
        <v>20110331</v>
      </c>
      <c r="AF1653" s="358">
        <v>40633</v>
      </c>
      <c r="AG1653" s="147">
        <v>40633</v>
      </c>
      <c r="AH1653" s="147">
        <v>2011</v>
      </c>
      <c r="BF1653">
        <v>3600</v>
      </c>
      <c r="BG1653" t="s">
        <v>1061</v>
      </c>
      <c r="BJ1653" t="s">
        <v>1061</v>
      </c>
      <c r="BK1653" t="s">
        <v>963</v>
      </c>
    </row>
    <row r="1654" spans="21:63">
      <c r="U1654" t="s">
        <v>234</v>
      </c>
      <c r="V1654" t="s">
        <v>230</v>
      </c>
      <c r="W1654" t="s">
        <v>235</v>
      </c>
      <c r="X1654">
        <v>7</v>
      </c>
      <c r="Y1654">
        <v>1084</v>
      </c>
      <c r="Z1654" t="s">
        <v>1069</v>
      </c>
      <c r="AA1654" t="s">
        <v>1070</v>
      </c>
      <c r="AB1654">
        <v>1</v>
      </c>
      <c r="AC1654" t="s">
        <v>960</v>
      </c>
      <c r="AD1654">
        <v>6</v>
      </c>
      <c r="AE1654">
        <v>20110930</v>
      </c>
      <c r="AF1654" s="358">
        <v>40816</v>
      </c>
      <c r="AG1654" s="147">
        <v>40816</v>
      </c>
      <c r="AH1654" s="147">
        <v>2011</v>
      </c>
      <c r="BF1654">
        <v>1200</v>
      </c>
      <c r="BG1654" t="s">
        <v>1061</v>
      </c>
      <c r="BJ1654" t="s">
        <v>1061</v>
      </c>
      <c r="BK1654" t="s">
        <v>963</v>
      </c>
    </row>
    <row r="1655" spans="21:63">
      <c r="U1655" t="s">
        <v>234</v>
      </c>
      <c r="V1655" t="s">
        <v>230</v>
      </c>
      <c r="W1655" t="s">
        <v>235</v>
      </c>
      <c r="X1655">
        <v>7</v>
      </c>
      <c r="Y1655">
        <v>1084</v>
      </c>
      <c r="Z1655" t="s">
        <v>1069</v>
      </c>
      <c r="AA1655" t="s">
        <v>1070</v>
      </c>
      <c r="AB1655">
        <v>1</v>
      </c>
      <c r="AC1655" t="s">
        <v>960</v>
      </c>
      <c r="AD1655">
        <v>6</v>
      </c>
      <c r="AE1655">
        <v>20120331</v>
      </c>
      <c r="AF1655" s="358">
        <v>40999</v>
      </c>
      <c r="AG1655" s="147">
        <v>40999</v>
      </c>
      <c r="AH1655" s="147">
        <v>2012</v>
      </c>
      <c r="BF1655">
        <v>4400</v>
      </c>
      <c r="BG1655" t="s">
        <v>1061</v>
      </c>
      <c r="BJ1655" t="s">
        <v>1061</v>
      </c>
      <c r="BK1655" t="s">
        <v>963</v>
      </c>
    </row>
    <row r="1656" spans="21:63">
      <c r="U1656" t="s">
        <v>234</v>
      </c>
      <c r="V1656" t="s">
        <v>230</v>
      </c>
      <c r="W1656" t="s">
        <v>235</v>
      </c>
      <c r="X1656">
        <v>7</v>
      </c>
      <c r="Y1656">
        <v>1094</v>
      </c>
      <c r="Z1656" t="s">
        <v>1071</v>
      </c>
      <c r="AA1656" t="s">
        <v>1072</v>
      </c>
      <c r="AB1656">
        <v>1</v>
      </c>
      <c r="AC1656" t="s">
        <v>960</v>
      </c>
      <c r="AD1656">
        <v>6</v>
      </c>
      <c r="AE1656">
        <v>20090930</v>
      </c>
      <c r="AF1656" s="358">
        <v>40086</v>
      </c>
      <c r="AG1656" s="147">
        <v>40086</v>
      </c>
      <c r="AH1656" s="147">
        <v>2009</v>
      </c>
      <c r="BF1656">
        <v>20</v>
      </c>
      <c r="BG1656" t="s">
        <v>1061</v>
      </c>
      <c r="BJ1656" t="s">
        <v>1061</v>
      </c>
      <c r="BK1656" t="s">
        <v>963</v>
      </c>
    </row>
    <row r="1657" spans="21:63">
      <c r="U1657" t="s">
        <v>234</v>
      </c>
      <c r="V1657" t="s">
        <v>230</v>
      </c>
      <c r="W1657" t="s">
        <v>235</v>
      </c>
      <c r="X1657">
        <v>7</v>
      </c>
      <c r="Y1657">
        <v>1094</v>
      </c>
      <c r="Z1657" t="s">
        <v>1071</v>
      </c>
      <c r="AA1657" t="s">
        <v>1072</v>
      </c>
      <c r="AB1657">
        <v>1</v>
      </c>
      <c r="AC1657" t="s">
        <v>960</v>
      </c>
      <c r="AD1657">
        <v>6</v>
      </c>
      <c r="AE1657">
        <v>20100331</v>
      </c>
      <c r="AF1657" s="358">
        <v>40268</v>
      </c>
      <c r="AG1657" s="147">
        <v>40268</v>
      </c>
      <c r="AH1657" s="147">
        <v>2010</v>
      </c>
      <c r="BF1657">
        <v>10</v>
      </c>
      <c r="BG1657" t="s">
        <v>1061</v>
      </c>
      <c r="BJ1657" t="s">
        <v>1061</v>
      </c>
      <c r="BK1657" t="s">
        <v>963</v>
      </c>
    </row>
    <row r="1658" spans="21:63">
      <c r="U1658" t="s">
        <v>234</v>
      </c>
      <c r="V1658" t="s">
        <v>230</v>
      </c>
      <c r="W1658" t="s">
        <v>235</v>
      </c>
      <c r="X1658">
        <v>7</v>
      </c>
      <c r="Y1658">
        <v>1094</v>
      </c>
      <c r="Z1658" t="s">
        <v>1071</v>
      </c>
      <c r="AA1658" t="s">
        <v>1072</v>
      </c>
      <c r="AB1658">
        <v>1</v>
      </c>
      <c r="AC1658" t="s">
        <v>960</v>
      </c>
      <c r="AD1658">
        <v>6</v>
      </c>
      <c r="AE1658">
        <v>20100930</v>
      </c>
      <c r="AF1658" s="358">
        <v>40451</v>
      </c>
      <c r="AG1658" s="147">
        <v>40451</v>
      </c>
      <c r="AH1658" s="147">
        <v>2010</v>
      </c>
      <c r="BE1658" t="s">
        <v>984</v>
      </c>
      <c r="BF1658">
        <v>10</v>
      </c>
      <c r="BG1658" t="s">
        <v>1061</v>
      </c>
      <c r="BJ1658" t="s">
        <v>1061</v>
      </c>
      <c r="BK1658" t="s">
        <v>963</v>
      </c>
    </row>
    <row r="1659" spans="21:63">
      <c r="U1659" t="s">
        <v>234</v>
      </c>
      <c r="V1659" t="s">
        <v>230</v>
      </c>
      <c r="W1659" t="s">
        <v>235</v>
      </c>
      <c r="X1659">
        <v>7</v>
      </c>
      <c r="Y1659">
        <v>1094</v>
      </c>
      <c r="Z1659" t="s">
        <v>1071</v>
      </c>
      <c r="AA1659" t="s">
        <v>1072</v>
      </c>
      <c r="AB1659">
        <v>1</v>
      </c>
      <c r="AC1659" t="s">
        <v>960</v>
      </c>
      <c r="AD1659">
        <v>6</v>
      </c>
      <c r="AE1659">
        <v>20110331</v>
      </c>
      <c r="AF1659" s="358">
        <v>40633</v>
      </c>
      <c r="AG1659" s="147">
        <v>40633</v>
      </c>
      <c r="AH1659" s="147">
        <v>2011</v>
      </c>
      <c r="BE1659" t="s">
        <v>984</v>
      </c>
      <c r="BF1659">
        <v>10</v>
      </c>
      <c r="BG1659" t="s">
        <v>1061</v>
      </c>
      <c r="BJ1659" t="s">
        <v>1061</v>
      </c>
      <c r="BK1659" t="s">
        <v>963</v>
      </c>
    </row>
    <row r="1660" spans="21:63">
      <c r="U1660" t="s">
        <v>234</v>
      </c>
      <c r="V1660" t="s">
        <v>230</v>
      </c>
      <c r="W1660" t="s">
        <v>235</v>
      </c>
      <c r="X1660">
        <v>7</v>
      </c>
      <c r="Y1660">
        <v>1094</v>
      </c>
      <c r="Z1660" t="s">
        <v>1071</v>
      </c>
      <c r="AA1660" t="s">
        <v>1072</v>
      </c>
      <c r="AB1660">
        <v>1</v>
      </c>
      <c r="AC1660" t="s">
        <v>960</v>
      </c>
      <c r="AD1660">
        <v>6</v>
      </c>
      <c r="AE1660">
        <v>20110930</v>
      </c>
      <c r="AF1660" s="358">
        <v>40816</v>
      </c>
      <c r="AG1660" s="147">
        <v>40816</v>
      </c>
      <c r="AH1660" s="147">
        <v>2011</v>
      </c>
      <c r="BE1660" t="s">
        <v>984</v>
      </c>
      <c r="BF1660">
        <v>10</v>
      </c>
      <c r="BG1660" t="s">
        <v>1061</v>
      </c>
      <c r="BJ1660" t="s">
        <v>1061</v>
      </c>
      <c r="BK1660" t="s">
        <v>963</v>
      </c>
    </row>
    <row r="1661" spans="21:63">
      <c r="U1661" t="s">
        <v>234</v>
      </c>
      <c r="V1661" t="s">
        <v>230</v>
      </c>
      <c r="W1661" t="s">
        <v>235</v>
      </c>
      <c r="X1661">
        <v>7</v>
      </c>
      <c r="Y1661">
        <v>1094</v>
      </c>
      <c r="Z1661" t="s">
        <v>1071</v>
      </c>
      <c r="AA1661" t="s">
        <v>1072</v>
      </c>
      <c r="AB1661">
        <v>1</v>
      </c>
      <c r="AC1661" t="s">
        <v>960</v>
      </c>
      <c r="AD1661">
        <v>6</v>
      </c>
      <c r="AE1661">
        <v>20120331</v>
      </c>
      <c r="AF1661" s="358">
        <v>40999</v>
      </c>
      <c r="AG1661" s="147">
        <v>40999</v>
      </c>
      <c r="AH1661" s="147">
        <v>2012</v>
      </c>
      <c r="BE1661" t="s">
        <v>984</v>
      </c>
      <c r="BF1661">
        <v>10</v>
      </c>
      <c r="BG1661" t="s">
        <v>1061</v>
      </c>
      <c r="BJ1661" t="s">
        <v>1061</v>
      </c>
      <c r="BK1661" t="s">
        <v>963</v>
      </c>
    </row>
    <row r="1662" spans="21:63">
      <c r="U1662" t="s">
        <v>234</v>
      </c>
      <c r="V1662" t="s">
        <v>230</v>
      </c>
      <c r="W1662" t="s">
        <v>235</v>
      </c>
      <c r="X1662">
        <v>7</v>
      </c>
      <c r="Y1662">
        <v>1105</v>
      </c>
      <c r="Z1662" t="s">
        <v>1034</v>
      </c>
      <c r="AA1662" t="s">
        <v>1035</v>
      </c>
      <c r="AB1662">
        <v>1</v>
      </c>
      <c r="AC1662" t="s">
        <v>960</v>
      </c>
      <c r="AD1662">
        <v>1</v>
      </c>
      <c r="AE1662">
        <v>20120531</v>
      </c>
      <c r="AF1662" s="358">
        <v>41060</v>
      </c>
      <c r="AG1662" s="147">
        <v>41060</v>
      </c>
      <c r="AH1662" s="147">
        <v>2012</v>
      </c>
      <c r="AU1662">
        <v>0.45</v>
      </c>
      <c r="AV1662" t="s">
        <v>976</v>
      </c>
      <c r="AY1662" t="s">
        <v>976</v>
      </c>
      <c r="AZ1662" t="s">
        <v>962</v>
      </c>
      <c r="BF1662">
        <v>0.45</v>
      </c>
      <c r="BG1662" t="s">
        <v>976</v>
      </c>
      <c r="BJ1662" t="s">
        <v>976</v>
      </c>
      <c r="BK1662" t="s">
        <v>963</v>
      </c>
    </row>
    <row r="1663" spans="21:63">
      <c r="U1663" t="s">
        <v>234</v>
      </c>
      <c r="V1663" t="s">
        <v>230</v>
      </c>
      <c r="W1663" t="s">
        <v>235</v>
      </c>
      <c r="X1663">
        <v>7</v>
      </c>
      <c r="Y1663">
        <v>1105</v>
      </c>
      <c r="Z1663" t="s">
        <v>1034</v>
      </c>
      <c r="AA1663" t="s">
        <v>1035</v>
      </c>
      <c r="AB1663">
        <v>1</v>
      </c>
      <c r="AC1663" t="s">
        <v>960</v>
      </c>
      <c r="AD1663">
        <v>1</v>
      </c>
      <c r="AE1663">
        <v>20120630</v>
      </c>
      <c r="AF1663" s="358">
        <v>41090</v>
      </c>
      <c r="AG1663" s="147">
        <v>41090</v>
      </c>
      <c r="AH1663" s="147">
        <v>2012</v>
      </c>
      <c r="AU1663">
        <v>0.19</v>
      </c>
      <c r="AV1663" t="s">
        <v>976</v>
      </c>
      <c r="AY1663" t="s">
        <v>976</v>
      </c>
      <c r="AZ1663" t="s">
        <v>962</v>
      </c>
      <c r="BF1663">
        <v>0.19</v>
      </c>
      <c r="BG1663" t="s">
        <v>976</v>
      </c>
      <c r="BJ1663" t="s">
        <v>976</v>
      </c>
      <c r="BK1663" t="s">
        <v>963</v>
      </c>
    </row>
    <row r="1664" spans="21:63">
      <c r="U1664" t="s">
        <v>234</v>
      </c>
      <c r="V1664" t="s">
        <v>230</v>
      </c>
      <c r="W1664" t="s">
        <v>235</v>
      </c>
      <c r="X1664">
        <v>7</v>
      </c>
      <c r="Y1664">
        <v>1105</v>
      </c>
      <c r="Z1664" t="s">
        <v>1034</v>
      </c>
      <c r="AA1664" t="s">
        <v>1035</v>
      </c>
      <c r="AB1664">
        <v>1</v>
      </c>
      <c r="AC1664" t="s">
        <v>960</v>
      </c>
      <c r="AD1664">
        <v>1</v>
      </c>
      <c r="AE1664">
        <v>20120731</v>
      </c>
      <c r="AF1664" s="358">
        <v>41121</v>
      </c>
      <c r="AG1664" s="147">
        <v>41121</v>
      </c>
      <c r="AH1664" s="147">
        <v>2012</v>
      </c>
      <c r="AU1664">
        <v>0.17</v>
      </c>
      <c r="AV1664" t="s">
        <v>976</v>
      </c>
      <c r="AY1664" t="s">
        <v>976</v>
      </c>
      <c r="AZ1664" t="s">
        <v>962</v>
      </c>
      <c r="BF1664">
        <v>0.17</v>
      </c>
      <c r="BG1664" t="s">
        <v>976</v>
      </c>
      <c r="BJ1664" t="s">
        <v>976</v>
      </c>
      <c r="BK1664" t="s">
        <v>963</v>
      </c>
    </row>
    <row r="1665" spans="21:63">
      <c r="U1665" t="s">
        <v>234</v>
      </c>
      <c r="V1665" t="s">
        <v>230</v>
      </c>
      <c r="W1665" t="s">
        <v>235</v>
      </c>
      <c r="X1665">
        <v>7</v>
      </c>
      <c r="Y1665">
        <v>1105</v>
      </c>
      <c r="Z1665" t="s">
        <v>1034</v>
      </c>
      <c r="AA1665" t="s">
        <v>1035</v>
      </c>
      <c r="AB1665">
        <v>1</v>
      </c>
      <c r="AC1665" t="s">
        <v>960</v>
      </c>
      <c r="AD1665">
        <v>1</v>
      </c>
      <c r="AE1665">
        <v>20120831</v>
      </c>
      <c r="AF1665" s="358">
        <v>41152</v>
      </c>
      <c r="AG1665" s="147">
        <v>41152</v>
      </c>
      <c r="AH1665" s="147">
        <v>2012</v>
      </c>
      <c r="AU1665">
        <v>0.06</v>
      </c>
      <c r="AV1665" t="s">
        <v>976</v>
      </c>
      <c r="AY1665" t="s">
        <v>976</v>
      </c>
      <c r="AZ1665" t="s">
        <v>962</v>
      </c>
      <c r="BF1665">
        <v>0.06</v>
      </c>
      <c r="BG1665" t="s">
        <v>976</v>
      </c>
      <c r="BJ1665" t="s">
        <v>976</v>
      </c>
      <c r="BK1665" t="s">
        <v>963</v>
      </c>
    </row>
    <row r="1666" spans="21:63">
      <c r="U1666" t="s">
        <v>234</v>
      </c>
      <c r="V1666" t="s">
        <v>230</v>
      </c>
      <c r="W1666" t="s">
        <v>235</v>
      </c>
      <c r="X1666">
        <v>7</v>
      </c>
      <c r="Y1666">
        <v>1105</v>
      </c>
      <c r="Z1666" t="s">
        <v>1034</v>
      </c>
      <c r="AA1666" t="s">
        <v>1035</v>
      </c>
      <c r="AB1666">
        <v>1</v>
      </c>
      <c r="AC1666" t="s">
        <v>960</v>
      </c>
      <c r="AD1666">
        <v>1</v>
      </c>
      <c r="AE1666">
        <v>20120930</v>
      </c>
      <c r="AF1666" s="358">
        <v>41182</v>
      </c>
      <c r="AG1666" s="147">
        <v>41182</v>
      </c>
      <c r="AH1666" s="147">
        <v>2012</v>
      </c>
      <c r="AU1666">
        <v>0.08</v>
      </c>
      <c r="AV1666" t="s">
        <v>976</v>
      </c>
      <c r="AY1666" t="s">
        <v>976</v>
      </c>
      <c r="AZ1666" t="s">
        <v>962</v>
      </c>
      <c r="BF1666">
        <v>0.08</v>
      </c>
      <c r="BG1666" t="s">
        <v>976</v>
      </c>
      <c r="BJ1666" t="s">
        <v>976</v>
      </c>
      <c r="BK1666" t="s">
        <v>963</v>
      </c>
    </row>
    <row r="1667" spans="21:63">
      <c r="U1667" t="s">
        <v>234</v>
      </c>
      <c r="V1667" t="s">
        <v>230</v>
      </c>
      <c r="W1667" t="s">
        <v>235</v>
      </c>
      <c r="X1667">
        <v>7</v>
      </c>
      <c r="Y1667">
        <v>1106</v>
      </c>
      <c r="Z1667" t="s">
        <v>1036</v>
      </c>
      <c r="AA1667" t="s">
        <v>1037</v>
      </c>
      <c r="AB1667">
        <v>1</v>
      </c>
      <c r="AC1667" t="s">
        <v>960</v>
      </c>
      <c r="AD1667">
        <v>1</v>
      </c>
      <c r="AE1667">
        <v>20120531</v>
      </c>
      <c r="AF1667" s="358">
        <v>41060</v>
      </c>
      <c r="AG1667" s="147">
        <v>41060</v>
      </c>
      <c r="AH1667" s="147">
        <v>2012</v>
      </c>
      <c r="AT1667" t="s">
        <v>984</v>
      </c>
      <c r="AU1667">
        <v>0.03</v>
      </c>
      <c r="AV1667" t="s">
        <v>976</v>
      </c>
      <c r="AY1667" t="s">
        <v>976</v>
      </c>
      <c r="AZ1667" t="s">
        <v>962</v>
      </c>
      <c r="BE1667" t="s">
        <v>984</v>
      </c>
      <c r="BF1667">
        <v>0.03</v>
      </c>
      <c r="BG1667" t="s">
        <v>976</v>
      </c>
      <c r="BJ1667" t="s">
        <v>976</v>
      </c>
      <c r="BK1667" t="s">
        <v>963</v>
      </c>
    </row>
    <row r="1668" spans="21:63">
      <c r="U1668" t="s">
        <v>234</v>
      </c>
      <c r="V1668" t="s">
        <v>230</v>
      </c>
      <c r="W1668" t="s">
        <v>235</v>
      </c>
      <c r="X1668">
        <v>7</v>
      </c>
      <c r="Y1668">
        <v>1106</v>
      </c>
      <c r="Z1668" t="s">
        <v>1036</v>
      </c>
      <c r="AA1668" t="s">
        <v>1037</v>
      </c>
      <c r="AB1668">
        <v>1</v>
      </c>
      <c r="AC1668" t="s">
        <v>960</v>
      </c>
      <c r="AD1668">
        <v>1</v>
      </c>
      <c r="AE1668">
        <v>20120630</v>
      </c>
      <c r="AF1668" s="358">
        <v>41090</v>
      </c>
      <c r="AG1668" s="147">
        <v>41090</v>
      </c>
      <c r="AH1668" s="147">
        <v>2012</v>
      </c>
      <c r="AT1668" t="s">
        <v>984</v>
      </c>
      <c r="AU1668">
        <v>0.03</v>
      </c>
      <c r="AV1668" t="s">
        <v>976</v>
      </c>
      <c r="AY1668" t="s">
        <v>976</v>
      </c>
      <c r="AZ1668" t="s">
        <v>962</v>
      </c>
      <c r="BE1668" t="s">
        <v>984</v>
      </c>
      <c r="BF1668">
        <v>0.03</v>
      </c>
      <c r="BG1668" t="s">
        <v>976</v>
      </c>
      <c r="BJ1668" t="s">
        <v>976</v>
      </c>
      <c r="BK1668" t="s">
        <v>963</v>
      </c>
    </row>
    <row r="1669" spans="21:63">
      <c r="U1669" t="s">
        <v>234</v>
      </c>
      <c r="V1669" t="s">
        <v>230</v>
      </c>
      <c r="W1669" t="s">
        <v>235</v>
      </c>
      <c r="X1669">
        <v>7</v>
      </c>
      <c r="Y1669">
        <v>1106</v>
      </c>
      <c r="Z1669" t="s">
        <v>1036</v>
      </c>
      <c r="AA1669" t="s">
        <v>1037</v>
      </c>
      <c r="AB1669">
        <v>1</v>
      </c>
      <c r="AC1669" t="s">
        <v>960</v>
      </c>
      <c r="AD1669">
        <v>1</v>
      </c>
      <c r="AE1669">
        <v>20120731</v>
      </c>
      <c r="AF1669" s="358">
        <v>41121</v>
      </c>
      <c r="AG1669" s="147">
        <v>41121</v>
      </c>
      <c r="AH1669" s="147">
        <v>2012</v>
      </c>
      <c r="AT1669" t="s">
        <v>984</v>
      </c>
      <c r="AU1669">
        <v>0.03</v>
      </c>
      <c r="AV1669" t="s">
        <v>976</v>
      </c>
      <c r="AY1669" t="s">
        <v>976</v>
      </c>
      <c r="AZ1669" t="s">
        <v>962</v>
      </c>
      <c r="BE1669" t="s">
        <v>984</v>
      </c>
      <c r="BF1669">
        <v>0.03</v>
      </c>
      <c r="BG1669" t="s">
        <v>976</v>
      </c>
      <c r="BJ1669" t="s">
        <v>976</v>
      </c>
      <c r="BK1669" t="s">
        <v>963</v>
      </c>
    </row>
    <row r="1670" spans="21:63">
      <c r="U1670" t="s">
        <v>234</v>
      </c>
      <c r="V1670" t="s">
        <v>230</v>
      </c>
      <c r="W1670" t="s">
        <v>235</v>
      </c>
      <c r="X1670">
        <v>7</v>
      </c>
      <c r="Y1670">
        <v>1106</v>
      </c>
      <c r="Z1670" t="s">
        <v>1036</v>
      </c>
      <c r="AA1670" t="s">
        <v>1037</v>
      </c>
      <c r="AB1670">
        <v>1</v>
      </c>
      <c r="AC1670" t="s">
        <v>960</v>
      </c>
      <c r="AD1670">
        <v>1</v>
      </c>
      <c r="AE1670">
        <v>20120831</v>
      </c>
      <c r="AF1670" s="358">
        <v>41152</v>
      </c>
      <c r="AG1670" s="147">
        <v>41152</v>
      </c>
      <c r="AH1670" s="147">
        <v>2012</v>
      </c>
      <c r="AT1670" t="s">
        <v>984</v>
      </c>
      <c r="AU1670">
        <v>0.03</v>
      </c>
      <c r="AV1670" t="s">
        <v>976</v>
      </c>
      <c r="AY1670" t="s">
        <v>976</v>
      </c>
      <c r="AZ1670" t="s">
        <v>962</v>
      </c>
      <c r="BE1670" t="s">
        <v>984</v>
      </c>
      <c r="BF1670">
        <v>0.03</v>
      </c>
      <c r="BG1670" t="s">
        <v>976</v>
      </c>
      <c r="BJ1670" t="s">
        <v>976</v>
      </c>
      <c r="BK1670" t="s">
        <v>963</v>
      </c>
    </row>
    <row r="1671" spans="21:63">
      <c r="U1671" t="s">
        <v>234</v>
      </c>
      <c r="V1671" t="s">
        <v>230</v>
      </c>
      <c r="W1671" t="s">
        <v>235</v>
      </c>
      <c r="X1671">
        <v>7</v>
      </c>
      <c r="Y1671">
        <v>1106</v>
      </c>
      <c r="Z1671" t="s">
        <v>1036</v>
      </c>
      <c r="AA1671" t="s">
        <v>1037</v>
      </c>
      <c r="AB1671">
        <v>1</v>
      </c>
      <c r="AC1671" t="s">
        <v>960</v>
      </c>
      <c r="AD1671">
        <v>1</v>
      </c>
      <c r="AE1671">
        <v>20120930</v>
      </c>
      <c r="AF1671" s="358">
        <v>41182</v>
      </c>
      <c r="AG1671" s="147">
        <v>41182</v>
      </c>
      <c r="AH1671" s="147">
        <v>2012</v>
      </c>
      <c r="AT1671" t="s">
        <v>984</v>
      </c>
      <c r="AU1671">
        <v>0.03</v>
      </c>
      <c r="AV1671" t="s">
        <v>976</v>
      </c>
      <c r="AY1671" t="s">
        <v>976</v>
      </c>
      <c r="AZ1671" t="s">
        <v>962</v>
      </c>
      <c r="BE1671" t="s">
        <v>984</v>
      </c>
      <c r="BF1671">
        <v>0.03</v>
      </c>
      <c r="BG1671" t="s">
        <v>976</v>
      </c>
      <c r="BJ1671" t="s">
        <v>976</v>
      </c>
      <c r="BK1671" t="s">
        <v>963</v>
      </c>
    </row>
    <row r="1672" spans="21:63">
      <c r="U1672" t="s">
        <v>234</v>
      </c>
      <c r="V1672" t="s">
        <v>230</v>
      </c>
      <c r="W1672" t="s">
        <v>235</v>
      </c>
      <c r="X1672">
        <v>7</v>
      </c>
      <c r="Y1672">
        <v>1106</v>
      </c>
      <c r="Z1672" t="s">
        <v>1036</v>
      </c>
      <c r="AA1672" t="s">
        <v>1073</v>
      </c>
      <c r="AB1672">
        <v>1</v>
      </c>
      <c r="AC1672" t="s">
        <v>960</v>
      </c>
      <c r="AD1672">
        <v>6</v>
      </c>
      <c r="AE1672">
        <v>20090930</v>
      </c>
      <c r="AF1672" s="358">
        <v>40086</v>
      </c>
      <c r="AG1672" s="147">
        <v>40086</v>
      </c>
      <c r="AH1672" s="147">
        <v>2009</v>
      </c>
      <c r="BE1672" t="s">
        <v>984</v>
      </c>
      <c r="BF1672">
        <v>10</v>
      </c>
      <c r="BG1672" t="s">
        <v>1061</v>
      </c>
      <c r="BJ1672" t="s">
        <v>1061</v>
      </c>
      <c r="BK1672" t="s">
        <v>963</v>
      </c>
    </row>
    <row r="1673" spans="21:63">
      <c r="U1673" t="s">
        <v>234</v>
      </c>
      <c r="V1673" t="s">
        <v>230</v>
      </c>
      <c r="W1673" t="s">
        <v>235</v>
      </c>
      <c r="X1673">
        <v>7</v>
      </c>
      <c r="Y1673">
        <v>1106</v>
      </c>
      <c r="Z1673" t="s">
        <v>1036</v>
      </c>
      <c r="AA1673" t="s">
        <v>1073</v>
      </c>
      <c r="AB1673">
        <v>1</v>
      </c>
      <c r="AC1673" t="s">
        <v>960</v>
      </c>
      <c r="AD1673">
        <v>6</v>
      </c>
      <c r="AE1673">
        <v>20100331</v>
      </c>
      <c r="AF1673" s="358">
        <v>40268</v>
      </c>
      <c r="AG1673" s="147">
        <v>40268</v>
      </c>
      <c r="AH1673" s="147">
        <v>2010</v>
      </c>
      <c r="BE1673" t="s">
        <v>984</v>
      </c>
      <c r="BF1673">
        <v>10</v>
      </c>
      <c r="BG1673" t="s">
        <v>1061</v>
      </c>
      <c r="BJ1673" t="s">
        <v>1061</v>
      </c>
      <c r="BK1673" t="s">
        <v>963</v>
      </c>
    </row>
    <row r="1674" spans="21:63">
      <c r="U1674" t="s">
        <v>234</v>
      </c>
      <c r="V1674" t="s">
        <v>230</v>
      </c>
      <c r="W1674" t="s">
        <v>235</v>
      </c>
      <c r="X1674">
        <v>7</v>
      </c>
      <c r="Y1674">
        <v>1106</v>
      </c>
      <c r="Z1674" t="s">
        <v>1036</v>
      </c>
      <c r="AA1674" t="s">
        <v>1073</v>
      </c>
      <c r="AB1674">
        <v>1</v>
      </c>
      <c r="AC1674" t="s">
        <v>960</v>
      </c>
      <c r="AD1674">
        <v>6</v>
      </c>
      <c r="AE1674">
        <v>20100930</v>
      </c>
      <c r="AF1674" s="358">
        <v>40451</v>
      </c>
      <c r="AG1674" s="147">
        <v>40451</v>
      </c>
      <c r="AH1674" s="147">
        <v>2010</v>
      </c>
      <c r="BE1674" t="s">
        <v>984</v>
      </c>
      <c r="BF1674">
        <v>10</v>
      </c>
      <c r="BG1674" t="s">
        <v>1061</v>
      </c>
      <c r="BJ1674" t="s">
        <v>1061</v>
      </c>
      <c r="BK1674" t="s">
        <v>963</v>
      </c>
    </row>
    <row r="1675" spans="21:63">
      <c r="U1675" t="s">
        <v>234</v>
      </c>
      <c r="V1675" t="s">
        <v>230</v>
      </c>
      <c r="W1675" t="s">
        <v>235</v>
      </c>
      <c r="X1675">
        <v>7</v>
      </c>
      <c r="Y1675">
        <v>1106</v>
      </c>
      <c r="Z1675" t="s">
        <v>1036</v>
      </c>
      <c r="AA1675" t="s">
        <v>1073</v>
      </c>
      <c r="AB1675">
        <v>1</v>
      </c>
      <c r="AC1675" t="s">
        <v>960</v>
      </c>
      <c r="AD1675">
        <v>6</v>
      </c>
      <c r="AE1675">
        <v>20110331</v>
      </c>
      <c r="AF1675" s="358">
        <v>40633</v>
      </c>
      <c r="AG1675" s="147">
        <v>40633</v>
      </c>
      <c r="AH1675" s="147">
        <v>2011</v>
      </c>
      <c r="BE1675" t="s">
        <v>984</v>
      </c>
      <c r="BF1675">
        <v>10</v>
      </c>
      <c r="BG1675" t="s">
        <v>1061</v>
      </c>
      <c r="BJ1675" t="s">
        <v>1061</v>
      </c>
      <c r="BK1675" t="s">
        <v>963</v>
      </c>
    </row>
    <row r="1676" spans="21:63">
      <c r="U1676" t="s">
        <v>234</v>
      </c>
      <c r="V1676" t="s">
        <v>230</v>
      </c>
      <c r="W1676" t="s">
        <v>235</v>
      </c>
      <c r="X1676">
        <v>7</v>
      </c>
      <c r="Y1676">
        <v>1106</v>
      </c>
      <c r="Z1676" t="s">
        <v>1036</v>
      </c>
      <c r="AA1676" t="s">
        <v>1073</v>
      </c>
      <c r="AB1676">
        <v>1</v>
      </c>
      <c r="AC1676" t="s">
        <v>960</v>
      </c>
      <c r="AD1676">
        <v>6</v>
      </c>
      <c r="AE1676">
        <v>20110930</v>
      </c>
      <c r="AF1676" s="358">
        <v>40816</v>
      </c>
      <c r="AG1676" s="147">
        <v>40816</v>
      </c>
      <c r="AH1676" s="147">
        <v>2011</v>
      </c>
      <c r="BE1676" t="s">
        <v>984</v>
      </c>
      <c r="BF1676">
        <v>10</v>
      </c>
      <c r="BG1676" t="s">
        <v>1061</v>
      </c>
      <c r="BJ1676" t="s">
        <v>1061</v>
      </c>
      <c r="BK1676" t="s">
        <v>963</v>
      </c>
    </row>
    <row r="1677" spans="21:63">
      <c r="U1677" t="s">
        <v>234</v>
      </c>
      <c r="V1677" t="s">
        <v>230</v>
      </c>
      <c r="W1677" t="s">
        <v>235</v>
      </c>
      <c r="X1677">
        <v>7</v>
      </c>
      <c r="Y1677">
        <v>1106</v>
      </c>
      <c r="Z1677" t="s">
        <v>1036</v>
      </c>
      <c r="AA1677" t="s">
        <v>1073</v>
      </c>
      <c r="AB1677">
        <v>1</v>
      </c>
      <c r="AC1677" t="s">
        <v>960</v>
      </c>
      <c r="AD1677">
        <v>6</v>
      </c>
      <c r="AE1677">
        <v>20120331</v>
      </c>
      <c r="AF1677" s="358">
        <v>40999</v>
      </c>
      <c r="AG1677" s="147">
        <v>40999</v>
      </c>
      <c r="AH1677" s="147">
        <v>2012</v>
      </c>
      <c r="BE1677" t="s">
        <v>984</v>
      </c>
      <c r="BF1677">
        <v>10</v>
      </c>
      <c r="BG1677" t="s">
        <v>1061</v>
      </c>
      <c r="BJ1677" t="s">
        <v>1061</v>
      </c>
      <c r="BK1677" t="s">
        <v>963</v>
      </c>
    </row>
    <row r="1678" spans="21:63">
      <c r="U1678" t="s">
        <v>234</v>
      </c>
      <c r="V1678" t="s">
        <v>230</v>
      </c>
      <c r="W1678" t="s">
        <v>235</v>
      </c>
      <c r="X1678">
        <v>7</v>
      </c>
      <c r="Y1678">
        <v>1113</v>
      </c>
      <c r="Z1678" t="s">
        <v>1074</v>
      </c>
      <c r="AA1678" t="s">
        <v>1075</v>
      </c>
      <c r="AB1678">
        <v>1</v>
      </c>
      <c r="AC1678" t="s">
        <v>960</v>
      </c>
      <c r="AD1678">
        <v>6</v>
      </c>
      <c r="AE1678">
        <v>20090930</v>
      </c>
      <c r="AF1678" s="358">
        <v>40086</v>
      </c>
      <c r="AG1678" s="147">
        <v>40086</v>
      </c>
      <c r="AH1678" s="147">
        <v>2009</v>
      </c>
      <c r="BE1678" t="s">
        <v>984</v>
      </c>
      <c r="BF1678">
        <v>0.1</v>
      </c>
      <c r="BG1678" t="s">
        <v>1061</v>
      </c>
      <c r="BJ1678" t="s">
        <v>1061</v>
      </c>
      <c r="BK1678" t="s">
        <v>963</v>
      </c>
    </row>
    <row r="1679" spans="21:63">
      <c r="U1679" t="s">
        <v>234</v>
      </c>
      <c r="V1679" t="s">
        <v>230</v>
      </c>
      <c r="W1679" t="s">
        <v>235</v>
      </c>
      <c r="X1679">
        <v>7</v>
      </c>
      <c r="Y1679">
        <v>1113</v>
      </c>
      <c r="Z1679" t="s">
        <v>1074</v>
      </c>
      <c r="AA1679" t="s">
        <v>1075</v>
      </c>
      <c r="AB1679">
        <v>1</v>
      </c>
      <c r="AC1679" t="s">
        <v>960</v>
      </c>
      <c r="AD1679">
        <v>6</v>
      </c>
      <c r="AE1679">
        <v>20100331</v>
      </c>
      <c r="AF1679" s="358">
        <v>40268</v>
      </c>
      <c r="AG1679" s="147">
        <v>40268</v>
      </c>
      <c r="AH1679" s="147">
        <v>2010</v>
      </c>
      <c r="BE1679" t="s">
        <v>984</v>
      </c>
      <c r="BF1679">
        <v>0.1</v>
      </c>
      <c r="BG1679" t="s">
        <v>1061</v>
      </c>
      <c r="BJ1679" t="s">
        <v>1061</v>
      </c>
      <c r="BK1679" t="s">
        <v>963</v>
      </c>
    </row>
    <row r="1680" spans="21:63">
      <c r="U1680" t="s">
        <v>234</v>
      </c>
      <c r="V1680" t="s">
        <v>230</v>
      </c>
      <c r="W1680" t="s">
        <v>235</v>
      </c>
      <c r="X1680">
        <v>7</v>
      </c>
      <c r="Y1680">
        <v>1113</v>
      </c>
      <c r="Z1680" t="s">
        <v>1074</v>
      </c>
      <c r="AA1680" t="s">
        <v>1075</v>
      </c>
      <c r="AB1680">
        <v>1</v>
      </c>
      <c r="AC1680" t="s">
        <v>960</v>
      </c>
      <c r="AD1680">
        <v>6</v>
      </c>
      <c r="AE1680">
        <v>20100930</v>
      </c>
      <c r="AF1680" s="358">
        <v>40451</v>
      </c>
      <c r="AG1680" s="147">
        <v>40451</v>
      </c>
      <c r="AH1680" s="147">
        <v>2010</v>
      </c>
      <c r="BE1680" t="s">
        <v>984</v>
      </c>
      <c r="BF1680">
        <v>0.1</v>
      </c>
      <c r="BG1680" t="s">
        <v>1061</v>
      </c>
      <c r="BJ1680" t="s">
        <v>1061</v>
      </c>
      <c r="BK1680" t="s">
        <v>963</v>
      </c>
    </row>
    <row r="1681" spans="21:63">
      <c r="U1681" t="s">
        <v>234</v>
      </c>
      <c r="V1681" t="s">
        <v>230</v>
      </c>
      <c r="W1681" t="s">
        <v>235</v>
      </c>
      <c r="X1681">
        <v>7</v>
      </c>
      <c r="Y1681">
        <v>1113</v>
      </c>
      <c r="Z1681" t="s">
        <v>1074</v>
      </c>
      <c r="AA1681" t="s">
        <v>1075</v>
      </c>
      <c r="AB1681">
        <v>1</v>
      </c>
      <c r="AC1681" t="s">
        <v>960</v>
      </c>
      <c r="AD1681">
        <v>6</v>
      </c>
      <c r="AE1681">
        <v>20110331</v>
      </c>
      <c r="AF1681" s="358">
        <v>40633</v>
      </c>
      <c r="AG1681" s="147">
        <v>40633</v>
      </c>
      <c r="AH1681" s="147">
        <v>2011</v>
      </c>
      <c r="BF1681">
        <v>0.1</v>
      </c>
      <c r="BG1681" t="s">
        <v>1061</v>
      </c>
      <c r="BJ1681" t="s">
        <v>1061</v>
      </c>
      <c r="BK1681" t="s">
        <v>963</v>
      </c>
    </row>
    <row r="1682" spans="21:63">
      <c r="U1682" t="s">
        <v>234</v>
      </c>
      <c r="V1682" t="s">
        <v>230</v>
      </c>
      <c r="W1682" t="s">
        <v>235</v>
      </c>
      <c r="X1682">
        <v>7</v>
      </c>
      <c r="Y1682">
        <v>1113</v>
      </c>
      <c r="Z1682" t="s">
        <v>1074</v>
      </c>
      <c r="AA1682" t="s">
        <v>1075</v>
      </c>
      <c r="AB1682">
        <v>1</v>
      </c>
      <c r="AC1682" t="s">
        <v>960</v>
      </c>
      <c r="AD1682">
        <v>6</v>
      </c>
      <c r="AE1682">
        <v>20110930</v>
      </c>
      <c r="AF1682" s="358">
        <v>40816</v>
      </c>
      <c r="AG1682" s="147">
        <v>40816</v>
      </c>
      <c r="AH1682" s="147">
        <v>2011</v>
      </c>
      <c r="BE1682" t="s">
        <v>984</v>
      </c>
      <c r="BF1682">
        <v>0.1</v>
      </c>
      <c r="BG1682" t="s">
        <v>1061</v>
      </c>
      <c r="BJ1682" t="s">
        <v>1061</v>
      </c>
      <c r="BK1682" t="s">
        <v>963</v>
      </c>
    </row>
    <row r="1683" spans="21:63">
      <c r="U1683" t="s">
        <v>234</v>
      </c>
      <c r="V1683" t="s">
        <v>230</v>
      </c>
      <c r="W1683" t="s">
        <v>235</v>
      </c>
      <c r="X1683">
        <v>7</v>
      </c>
      <c r="Y1683">
        <v>1113</v>
      </c>
      <c r="Z1683" t="s">
        <v>1074</v>
      </c>
      <c r="AA1683" t="s">
        <v>1075</v>
      </c>
      <c r="AB1683">
        <v>1</v>
      </c>
      <c r="AC1683" t="s">
        <v>960</v>
      </c>
      <c r="AD1683">
        <v>6</v>
      </c>
      <c r="AE1683">
        <v>20120331</v>
      </c>
      <c r="AF1683" s="358">
        <v>40999</v>
      </c>
      <c r="AG1683" s="147">
        <v>40999</v>
      </c>
      <c r="AH1683" s="147">
        <v>2012</v>
      </c>
      <c r="BE1683" t="s">
        <v>984</v>
      </c>
      <c r="BF1683">
        <v>0.1</v>
      </c>
      <c r="BG1683" t="s">
        <v>1061</v>
      </c>
      <c r="BJ1683" t="s">
        <v>1061</v>
      </c>
      <c r="BK1683" t="s">
        <v>963</v>
      </c>
    </row>
    <row r="1684" spans="21:63">
      <c r="U1684" t="s">
        <v>234</v>
      </c>
      <c r="V1684" t="s">
        <v>230</v>
      </c>
      <c r="W1684" t="s">
        <v>235</v>
      </c>
      <c r="X1684">
        <v>7</v>
      </c>
      <c r="Y1684">
        <v>1114</v>
      </c>
      <c r="Z1684" t="s">
        <v>1038</v>
      </c>
      <c r="AA1684" t="s">
        <v>1039</v>
      </c>
      <c r="AB1684">
        <v>1</v>
      </c>
      <c r="AC1684" t="s">
        <v>960</v>
      </c>
      <c r="AD1684">
        <v>1</v>
      </c>
      <c r="AE1684">
        <v>20090731</v>
      </c>
      <c r="AF1684" s="358">
        <v>40025</v>
      </c>
      <c r="AG1684" s="147">
        <v>40025</v>
      </c>
      <c r="AH1684" s="147">
        <v>2009</v>
      </c>
      <c r="AT1684" t="s">
        <v>984</v>
      </c>
      <c r="AU1684">
        <v>1E-3</v>
      </c>
      <c r="AV1684" t="s">
        <v>976</v>
      </c>
      <c r="AW1684" t="s">
        <v>971</v>
      </c>
      <c r="AX1684">
        <v>0.27300000000000002</v>
      </c>
      <c r="AY1684" t="s">
        <v>976</v>
      </c>
      <c r="AZ1684" t="s">
        <v>962</v>
      </c>
      <c r="BE1684" t="s">
        <v>984</v>
      </c>
      <c r="BF1684">
        <v>1E-3</v>
      </c>
      <c r="BG1684" t="s">
        <v>976</v>
      </c>
      <c r="BH1684" t="s">
        <v>971</v>
      </c>
      <c r="BI1684">
        <v>0.29499999999999998</v>
      </c>
      <c r="BJ1684" t="s">
        <v>976</v>
      </c>
      <c r="BK1684" t="s">
        <v>963</v>
      </c>
    </row>
    <row r="1685" spans="21:63">
      <c r="U1685" t="s">
        <v>234</v>
      </c>
      <c r="V1685" t="s">
        <v>230</v>
      </c>
      <c r="W1685" t="s">
        <v>235</v>
      </c>
      <c r="X1685">
        <v>7</v>
      </c>
      <c r="Y1685">
        <v>1114</v>
      </c>
      <c r="Z1685" t="s">
        <v>1038</v>
      </c>
      <c r="AA1685" t="s">
        <v>1039</v>
      </c>
      <c r="AB1685">
        <v>1</v>
      </c>
      <c r="AC1685" t="s">
        <v>960</v>
      </c>
      <c r="AD1685">
        <v>1</v>
      </c>
      <c r="AE1685">
        <v>20090831</v>
      </c>
      <c r="AF1685" s="358">
        <v>40056</v>
      </c>
      <c r="AG1685" s="147">
        <v>40056</v>
      </c>
      <c r="AH1685" s="147">
        <v>2009</v>
      </c>
      <c r="AT1685" t="s">
        <v>984</v>
      </c>
      <c r="AU1685">
        <v>1E-3</v>
      </c>
      <c r="AV1685" t="s">
        <v>976</v>
      </c>
      <c r="AW1685" t="s">
        <v>971</v>
      </c>
      <c r="AX1685">
        <v>0.27300000000000002</v>
      </c>
      <c r="AY1685" t="s">
        <v>976</v>
      </c>
      <c r="AZ1685" t="s">
        <v>962</v>
      </c>
      <c r="BE1685" t="s">
        <v>984</v>
      </c>
      <c r="BF1685">
        <v>1E-3</v>
      </c>
      <c r="BG1685" t="s">
        <v>976</v>
      </c>
      <c r="BH1685" t="s">
        <v>971</v>
      </c>
      <c r="BI1685">
        <v>0.29499999999999998</v>
      </c>
      <c r="BJ1685" t="s">
        <v>976</v>
      </c>
      <c r="BK1685" t="s">
        <v>963</v>
      </c>
    </row>
    <row r="1686" spans="21:63">
      <c r="U1686" t="s">
        <v>234</v>
      </c>
      <c r="V1686" t="s">
        <v>230</v>
      </c>
      <c r="W1686" t="s">
        <v>235</v>
      </c>
      <c r="X1686">
        <v>7</v>
      </c>
      <c r="Y1686">
        <v>1114</v>
      </c>
      <c r="Z1686" t="s">
        <v>1038</v>
      </c>
      <c r="AA1686" t="s">
        <v>1039</v>
      </c>
      <c r="AB1686">
        <v>1</v>
      </c>
      <c r="AC1686" t="s">
        <v>960</v>
      </c>
      <c r="AD1686">
        <v>1</v>
      </c>
      <c r="AE1686">
        <v>20090930</v>
      </c>
      <c r="AF1686" s="358">
        <v>40086</v>
      </c>
      <c r="AG1686" s="147">
        <v>40086</v>
      </c>
      <c r="AH1686" s="147">
        <v>2009</v>
      </c>
      <c r="AU1686">
        <v>1E-3</v>
      </c>
      <c r="AV1686" t="s">
        <v>976</v>
      </c>
      <c r="AW1686" t="s">
        <v>971</v>
      </c>
      <c r="AX1686">
        <v>0.27300000000000002</v>
      </c>
      <c r="AY1686" t="s">
        <v>976</v>
      </c>
      <c r="AZ1686" t="s">
        <v>962</v>
      </c>
      <c r="BF1686">
        <v>1E-3</v>
      </c>
      <c r="BG1686" t="s">
        <v>976</v>
      </c>
      <c r="BH1686" t="s">
        <v>971</v>
      </c>
      <c r="BI1686">
        <v>0.29499999999999998</v>
      </c>
      <c r="BJ1686" t="s">
        <v>976</v>
      </c>
      <c r="BK1686" t="s">
        <v>963</v>
      </c>
    </row>
    <row r="1687" spans="21:63">
      <c r="U1687" t="s">
        <v>234</v>
      </c>
      <c r="V1687" t="s">
        <v>230</v>
      </c>
      <c r="W1687" t="s">
        <v>235</v>
      </c>
      <c r="X1687">
        <v>7</v>
      </c>
      <c r="Y1687">
        <v>1114</v>
      </c>
      <c r="Z1687" t="s">
        <v>1038</v>
      </c>
      <c r="AA1687" t="s">
        <v>1039</v>
      </c>
      <c r="AB1687">
        <v>1</v>
      </c>
      <c r="AC1687" t="s">
        <v>960</v>
      </c>
      <c r="AD1687">
        <v>1</v>
      </c>
      <c r="AE1687">
        <v>20091031</v>
      </c>
      <c r="AF1687" s="358">
        <v>40117</v>
      </c>
      <c r="AG1687" s="147">
        <v>40117</v>
      </c>
      <c r="AH1687" s="147">
        <v>2009</v>
      </c>
      <c r="AT1687" t="s">
        <v>984</v>
      </c>
      <c r="AU1687">
        <v>1E-3</v>
      </c>
      <c r="AV1687" t="s">
        <v>976</v>
      </c>
      <c r="AW1687" t="s">
        <v>971</v>
      </c>
      <c r="AX1687">
        <v>0.27300000000000002</v>
      </c>
      <c r="AY1687" t="s">
        <v>976</v>
      </c>
      <c r="AZ1687" t="s">
        <v>962</v>
      </c>
      <c r="BE1687" t="s">
        <v>984</v>
      </c>
      <c r="BF1687">
        <v>1E-3</v>
      </c>
      <c r="BG1687" t="s">
        <v>976</v>
      </c>
      <c r="BH1687" t="s">
        <v>971</v>
      </c>
      <c r="BI1687">
        <v>0.29499999999999998</v>
      </c>
      <c r="BJ1687" t="s">
        <v>976</v>
      </c>
      <c r="BK1687" t="s">
        <v>963</v>
      </c>
    </row>
    <row r="1688" spans="21:63">
      <c r="U1688" t="s">
        <v>234</v>
      </c>
      <c r="V1688" t="s">
        <v>230</v>
      </c>
      <c r="W1688" t="s">
        <v>235</v>
      </c>
      <c r="X1688">
        <v>7</v>
      </c>
      <c r="Y1688">
        <v>1114</v>
      </c>
      <c r="Z1688" t="s">
        <v>1038</v>
      </c>
      <c r="AA1688" t="s">
        <v>1039</v>
      </c>
      <c r="AB1688">
        <v>1</v>
      </c>
      <c r="AC1688" t="s">
        <v>960</v>
      </c>
      <c r="AD1688">
        <v>1</v>
      </c>
      <c r="AE1688">
        <v>20091130</v>
      </c>
      <c r="AF1688" s="358">
        <v>40147</v>
      </c>
      <c r="AG1688" s="147">
        <v>40147</v>
      </c>
      <c r="AH1688" s="147">
        <v>2009</v>
      </c>
      <c r="AU1688">
        <v>1E-3</v>
      </c>
      <c r="AV1688" t="s">
        <v>976</v>
      </c>
      <c r="AW1688" t="s">
        <v>971</v>
      </c>
      <c r="AX1688">
        <v>0.27300000000000002</v>
      </c>
      <c r="AY1688" t="s">
        <v>976</v>
      </c>
      <c r="AZ1688" t="s">
        <v>962</v>
      </c>
      <c r="BF1688">
        <v>1E-3</v>
      </c>
      <c r="BG1688" t="s">
        <v>976</v>
      </c>
      <c r="BH1688" t="s">
        <v>971</v>
      </c>
      <c r="BI1688">
        <v>0.29499999999999998</v>
      </c>
      <c r="BJ1688" t="s">
        <v>976</v>
      </c>
      <c r="BK1688" t="s">
        <v>963</v>
      </c>
    </row>
    <row r="1689" spans="21:63">
      <c r="U1689" t="s">
        <v>234</v>
      </c>
      <c r="V1689" t="s">
        <v>230</v>
      </c>
      <c r="W1689" t="s">
        <v>235</v>
      </c>
      <c r="X1689">
        <v>7</v>
      </c>
      <c r="Y1689">
        <v>1114</v>
      </c>
      <c r="Z1689" t="s">
        <v>1038</v>
      </c>
      <c r="AA1689" t="s">
        <v>1039</v>
      </c>
      <c r="AB1689">
        <v>1</v>
      </c>
      <c r="AC1689" t="s">
        <v>960</v>
      </c>
      <c r="AD1689">
        <v>1</v>
      </c>
      <c r="AE1689">
        <v>20091231</v>
      </c>
      <c r="AF1689" s="358">
        <v>40178</v>
      </c>
      <c r="AG1689" s="147">
        <v>40178</v>
      </c>
      <c r="AH1689" s="147">
        <v>2009</v>
      </c>
      <c r="AT1689" t="s">
        <v>984</v>
      </c>
      <c r="AU1689">
        <v>1E-3</v>
      </c>
      <c r="AV1689" t="s">
        <v>976</v>
      </c>
      <c r="AW1689" t="s">
        <v>971</v>
      </c>
      <c r="AX1689">
        <v>0.27300000000000002</v>
      </c>
      <c r="AY1689" t="s">
        <v>976</v>
      </c>
      <c r="AZ1689" t="s">
        <v>962</v>
      </c>
      <c r="BE1689" t="s">
        <v>984</v>
      </c>
      <c r="BF1689">
        <v>1E-3</v>
      </c>
      <c r="BG1689" t="s">
        <v>976</v>
      </c>
      <c r="BH1689" t="s">
        <v>971</v>
      </c>
      <c r="BI1689">
        <v>0.29499999999999998</v>
      </c>
      <c r="BJ1689" t="s">
        <v>976</v>
      </c>
      <c r="BK1689" t="s">
        <v>963</v>
      </c>
    </row>
    <row r="1690" spans="21:63">
      <c r="U1690" t="s">
        <v>234</v>
      </c>
      <c r="V1690" t="s">
        <v>230</v>
      </c>
      <c r="W1690" t="s">
        <v>235</v>
      </c>
      <c r="X1690">
        <v>7</v>
      </c>
      <c r="Y1690">
        <v>1114</v>
      </c>
      <c r="Z1690" t="s">
        <v>1038</v>
      </c>
      <c r="AA1690" t="s">
        <v>1039</v>
      </c>
      <c r="AB1690">
        <v>1</v>
      </c>
      <c r="AC1690" t="s">
        <v>960</v>
      </c>
      <c r="AD1690">
        <v>1</v>
      </c>
      <c r="AE1690">
        <v>20100131</v>
      </c>
      <c r="AF1690" s="358">
        <v>40209</v>
      </c>
      <c r="AG1690" s="147">
        <v>40209</v>
      </c>
      <c r="AH1690" s="147">
        <v>2010</v>
      </c>
      <c r="AT1690" t="s">
        <v>984</v>
      </c>
      <c r="AU1690">
        <v>1E-3</v>
      </c>
      <c r="AV1690" t="s">
        <v>976</v>
      </c>
      <c r="AW1690" t="s">
        <v>971</v>
      </c>
      <c r="AX1690">
        <v>0.27300000000000002</v>
      </c>
      <c r="AY1690" t="s">
        <v>976</v>
      </c>
      <c r="AZ1690" t="s">
        <v>962</v>
      </c>
      <c r="BE1690" t="s">
        <v>984</v>
      </c>
      <c r="BF1690">
        <v>1E-3</v>
      </c>
      <c r="BG1690" t="s">
        <v>976</v>
      </c>
      <c r="BH1690" t="s">
        <v>971</v>
      </c>
      <c r="BI1690">
        <v>0.29499999999999998</v>
      </c>
      <c r="BJ1690" t="s">
        <v>976</v>
      </c>
      <c r="BK1690" t="s">
        <v>963</v>
      </c>
    </row>
    <row r="1691" spans="21:63">
      <c r="U1691" t="s">
        <v>234</v>
      </c>
      <c r="V1691" t="s">
        <v>230</v>
      </c>
      <c r="W1691" t="s">
        <v>235</v>
      </c>
      <c r="X1691">
        <v>7</v>
      </c>
      <c r="Y1691">
        <v>1114</v>
      </c>
      <c r="Z1691" t="s">
        <v>1038</v>
      </c>
      <c r="AA1691" t="s">
        <v>1039</v>
      </c>
      <c r="AB1691">
        <v>1</v>
      </c>
      <c r="AC1691" t="s">
        <v>960</v>
      </c>
      <c r="AD1691">
        <v>1</v>
      </c>
      <c r="AE1691">
        <v>20100228</v>
      </c>
      <c r="AF1691" s="358">
        <v>40237</v>
      </c>
      <c r="AG1691" s="147">
        <v>40237</v>
      </c>
      <c r="AH1691" s="147">
        <v>2010</v>
      </c>
      <c r="AT1691" t="s">
        <v>984</v>
      </c>
      <c r="AU1691">
        <v>1E-3</v>
      </c>
      <c r="AV1691" t="s">
        <v>976</v>
      </c>
      <c r="AW1691" t="s">
        <v>971</v>
      </c>
      <c r="AX1691">
        <v>0.27300000000000002</v>
      </c>
      <c r="AY1691" t="s">
        <v>976</v>
      </c>
      <c r="AZ1691" t="s">
        <v>962</v>
      </c>
      <c r="BE1691" t="s">
        <v>984</v>
      </c>
      <c r="BF1691">
        <v>1E-3</v>
      </c>
      <c r="BG1691" t="s">
        <v>976</v>
      </c>
      <c r="BH1691" t="s">
        <v>971</v>
      </c>
      <c r="BI1691">
        <v>0.29499999999999998</v>
      </c>
      <c r="BJ1691" t="s">
        <v>976</v>
      </c>
      <c r="BK1691" t="s">
        <v>963</v>
      </c>
    </row>
    <row r="1692" spans="21:63">
      <c r="U1692" t="s">
        <v>234</v>
      </c>
      <c r="V1692" t="s">
        <v>230</v>
      </c>
      <c r="W1692" t="s">
        <v>235</v>
      </c>
      <c r="X1692">
        <v>7</v>
      </c>
      <c r="Y1692">
        <v>1114</v>
      </c>
      <c r="Z1692" t="s">
        <v>1038</v>
      </c>
      <c r="AA1692" t="s">
        <v>1039</v>
      </c>
      <c r="AB1692">
        <v>1</v>
      </c>
      <c r="AC1692" t="s">
        <v>960</v>
      </c>
      <c r="AD1692">
        <v>1</v>
      </c>
      <c r="AE1692">
        <v>20100331</v>
      </c>
      <c r="AF1692" s="358">
        <v>40268</v>
      </c>
      <c r="AG1692" s="147">
        <v>40268</v>
      </c>
      <c r="AH1692" s="147">
        <v>2010</v>
      </c>
      <c r="AT1692" t="s">
        <v>984</v>
      </c>
      <c r="AU1692">
        <v>1E-3</v>
      </c>
      <c r="AV1692" t="s">
        <v>976</v>
      </c>
      <c r="AW1692" t="s">
        <v>971</v>
      </c>
      <c r="AX1692">
        <v>0.27300000000000002</v>
      </c>
      <c r="AY1692" t="s">
        <v>976</v>
      </c>
      <c r="AZ1692" t="s">
        <v>962</v>
      </c>
      <c r="BE1692" t="s">
        <v>984</v>
      </c>
      <c r="BF1692">
        <v>1E-3</v>
      </c>
      <c r="BG1692" t="s">
        <v>976</v>
      </c>
      <c r="BH1692" t="s">
        <v>971</v>
      </c>
      <c r="BI1692">
        <v>0.29499999999999998</v>
      </c>
      <c r="BJ1692" t="s">
        <v>976</v>
      </c>
      <c r="BK1692" t="s">
        <v>963</v>
      </c>
    </row>
    <row r="1693" spans="21:63">
      <c r="U1693" t="s">
        <v>234</v>
      </c>
      <c r="V1693" t="s">
        <v>230</v>
      </c>
      <c r="W1693" t="s">
        <v>235</v>
      </c>
      <c r="X1693">
        <v>7</v>
      </c>
      <c r="Y1693">
        <v>1114</v>
      </c>
      <c r="Z1693" t="s">
        <v>1038</v>
      </c>
      <c r="AA1693" t="s">
        <v>1039</v>
      </c>
      <c r="AB1693">
        <v>1</v>
      </c>
      <c r="AC1693" t="s">
        <v>960</v>
      </c>
      <c r="AD1693">
        <v>1</v>
      </c>
      <c r="AE1693">
        <v>20100430</v>
      </c>
      <c r="AF1693" s="358">
        <v>40298</v>
      </c>
      <c r="AG1693" s="147">
        <v>40298</v>
      </c>
      <c r="AH1693" s="147">
        <v>2010</v>
      </c>
      <c r="AT1693" t="s">
        <v>984</v>
      </c>
      <c r="AU1693">
        <v>1E-3</v>
      </c>
      <c r="AV1693" t="s">
        <v>976</v>
      </c>
      <c r="AW1693" t="s">
        <v>971</v>
      </c>
      <c r="AX1693">
        <v>0.27300000000000002</v>
      </c>
      <c r="AY1693" t="s">
        <v>976</v>
      </c>
      <c r="AZ1693" t="s">
        <v>962</v>
      </c>
      <c r="BE1693" t="s">
        <v>984</v>
      </c>
      <c r="BF1693">
        <v>1E-3</v>
      </c>
      <c r="BG1693" t="s">
        <v>976</v>
      </c>
      <c r="BH1693" t="s">
        <v>971</v>
      </c>
      <c r="BI1693">
        <v>0.29499999999999998</v>
      </c>
      <c r="BJ1693" t="s">
        <v>976</v>
      </c>
      <c r="BK1693" t="s">
        <v>963</v>
      </c>
    </row>
    <row r="1694" spans="21:63">
      <c r="U1694" t="s">
        <v>234</v>
      </c>
      <c r="V1694" t="s">
        <v>230</v>
      </c>
      <c r="W1694" t="s">
        <v>235</v>
      </c>
      <c r="X1694">
        <v>7</v>
      </c>
      <c r="Y1694">
        <v>1114</v>
      </c>
      <c r="Z1694" t="s">
        <v>1038</v>
      </c>
      <c r="AA1694" t="s">
        <v>1039</v>
      </c>
      <c r="AB1694">
        <v>1</v>
      </c>
      <c r="AC1694" t="s">
        <v>960</v>
      </c>
      <c r="AD1694">
        <v>1</v>
      </c>
      <c r="AE1694">
        <v>20100531</v>
      </c>
      <c r="AF1694" s="358">
        <v>40329</v>
      </c>
      <c r="AG1694" s="147">
        <v>40329</v>
      </c>
      <c r="AH1694" s="147">
        <v>2010</v>
      </c>
      <c r="AT1694" t="s">
        <v>984</v>
      </c>
      <c r="AU1694">
        <v>1E-3</v>
      </c>
      <c r="AV1694" t="s">
        <v>976</v>
      </c>
      <c r="AW1694" t="s">
        <v>971</v>
      </c>
      <c r="AX1694">
        <v>0.27300000000000002</v>
      </c>
      <c r="AY1694" t="s">
        <v>976</v>
      </c>
      <c r="AZ1694" t="s">
        <v>962</v>
      </c>
      <c r="BE1694" t="s">
        <v>984</v>
      </c>
      <c r="BF1694">
        <v>1E-3</v>
      </c>
      <c r="BG1694" t="s">
        <v>976</v>
      </c>
      <c r="BH1694" t="s">
        <v>971</v>
      </c>
      <c r="BI1694">
        <v>0.29499999999999998</v>
      </c>
      <c r="BJ1694" t="s">
        <v>976</v>
      </c>
      <c r="BK1694" t="s">
        <v>963</v>
      </c>
    </row>
    <row r="1695" spans="21:63">
      <c r="U1695" t="s">
        <v>234</v>
      </c>
      <c r="V1695" t="s">
        <v>230</v>
      </c>
      <c r="W1695" t="s">
        <v>235</v>
      </c>
      <c r="X1695">
        <v>7</v>
      </c>
      <c r="Y1695">
        <v>1114</v>
      </c>
      <c r="Z1695" t="s">
        <v>1038</v>
      </c>
      <c r="AA1695" t="s">
        <v>1039</v>
      </c>
      <c r="AB1695">
        <v>1</v>
      </c>
      <c r="AC1695" t="s">
        <v>960</v>
      </c>
      <c r="AD1695">
        <v>1</v>
      </c>
      <c r="AE1695">
        <v>20100630</v>
      </c>
      <c r="AF1695" s="358">
        <v>40359</v>
      </c>
      <c r="AG1695" s="147">
        <v>40359</v>
      </c>
      <c r="AH1695" s="147">
        <v>2010</v>
      </c>
      <c r="AT1695" t="s">
        <v>984</v>
      </c>
      <c r="AU1695">
        <v>1E-3</v>
      </c>
      <c r="AV1695" t="s">
        <v>976</v>
      </c>
      <c r="AW1695" t="s">
        <v>971</v>
      </c>
      <c r="AX1695">
        <v>0.27300000000000002</v>
      </c>
      <c r="AY1695" t="s">
        <v>976</v>
      </c>
      <c r="AZ1695" t="s">
        <v>962</v>
      </c>
      <c r="BE1695" t="s">
        <v>984</v>
      </c>
      <c r="BF1695">
        <v>1E-3</v>
      </c>
      <c r="BG1695" t="s">
        <v>976</v>
      </c>
      <c r="BH1695" t="s">
        <v>971</v>
      </c>
      <c r="BI1695">
        <v>0.29499999999999998</v>
      </c>
      <c r="BJ1695" t="s">
        <v>976</v>
      </c>
      <c r="BK1695" t="s">
        <v>963</v>
      </c>
    </row>
    <row r="1696" spans="21:63">
      <c r="U1696" t="s">
        <v>234</v>
      </c>
      <c r="V1696" t="s">
        <v>230</v>
      </c>
      <c r="W1696" t="s">
        <v>235</v>
      </c>
      <c r="X1696">
        <v>7</v>
      </c>
      <c r="Y1696">
        <v>1114</v>
      </c>
      <c r="Z1696" t="s">
        <v>1038</v>
      </c>
      <c r="AA1696" t="s">
        <v>1039</v>
      </c>
      <c r="AB1696">
        <v>1</v>
      </c>
      <c r="AC1696" t="s">
        <v>960</v>
      </c>
      <c r="AD1696">
        <v>1</v>
      </c>
      <c r="AE1696">
        <v>20100731</v>
      </c>
      <c r="AF1696" s="358">
        <v>40390</v>
      </c>
      <c r="AG1696" s="147">
        <v>40390</v>
      </c>
      <c r="AH1696" s="147">
        <v>2010</v>
      </c>
      <c r="AT1696" t="s">
        <v>984</v>
      </c>
      <c r="AU1696">
        <v>1E-3</v>
      </c>
      <c r="AV1696" t="s">
        <v>976</v>
      </c>
      <c r="AW1696" t="s">
        <v>971</v>
      </c>
      <c r="AX1696">
        <v>0.27300000000000002</v>
      </c>
      <c r="AY1696" t="s">
        <v>976</v>
      </c>
      <c r="AZ1696" t="s">
        <v>962</v>
      </c>
      <c r="BE1696" t="s">
        <v>984</v>
      </c>
      <c r="BF1696">
        <v>1E-3</v>
      </c>
      <c r="BG1696" t="s">
        <v>976</v>
      </c>
      <c r="BH1696" t="s">
        <v>971</v>
      </c>
      <c r="BI1696">
        <v>0.29499999999999998</v>
      </c>
      <c r="BJ1696" t="s">
        <v>976</v>
      </c>
      <c r="BK1696" t="s">
        <v>963</v>
      </c>
    </row>
    <row r="1697" spans="21:63">
      <c r="U1697" t="s">
        <v>234</v>
      </c>
      <c r="V1697" t="s">
        <v>230</v>
      </c>
      <c r="W1697" t="s">
        <v>235</v>
      </c>
      <c r="X1697">
        <v>7</v>
      </c>
      <c r="Y1697">
        <v>1114</v>
      </c>
      <c r="Z1697" t="s">
        <v>1038</v>
      </c>
      <c r="AA1697" t="s">
        <v>1039</v>
      </c>
      <c r="AB1697">
        <v>1</v>
      </c>
      <c r="AC1697" t="s">
        <v>960</v>
      </c>
      <c r="AD1697">
        <v>1</v>
      </c>
      <c r="AE1697">
        <v>20100831</v>
      </c>
      <c r="AF1697" s="358">
        <v>40421</v>
      </c>
      <c r="AG1697" s="147">
        <v>40421</v>
      </c>
      <c r="AH1697" s="147">
        <v>2010</v>
      </c>
      <c r="AT1697" t="s">
        <v>984</v>
      </c>
      <c r="AU1697">
        <v>1E-3</v>
      </c>
      <c r="AV1697" t="s">
        <v>976</v>
      </c>
      <c r="AW1697" t="s">
        <v>971</v>
      </c>
      <c r="AX1697">
        <v>0.27300000000000002</v>
      </c>
      <c r="AY1697" t="s">
        <v>976</v>
      </c>
      <c r="AZ1697" t="s">
        <v>962</v>
      </c>
      <c r="BE1697" t="s">
        <v>984</v>
      </c>
      <c r="BF1697">
        <v>1E-3</v>
      </c>
      <c r="BG1697" t="s">
        <v>976</v>
      </c>
      <c r="BH1697" t="s">
        <v>971</v>
      </c>
      <c r="BI1697">
        <v>0.29499999999999998</v>
      </c>
      <c r="BJ1697" t="s">
        <v>976</v>
      </c>
      <c r="BK1697" t="s">
        <v>963</v>
      </c>
    </row>
    <row r="1698" spans="21:63">
      <c r="U1698" t="s">
        <v>234</v>
      </c>
      <c r="V1698" t="s">
        <v>230</v>
      </c>
      <c r="W1698" t="s">
        <v>235</v>
      </c>
      <c r="X1698">
        <v>7</v>
      </c>
      <c r="Y1698">
        <v>1114</v>
      </c>
      <c r="Z1698" t="s">
        <v>1038</v>
      </c>
      <c r="AA1698" t="s">
        <v>1039</v>
      </c>
      <c r="AB1698">
        <v>1</v>
      </c>
      <c r="AC1698" t="s">
        <v>960</v>
      </c>
      <c r="AD1698">
        <v>1</v>
      </c>
      <c r="AE1698">
        <v>20100930</v>
      </c>
      <c r="AF1698" s="358">
        <v>40451</v>
      </c>
      <c r="AG1698" s="147">
        <v>40451</v>
      </c>
      <c r="AH1698" s="147">
        <v>2010</v>
      </c>
      <c r="AT1698" t="s">
        <v>984</v>
      </c>
      <c r="AU1698">
        <v>1E-3</v>
      </c>
      <c r="AV1698" t="s">
        <v>976</v>
      </c>
      <c r="AW1698" t="s">
        <v>971</v>
      </c>
      <c r="AX1698">
        <v>0.27300000000000002</v>
      </c>
      <c r="AY1698" t="s">
        <v>976</v>
      </c>
      <c r="AZ1698" t="s">
        <v>962</v>
      </c>
      <c r="BE1698" t="s">
        <v>984</v>
      </c>
      <c r="BF1698">
        <v>1E-3</v>
      </c>
      <c r="BG1698" t="s">
        <v>976</v>
      </c>
      <c r="BH1698" t="s">
        <v>971</v>
      </c>
      <c r="BI1698">
        <v>0.29499999999999998</v>
      </c>
      <c r="BJ1698" t="s">
        <v>976</v>
      </c>
      <c r="BK1698" t="s">
        <v>963</v>
      </c>
    </row>
    <row r="1699" spans="21:63">
      <c r="U1699" t="s">
        <v>234</v>
      </c>
      <c r="V1699" t="s">
        <v>230</v>
      </c>
      <c r="W1699" t="s">
        <v>235</v>
      </c>
      <c r="X1699">
        <v>7</v>
      </c>
      <c r="Y1699">
        <v>1114</v>
      </c>
      <c r="Z1699" t="s">
        <v>1038</v>
      </c>
      <c r="AA1699" t="s">
        <v>1039</v>
      </c>
      <c r="AB1699">
        <v>1</v>
      </c>
      <c r="AC1699" t="s">
        <v>960</v>
      </c>
      <c r="AD1699">
        <v>1</v>
      </c>
      <c r="AE1699">
        <v>20101031</v>
      </c>
      <c r="AF1699" s="358">
        <v>40482</v>
      </c>
      <c r="AG1699" s="147">
        <v>40482</v>
      </c>
      <c r="AH1699" s="147">
        <v>2010</v>
      </c>
      <c r="AT1699" t="s">
        <v>984</v>
      </c>
      <c r="AU1699">
        <v>1E-3</v>
      </c>
      <c r="AV1699" t="s">
        <v>976</v>
      </c>
      <c r="AW1699" t="s">
        <v>971</v>
      </c>
      <c r="AX1699">
        <v>0.27300000000000002</v>
      </c>
      <c r="AY1699" t="s">
        <v>976</v>
      </c>
      <c r="AZ1699" t="s">
        <v>962</v>
      </c>
      <c r="BE1699" t="s">
        <v>984</v>
      </c>
      <c r="BF1699">
        <v>1E-3</v>
      </c>
      <c r="BG1699" t="s">
        <v>976</v>
      </c>
      <c r="BH1699" t="s">
        <v>971</v>
      </c>
      <c r="BI1699">
        <v>0.29499999999999998</v>
      </c>
      <c r="BJ1699" t="s">
        <v>976</v>
      </c>
      <c r="BK1699" t="s">
        <v>963</v>
      </c>
    </row>
    <row r="1700" spans="21:63">
      <c r="U1700" t="s">
        <v>234</v>
      </c>
      <c r="V1700" t="s">
        <v>230</v>
      </c>
      <c r="W1700" t="s">
        <v>235</v>
      </c>
      <c r="X1700">
        <v>7</v>
      </c>
      <c r="Y1700">
        <v>1114</v>
      </c>
      <c r="Z1700" t="s">
        <v>1038</v>
      </c>
      <c r="AA1700" t="s">
        <v>1039</v>
      </c>
      <c r="AB1700">
        <v>1</v>
      </c>
      <c r="AC1700" t="s">
        <v>960</v>
      </c>
      <c r="AD1700">
        <v>1</v>
      </c>
      <c r="AE1700">
        <v>20101130</v>
      </c>
      <c r="AF1700" s="358">
        <v>40512</v>
      </c>
      <c r="AG1700" s="147">
        <v>40512</v>
      </c>
      <c r="AH1700" s="147">
        <v>2010</v>
      </c>
      <c r="AT1700" t="s">
        <v>984</v>
      </c>
      <c r="AU1700">
        <v>1E-3</v>
      </c>
      <c r="AV1700" t="s">
        <v>976</v>
      </c>
      <c r="AW1700" t="s">
        <v>971</v>
      </c>
      <c r="AX1700">
        <v>0.27300000000000002</v>
      </c>
      <c r="AY1700" t="s">
        <v>976</v>
      </c>
      <c r="AZ1700" t="s">
        <v>962</v>
      </c>
      <c r="BE1700" t="s">
        <v>984</v>
      </c>
      <c r="BF1700">
        <v>1E-3</v>
      </c>
      <c r="BG1700" t="s">
        <v>976</v>
      </c>
      <c r="BH1700" t="s">
        <v>971</v>
      </c>
      <c r="BI1700">
        <v>0.29499999999999998</v>
      </c>
      <c r="BJ1700" t="s">
        <v>976</v>
      </c>
      <c r="BK1700" t="s">
        <v>963</v>
      </c>
    </row>
    <row r="1701" spans="21:63">
      <c r="U1701" t="s">
        <v>234</v>
      </c>
      <c r="V1701" t="s">
        <v>230</v>
      </c>
      <c r="W1701" t="s">
        <v>235</v>
      </c>
      <c r="X1701">
        <v>7</v>
      </c>
      <c r="Y1701">
        <v>1114</v>
      </c>
      <c r="Z1701" t="s">
        <v>1038</v>
      </c>
      <c r="AA1701" t="s">
        <v>1039</v>
      </c>
      <c r="AB1701">
        <v>1</v>
      </c>
      <c r="AC1701" t="s">
        <v>960</v>
      </c>
      <c r="AD1701">
        <v>1</v>
      </c>
      <c r="AE1701">
        <v>20101231</v>
      </c>
      <c r="AF1701" s="358">
        <v>40543</v>
      </c>
      <c r="AG1701" s="147">
        <v>40543</v>
      </c>
      <c r="AH1701" s="147">
        <v>2010</v>
      </c>
      <c r="AT1701" t="s">
        <v>984</v>
      </c>
      <c r="AU1701">
        <v>1E-3</v>
      </c>
      <c r="AV1701" t="s">
        <v>976</v>
      </c>
      <c r="AW1701" t="s">
        <v>971</v>
      </c>
      <c r="AX1701">
        <v>0.27300000000000002</v>
      </c>
      <c r="AY1701" t="s">
        <v>976</v>
      </c>
      <c r="AZ1701" t="s">
        <v>962</v>
      </c>
      <c r="BE1701" t="s">
        <v>984</v>
      </c>
      <c r="BF1701">
        <v>1E-3</v>
      </c>
      <c r="BG1701" t="s">
        <v>976</v>
      </c>
      <c r="BH1701" t="s">
        <v>971</v>
      </c>
      <c r="BI1701">
        <v>0.29499999999999998</v>
      </c>
      <c r="BJ1701" t="s">
        <v>976</v>
      </c>
      <c r="BK1701" t="s">
        <v>963</v>
      </c>
    </row>
    <row r="1702" spans="21:63">
      <c r="U1702" t="s">
        <v>234</v>
      </c>
      <c r="V1702" t="s">
        <v>230</v>
      </c>
      <c r="W1702" t="s">
        <v>235</v>
      </c>
      <c r="X1702">
        <v>7</v>
      </c>
      <c r="Y1702">
        <v>1114</v>
      </c>
      <c r="Z1702" t="s">
        <v>1038</v>
      </c>
      <c r="AA1702" t="s">
        <v>1039</v>
      </c>
      <c r="AB1702">
        <v>1</v>
      </c>
      <c r="AC1702" t="s">
        <v>960</v>
      </c>
      <c r="AD1702">
        <v>1</v>
      </c>
      <c r="AE1702">
        <v>20110131</v>
      </c>
      <c r="AF1702" s="358">
        <v>40574</v>
      </c>
      <c r="AG1702" s="147">
        <v>40574</v>
      </c>
      <c r="AH1702" s="147">
        <v>2011</v>
      </c>
      <c r="AU1702">
        <v>1E-3</v>
      </c>
      <c r="AV1702" t="s">
        <v>976</v>
      </c>
      <c r="AW1702" t="s">
        <v>971</v>
      </c>
      <c r="AX1702">
        <v>0.27300000000000002</v>
      </c>
      <c r="AY1702" t="s">
        <v>976</v>
      </c>
      <c r="AZ1702" t="s">
        <v>962</v>
      </c>
      <c r="BF1702">
        <v>1E-3</v>
      </c>
      <c r="BG1702" t="s">
        <v>976</v>
      </c>
      <c r="BH1702" t="s">
        <v>971</v>
      </c>
      <c r="BI1702">
        <v>0.29499999999999998</v>
      </c>
      <c r="BJ1702" t="s">
        <v>976</v>
      </c>
      <c r="BK1702" t="s">
        <v>963</v>
      </c>
    </row>
    <row r="1703" spans="21:63">
      <c r="U1703" t="s">
        <v>234</v>
      </c>
      <c r="V1703" t="s">
        <v>230</v>
      </c>
      <c r="W1703" t="s">
        <v>235</v>
      </c>
      <c r="X1703">
        <v>7</v>
      </c>
      <c r="Y1703">
        <v>1114</v>
      </c>
      <c r="Z1703" t="s">
        <v>1038</v>
      </c>
      <c r="AA1703" t="s">
        <v>1039</v>
      </c>
      <c r="AB1703">
        <v>1</v>
      </c>
      <c r="AC1703" t="s">
        <v>960</v>
      </c>
      <c r="AD1703">
        <v>1</v>
      </c>
      <c r="AE1703">
        <v>20110228</v>
      </c>
      <c r="AF1703" s="358">
        <v>40602</v>
      </c>
      <c r="AG1703" s="147">
        <v>40602</v>
      </c>
      <c r="AH1703" s="147">
        <v>2011</v>
      </c>
      <c r="AT1703" t="s">
        <v>984</v>
      </c>
      <c r="AU1703">
        <v>1E-3</v>
      </c>
      <c r="AV1703" t="s">
        <v>976</v>
      </c>
      <c r="AW1703" t="s">
        <v>971</v>
      </c>
      <c r="AX1703">
        <v>0.27300000000000002</v>
      </c>
      <c r="AY1703" t="s">
        <v>976</v>
      </c>
      <c r="AZ1703" t="s">
        <v>962</v>
      </c>
      <c r="BE1703" t="s">
        <v>984</v>
      </c>
      <c r="BF1703">
        <v>1E-3</v>
      </c>
      <c r="BG1703" t="s">
        <v>976</v>
      </c>
      <c r="BH1703" t="s">
        <v>971</v>
      </c>
      <c r="BI1703">
        <v>0.29499999999999998</v>
      </c>
      <c r="BJ1703" t="s">
        <v>976</v>
      </c>
      <c r="BK1703" t="s">
        <v>963</v>
      </c>
    </row>
    <row r="1704" spans="21:63">
      <c r="U1704" t="s">
        <v>234</v>
      </c>
      <c r="V1704" t="s">
        <v>230</v>
      </c>
      <c r="W1704" t="s">
        <v>235</v>
      </c>
      <c r="X1704">
        <v>7</v>
      </c>
      <c r="Y1704">
        <v>1114</v>
      </c>
      <c r="Z1704" t="s">
        <v>1038</v>
      </c>
      <c r="AA1704" t="s">
        <v>1039</v>
      </c>
      <c r="AB1704">
        <v>1</v>
      </c>
      <c r="AC1704" t="s">
        <v>960</v>
      </c>
      <c r="AD1704">
        <v>1</v>
      </c>
      <c r="AE1704">
        <v>20110331</v>
      </c>
      <c r="AF1704" s="358">
        <v>40633</v>
      </c>
      <c r="AG1704" s="147">
        <v>40633</v>
      </c>
      <c r="AH1704" s="147">
        <v>2011</v>
      </c>
      <c r="AT1704" t="s">
        <v>984</v>
      </c>
      <c r="AU1704">
        <v>1E-3</v>
      </c>
      <c r="AV1704" t="s">
        <v>976</v>
      </c>
      <c r="AW1704" t="s">
        <v>971</v>
      </c>
      <c r="AX1704">
        <v>0.27300000000000002</v>
      </c>
      <c r="AY1704" t="s">
        <v>976</v>
      </c>
      <c r="AZ1704" t="s">
        <v>962</v>
      </c>
      <c r="BE1704" t="s">
        <v>984</v>
      </c>
      <c r="BF1704">
        <v>1E-3</v>
      </c>
      <c r="BG1704" t="s">
        <v>976</v>
      </c>
      <c r="BH1704" t="s">
        <v>971</v>
      </c>
      <c r="BI1704">
        <v>0.29499999999999998</v>
      </c>
      <c r="BJ1704" t="s">
        <v>976</v>
      </c>
      <c r="BK1704" t="s">
        <v>963</v>
      </c>
    </row>
    <row r="1705" spans="21:63">
      <c r="U1705" t="s">
        <v>234</v>
      </c>
      <c r="V1705" t="s">
        <v>230</v>
      </c>
      <c r="W1705" t="s">
        <v>235</v>
      </c>
      <c r="X1705">
        <v>7</v>
      </c>
      <c r="Y1705">
        <v>1114</v>
      </c>
      <c r="Z1705" t="s">
        <v>1038</v>
      </c>
      <c r="AA1705" t="s">
        <v>1039</v>
      </c>
      <c r="AB1705">
        <v>1</v>
      </c>
      <c r="AC1705" t="s">
        <v>960</v>
      </c>
      <c r="AD1705">
        <v>1</v>
      </c>
      <c r="AE1705">
        <v>20110430</v>
      </c>
      <c r="AF1705" s="358">
        <v>40663</v>
      </c>
      <c r="AG1705" s="147">
        <v>40663</v>
      </c>
      <c r="AH1705" s="147">
        <v>2011</v>
      </c>
      <c r="AT1705" t="s">
        <v>984</v>
      </c>
      <c r="AU1705">
        <v>1E-3</v>
      </c>
      <c r="AV1705" t="s">
        <v>976</v>
      </c>
      <c r="AW1705" t="s">
        <v>971</v>
      </c>
      <c r="AX1705">
        <v>0.27300000000000002</v>
      </c>
      <c r="AY1705" t="s">
        <v>976</v>
      </c>
      <c r="AZ1705" t="s">
        <v>962</v>
      </c>
      <c r="BE1705" t="s">
        <v>984</v>
      </c>
      <c r="BF1705">
        <v>1E-3</v>
      </c>
      <c r="BG1705" t="s">
        <v>976</v>
      </c>
      <c r="BH1705" t="s">
        <v>971</v>
      </c>
      <c r="BI1705">
        <v>0.29499999999999998</v>
      </c>
      <c r="BJ1705" t="s">
        <v>976</v>
      </c>
      <c r="BK1705" t="s">
        <v>963</v>
      </c>
    </row>
    <row r="1706" spans="21:63">
      <c r="U1706" t="s">
        <v>234</v>
      </c>
      <c r="V1706" t="s">
        <v>230</v>
      </c>
      <c r="W1706" t="s">
        <v>235</v>
      </c>
      <c r="X1706">
        <v>7</v>
      </c>
      <c r="Y1706">
        <v>1114</v>
      </c>
      <c r="Z1706" t="s">
        <v>1038</v>
      </c>
      <c r="AA1706" t="s">
        <v>1039</v>
      </c>
      <c r="AB1706">
        <v>1</v>
      </c>
      <c r="AC1706" t="s">
        <v>960</v>
      </c>
      <c r="AD1706">
        <v>1</v>
      </c>
      <c r="AE1706">
        <v>20110531</v>
      </c>
      <c r="AF1706" s="358">
        <v>40694</v>
      </c>
      <c r="AG1706" s="147">
        <v>40694</v>
      </c>
      <c r="AH1706" s="147">
        <v>2011</v>
      </c>
      <c r="AT1706" t="s">
        <v>984</v>
      </c>
      <c r="AU1706">
        <v>1E-3</v>
      </c>
      <c r="AV1706" t="s">
        <v>976</v>
      </c>
      <c r="AW1706" t="s">
        <v>971</v>
      </c>
      <c r="AX1706">
        <v>0.27300000000000002</v>
      </c>
      <c r="AY1706" t="s">
        <v>976</v>
      </c>
      <c r="AZ1706" t="s">
        <v>962</v>
      </c>
      <c r="BE1706" t="s">
        <v>984</v>
      </c>
      <c r="BF1706">
        <v>1E-3</v>
      </c>
      <c r="BG1706" t="s">
        <v>976</v>
      </c>
      <c r="BH1706" t="s">
        <v>971</v>
      </c>
      <c r="BI1706">
        <v>0.29499999999999998</v>
      </c>
      <c r="BJ1706" t="s">
        <v>976</v>
      </c>
      <c r="BK1706" t="s">
        <v>963</v>
      </c>
    </row>
    <row r="1707" spans="21:63">
      <c r="U1707" t="s">
        <v>234</v>
      </c>
      <c r="V1707" t="s">
        <v>230</v>
      </c>
      <c r="W1707" t="s">
        <v>235</v>
      </c>
      <c r="X1707">
        <v>7</v>
      </c>
      <c r="Y1707">
        <v>1114</v>
      </c>
      <c r="Z1707" t="s">
        <v>1038</v>
      </c>
      <c r="AA1707" t="s">
        <v>1039</v>
      </c>
      <c r="AB1707">
        <v>1</v>
      </c>
      <c r="AC1707" t="s">
        <v>960</v>
      </c>
      <c r="AD1707">
        <v>1</v>
      </c>
      <c r="AE1707">
        <v>20110630</v>
      </c>
      <c r="AF1707" s="358">
        <v>40724</v>
      </c>
      <c r="AG1707" s="147">
        <v>40724</v>
      </c>
      <c r="AH1707" s="147">
        <v>2011</v>
      </c>
      <c r="AT1707" t="s">
        <v>984</v>
      </c>
      <c r="AU1707">
        <v>1E-3</v>
      </c>
      <c r="AV1707" t="s">
        <v>976</v>
      </c>
      <c r="AW1707" t="s">
        <v>971</v>
      </c>
      <c r="AX1707">
        <v>0.27300000000000002</v>
      </c>
      <c r="AY1707" t="s">
        <v>976</v>
      </c>
      <c r="AZ1707" t="s">
        <v>962</v>
      </c>
      <c r="BE1707" t="s">
        <v>984</v>
      </c>
      <c r="BF1707">
        <v>1E-3</v>
      </c>
      <c r="BG1707" t="s">
        <v>976</v>
      </c>
      <c r="BH1707" t="s">
        <v>971</v>
      </c>
      <c r="BI1707">
        <v>0.29499999999999998</v>
      </c>
      <c r="BJ1707" t="s">
        <v>976</v>
      </c>
      <c r="BK1707" t="s">
        <v>963</v>
      </c>
    </row>
    <row r="1708" spans="21:63">
      <c r="U1708" t="s">
        <v>234</v>
      </c>
      <c r="V1708" t="s">
        <v>230</v>
      </c>
      <c r="W1708" t="s">
        <v>235</v>
      </c>
      <c r="X1708">
        <v>7</v>
      </c>
      <c r="Y1708">
        <v>1114</v>
      </c>
      <c r="Z1708" t="s">
        <v>1038</v>
      </c>
      <c r="AA1708" t="s">
        <v>1039</v>
      </c>
      <c r="AB1708">
        <v>1</v>
      </c>
      <c r="AC1708" t="s">
        <v>960</v>
      </c>
      <c r="AD1708">
        <v>1</v>
      </c>
      <c r="AE1708">
        <v>20110731</v>
      </c>
      <c r="AF1708" s="358">
        <v>40755</v>
      </c>
      <c r="AG1708" s="147">
        <v>40755</v>
      </c>
      <c r="AH1708" s="147">
        <v>2011</v>
      </c>
      <c r="AT1708" t="s">
        <v>984</v>
      </c>
      <c r="AU1708">
        <v>1E-3</v>
      </c>
      <c r="AV1708" t="s">
        <v>976</v>
      </c>
      <c r="AW1708" t="s">
        <v>971</v>
      </c>
      <c r="AX1708">
        <v>0.27300000000000002</v>
      </c>
      <c r="AY1708" t="s">
        <v>976</v>
      </c>
      <c r="AZ1708" t="s">
        <v>962</v>
      </c>
      <c r="BE1708" t="s">
        <v>984</v>
      </c>
      <c r="BF1708">
        <v>1E-3</v>
      </c>
      <c r="BG1708" t="s">
        <v>976</v>
      </c>
      <c r="BH1708" t="s">
        <v>971</v>
      </c>
      <c r="BI1708">
        <v>0.29499999999999998</v>
      </c>
      <c r="BJ1708" t="s">
        <v>976</v>
      </c>
      <c r="BK1708" t="s">
        <v>963</v>
      </c>
    </row>
    <row r="1709" spans="21:63">
      <c r="U1709" t="s">
        <v>234</v>
      </c>
      <c r="V1709" t="s">
        <v>230</v>
      </c>
      <c r="W1709" t="s">
        <v>235</v>
      </c>
      <c r="X1709">
        <v>7</v>
      </c>
      <c r="Y1709">
        <v>1114</v>
      </c>
      <c r="Z1709" t="s">
        <v>1038</v>
      </c>
      <c r="AA1709" t="s">
        <v>1039</v>
      </c>
      <c r="AB1709">
        <v>1</v>
      </c>
      <c r="AC1709" t="s">
        <v>960</v>
      </c>
      <c r="AD1709">
        <v>1</v>
      </c>
      <c r="AE1709">
        <v>20110831</v>
      </c>
      <c r="AF1709" s="358">
        <v>40786</v>
      </c>
      <c r="AG1709" s="147">
        <v>40786</v>
      </c>
      <c r="AH1709" s="147">
        <v>2011</v>
      </c>
      <c r="AT1709" t="s">
        <v>984</v>
      </c>
      <c r="AU1709">
        <v>1E-3</v>
      </c>
      <c r="AV1709" t="s">
        <v>976</v>
      </c>
      <c r="AW1709" t="s">
        <v>971</v>
      </c>
      <c r="AX1709">
        <v>0.27300000000000002</v>
      </c>
      <c r="AY1709" t="s">
        <v>976</v>
      </c>
      <c r="AZ1709" t="s">
        <v>962</v>
      </c>
      <c r="BE1709" t="s">
        <v>984</v>
      </c>
      <c r="BF1709">
        <v>1E-3</v>
      </c>
      <c r="BG1709" t="s">
        <v>976</v>
      </c>
      <c r="BH1709" t="s">
        <v>971</v>
      </c>
      <c r="BI1709">
        <v>0.29499999999999998</v>
      </c>
      <c r="BJ1709" t="s">
        <v>976</v>
      </c>
      <c r="BK1709" t="s">
        <v>963</v>
      </c>
    </row>
    <row r="1710" spans="21:63">
      <c r="U1710" t="s">
        <v>234</v>
      </c>
      <c r="V1710" t="s">
        <v>230</v>
      </c>
      <c r="W1710" t="s">
        <v>235</v>
      </c>
      <c r="X1710">
        <v>7</v>
      </c>
      <c r="Y1710">
        <v>1114</v>
      </c>
      <c r="Z1710" t="s">
        <v>1038</v>
      </c>
      <c r="AA1710" t="s">
        <v>1039</v>
      </c>
      <c r="AB1710">
        <v>1</v>
      </c>
      <c r="AC1710" t="s">
        <v>960</v>
      </c>
      <c r="AD1710">
        <v>1</v>
      </c>
      <c r="AE1710">
        <v>20110930</v>
      </c>
      <c r="AF1710" s="358">
        <v>40816</v>
      </c>
      <c r="AG1710" s="147">
        <v>40816</v>
      </c>
      <c r="AH1710" s="147">
        <v>2011</v>
      </c>
      <c r="AT1710" t="s">
        <v>984</v>
      </c>
      <c r="AU1710">
        <v>1E-3</v>
      </c>
      <c r="AV1710" t="s">
        <v>976</v>
      </c>
      <c r="AW1710" t="s">
        <v>971</v>
      </c>
      <c r="AX1710">
        <v>0.27300000000000002</v>
      </c>
      <c r="AY1710" t="s">
        <v>976</v>
      </c>
      <c r="AZ1710" t="s">
        <v>962</v>
      </c>
      <c r="BE1710" t="s">
        <v>984</v>
      </c>
      <c r="BF1710">
        <v>1E-3</v>
      </c>
      <c r="BG1710" t="s">
        <v>976</v>
      </c>
      <c r="BH1710" t="s">
        <v>971</v>
      </c>
      <c r="BI1710">
        <v>0.29499999999999998</v>
      </c>
      <c r="BJ1710" t="s">
        <v>976</v>
      </c>
      <c r="BK1710" t="s">
        <v>963</v>
      </c>
    </row>
    <row r="1711" spans="21:63">
      <c r="U1711" t="s">
        <v>234</v>
      </c>
      <c r="V1711" t="s">
        <v>230</v>
      </c>
      <c r="W1711" t="s">
        <v>235</v>
      </c>
      <c r="X1711">
        <v>7</v>
      </c>
      <c r="Y1711">
        <v>1114</v>
      </c>
      <c r="Z1711" t="s">
        <v>1038</v>
      </c>
      <c r="AA1711" t="s">
        <v>1039</v>
      </c>
      <c r="AB1711">
        <v>1</v>
      </c>
      <c r="AC1711" t="s">
        <v>960</v>
      </c>
      <c r="AD1711">
        <v>1</v>
      </c>
      <c r="AE1711">
        <v>20111031</v>
      </c>
      <c r="AF1711" s="358">
        <v>40847</v>
      </c>
      <c r="AG1711" s="147">
        <v>40847</v>
      </c>
      <c r="AH1711" s="147">
        <v>2011</v>
      </c>
      <c r="AU1711">
        <v>1E-3</v>
      </c>
      <c r="AV1711" t="s">
        <v>976</v>
      </c>
      <c r="AW1711" t="s">
        <v>971</v>
      </c>
      <c r="AX1711">
        <v>0.27300000000000002</v>
      </c>
      <c r="AY1711" t="s">
        <v>976</v>
      </c>
      <c r="AZ1711" t="s">
        <v>962</v>
      </c>
      <c r="BF1711">
        <v>1E-3</v>
      </c>
      <c r="BG1711" t="s">
        <v>976</v>
      </c>
      <c r="BH1711" t="s">
        <v>971</v>
      </c>
      <c r="BI1711">
        <v>0.29499999999999998</v>
      </c>
      <c r="BJ1711" t="s">
        <v>976</v>
      </c>
      <c r="BK1711" t="s">
        <v>963</v>
      </c>
    </row>
    <row r="1712" spans="21:63">
      <c r="U1712" t="s">
        <v>234</v>
      </c>
      <c r="V1712" t="s">
        <v>230</v>
      </c>
      <c r="W1712" t="s">
        <v>235</v>
      </c>
      <c r="X1712">
        <v>7</v>
      </c>
      <c r="Y1712">
        <v>1114</v>
      </c>
      <c r="Z1712" t="s">
        <v>1038</v>
      </c>
      <c r="AA1712" t="s">
        <v>1039</v>
      </c>
      <c r="AB1712">
        <v>1</v>
      </c>
      <c r="AC1712" t="s">
        <v>960</v>
      </c>
      <c r="AD1712">
        <v>1</v>
      </c>
      <c r="AE1712">
        <v>20111130</v>
      </c>
      <c r="AF1712" s="358">
        <v>40877</v>
      </c>
      <c r="AG1712" s="147">
        <v>40877</v>
      </c>
      <c r="AH1712" s="147">
        <v>2011</v>
      </c>
      <c r="AU1712">
        <v>1E-3</v>
      </c>
      <c r="AV1712" t="s">
        <v>976</v>
      </c>
      <c r="AW1712" t="s">
        <v>971</v>
      </c>
      <c r="AX1712">
        <v>0.27300000000000002</v>
      </c>
      <c r="AY1712" t="s">
        <v>976</v>
      </c>
      <c r="AZ1712" t="s">
        <v>962</v>
      </c>
      <c r="BF1712">
        <v>1E-3</v>
      </c>
      <c r="BG1712" t="s">
        <v>976</v>
      </c>
      <c r="BH1712" t="s">
        <v>971</v>
      </c>
      <c r="BI1712">
        <v>0.29499999999999998</v>
      </c>
      <c r="BJ1712" t="s">
        <v>976</v>
      </c>
      <c r="BK1712" t="s">
        <v>963</v>
      </c>
    </row>
    <row r="1713" spans="21:63">
      <c r="U1713" t="s">
        <v>234</v>
      </c>
      <c r="V1713" t="s">
        <v>230</v>
      </c>
      <c r="W1713" t="s">
        <v>235</v>
      </c>
      <c r="X1713">
        <v>7</v>
      </c>
      <c r="Y1713">
        <v>1114</v>
      </c>
      <c r="Z1713" t="s">
        <v>1038</v>
      </c>
      <c r="AA1713" t="s">
        <v>1039</v>
      </c>
      <c r="AB1713">
        <v>1</v>
      </c>
      <c r="AC1713" t="s">
        <v>960</v>
      </c>
      <c r="AD1713">
        <v>1</v>
      </c>
      <c r="AE1713">
        <v>20111231</v>
      </c>
      <c r="AF1713" s="358">
        <v>40908</v>
      </c>
      <c r="AG1713" s="147">
        <v>40908</v>
      </c>
      <c r="AH1713" s="147">
        <v>2011</v>
      </c>
      <c r="AT1713" t="s">
        <v>984</v>
      </c>
      <c r="AU1713">
        <v>1E-3</v>
      </c>
      <c r="AV1713" t="s">
        <v>976</v>
      </c>
      <c r="AW1713" t="s">
        <v>971</v>
      </c>
      <c r="AX1713">
        <v>0.27300000000000002</v>
      </c>
      <c r="AY1713" t="s">
        <v>976</v>
      </c>
      <c r="AZ1713" t="s">
        <v>962</v>
      </c>
      <c r="BE1713" t="s">
        <v>984</v>
      </c>
      <c r="BF1713">
        <v>1E-3</v>
      </c>
      <c r="BG1713" t="s">
        <v>976</v>
      </c>
      <c r="BH1713" t="s">
        <v>971</v>
      </c>
      <c r="BI1713">
        <v>0.29499999999999998</v>
      </c>
      <c r="BJ1713" t="s">
        <v>976</v>
      </c>
      <c r="BK1713" t="s">
        <v>963</v>
      </c>
    </row>
    <row r="1714" spans="21:63">
      <c r="U1714" t="s">
        <v>234</v>
      </c>
      <c r="V1714" t="s">
        <v>230</v>
      </c>
      <c r="W1714" t="s">
        <v>235</v>
      </c>
      <c r="X1714">
        <v>7</v>
      </c>
      <c r="Y1714">
        <v>1114</v>
      </c>
      <c r="Z1714" t="s">
        <v>1038</v>
      </c>
      <c r="AA1714" t="s">
        <v>1039</v>
      </c>
      <c r="AB1714">
        <v>1</v>
      </c>
      <c r="AC1714" t="s">
        <v>960</v>
      </c>
      <c r="AD1714">
        <v>1</v>
      </c>
      <c r="AE1714">
        <v>20120131</v>
      </c>
      <c r="AF1714" s="358">
        <v>40939</v>
      </c>
      <c r="AG1714" s="147">
        <v>40939</v>
      </c>
      <c r="AH1714" s="147">
        <v>2012</v>
      </c>
      <c r="AT1714" t="s">
        <v>984</v>
      </c>
      <c r="AU1714">
        <v>1E-3</v>
      </c>
      <c r="AV1714" t="s">
        <v>976</v>
      </c>
      <c r="AW1714" t="s">
        <v>971</v>
      </c>
      <c r="AX1714">
        <v>0.27300000000000002</v>
      </c>
      <c r="AY1714" t="s">
        <v>976</v>
      </c>
      <c r="AZ1714" t="s">
        <v>962</v>
      </c>
      <c r="BE1714" t="s">
        <v>984</v>
      </c>
      <c r="BF1714">
        <v>1E-3</v>
      </c>
      <c r="BG1714" t="s">
        <v>976</v>
      </c>
      <c r="BH1714" t="s">
        <v>971</v>
      </c>
      <c r="BI1714">
        <v>0.29499999999999998</v>
      </c>
      <c r="BJ1714" t="s">
        <v>976</v>
      </c>
      <c r="BK1714" t="s">
        <v>963</v>
      </c>
    </row>
    <row r="1715" spans="21:63">
      <c r="U1715" t="s">
        <v>234</v>
      </c>
      <c r="V1715" t="s">
        <v>230</v>
      </c>
      <c r="W1715" t="s">
        <v>235</v>
      </c>
      <c r="X1715">
        <v>7</v>
      </c>
      <c r="Y1715">
        <v>1114</v>
      </c>
      <c r="Z1715" t="s">
        <v>1038</v>
      </c>
      <c r="AA1715" t="s">
        <v>1039</v>
      </c>
      <c r="AB1715">
        <v>1</v>
      </c>
      <c r="AC1715" t="s">
        <v>960</v>
      </c>
      <c r="AD1715">
        <v>1</v>
      </c>
      <c r="AE1715">
        <v>20120229</v>
      </c>
      <c r="AF1715" s="358">
        <v>40968</v>
      </c>
      <c r="AG1715" s="147">
        <v>40968</v>
      </c>
      <c r="AH1715" s="147">
        <v>2012</v>
      </c>
      <c r="AT1715" t="s">
        <v>984</v>
      </c>
      <c r="AU1715">
        <v>1E-3</v>
      </c>
      <c r="AV1715" t="s">
        <v>976</v>
      </c>
      <c r="AW1715" t="s">
        <v>971</v>
      </c>
      <c r="AX1715">
        <v>0.27300000000000002</v>
      </c>
      <c r="AY1715" t="s">
        <v>976</v>
      </c>
      <c r="AZ1715" t="s">
        <v>962</v>
      </c>
      <c r="BE1715" t="s">
        <v>984</v>
      </c>
      <c r="BF1715">
        <v>1E-3</v>
      </c>
      <c r="BG1715" t="s">
        <v>976</v>
      </c>
      <c r="BH1715" t="s">
        <v>971</v>
      </c>
      <c r="BI1715">
        <v>0.29499999999999998</v>
      </c>
      <c r="BJ1715" t="s">
        <v>976</v>
      </c>
      <c r="BK1715" t="s">
        <v>963</v>
      </c>
    </row>
    <row r="1716" spans="21:63">
      <c r="U1716" t="s">
        <v>234</v>
      </c>
      <c r="V1716" t="s">
        <v>230</v>
      </c>
      <c r="W1716" t="s">
        <v>235</v>
      </c>
      <c r="X1716">
        <v>7</v>
      </c>
      <c r="Y1716">
        <v>1114</v>
      </c>
      <c r="Z1716" t="s">
        <v>1038</v>
      </c>
      <c r="AA1716" t="s">
        <v>1039</v>
      </c>
      <c r="AB1716">
        <v>1</v>
      </c>
      <c r="AC1716" t="s">
        <v>960</v>
      </c>
      <c r="AD1716">
        <v>1</v>
      </c>
      <c r="AE1716">
        <v>20120331</v>
      </c>
      <c r="AF1716" s="358">
        <v>40999</v>
      </c>
      <c r="AG1716" s="147">
        <v>40999</v>
      </c>
      <c r="AH1716" s="147">
        <v>2012</v>
      </c>
      <c r="AT1716" t="s">
        <v>984</v>
      </c>
      <c r="AU1716">
        <v>1E-3</v>
      </c>
      <c r="AV1716" t="s">
        <v>976</v>
      </c>
      <c r="AW1716" t="s">
        <v>971</v>
      </c>
      <c r="AX1716">
        <v>0.27300000000000002</v>
      </c>
      <c r="AY1716" t="s">
        <v>976</v>
      </c>
      <c r="AZ1716" t="s">
        <v>962</v>
      </c>
      <c r="BE1716" t="s">
        <v>984</v>
      </c>
      <c r="BF1716">
        <v>1E-3</v>
      </c>
      <c r="BG1716" t="s">
        <v>976</v>
      </c>
      <c r="BH1716" t="s">
        <v>971</v>
      </c>
      <c r="BI1716">
        <v>0.29499999999999998</v>
      </c>
      <c r="BJ1716" t="s">
        <v>976</v>
      </c>
      <c r="BK1716" t="s">
        <v>963</v>
      </c>
    </row>
    <row r="1717" spans="21:63">
      <c r="U1717" t="s">
        <v>234</v>
      </c>
      <c r="V1717" t="s">
        <v>230</v>
      </c>
      <c r="W1717" t="s">
        <v>235</v>
      </c>
      <c r="X1717">
        <v>7</v>
      </c>
      <c r="Y1717">
        <v>1114</v>
      </c>
      <c r="Z1717" t="s">
        <v>1038</v>
      </c>
      <c r="AA1717" t="s">
        <v>1039</v>
      </c>
      <c r="AB1717">
        <v>1</v>
      </c>
      <c r="AC1717" t="s">
        <v>960</v>
      </c>
      <c r="AD1717">
        <v>1</v>
      </c>
      <c r="AE1717">
        <v>20120430</v>
      </c>
      <c r="AF1717" s="358">
        <v>41029</v>
      </c>
      <c r="AG1717" s="147">
        <v>41029</v>
      </c>
      <c r="AH1717" s="147">
        <v>2012</v>
      </c>
      <c r="AT1717" t="s">
        <v>984</v>
      </c>
      <c r="AU1717">
        <v>1E-3</v>
      </c>
      <c r="AV1717" t="s">
        <v>976</v>
      </c>
      <c r="AW1717" t="s">
        <v>971</v>
      </c>
      <c r="AX1717">
        <v>0.27300000000000002</v>
      </c>
      <c r="AY1717" t="s">
        <v>976</v>
      </c>
      <c r="AZ1717" t="s">
        <v>962</v>
      </c>
      <c r="BE1717" t="s">
        <v>984</v>
      </c>
      <c r="BF1717">
        <v>1E-3</v>
      </c>
      <c r="BG1717" t="s">
        <v>976</v>
      </c>
      <c r="BH1717" t="s">
        <v>971</v>
      </c>
      <c r="BI1717">
        <v>0.29499999999999998</v>
      </c>
      <c r="BJ1717" t="s">
        <v>976</v>
      </c>
      <c r="BK1717" t="s">
        <v>963</v>
      </c>
    </row>
    <row r="1718" spans="21:63">
      <c r="U1718" t="s">
        <v>234</v>
      </c>
      <c r="V1718" t="s">
        <v>230</v>
      </c>
      <c r="W1718" t="s">
        <v>235</v>
      </c>
      <c r="X1718">
        <v>7</v>
      </c>
      <c r="Y1718">
        <v>1114</v>
      </c>
      <c r="Z1718" t="s">
        <v>1038</v>
      </c>
      <c r="AA1718" t="s">
        <v>1076</v>
      </c>
      <c r="AB1718">
        <v>1</v>
      </c>
      <c r="AC1718" t="s">
        <v>960</v>
      </c>
      <c r="AD1718">
        <v>6</v>
      </c>
      <c r="AE1718">
        <v>20090930</v>
      </c>
      <c r="AF1718" s="358">
        <v>40086</v>
      </c>
      <c r="AG1718" s="147">
        <v>40086</v>
      </c>
      <c r="AH1718" s="147">
        <v>2009</v>
      </c>
      <c r="BE1718" t="s">
        <v>984</v>
      </c>
      <c r="BF1718">
        <v>1</v>
      </c>
      <c r="BG1718" t="s">
        <v>1061</v>
      </c>
      <c r="BJ1718" t="s">
        <v>1061</v>
      </c>
      <c r="BK1718" t="s">
        <v>963</v>
      </c>
    </row>
    <row r="1719" spans="21:63">
      <c r="U1719" t="s">
        <v>234</v>
      </c>
      <c r="V1719" t="s">
        <v>230</v>
      </c>
      <c r="W1719" t="s">
        <v>235</v>
      </c>
      <c r="X1719">
        <v>7</v>
      </c>
      <c r="Y1719">
        <v>1114</v>
      </c>
      <c r="Z1719" t="s">
        <v>1038</v>
      </c>
      <c r="AA1719" t="s">
        <v>1076</v>
      </c>
      <c r="AB1719">
        <v>1</v>
      </c>
      <c r="AC1719" t="s">
        <v>960</v>
      </c>
      <c r="AD1719">
        <v>6</v>
      </c>
      <c r="AE1719">
        <v>20100331</v>
      </c>
      <c r="AF1719" s="358">
        <v>40268</v>
      </c>
      <c r="AG1719" s="147">
        <v>40268</v>
      </c>
      <c r="AH1719" s="147">
        <v>2010</v>
      </c>
      <c r="BE1719" t="s">
        <v>984</v>
      </c>
      <c r="BF1719">
        <v>1</v>
      </c>
      <c r="BG1719" t="s">
        <v>1061</v>
      </c>
      <c r="BJ1719" t="s">
        <v>1061</v>
      </c>
      <c r="BK1719" t="s">
        <v>963</v>
      </c>
    </row>
    <row r="1720" spans="21:63">
      <c r="U1720" t="s">
        <v>234</v>
      </c>
      <c r="V1720" t="s">
        <v>230</v>
      </c>
      <c r="W1720" t="s">
        <v>235</v>
      </c>
      <c r="X1720">
        <v>7</v>
      </c>
      <c r="Y1720">
        <v>1114</v>
      </c>
      <c r="Z1720" t="s">
        <v>1038</v>
      </c>
      <c r="AA1720" t="s">
        <v>1076</v>
      </c>
      <c r="AB1720">
        <v>1</v>
      </c>
      <c r="AC1720" t="s">
        <v>960</v>
      </c>
      <c r="AD1720">
        <v>6</v>
      </c>
      <c r="AE1720">
        <v>20100930</v>
      </c>
      <c r="AF1720" s="358">
        <v>40451</v>
      </c>
      <c r="AG1720" s="147">
        <v>40451</v>
      </c>
      <c r="AH1720" s="147">
        <v>2010</v>
      </c>
      <c r="BE1720" t="s">
        <v>984</v>
      </c>
      <c r="BF1720">
        <v>1</v>
      </c>
      <c r="BG1720" t="s">
        <v>1061</v>
      </c>
      <c r="BJ1720" t="s">
        <v>1061</v>
      </c>
      <c r="BK1720" t="s">
        <v>963</v>
      </c>
    </row>
    <row r="1721" spans="21:63">
      <c r="U1721" t="s">
        <v>234</v>
      </c>
      <c r="V1721" t="s">
        <v>230</v>
      </c>
      <c r="W1721" t="s">
        <v>235</v>
      </c>
      <c r="X1721">
        <v>7</v>
      </c>
      <c r="Y1721">
        <v>1114</v>
      </c>
      <c r="Z1721" t="s">
        <v>1038</v>
      </c>
      <c r="AA1721" t="s">
        <v>1076</v>
      </c>
      <c r="AB1721">
        <v>1</v>
      </c>
      <c r="AC1721" t="s">
        <v>960</v>
      </c>
      <c r="AD1721">
        <v>6</v>
      </c>
      <c r="AE1721">
        <v>20110331</v>
      </c>
      <c r="AF1721" s="358">
        <v>40633</v>
      </c>
      <c r="AG1721" s="147">
        <v>40633</v>
      </c>
      <c r="AH1721" s="147">
        <v>2011</v>
      </c>
      <c r="BE1721" t="s">
        <v>984</v>
      </c>
      <c r="BF1721">
        <v>1</v>
      </c>
      <c r="BG1721" t="s">
        <v>1061</v>
      </c>
      <c r="BJ1721" t="s">
        <v>1061</v>
      </c>
      <c r="BK1721" t="s">
        <v>963</v>
      </c>
    </row>
    <row r="1722" spans="21:63">
      <c r="U1722" t="s">
        <v>234</v>
      </c>
      <c r="V1722" t="s">
        <v>230</v>
      </c>
      <c r="W1722" t="s">
        <v>235</v>
      </c>
      <c r="X1722">
        <v>7</v>
      </c>
      <c r="Y1722">
        <v>1114</v>
      </c>
      <c r="Z1722" t="s">
        <v>1038</v>
      </c>
      <c r="AA1722" t="s">
        <v>1076</v>
      </c>
      <c r="AB1722">
        <v>1</v>
      </c>
      <c r="AC1722" t="s">
        <v>960</v>
      </c>
      <c r="AD1722">
        <v>6</v>
      </c>
      <c r="AE1722">
        <v>20110930</v>
      </c>
      <c r="AF1722" s="358">
        <v>40816</v>
      </c>
      <c r="AG1722" s="147">
        <v>40816</v>
      </c>
      <c r="AH1722" s="147">
        <v>2011</v>
      </c>
      <c r="BE1722" t="s">
        <v>984</v>
      </c>
      <c r="BF1722">
        <v>1</v>
      </c>
      <c r="BG1722" t="s">
        <v>1061</v>
      </c>
      <c r="BJ1722" t="s">
        <v>1061</v>
      </c>
      <c r="BK1722" t="s">
        <v>963</v>
      </c>
    </row>
    <row r="1723" spans="21:63">
      <c r="U1723" t="s">
        <v>234</v>
      </c>
      <c r="V1723" t="s">
        <v>230</v>
      </c>
      <c r="W1723" t="s">
        <v>235</v>
      </c>
      <c r="X1723">
        <v>7</v>
      </c>
      <c r="Y1723">
        <v>1114</v>
      </c>
      <c r="Z1723" t="s">
        <v>1038</v>
      </c>
      <c r="AA1723" t="s">
        <v>1076</v>
      </c>
      <c r="AB1723">
        <v>1</v>
      </c>
      <c r="AC1723" t="s">
        <v>960</v>
      </c>
      <c r="AD1723">
        <v>6</v>
      </c>
      <c r="AE1723">
        <v>20120331</v>
      </c>
      <c r="AF1723" s="358">
        <v>40999</v>
      </c>
      <c r="AG1723" s="147">
        <v>40999</v>
      </c>
      <c r="AH1723" s="147">
        <v>2012</v>
      </c>
      <c r="BE1723" t="s">
        <v>984</v>
      </c>
      <c r="BF1723">
        <v>1</v>
      </c>
      <c r="BG1723" t="s">
        <v>1061</v>
      </c>
      <c r="BJ1723" t="s">
        <v>1061</v>
      </c>
      <c r="BK1723" t="s">
        <v>963</v>
      </c>
    </row>
    <row r="1724" spans="21:63">
      <c r="U1724" t="s">
        <v>234</v>
      </c>
      <c r="V1724" t="s">
        <v>230</v>
      </c>
      <c r="W1724" t="s">
        <v>235</v>
      </c>
      <c r="X1724">
        <v>7</v>
      </c>
      <c r="Y1724">
        <v>1118</v>
      </c>
      <c r="Z1724" t="s">
        <v>1077</v>
      </c>
      <c r="AA1724" t="s">
        <v>1078</v>
      </c>
      <c r="AB1724">
        <v>1</v>
      </c>
      <c r="AC1724" t="s">
        <v>960</v>
      </c>
      <c r="AD1724">
        <v>6</v>
      </c>
      <c r="AE1724">
        <v>20090930</v>
      </c>
      <c r="AF1724" s="358">
        <v>40086</v>
      </c>
      <c r="AG1724" s="147">
        <v>40086</v>
      </c>
      <c r="AH1724" s="147">
        <v>2009</v>
      </c>
      <c r="BE1724" t="s">
        <v>984</v>
      </c>
      <c r="BF1724">
        <v>10</v>
      </c>
      <c r="BG1724" t="s">
        <v>1061</v>
      </c>
      <c r="BJ1724" t="s">
        <v>1061</v>
      </c>
      <c r="BK1724" t="s">
        <v>963</v>
      </c>
    </row>
    <row r="1725" spans="21:63">
      <c r="U1725" t="s">
        <v>234</v>
      </c>
      <c r="V1725" t="s">
        <v>230</v>
      </c>
      <c r="W1725" t="s">
        <v>235</v>
      </c>
      <c r="X1725">
        <v>7</v>
      </c>
      <c r="Y1725">
        <v>1118</v>
      </c>
      <c r="Z1725" t="s">
        <v>1077</v>
      </c>
      <c r="AA1725" t="s">
        <v>1078</v>
      </c>
      <c r="AB1725">
        <v>1</v>
      </c>
      <c r="AC1725" t="s">
        <v>960</v>
      </c>
      <c r="AD1725">
        <v>6</v>
      </c>
      <c r="AE1725">
        <v>20100331</v>
      </c>
      <c r="AF1725" s="358">
        <v>40268</v>
      </c>
      <c r="AG1725" s="147">
        <v>40268</v>
      </c>
      <c r="AH1725" s="147">
        <v>2010</v>
      </c>
      <c r="BE1725" t="s">
        <v>984</v>
      </c>
      <c r="BF1725">
        <v>10</v>
      </c>
      <c r="BG1725" t="s">
        <v>1061</v>
      </c>
      <c r="BJ1725" t="s">
        <v>1061</v>
      </c>
      <c r="BK1725" t="s">
        <v>963</v>
      </c>
    </row>
    <row r="1726" spans="21:63">
      <c r="U1726" t="s">
        <v>234</v>
      </c>
      <c r="V1726" t="s">
        <v>230</v>
      </c>
      <c r="W1726" t="s">
        <v>235</v>
      </c>
      <c r="X1726">
        <v>7</v>
      </c>
      <c r="Y1726">
        <v>1118</v>
      </c>
      <c r="Z1726" t="s">
        <v>1077</v>
      </c>
      <c r="AA1726" t="s">
        <v>1078</v>
      </c>
      <c r="AB1726">
        <v>1</v>
      </c>
      <c r="AC1726" t="s">
        <v>960</v>
      </c>
      <c r="AD1726">
        <v>6</v>
      </c>
      <c r="AE1726">
        <v>20100930</v>
      </c>
      <c r="AF1726" s="358">
        <v>40451</v>
      </c>
      <c r="AG1726" s="147">
        <v>40451</v>
      </c>
      <c r="AH1726" s="147">
        <v>2010</v>
      </c>
      <c r="BE1726" t="s">
        <v>984</v>
      </c>
      <c r="BF1726">
        <v>10</v>
      </c>
      <c r="BG1726" t="s">
        <v>1061</v>
      </c>
      <c r="BJ1726" t="s">
        <v>1061</v>
      </c>
      <c r="BK1726" t="s">
        <v>963</v>
      </c>
    </row>
    <row r="1727" spans="21:63">
      <c r="U1727" t="s">
        <v>234</v>
      </c>
      <c r="V1727" t="s">
        <v>230</v>
      </c>
      <c r="W1727" t="s">
        <v>235</v>
      </c>
      <c r="X1727">
        <v>7</v>
      </c>
      <c r="Y1727">
        <v>1118</v>
      </c>
      <c r="Z1727" t="s">
        <v>1077</v>
      </c>
      <c r="AA1727" t="s">
        <v>1078</v>
      </c>
      <c r="AB1727">
        <v>1</v>
      </c>
      <c r="AC1727" t="s">
        <v>960</v>
      </c>
      <c r="AD1727">
        <v>6</v>
      </c>
      <c r="AE1727">
        <v>20110331</v>
      </c>
      <c r="AF1727" s="358">
        <v>40633</v>
      </c>
      <c r="AG1727" s="147">
        <v>40633</v>
      </c>
      <c r="AH1727" s="147">
        <v>2011</v>
      </c>
      <c r="BE1727" t="s">
        <v>984</v>
      </c>
      <c r="BF1727">
        <v>10</v>
      </c>
      <c r="BG1727" t="s">
        <v>1061</v>
      </c>
      <c r="BJ1727" t="s">
        <v>1061</v>
      </c>
      <c r="BK1727" t="s">
        <v>963</v>
      </c>
    </row>
    <row r="1728" spans="21:63">
      <c r="U1728" t="s">
        <v>234</v>
      </c>
      <c r="V1728" t="s">
        <v>230</v>
      </c>
      <c r="W1728" t="s">
        <v>235</v>
      </c>
      <c r="X1728">
        <v>7</v>
      </c>
      <c r="Y1728">
        <v>1118</v>
      </c>
      <c r="Z1728" t="s">
        <v>1077</v>
      </c>
      <c r="AA1728" t="s">
        <v>1078</v>
      </c>
      <c r="AB1728">
        <v>1</v>
      </c>
      <c r="AC1728" t="s">
        <v>960</v>
      </c>
      <c r="AD1728">
        <v>6</v>
      </c>
      <c r="AE1728">
        <v>20110930</v>
      </c>
      <c r="AF1728" s="358">
        <v>40816</v>
      </c>
      <c r="AG1728" s="147">
        <v>40816</v>
      </c>
      <c r="AH1728" s="147">
        <v>2011</v>
      </c>
      <c r="BE1728" t="s">
        <v>984</v>
      </c>
      <c r="BF1728">
        <v>10</v>
      </c>
      <c r="BG1728" t="s">
        <v>1061</v>
      </c>
      <c r="BJ1728" t="s">
        <v>1061</v>
      </c>
      <c r="BK1728" t="s">
        <v>963</v>
      </c>
    </row>
    <row r="1729" spans="21:63">
      <c r="U1729" t="s">
        <v>234</v>
      </c>
      <c r="V1729" t="s">
        <v>230</v>
      </c>
      <c r="W1729" t="s">
        <v>235</v>
      </c>
      <c r="X1729">
        <v>7</v>
      </c>
      <c r="Y1729">
        <v>1118</v>
      </c>
      <c r="Z1729" t="s">
        <v>1077</v>
      </c>
      <c r="AA1729" t="s">
        <v>1078</v>
      </c>
      <c r="AB1729">
        <v>1</v>
      </c>
      <c r="AC1729" t="s">
        <v>960</v>
      </c>
      <c r="AD1729">
        <v>6</v>
      </c>
      <c r="AE1729">
        <v>20120331</v>
      </c>
      <c r="AF1729" s="358">
        <v>40999</v>
      </c>
      <c r="AG1729" s="147">
        <v>40999</v>
      </c>
      <c r="AH1729" s="147">
        <v>2012</v>
      </c>
      <c r="BE1729" t="s">
        <v>984</v>
      </c>
      <c r="BF1729">
        <v>10</v>
      </c>
      <c r="BG1729" t="s">
        <v>1061</v>
      </c>
      <c r="BJ1729" t="s">
        <v>1061</v>
      </c>
      <c r="BK1729" t="s">
        <v>963</v>
      </c>
    </row>
    <row r="1730" spans="21:63">
      <c r="U1730" t="s">
        <v>234</v>
      </c>
      <c r="V1730" t="s">
        <v>230</v>
      </c>
      <c r="W1730" t="s">
        <v>235</v>
      </c>
      <c r="X1730">
        <v>7</v>
      </c>
      <c r="Y1730">
        <v>1119</v>
      </c>
      <c r="Z1730" t="s">
        <v>227</v>
      </c>
      <c r="AA1730" t="s">
        <v>1040</v>
      </c>
      <c r="AB1730">
        <v>1</v>
      </c>
      <c r="AC1730" t="s">
        <v>960</v>
      </c>
      <c r="AD1730">
        <v>1</v>
      </c>
      <c r="AE1730">
        <v>20090731</v>
      </c>
      <c r="AF1730" s="358">
        <v>40025</v>
      </c>
      <c r="AG1730" s="147">
        <v>40025</v>
      </c>
      <c r="AH1730" s="147">
        <v>2009</v>
      </c>
      <c r="AU1730">
        <v>2E-3</v>
      </c>
      <c r="AV1730" t="s">
        <v>976</v>
      </c>
      <c r="AW1730" t="s">
        <v>971</v>
      </c>
      <c r="AX1730">
        <v>3.2000000000000001E-2</v>
      </c>
      <c r="AY1730" t="s">
        <v>976</v>
      </c>
      <c r="AZ1730" t="s">
        <v>962</v>
      </c>
      <c r="BF1730">
        <v>2E-3</v>
      </c>
      <c r="BG1730" t="s">
        <v>976</v>
      </c>
      <c r="BH1730" t="s">
        <v>971</v>
      </c>
      <c r="BI1730">
        <v>4.1000000000000002E-2</v>
      </c>
      <c r="BJ1730" t="s">
        <v>976</v>
      </c>
      <c r="BK1730" t="s">
        <v>963</v>
      </c>
    </row>
    <row r="1731" spans="21:63">
      <c r="U1731" t="s">
        <v>234</v>
      </c>
      <c r="V1731" t="s">
        <v>230</v>
      </c>
      <c r="W1731" t="s">
        <v>235</v>
      </c>
      <c r="X1731">
        <v>7</v>
      </c>
      <c r="Y1731">
        <v>1119</v>
      </c>
      <c r="Z1731" t="s">
        <v>227</v>
      </c>
      <c r="AA1731" t="s">
        <v>1040</v>
      </c>
      <c r="AB1731">
        <v>1</v>
      </c>
      <c r="AC1731" t="s">
        <v>960</v>
      </c>
      <c r="AD1731">
        <v>1</v>
      </c>
      <c r="AE1731">
        <v>20090831</v>
      </c>
      <c r="AF1731" s="358">
        <v>40056</v>
      </c>
      <c r="AG1731" s="147">
        <v>40056</v>
      </c>
      <c r="AH1731" s="147">
        <v>2009</v>
      </c>
      <c r="AU1731">
        <v>2E-3</v>
      </c>
      <c r="AV1731" t="s">
        <v>976</v>
      </c>
      <c r="AW1731" t="s">
        <v>971</v>
      </c>
      <c r="AX1731">
        <v>3.2000000000000001E-2</v>
      </c>
      <c r="AY1731" t="s">
        <v>976</v>
      </c>
      <c r="AZ1731" t="s">
        <v>962</v>
      </c>
      <c r="BF1731">
        <v>2E-3</v>
      </c>
      <c r="BG1731" t="s">
        <v>976</v>
      </c>
      <c r="BH1731" t="s">
        <v>971</v>
      </c>
      <c r="BI1731">
        <v>4.1000000000000002E-2</v>
      </c>
      <c r="BJ1731" t="s">
        <v>976</v>
      </c>
      <c r="BK1731" t="s">
        <v>963</v>
      </c>
    </row>
    <row r="1732" spans="21:63">
      <c r="U1732" t="s">
        <v>234</v>
      </c>
      <c r="V1732" t="s">
        <v>230</v>
      </c>
      <c r="W1732" t="s">
        <v>235</v>
      </c>
      <c r="X1732">
        <v>7</v>
      </c>
      <c r="Y1732">
        <v>1119</v>
      </c>
      <c r="Z1732" t="s">
        <v>227</v>
      </c>
      <c r="AA1732" t="s">
        <v>1040</v>
      </c>
      <c r="AB1732">
        <v>1</v>
      </c>
      <c r="AC1732" t="s">
        <v>960</v>
      </c>
      <c r="AD1732">
        <v>1</v>
      </c>
      <c r="AE1732">
        <v>20090930</v>
      </c>
      <c r="AF1732" s="358">
        <v>40086</v>
      </c>
      <c r="AG1732" s="147">
        <v>40086</v>
      </c>
      <c r="AH1732" s="147">
        <v>2009</v>
      </c>
      <c r="AU1732">
        <v>2E-3</v>
      </c>
      <c r="AV1732" t="s">
        <v>976</v>
      </c>
      <c r="AW1732" t="s">
        <v>971</v>
      </c>
      <c r="AX1732">
        <v>3.2000000000000001E-2</v>
      </c>
      <c r="AY1732" t="s">
        <v>976</v>
      </c>
      <c r="AZ1732" t="s">
        <v>962</v>
      </c>
      <c r="BF1732">
        <v>2E-3</v>
      </c>
      <c r="BG1732" t="s">
        <v>976</v>
      </c>
      <c r="BH1732" t="s">
        <v>971</v>
      </c>
      <c r="BI1732">
        <v>4.1000000000000002E-2</v>
      </c>
      <c r="BJ1732" t="s">
        <v>976</v>
      </c>
      <c r="BK1732" t="s">
        <v>963</v>
      </c>
    </row>
    <row r="1733" spans="21:63">
      <c r="U1733" t="s">
        <v>234</v>
      </c>
      <c r="V1733" t="s">
        <v>230</v>
      </c>
      <c r="W1733" t="s">
        <v>235</v>
      </c>
      <c r="X1733">
        <v>7</v>
      </c>
      <c r="Y1733">
        <v>1119</v>
      </c>
      <c r="Z1733" t="s">
        <v>227</v>
      </c>
      <c r="AA1733" t="s">
        <v>1040</v>
      </c>
      <c r="AB1733">
        <v>1</v>
      </c>
      <c r="AC1733" t="s">
        <v>960</v>
      </c>
      <c r="AD1733">
        <v>1</v>
      </c>
      <c r="AE1733">
        <v>20091031</v>
      </c>
      <c r="AF1733" s="358">
        <v>40117</v>
      </c>
      <c r="AG1733" s="147">
        <v>40117</v>
      </c>
      <c r="AH1733" s="147">
        <v>2009</v>
      </c>
      <c r="AU1733">
        <v>1E-3</v>
      </c>
      <c r="AV1733" t="s">
        <v>976</v>
      </c>
      <c r="AW1733" t="s">
        <v>971</v>
      </c>
      <c r="AX1733">
        <v>3.2000000000000001E-2</v>
      </c>
      <c r="AY1733" t="s">
        <v>976</v>
      </c>
      <c r="AZ1733" t="s">
        <v>962</v>
      </c>
      <c r="BF1733">
        <v>1E-3</v>
      </c>
      <c r="BG1733" t="s">
        <v>976</v>
      </c>
      <c r="BH1733" t="s">
        <v>971</v>
      </c>
      <c r="BI1733">
        <v>4.1000000000000002E-2</v>
      </c>
      <c r="BJ1733" t="s">
        <v>976</v>
      </c>
      <c r="BK1733" t="s">
        <v>963</v>
      </c>
    </row>
    <row r="1734" spans="21:63">
      <c r="U1734" t="s">
        <v>234</v>
      </c>
      <c r="V1734" t="s">
        <v>230</v>
      </c>
      <c r="W1734" t="s">
        <v>235</v>
      </c>
      <c r="X1734">
        <v>7</v>
      </c>
      <c r="Y1734">
        <v>1119</v>
      </c>
      <c r="Z1734" t="s">
        <v>227</v>
      </c>
      <c r="AA1734" t="s">
        <v>1040</v>
      </c>
      <c r="AB1734">
        <v>1</v>
      </c>
      <c r="AC1734" t="s">
        <v>960</v>
      </c>
      <c r="AD1734">
        <v>1</v>
      </c>
      <c r="AE1734">
        <v>20091130</v>
      </c>
      <c r="AF1734" s="358">
        <v>40147</v>
      </c>
      <c r="AG1734" s="147">
        <v>40147</v>
      </c>
      <c r="AH1734" s="147">
        <v>2009</v>
      </c>
      <c r="AU1734">
        <v>2E-3</v>
      </c>
      <c r="AV1734" t="s">
        <v>976</v>
      </c>
      <c r="AW1734" t="s">
        <v>971</v>
      </c>
      <c r="AX1734">
        <v>3.2000000000000001E-2</v>
      </c>
      <c r="AY1734" t="s">
        <v>976</v>
      </c>
      <c r="AZ1734" t="s">
        <v>962</v>
      </c>
      <c r="BF1734">
        <v>2E-3</v>
      </c>
      <c r="BG1734" t="s">
        <v>976</v>
      </c>
      <c r="BH1734" t="s">
        <v>971</v>
      </c>
      <c r="BI1734">
        <v>4.1000000000000002E-2</v>
      </c>
      <c r="BJ1734" t="s">
        <v>976</v>
      </c>
      <c r="BK1734" t="s">
        <v>963</v>
      </c>
    </row>
    <row r="1735" spans="21:63">
      <c r="U1735" t="s">
        <v>234</v>
      </c>
      <c r="V1735" t="s">
        <v>230</v>
      </c>
      <c r="W1735" t="s">
        <v>235</v>
      </c>
      <c r="X1735">
        <v>7</v>
      </c>
      <c r="Y1735">
        <v>1119</v>
      </c>
      <c r="Z1735" t="s">
        <v>227</v>
      </c>
      <c r="AA1735" t="s">
        <v>1040</v>
      </c>
      <c r="AB1735">
        <v>1</v>
      </c>
      <c r="AC1735" t="s">
        <v>960</v>
      </c>
      <c r="AD1735">
        <v>1</v>
      </c>
      <c r="AE1735">
        <v>20091231</v>
      </c>
      <c r="AF1735" s="358">
        <v>40178</v>
      </c>
      <c r="AG1735" s="147">
        <v>40178</v>
      </c>
      <c r="AH1735" s="147">
        <v>2009</v>
      </c>
      <c r="AU1735">
        <v>3.0000000000000001E-3</v>
      </c>
      <c r="AV1735" t="s">
        <v>976</v>
      </c>
      <c r="AW1735" t="s">
        <v>971</v>
      </c>
      <c r="AX1735">
        <v>3.2000000000000001E-2</v>
      </c>
      <c r="AY1735" t="s">
        <v>976</v>
      </c>
      <c r="AZ1735" t="s">
        <v>962</v>
      </c>
      <c r="BF1735">
        <v>3.0000000000000001E-3</v>
      </c>
      <c r="BG1735" t="s">
        <v>976</v>
      </c>
      <c r="BH1735" t="s">
        <v>971</v>
      </c>
      <c r="BI1735">
        <v>4.1000000000000002E-2</v>
      </c>
      <c r="BJ1735" t="s">
        <v>976</v>
      </c>
      <c r="BK1735" t="s">
        <v>963</v>
      </c>
    </row>
    <row r="1736" spans="21:63">
      <c r="U1736" t="s">
        <v>234</v>
      </c>
      <c r="V1736" t="s">
        <v>230</v>
      </c>
      <c r="W1736" t="s">
        <v>235</v>
      </c>
      <c r="X1736">
        <v>7</v>
      </c>
      <c r="Y1736">
        <v>1119</v>
      </c>
      <c r="Z1736" t="s">
        <v>227</v>
      </c>
      <c r="AA1736" t="s">
        <v>1040</v>
      </c>
      <c r="AB1736">
        <v>1</v>
      </c>
      <c r="AC1736" t="s">
        <v>960</v>
      </c>
      <c r="AD1736">
        <v>1</v>
      </c>
      <c r="AE1736">
        <v>20100131</v>
      </c>
      <c r="AF1736" s="358">
        <v>40209</v>
      </c>
      <c r="AG1736" s="147">
        <v>40209</v>
      </c>
      <c r="AH1736" s="147">
        <v>2010</v>
      </c>
      <c r="AU1736">
        <v>1.7999999999999999E-2</v>
      </c>
      <c r="AV1736" t="s">
        <v>976</v>
      </c>
      <c r="AW1736" t="s">
        <v>971</v>
      </c>
      <c r="AX1736">
        <v>3.2000000000000001E-2</v>
      </c>
      <c r="AY1736" t="s">
        <v>976</v>
      </c>
      <c r="AZ1736" t="s">
        <v>962</v>
      </c>
      <c r="BF1736">
        <v>1.7999999999999999E-2</v>
      </c>
      <c r="BG1736" t="s">
        <v>976</v>
      </c>
      <c r="BH1736" t="s">
        <v>971</v>
      </c>
      <c r="BI1736">
        <v>4.1000000000000002E-2</v>
      </c>
      <c r="BJ1736" t="s">
        <v>976</v>
      </c>
      <c r="BK1736" t="s">
        <v>963</v>
      </c>
    </row>
    <row r="1737" spans="21:63">
      <c r="U1737" t="s">
        <v>234</v>
      </c>
      <c r="V1737" t="s">
        <v>230</v>
      </c>
      <c r="W1737" t="s">
        <v>235</v>
      </c>
      <c r="X1737">
        <v>7</v>
      </c>
      <c r="Y1737">
        <v>1119</v>
      </c>
      <c r="Z1737" t="s">
        <v>227</v>
      </c>
      <c r="AA1737" t="s">
        <v>1040</v>
      </c>
      <c r="AB1737">
        <v>1</v>
      </c>
      <c r="AC1737" t="s">
        <v>960</v>
      </c>
      <c r="AD1737">
        <v>1</v>
      </c>
      <c r="AE1737">
        <v>20100228</v>
      </c>
      <c r="AF1737" s="358">
        <v>40237</v>
      </c>
      <c r="AG1737" s="147">
        <v>40237</v>
      </c>
      <c r="AH1737" s="147">
        <v>2010</v>
      </c>
      <c r="AU1737">
        <v>3.0000000000000001E-3</v>
      </c>
      <c r="AV1737" t="s">
        <v>976</v>
      </c>
      <c r="AW1737" t="s">
        <v>971</v>
      </c>
      <c r="AX1737">
        <v>3.2000000000000001E-2</v>
      </c>
      <c r="AY1737" t="s">
        <v>976</v>
      </c>
      <c r="AZ1737" t="s">
        <v>962</v>
      </c>
      <c r="BF1737">
        <v>3.0000000000000001E-3</v>
      </c>
      <c r="BG1737" t="s">
        <v>976</v>
      </c>
      <c r="BH1737" t="s">
        <v>971</v>
      </c>
      <c r="BI1737">
        <v>4.1000000000000002E-2</v>
      </c>
      <c r="BJ1737" t="s">
        <v>976</v>
      </c>
      <c r="BK1737" t="s">
        <v>963</v>
      </c>
    </row>
    <row r="1738" spans="21:63">
      <c r="U1738" t="s">
        <v>234</v>
      </c>
      <c r="V1738" t="s">
        <v>230</v>
      </c>
      <c r="W1738" t="s">
        <v>235</v>
      </c>
      <c r="X1738">
        <v>7</v>
      </c>
      <c r="Y1738">
        <v>1119</v>
      </c>
      <c r="Z1738" t="s">
        <v>227</v>
      </c>
      <c r="AA1738" t="s">
        <v>1040</v>
      </c>
      <c r="AB1738">
        <v>1</v>
      </c>
      <c r="AC1738" t="s">
        <v>960</v>
      </c>
      <c r="AD1738">
        <v>1</v>
      </c>
      <c r="AE1738">
        <v>20100331</v>
      </c>
      <c r="AF1738" s="358">
        <v>40268</v>
      </c>
      <c r="AG1738" s="147">
        <v>40268</v>
      </c>
      <c r="AH1738" s="147">
        <v>2010</v>
      </c>
      <c r="AU1738">
        <v>3.0000000000000001E-3</v>
      </c>
      <c r="AV1738" t="s">
        <v>976</v>
      </c>
      <c r="AW1738" t="s">
        <v>971</v>
      </c>
      <c r="AX1738">
        <v>3.2000000000000001E-2</v>
      </c>
      <c r="AY1738" t="s">
        <v>976</v>
      </c>
      <c r="AZ1738" t="s">
        <v>962</v>
      </c>
      <c r="BF1738">
        <v>3.0000000000000001E-3</v>
      </c>
      <c r="BG1738" t="s">
        <v>976</v>
      </c>
      <c r="BH1738" t="s">
        <v>971</v>
      </c>
      <c r="BI1738">
        <v>4.1000000000000002E-2</v>
      </c>
      <c r="BJ1738" t="s">
        <v>976</v>
      </c>
      <c r="BK1738" t="s">
        <v>963</v>
      </c>
    </row>
    <row r="1739" spans="21:63">
      <c r="U1739" t="s">
        <v>234</v>
      </c>
      <c r="V1739" t="s">
        <v>230</v>
      </c>
      <c r="W1739" t="s">
        <v>235</v>
      </c>
      <c r="X1739">
        <v>7</v>
      </c>
      <c r="Y1739">
        <v>1119</v>
      </c>
      <c r="Z1739" t="s">
        <v>227</v>
      </c>
      <c r="AA1739" t="s">
        <v>1040</v>
      </c>
      <c r="AB1739">
        <v>1</v>
      </c>
      <c r="AC1739" t="s">
        <v>960</v>
      </c>
      <c r="AD1739">
        <v>1</v>
      </c>
      <c r="AE1739">
        <v>20100430</v>
      </c>
      <c r="AF1739" s="358">
        <v>40298</v>
      </c>
      <c r="AG1739" s="147">
        <v>40298</v>
      </c>
      <c r="AH1739" s="147">
        <v>2010</v>
      </c>
      <c r="AU1739">
        <v>8.0000000000000002E-3</v>
      </c>
      <c r="AV1739" t="s">
        <v>976</v>
      </c>
      <c r="AW1739" t="s">
        <v>971</v>
      </c>
      <c r="AX1739">
        <v>3.2000000000000001E-2</v>
      </c>
      <c r="AY1739" t="s">
        <v>976</v>
      </c>
      <c r="AZ1739" t="s">
        <v>962</v>
      </c>
      <c r="BF1739">
        <v>8.0000000000000002E-3</v>
      </c>
      <c r="BG1739" t="s">
        <v>976</v>
      </c>
      <c r="BH1739" t="s">
        <v>971</v>
      </c>
      <c r="BI1739">
        <v>4.1000000000000002E-2</v>
      </c>
      <c r="BJ1739" t="s">
        <v>976</v>
      </c>
      <c r="BK1739" t="s">
        <v>963</v>
      </c>
    </row>
    <row r="1740" spans="21:63">
      <c r="U1740" t="s">
        <v>234</v>
      </c>
      <c r="V1740" t="s">
        <v>230</v>
      </c>
      <c r="W1740" t="s">
        <v>235</v>
      </c>
      <c r="X1740">
        <v>7</v>
      </c>
      <c r="Y1740">
        <v>1119</v>
      </c>
      <c r="Z1740" t="s">
        <v>227</v>
      </c>
      <c r="AA1740" t="s">
        <v>1040</v>
      </c>
      <c r="AB1740">
        <v>1</v>
      </c>
      <c r="AC1740" t="s">
        <v>960</v>
      </c>
      <c r="AD1740">
        <v>1</v>
      </c>
      <c r="AE1740">
        <v>20100531</v>
      </c>
      <c r="AF1740" s="358">
        <v>40329</v>
      </c>
      <c r="AG1740" s="147">
        <v>40329</v>
      </c>
      <c r="AH1740" s="147">
        <v>2010</v>
      </c>
      <c r="AU1740">
        <v>6.0000000000000001E-3</v>
      </c>
      <c r="AV1740" t="s">
        <v>976</v>
      </c>
      <c r="AW1740" t="s">
        <v>971</v>
      </c>
      <c r="AX1740">
        <v>3.2000000000000001E-2</v>
      </c>
      <c r="AY1740" t="s">
        <v>976</v>
      </c>
      <c r="AZ1740" t="s">
        <v>962</v>
      </c>
      <c r="BF1740">
        <v>6.0000000000000001E-3</v>
      </c>
      <c r="BG1740" t="s">
        <v>976</v>
      </c>
      <c r="BH1740" t="s">
        <v>971</v>
      </c>
      <c r="BI1740">
        <v>4.1000000000000002E-2</v>
      </c>
      <c r="BJ1740" t="s">
        <v>976</v>
      </c>
      <c r="BK1740" t="s">
        <v>963</v>
      </c>
    </row>
    <row r="1741" spans="21:63">
      <c r="U1741" t="s">
        <v>234</v>
      </c>
      <c r="V1741" t="s">
        <v>230</v>
      </c>
      <c r="W1741" t="s">
        <v>235</v>
      </c>
      <c r="X1741">
        <v>7</v>
      </c>
      <c r="Y1741">
        <v>1119</v>
      </c>
      <c r="Z1741" t="s">
        <v>227</v>
      </c>
      <c r="AA1741" t="s">
        <v>1040</v>
      </c>
      <c r="AB1741">
        <v>1</v>
      </c>
      <c r="AC1741" t="s">
        <v>960</v>
      </c>
      <c r="AD1741">
        <v>1</v>
      </c>
      <c r="AE1741">
        <v>20100630</v>
      </c>
      <c r="AF1741" s="358">
        <v>40359</v>
      </c>
      <c r="AG1741" s="147">
        <v>40359</v>
      </c>
      <c r="AH1741" s="147">
        <v>2010</v>
      </c>
      <c r="AU1741">
        <v>3.0000000000000001E-3</v>
      </c>
      <c r="AV1741" t="s">
        <v>976</v>
      </c>
      <c r="AW1741" t="s">
        <v>971</v>
      </c>
      <c r="AX1741">
        <v>3.2000000000000001E-2</v>
      </c>
      <c r="AY1741" t="s">
        <v>976</v>
      </c>
      <c r="AZ1741" t="s">
        <v>962</v>
      </c>
      <c r="BF1741">
        <v>3.0000000000000001E-3</v>
      </c>
      <c r="BG1741" t="s">
        <v>976</v>
      </c>
      <c r="BH1741" t="s">
        <v>971</v>
      </c>
      <c r="BI1741">
        <v>4.1000000000000002E-2</v>
      </c>
      <c r="BJ1741" t="s">
        <v>976</v>
      </c>
      <c r="BK1741" t="s">
        <v>963</v>
      </c>
    </row>
    <row r="1742" spans="21:63">
      <c r="U1742" t="s">
        <v>234</v>
      </c>
      <c r="V1742" t="s">
        <v>230</v>
      </c>
      <c r="W1742" t="s">
        <v>235</v>
      </c>
      <c r="X1742">
        <v>7</v>
      </c>
      <c r="Y1742">
        <v>1119</v>
      </c>
      <c r="Z1742" t="s">
        <v>227</v>
      </c>
      <c r="AA1742" t="s">
        <v>1040</v>
      </c>
      <c r="AB1742">
        <v>1</v>
      </c>
      <c r="AC1742" t="s">
        <v>960</v>
      </c>
      <c r="AD1742">
        <v>1</v>
      </c>
      <c r="AE1742">
        <v>20100731</v>
      </c>
      <c r="AF1742" s="358">
        <v>40390</v>
      </c>
      <c r="AG1742" s="147">
        <v>40390</v>
      </c>
      <c r="AH1742" s="147">
        <v>2010</v>
      </c>
      <c r="AT1742" t="s">
        <v>984</v>
      </c>
      <c r="AU1742">
        <v>1E-3</v>
      </c>
      <c r="AV1742" t="s">
        <v>976</v>
      </c>
      <c r="AW1742" t="s">
        <v>971</v>
      </c>
      <c r="AX1742">
        <v>3.2000000000000001E-2</v>
      </c>
      <c r="AY1742" t="s">
        <v>976</v>
      </c>
      <c r="AZ1742" t="s">
        <v>962</v>
      </c>
      <c r="BE1742" t="s">
        <v>984</v>
      </c>
      <c r="BF1742">
        <v>1E-3</v>
      </c>
      <c r="BG1742" t="s">
        <v>976</v>
      </c>
      <c r="BH1742" t="s">
        <v>971</v>
      </c>
      <c r="BI1742">
        <v>4.1000000000000002E-2</v>
      </c>
      <c r="BJ1742" t="s">
        <v>976</v>
      </c>
      <c r="BK1742" t="s">
        <v>963</v>
      </c>
    </row>
    <row r="1743" spans="21:63">
      <c r="U1743" t="s">
        <v>234</v>
      </c>
      <c r="V1743" t="s">
        <v>230</v>
      </c>
      <c r="W1743" t="s">
        <v>235</v>
      </c>
      <c r="X1743">
        <v>7</v>
      </c>
      <c r="Y1743">
        <v>1119</v>
      </c>
      <c r="Z1743" t="s">
        <v>227</v>
      </c>
      <c r="AA1743" t="s">
        <v>1040</v>
      </c>
      <c r="AB1743">
        <v>1</v>
      </c>
      <c r="AC1743" t="s">
        <v>960</v>
      </c>
      <c r="AD1743">
        <v>1</v>
      </c>
      <c r="AE1743">
        <v>20100831</v>
      </c>
      <c r="AF1743" s="358">
        <v>40421</v>
      </c>
      <c r="AG1743" s="147">
        <v>40421</v>
      </c>
      <c r="AH1743" s="147">
        <v>2010</v>
      </c>
      <c r="AU1743">
        <v>1.0999999999999999E-2</v>
      </c>
      <c r="AV1743" t="s">
        <v>976</v>
      </c>
      <c r="AW1743" t="s">
        <v>971</v>
      </c>
      <c r="AX1743">
        <v>3.2000000000000001E-2</v>
      </c>
      <c r="AY1743" t="s">
        <v>976</v>
      </c>
      <c r="AZ1743" t="s">
        <v>962</v>
      </c>
      <c r="BF1743">
        <v>1.0999999999999999E-2</v>
      </c>
      <c r="BG1743" t="s">
        <v>976</v>
      </c>
      <c r="BH1743" t="s">
        <v>971</v>
      </c>
      <c r="BI1743">
        <v>4.1000000000000002E-2</v>
      </c>
      <c r="BJ1743" t="s">
        <v>976</v>
      </c>
      <c r="BK1743" t="s">
        <v>963</v>
      </c>
    </row>
    <row r="1744" spans="21:63">
      <c r="U1744" t="s">
        <v>234</v>
      </c>
      <c r="V1744" t="s">
        <v>230</v>
      </c>
      <c r="W1744" t="s">
        <v>235</v>
      </c>
      <c r="X1744">
        <v>7</v>
      </c>
      <c r="Y1744">
        <v>1119</v>
      </c>
      <c r="Z1744" t="s">
        <v>227</v>
      </c>
      <c r="AA1744" t="s">
        <v>1040</v>
      </c>
      <c r="AB1744">
        <v>1</v>
      </c>
      <c r="AC1744" t="s">
        <v>960</v>
      </c>
      <c r="AD1744">
        <v>1</v>
      </c>
      <c r="AE1744">
        <v>20100930</v>
      </c>
      <c r="AF1744" s="358">
        <v>40451</v>
      </c>
      <c r="AG1744" s="147">
        <v>40451</v>
      </c>
      <c r="AH1744" s="147">
        <v>2010</v>
      </c>
      <c r="AU1744">
        <v>8.9999999999999993E-3</v>
      </c>
      <c r="AV1744" t="s">
        <v>976</v>
      </c>
      <c r="AW1744" t="s">
        <v>971</v>
      </c>
      <c r="AX1744">
        <v>3.2000000000000001E-2</v>
      </c>
      <c r="AY1744" t="s">
        <v>976</v>
      </c>
      <c r="AZ1744" t="s">
        <v>962</v>
      </c>
      <c r="BF1744">
        <v>8.9999999999999993E-3</v>
      </c>
      <c r="BG1744" t="s">
        <v>976</v>
      </c>
      <c r="BH1744" t="s">
        <v>971</v>
      </c>
      <c r="BI1744">
        <v>4.1000000000000002E-2</v>
      </c>
      <c r="BJ1744" t="s">
        <v>976</v>
      </c>
      <c r="BK1744" t="s">
        <v>963</v>
      </c>
    </row>
    <row r="1745" spans="21:63">
      <c r="U1745" t="s">
        <v>234</v>
      </c>
      <c r="V1745" t="s">
        <v>230</v>
      </c>
      <c r="W1745" t="s">
        <v>235</v>
      </c>
      <c r="X1745">
        <v>7</v>
      </c>
      <c r="Y1745">
        <v>1119</v>
      </c>
      <c r="Z1745" t="s">
        <v>227</v>
      </c>
      <c r="AA1745" t="s">
        <v>1040</v>
      </c>
      <c r="AB1745">
        <v>1</v>
      </c>
      <c r="AC1745" t="s">
        <v>960</v>
      </c>
      <c r="AD1745">
        <v>1</v>
      </c>
      <c r="AE1745">
        <v>20101031</v>
      </c>
      <c r="AF1745" s="358">
        <v>40482</v>
      </c>
      <c r="AG1745" s="147">
        <v>40482</v>
      </c>
      <c r="AH1745" s="147">
        <v>2010</v>
      </c>
      <c r="AU1745">
        <v>4.0000000000000001E-3</v>
      </c>
      <c r="AV1745" t="s">
        <v>976</v>
      </c>
      <c r="AW1745" t="s">
        <v>971</v>
      </c>
      <c r="AX1745">
        <v>3.2000000000000001E-2</v>
      </c>
      <c r="AY1745" t="s">
        <v>976</v>
      </c>
      <c r="AZ1745" t="s">
        <v>962</v>
      </c>
      <c r="BF1745">
        <v>4.0000000000000001E-3</v>
      </c>
      <c r="BG1745" t="s">
        <v>976</v>
      </c>
      <c r="BH1745" t="s">
        <v>971</v>
      </c>
      <c r="BI1745">
        <v>4.1000000000000002E-2</v>
      </c>
      <c r="BJ1745" t="s">
        <v>976</v>
      </c>
      <c r="BK1745" t="s">
        <v>963</v>
      </c>
    </row>
    <row r="1746" spans="21:63">
      <c r="U1746" t="s">
        <v>234</v>
      </c>
      <c r="V1746" t="s">
        <v>230</v>
      </c>
      <c r="W1746" t="s">
        <v>235</v>
      </c>
      <c r="X1746">
        <v>7</v>
      </c>
      <c r="Y1746">
        <v>1119</v>
      </c>
      <c r="Z1746" t="s">
        <v>227</v>
      </c>
      <c r="AA1746" t="s">
        <v>1040</v>
      </c>
      <c r="AB1746">
        <v>1</v>
      </c>
      <c r="AC1746" t="s">
        <v>960</v>
      </c>
      <c r="AD1746">
        <v>1</v>
      </c>
      <c r="AE1746">
        <v>20101130</v>
      </c>
      <c r="AF1746" s="358">
        <v>40512</v>
      </c>
      <c r="AG1746" s="147">
        <v>40512</v>
      </c>
      <c r="AH1746" s="147">
        <v>2010</v>
      </c>
      <c r="AU1746">
        <v>3.0000000000000001E-3</v>
      </c>
      <c r="AV1746" t="s">
        <v>976</v>
      </c>
      <c r="AW1746" t="s">
        <v>971</v>
      </c>
      <c r="AX1746">
        <v>3.2000000000000001E-2</v>
      </c>
      <c r="AY1746" t="s">
        <v>976</v>
      </c>
      <c r="AZ1746" t="s">
        <v>962</v>
      </c>
      <c r="BF1746">
        <v>3.0000000000000001E-3</v>
      </c>
      <c r="BG1746" t="s">
        <v>976</v>
      </c>
      <c r="BH1746" t="s">
        <v>971</v>
      </c>
      <c r="BI1746">
        <v>4.1000000000000002E-2</v>
      </c>
      <c r="BJ1746" t="s">
        <v>976</v>
      </c>
      <c r="BK1746" t="s">
        <v>963</v>
      </c>
    </row>
    <row r="1747" spans="21:63">
      <c r="U1747" t="s">
        <v>234</v>
      </c>
      <c r="V1747" t="s">
        <v>230</v>
      </c>
      <c r="W1747" t="s">
        <v>235</v>
      </c>
      <c r="X1747">
        <v>7</v>
      </c>
      <c r="Y1747">
        <v>1119</v>
      </c>
      <c r="Z1747" t="s">
        <v>227</v>
      </c>
      <c r="AA1747" t="s">
        <v>1040</v>
      </c>
      <c r="AB1747">
        <v>1</v>
      </c>
      <c r="AC1747" t="s">
        <v>960</v>
      </c>
      <c r="AD1747">
        <v>1</v>
      </c>
      <c r="AE1747">
        <v>20101231</v>
      </c>
      <c r="AF1747" s="358">
        <v>40543</v>
      </c>
      <c r="AG1747" s="147">
        <v>40543</v>
      </c>
      <c r="AH1747" s="147">
        <v>2010</v>
      </c>
      <c r="AU1747">
        <v>3.0000000000000001E-3</v>
      </c>
      <c r="AV1747" t="s">
        <v>976</v>
      </c>
      <c r="AW1747" t="s">
        <v>971</v>
      </c>
      <c r="AX1747">
        <v>3.2000000000000001E-2</v>
      </c>
      <c r="AY1747" t="s">
        <v>976</v>
      </c>
      <c r="AZ1747" t="s">
        <v>962</v>
      </c>
      <c r="BF1747">
        <v>3.0000000000000001E-3</v>
      </c>
      <c r="BG1747" t="s">
        <v>976</v>
      </c>
      <c r="BH1747" t="s">
        <v>971</v>
      </c>
      <c r="BI1747">
        <v>4.1000000000000002E-2</v>
      </c>
      <c r="BJ1747" t="s">
        <v>976</v>
      </c>
      <c r="BK1747" t="s">
        <v>963</v>
      </c>
    </row>
    <row r="1748" spans="21:63">
      <c r="U1748" t="s">
        <v>234</v>
      </c>
      <c r="V1748" t="s">
        <v>230</v>
      </c>
      <c r="W1748" t="s">
        <v>235</v>
      </c>
      <c r="X1748">
        <v>7</v>
      </c>
      <c r="Y1748">
        <v>1119</v>
      </c>
      <c r="Z1748" t="s">
        <v>227</v>
      </c>
      <c r="AA1748" t="s">
        <v>1040</v>
      </c>
      <c r="AB1748">
        <v>1</v>
      </c>
      <c r="AC1748" t="s">
        <v>960</v>
      </c>
      <c r="AD1748">
        <v>1</v>
      </c>
      <c r="AE1748">
        <v>20110131</v>
      </c>
      <c r="AF1748" s="358">
        <v>40574</v>
      </c>
      <c r="AG1748" s="147">
        <v>40574</v>
      </c>
      <c r="AH1748" s="147">
        <v>2011</v>
      </c>
      <c r="AU1748">
        <v>2E-3</v>
      </c>
      <c r="AV1748" t="s">
        <v>976</v>
      </c>
      <c r="AW1748" t="s">
        <v>971</v>
      </c>
      <c r="AX1748">
        <v>3.2000000000000001E-2</v>
      </c>
      <c r="AY1748" t="s">
        <v>976</v>
      </c>
      <c r="AZ1748" t="s">
        <v>962</v>
      </c>
      <c r="BF1748">
        <v>2E-3</v>
      </c>
      <c r="BG1748" t="s">
        <v>976</v>
      </c>
      <c r="BH1748" t="s">
        <v>971</v>
      </c>
      <c r="BI1748">
        <v>4.1000000000000002E-2</v>
      </c>
      <c r="BJ1748" t="s">
        <v>976</v>
      </c>
      <c r="BK1748" t="s">
        <v>963</v>
      </c>
    </row>
    <row r="1749" spans="21:63">
      <c r="U1749" t="s">
        <v>234</v>
      </c>
      <c r="V1749" t="s">
        <v>230</v>
      </c>
      <c r="W1749" t="s">
        <v>235</v>
      </c>
      <c r="X1749">
        <v>7</v>
      </c>
      <c r="Y1749">
        <v>1119</v>
      </c>
      <c r="Z1749" t="s">
        <v>227</v>
      </c>
      <c r="AA1749" t="s">
        <v>1040</v>
      </c>
      <c r="AB1749">
        <v>1</v>
      </c>
      <c r="AC1749" t="s">
        <v>960</v>
      </c>
      <c r="AD1749">
        <v>1</v>
      </c>
      <c r="AE1749">
        <v>20110228</v>
      </c>
      <c r="AF1749" s="358">
        <v>40602</v>
      </c>
      <c r="AG1749" s="147">
        <v>40602</v>
      </c>
      <c r="AH1749" s="147">
        <v>2011</v>
      </c>
      <c r="AU1749">
        <v>2E-3</v>
      </c>
      <c r="AV1749" t="s">
        <v>976</v>
      </c>
      <c r="AW1749" t="s">
        <v>971</v>
      </c>
      <c r="AX1749">
        <v>3.2000000000000001E-2</v>
      </c>
      <c r="AY1749" t="s">
        <v>976</v>
      </c>
      <c r="AZ1749" t="s">
        <v>962</v>
      </c>
      <c r="BF1749">
        <v>2E-3</v>
      </c>
      <c r="BG1749" t="s">
        <v>976</v>
      </c>
      <c r="BH1749" t="s">
        <v>971</v>
      </c>
      <c r="BI1749">
        <v>4.1000000000000002E-2</v>
      </c>
      <c r="BJ1749" t="s">
        <v>976</v>
      </c>
      <c r="BK1749" t="s">
        <v>963</v>
      </c>
    </row>
    <row r="1750" spans="21:63">
      <c r="U1750" t="s">
        <v>234</v>
      </c>
      <c r="V1750" t="s">
        <v>230</v>
      </c>
      <c r="W1750" t="s">
        <v>235</v>
      </c>
      <c r="X1750">
        <v>7</v>
      </c>
      <c r="Y1750">
        <v>1119</v>
      </c>
      <c r="Z1750" t="s">
        <v>227</v>
      </c>
      <c r="AA1750" t="s">
        <v>1040</v>
      </c>
      <c r="AB1750">
        <v>1</v>
      </c>
      <c r="AC1750" t="s">
        <v>960</v>
      </c>
      <c r="AD1750">
        <v>1</v>
      </c>
      <c r="AE1750">
        <v>20110331</v>
      </c>
      <c r="AF1750" s="358">
        <v>40633</v>
      </c>
      <c r="AG1750" s="147">
        <v>40633</v>
      </c>
      <c r="AH1750" s="147">
        <v>2011</v>
      </c>
      <c r="AU1750">
        <v>2E-3</v>
      </c>
      <c r="AV1750" t="s">
        <v>976</v>
      </c>
      <c r="AW1750" t="s">
        <v>971</v>
      </c>
      <c r="AX1750">
        <v>3.2000000000000001E-2</v>
      </c>
      <c r="AY1750" t="s">
        <v>976</v>
      </c>
      <c r="AZ1750" t="s">
        <v>962</v>
      </c>
      <c r="BF1750">
        <v>2E-3</v>
      </c>
      <c r="BG1750" t="s">
        <v>976</v>
      </c>
      <c r="BH1750" t="s">
        <v>971</v>
      </c>
      <c r="BI1750">
        <v>4.1000000000000002E-2</v>
      </c>
      <c r="BJ1750" t="s">
        <v>976</v>
      </c>
      <c r="BK1750" t="s">
        <v>963</v>
      </c>
    </row>
    <row r="1751" spans="21:63">
      <c r="U1751" t="s">
        <v>234</v>
      </c>
      <c r="V1751" t="s">
        <v>230</v>
      </c>
      <c r="W1751" t="s">
        <v>235</v>
      </c>
      <c r="X1751">
        <v>7</v>
      </c>
      <c r="Y1751">
        <v>1119</v>
      </c>
      <c r="Z1751" t="s">
        <v>227</v>
      </c>
      <c r="AA1751" t="s">
        <v>1040</v>
      </c>
      <c r="AB1751">
        <v>1</v>
      </c>
      <c r="AC1751" t="s">
        <v>960</v>
      </c>
      <c r="AD1751">
        <v>1</v>
      </c>
      <c r="AE1751">
        <v>20110430</v>
      </c>
      <c r="AF1751" s="358">
        <v>40663</v>
      </c>
      <c r="AG1751" s="147">
        <v>40663</v>
      </c>
      <c r="AH1751" s="147">
        <v>2011</v>
      </c>
      <c r="AU1751">
        <v>3.0000000000000001E-3</v>
      </c>
      <c r="AV1751" t="s">
        <v>976</v>
      </c>
      <c r="AW1751" t="s">
        <v>971</v>
      </c>
      <c r="AX1751">
        <v>3.2000000000000001E-2</v>
      </c>
      <c r="AY1751" t="s">
        <v>976</v>
      </c>
      <c r="AZ1751" t="s">
        <v>962</v>
      </c>
      <c r="BF1751">
        <v>3.0000000000000001E-3</v>
      </c>
      <c r="BG1751" t="s">
        <v>976</v>
      </c>
      <c r="BH1751" t="s">
        <v>971</v>
      </c>
      <c r="BI1751">
        <v>4.1000000000000002E-2</v>
      </c>
      <c r="BJ1751" t="s">
        <v>976</v>
      </c>
      <c r="BK1751" t="s">
        <v>963</v>
      </c>
    </row>
    <row r="1752" spans="21:63">
      <c r="U1752" t="s">
        <v>234</v>
      </c>
      <c r="V1752" t="s">
        <v>230</v>
      </c>
      <c r="W1752" t="s">
        <v>235</v>
      </c>
      <c r="X1752">
        <v>7</v>
      </c>
      <c r="Y1752">
        <v>1119</v>
      </c>
      <c r="Z1752" t="s">
        <v>227</v>
      </c>
      <c r="AA1752" t="s">
        <v>1040</v>
      </c>
      <c r="AB1752">
        <v>1</v>
      </c>
      <c r="AC1752" t="s">
        <v>960</v>
      </c>
      <c r="AD1752">
        <v>1</v>
      </c>
      <c r="AE1752">
        <v>20110531</v>
      </c>
      <c r="AF1752" s="358">
        <v>40694</v>
      </c>
      <c r="AG1752" s="147">
        <v>40694</v>
      </c>
      <c r="AH1752" s="147">
        <v>2011</v>
      </c>
      <c r="AU1752">
        <v>2E-3</v>
      </c>
      <c r="AV1752" t="s">
        <v>976</v>
      </c>
      <c r="AW1752" t="s">
        <v>971</v>
      </c>
      <c r="AX1752">
        <v>3.2000000000000001E-2</v>
      </c>
      <c r="AY1752" t="s">
        <v>976</v>
      </c>
      <c r="AZ1752" t="s">
        <v>962</v>
      </c>
      <c r="BF1752">
        <v>2E-3</v>
      </c>
      <c r="BG1752" t="s">
        <v>976</v>
      </c>
      <c r="BH1752" t="s">
        <v>971</v>
      </c>
      <c r="BI1752">
        <v>4.1000000000000002E-2</v>
      </c>
      <c r="BJ1752" t="s">
        <v>976</v>
      </c>
      <c r="BK1752" t="s">
        <v>963</v>
      </c>
    </row>
    <row r="1753" spans="21:63">
      <c r="U1753" t="s">
        <v>234</v>
      </c>
      <c r="V1753" t="s">
        <v>230</v>
      </c>
      <c r="W1753" t="s">
        <v>235</v>
      </c>
      <c r="X1753">
        <v>7</v>
      </c>
      <c r="Y1753">
        <v>1119</v>
      </c>
      <c r="Z1753" t="s">
        <v>227</v>
      </c>
      <c r="AA1753" t="s">
        <v>1040</v>
      </c>
      <c r="AB1753">
        <v>1</v>
      </c>
      <c r="AC1753" t="s">
        <v>960</v>
      </c>
      <c r="AD1753">
        <v>1</v>
      </c>
      <c r="AE1753">
        <v>20110630</v>
      </c>
      <c r="AF1753" s="358">
        <v>40724</v>
      </c>
      <c r="AG1753" s="147">
        <v>40724</v>
      </c>
      <c r="AH1753" s="147">
        <v>2011</v>
      </c>
      <c r="AU1753">
        <v>7.0000000000000001E-3</v>
      </c>
      <c r="AV1753" t="s">
        <v>976</v>
      </c>
      <c r="AW1753" t="s">
        <v>971</v>
      </c>
      <c r="AX1753">
        <v>3.2000000000000001E-2</v>
      </c>
      <c r="AY1753" t="s">
        <v>976</v>
      </c>
      <c r="AZ1753" t="s">
        <v>962</v>
      </c>
      <c r="BF1753">
        <v>7.0000000000000001E-3</v>
      </c>
      <c r="BG1753" t="s">
        <v>976</v>
      </c>
      <c r="BH1753" t="s">
        <v>971</v>
      </c>
      <c r="BI1753">
        <v>4.1000000000000002E-2</v>
      </c>
      <c r="BJ1753" t="s">
        <v>976</v>
      </c>
      <c r="BK1753" t="s">
        <v>963</v>
      </c>
    </row>
    <row r="1754" spans="21:63">
      <c r="U1754" t="s">
        <v>234</v>
      </c>
      <c r="V1754" t="s">
        <v>230</v>
      </c>
      <c r="W1754" t="s">
        <v>235</v>
      </c>
      <c r="X1754">
        <v>7</v>
      </c>
      <c r="Y1754">
        <v>1119</v>
      </c>
      <c r="Z1754" t="s">
        <v>227</v>
      </c>
      <c r="AA1754" t="s">
        <v>1040</v>
      </c>
      <c r="AB1754">
        <v>1</v>
      </c>
      <c r="AC1754" t="s">
        <v>960</v>
      </c>
      <c r="AD1754">
        <v>1</v>
      </c>
      <c r="AE1754">
        <v>20110731</v>
      </c>
      <c r="AF1754" s="358">
        <v>40755</v>
      </c>
      <c r="AG1754" s="147">
        <v>40755</v>
      </c>
      <c r="AH1754" s="147">
        <v>2011</v>
      </c>
      <c r="AU1754">
        <v>2E-3</v>
      </c>
      <c r="AV1754" t="s">
        <v>976</v>
      </c>
      <c r="AW1754" t="s">
        <v>971</v>
      </c>
      <c r="AX1754">
        <v>3.2000000000000001E-2</v>
      </c>
      <c r="AY1754" t="s">
        <v>976</v>
      </c>
      <c r="AZ1754" t="s">
        <v>962</v>
      </c>
      <c r="BF1754">
        <v>2E-3</v>
      </c>
      <c r="BG1754" t="s">
        <v>976</v>
      </c>
      <c r="BH1754" t="s">
        <v>971</v>
      </c>
      <c r="BI1754">
        <v>4.1000000000000002E-2</v>
      </c>
      <c r="BJ1754" t="s">
        <v>976</v>
      </c>
      <c r="BK1754" t="s">
        <v>963</v>
      </c>
    </row>
    <row r="1755" spans="21:63">
      <c r="U1755" t="s">
        <v>234</v>
      </c>
      <c r="V1755" t="s">
        <v>230</v>
      </c>
      <c r="W1755" t="s">
        <v>235</v>
      </c>
      <c r="X1755">
        <v>7</v>
      </c>
      <c r="Y1755">
        <v>1119</v>
      </c>
      <c r="Z1755" t="s">
        <v>227</v>
      </c>
      <c r="AA1755" t="s">
        <v>1040</v>
      </c>
      <c r="AB1755">
        <v>1</v>
      </c>
      <c r="AC1755" t="s">
        <v>960</v>
      </c>
      <c r="AD1755">
        <v>1</v>
      </c>
      <c r="AE1755">
        <v>20110831</v>
      </c>
      <c r="AF1755" s="358">
        <v>40786</v>
      </c>
      <c r="AG1755" s="147">
        <v>40786</v>
      </c>
      <c r="AH1755" s="147">
        <v>2011</v>
      </c>
      <c r="AU1755">
        <v>1.2E-2</v>
      </c>
      <c r="AV1755" t="s">
        <v>976</v>
      </c>
      <c r="AW1755" t="s">
        <v>971</v>
      </c>
      <c r="AX1755">
        <v>3.2000000000000001E-2</v>
      </c>
      <c r="AY1755" t="s">
        <v>976</v>
      </c>
      <c r="AZ1755" t="s">
        <v>962</v>
      </c>
      <c r="BF1755">
        <v>1.2E-2</v>
      </c>
      <c r="BG1755" t="s">
        <v>976</v>
      </c>
      <c r="BH1755" t="s">
        <v>971</v>
      </c>
      <c r="BI1755">
        <v>4.1000000000000002E-2</v>
      </c>
      <c r="BJ1755" t="s">
        <v>976</v>
      </c>
      <c r="BK1755" t="s">
        <v>963</v>
      </c>
    </row>
    <row r="1756" spans="21:63">
      <c r="U1756" t="s">
        <v>234</v>
      </c>
      <c r="V1756" t="s">
        <v>230</v>
      </c>
      <c r="W1756" t="s">
        <v>235</v>
      </c>
      <c r="X1756">
        <v>7</v>
      </c>
      <c r="Y1756">
        <v>1119</v>
      </c>
      <c r="Z1756" t="s">
        <v>227</v>
      </c>
      <c r="AA1756" t="s">
        <v>1040</v>
      </c>
      <c r="AB1756">
        <v>1</v>
      </c>
      <c r="AC1756" t="s">
        <v>960</v>
      </c>
      <c r="AD1756">
        <v>1</v>
      </c>
      <c r="AE1756">
        <v>20110930</v>
      </c>
      <c r="AF1756" s="358">
        <v>40816</v>
      </c>
      <c r="AG1756" s="147">
        <v>40816</v>
      </c>
      <c r="AH1756" s="147">
        <v>2011</v>
      </c>
      <c r="AU1756">
        <v>1.0999999999999999E-2</v>
      </c>
      <c r="AV1756" t="s">
        <v>976</v>
      </c>
      <c r="AW1756" t="s">
        <v>971</v>
      </c>
      <c r="AX1756">
        <v>3.2000000000000001E-2</v>
      </c>
      <c r="AY1756" t="s">
        <v>976</v>
      </c>
      <c r="AZ1756" t="s">
        <v>962</v>
      </c>
      <c r="BF1756">
        <v>1.0999999999999999E-2</v>
      </c>
      <c r="BG1756" t="s">
        <v>976</v>
      </c>
      <c r="BH1756" t="s">
        <v>971</v>
      </c>
      <c r="BI1756">
        <v>4.1000000000000002E-2</v>
      </c>
      <c r="BJ1756" t="s">
        <v>976</v>
      </c>
      <c r="BK1756" t="s">
        <v>963</v>
      </c>
    </row>
    <row r="1757" spans="21:63">
      <c r="U1757" t="s">
        <v>234</v>
      </c>
      <c r="V1757" t="s">
        <v>230</v>
      </c>
      <c r="W1757" t="s">
        <v>235</v>
      </c>
      <c r="X1757">
        <v>7</v>
      </c>
      <c r="Y1757">
        <v>1119</v>
      </c>
      <c r="Z1757" t="s">
        <v>227</v>
      </c>
      <c r="AA1757" t="s">
        <v>1040</v>
      </c>
      <c r="AB1757">
        <v>1</v>
      </c>
      <c r="AC1757" t="s">
        <v>960</v>
      </c>
      <c r="AD1757">
        <v>1</v>
      </c>
      <c r="AE1757">
        <v>20111031</v>
      </c>
      <c r="AF1757" s="358">
        <v>40847</v>
      </c>
      <c r="AG1757" s="147">
        <v>40847</v>
      </c>
      <c r="AH1757" s="147">
        <v>2011</v>
      </c>
      <c r="AU1757">
        <v>3.0000000000000001E-3</v>
      </c>
      <c r="AV1757" t="s">
        <v>976</v>
      </c>
      <c r="AW1757" t="s">
        <v>971</v>
      </c>
      <c r="AX1757">
        <v>3.2000000000000001E-2</v>
      </c>
      <c r="AY1757" t="s">
        <v>976</v>
      </c>
      <c r="AZ1757" t="s">
        <v>962</v>
      </c>
      <c r="BF1757">
        <v>3.0000000000000001E-3</v>
      </c>
      <c r="BG1757" t="s">
        <v>976</v>
      </c>
      <c r="BH1757" t="s">
        <v>971</v>
      </c>
      <c r="BI1757">
        <v>4.1000000000000002E-2</v>
      </c>
      <c r="BJ1757" t="s">
        <v>976</v>
      </c>
      <c r="BK1757" t="s">
        <v>963</v>
      </c>
    </row>
    <row r="1758" spans="21:63">
      <c r="U1758" t="s">
        <v>234</v>
      </c>
      <c r="V1758" t="s">
        <v>230</v>
      </c>
      <c r="W1758" t="s">
        <v>235</v>
      </c>
      <c r="X1758">
        <v>7</v>
      </c>
      <c r="Y1758">
        <v>1119</v>
      </c>
      <c r="Z1758" t="s">
        <v>227</v>
      </c>
      <c r="AA1758" t="s">
        <v>1040</v>
      </c>
      <c r="AB1758">
        <v>1</v>
      </c>
      <c r="AC1758" t="s">
        <v>960</v>
      </c>
      <c r="AD1758">
        <v>1</v>
      </c>
      <c r="AE1758">
        <v>20111130</v>
      </c>
      <c r="AF1758" s="358">
        <v>40877</v>
      </c>
      <c r="AG1758" s="147">
        <v>40877</v>
      </c>
      <c r="AH1758" s="147">
        <v>2011</v>
      </c>
      <c r="AU1758">
        <v>2E-3</v>
      </c>
      <c r="AV1758" t="s">
        <v>976</v>
      </c>
      <c r="AW1758" t="s">
        <v>971</v>
      </c>
      <c r="AX1758">
        <v>3.2000000000000001E-2</v>
      </c>
      <c r="AY1758" t="s">
        <v>976</v>
      </c>
      <c r="AZ1758" t="s">
        <v>962</v>
      </c>
      <c r="BF1758">
        <v>2E-3</v>
      </c>
      <c r="BG1758" t="s">
        <v>976</v>
      </c>
      <c r="BH1758" t="s">
        <v>971</v>
      </c>
      <c r="BI1758">
        <v>4.1000000000000002E-2</v>
      </c>
      <c r="BJ1758" t="s">
        <v>976</v>
      </c>
      <c r="BK1758" t="s">
        <v>963</v>
      </c>
    </row>
    <row r="1759" spans="21:63">
      <c r="U1759" t="s">
        <v>234</v>
      </c>
      <c r="V1759" t="s">
        <v>230</v>
      </c>
      <c r="W1759" t="s">
        <v>235</v>
      </c>
      <c r="X1759">
        <v>7</v>
      </c>
      <c r="Y1759">
        <v>1119</v>
      </c>
      <c r="Z1759" t="s">
        <v>227</v>
      </c>
      <c r="AA1759" t="s">
        <v>1040</v>
      </c>
      <c r="AB1759">
        <v>1</v>
      </c>
      <c r="AC1759" t="s">
        <v>960</v>
      </c>
      <c r="AD1759">
        <v>1</v>
      </c>
      <c r="AE1759">
        <v>20111231</v>
      </c>
      <c r="AF1759" s="358">
        <v>40908</v>
      </c>
      <c r="AG1759" s="147">
        <v>40908</v>
      </c>
      <c r="AH1759" s="147">
        <v>2011</v>
      </c>
      <c r="AU1759">
        <v>4.0000000000000001E-3</v>
      </c>
      <c r="AV1759" t="s">
        <v>976</v>
      </c>
      <c r="AW1759" t="s">
        <v>971</v>
      </c>
      <c r="AX1759">
        <v>3.2000000000000001E-2</v>
      </c>
      <c r="AY1759" t="s">
        <v>976</v>
      </c>
      <c r="AZ1759" t="s">
        <v>962</v>
      </c>
      <c r="BF1759">
        <v>4.0000000000000001E-3</v>
      </c>
      <c r="BG1759" t="s">
        <v>976</v>
      </c>
      <c r="BH1759" t="s">
        <v>971</v>
      </c>
      <c r="BI1759">
        <v>4.1000000000000002E-2</v>
      </c>
      <c r="BJ1759" t="s">
        <v>976</v>
      </c>
      <c r="BK1759" t="s">
        <v>963</v>
      </c>
    </row>
    <row r="1760" spans="21:63">
      <c r="U1760" t="s">
        <v>234</v>
      </c>
      <c r="V1760" t="s">
        <v>230</v>
      </c>
      <c r="W1760" t="s">
        <v>235</v>
      </c>
      <c r="X1760">
        <v>7</v>
      </c>
      <c r="Y1760">
        <v>1119</v>
      </c>
      <c r="Z1760" t="s">
        <v>227</v>
      </c>
      <c r="AA1760" t="s">
        <v>1040</v>
      </c>
      <c r="AB1760">
        <v>1</v>
      </c>
      <c r="AC1760" t="s">
        <v>960</v>
      </c>
      <c r="AD1760">
        <v>1</v>
      </c>
      <c r="AE1760">
        <v>20120131</v>
      </c>
      <c r="AF1760" s="358">
        <v>40939</v>
      </c>
      <c r="AG1760" s="147">
        <v>40939</v>
      </c>
      <c r="AH1760" s="147">
        <v>2012</v>
      </c>
      <c r="AU1760">
        <v>2E-3</v>
      </c>
      <c r="AV1760" t="s">
        <v>976</v>
      </c>
      <c r="AW1760" t="s">
        <v>971</v>
      </c>
      <c r="AX1760">
        <v>3.2000000000000001E-2</v>
      </c>
      <c r="AY1760" t="s">
        <v>976</v>
      </c>
      <c r="AZ1760" t="s">
        <v>962</v>
      </c>
      <c r="BF1760">
        <v>2E-3</v>
      </c>
      <c r="BG1760" t="s">
        <v>976</v>
      </c>
      <c r="BH1760" t="s">
        <v>971</v>
      </c>
      <c r="BI1760">
        <v>4.1000000000000002E-2</v>
      </c>
      <c r="BJ1760" t="s">
        <v>976</v>
      </c>
      <c r="BK1760" t="s">
        <v>963</v>
      </c>
    </row>
    <row r="1761" spans="21:63">
      <c r="U1761" t="s">
        <v>234</v>
      </c>
      <c r="V1761" t="s">
        <v>230</v>
      </c>
      <c r="W1761" t="s">
        <v>235</v>
      </c>
      <c r="X1761">
        <v>7</v>
      </c>
      <c r="Y1761">
        <v>1119</v>
      </c>
      <c r="Z1761" t="s">
        <v>227</v>
      </c>
      <c r="AA1761" t="s">
        <v>1040</v>
      </c>
      <c r="AB1761">
        <v>1</v>
      </c>
      <c r="AC1761" t="s">
        <v>960</v>
      </c>
      <c r="AD1761">
        <v>1</v>
      </c>
      <c r="AE1761">
        <v>20120229</v>
      </c>
      <c r="AF1761" s="358">
        <v>40968</v>
      </c>
      <c r="AG1761" s="147">
        <v>40968</v>
      </c>
      <c r="AH1761" s="147">
        <v>2012</v>
      </c>
      <c r="AU1761">
        <v>2E-3</v>
      </c>
      <c r="AV1761" t="s">
        <v>976</v>
      </c>
      <c r="AW1761" t="s">
        <v>971</v>
      </c>
      <c r="AX1761">
        <v>3.2000000000000001E-2</v>
      </c>
      <c r="AY1761" t="s">
        <v>976</v>
      </c>
      <c r="AZ1761" t="s">
        <v>962</v>
      </c>
      <c r="BF1761">
        <v>2E-3</v>
      </c>
      <c r="BG1761" t="s">
        <v>976</v>
      </c>
      <c r="BH1761" t="s">
        <v>971</v>
      </c>
      <c r="BI1761">
        <v>4.1000000000000002E-2</v>
      </c>
      <c r="BJ1761" t="s">
        <v>976</v>
      </c>
      <c r="BK1761" t="s">
        <v>963</v>
      </c>
    </row>
    <row r="1762" spans="21:63">
      <c r="U1762" t="s">
        <v>234</v>
      </c>
      <c r="V1762" t="s">
        <v>230</v>
      </c>
      <c r="W1762" t="s">
        <v>235</v>
      </c>
      <c r="X1762">
        <v>7</v>
      </c>
      <c r="Y1762">
        <v>1119</v>
      </c>
      <c r="Z1762" t="s">
        <v>227</v>
      </c>
      <c r="AA1762" t="s">
        <v>1040</v>
      </c>
      <c r="AB1762">
        <v>1</v>
      </c>
      <c r="AC1762" t="s">
        <v>960</v>
      </c>
      <c r="AD1762">
        <v>1</v>
      </c>
      <c r="AE1762">
        <v>20120331</v>
      </c>
      <c r="AF1762" s="358">
        <v>40999</v>
      </c>
      <c r="AG1762" s="147">
        <v>40999</v>
      </c>
      <c r="AH1762" s="147">
        <v>2012</v>
      </c>
      <c r="AU1762">
        <v>1E-3</v>
      </c>
      <c r="AV1762" t="s">
        <v>976</v>
      </c>
      <c r="AW1762" t="s">
        <v>971</v>
      </c>
      <c r="AX1762">
        <v>3.2000000000000001E-2</v>
      </c>
      <c r="AY1762" t="s">
        <v>976</v>
      </c>
      <c r="AZ1762" t="s">
        <v>962</v>
      </c>
      <c r="BF1762">
        <v>1E-3</v>
      </c>
      <c r="BG1762" t="s">
        <v>976</v>
      </c>
      <c r="BH1762" t="s">
        <v>971</v>
      </c>
      <c r="BI1762">
        <v>4.1000000000000002E-2</v>
      </c>
      <c r="BJ1762" t="s">
        <v>976</v>
      </c>
      <c r="BK1762" t="s">
        <v>963</v>
      </c>
    </row>
    <row r="1763" spans="21:63">
      <c r="U1763" t="s">
        <v>234</v>
      </c>
      <c r="V1763" t="s">
        <v>230</v>
      </c>
      <c r="W1763" t="s">
        <v>235</v>
      </c>
      <c r="X1763">
        <v>7</v>
      </c>
      <c r="Y1763">
        <v>1119</v>
      </c>
      <c r="Z1763" t="s">
        <v>227</v>
      </c>
      <c r="AA1763" t="s">
        <v>1040</v>
      </c>
      <c r="AB1763">
        <v>1</v>
      </c>
      <c r="AC1763" t="s">
        <v>960</v>
      </c>
      <c r="AD1763">
        <v>1</v>
      </c>
      <c r="AE1763">
        <v>20120430</v>
      </c>
      <c r="AF1763" s="358">
        <v>41029</v>
      </c>
      <c r="AG1763" s="147">
        <v>41029</v>
      </c>
      <c r="AH1763" s="147">
        <v>2012</v>
      </c>
      <c r="AU1763">
        <v>1E-3</v>
      </c>
      <c r="AV1763" t="s">
        <v>976</v>
      </c>
      <c r="AW1763" t="s">
        <v>971</v>
      </c>
      <c r="AX1763">
        <v>3.2000000000000001E-2</v>
      </c>
      <c r="AY1763" t="s">
        <v>976</v>
      </c>
      <c r="AZ1763" t="s">
        <v>962</v>
      </c>
      <c r="BF1763">
        <v>1E-3</v>
      </c>
      <c r="BG1763" t="s">
        <v>976</v>
      </c>
      <c r="BH1763" t="s">
        <v>971</v>
      </c>
      <c r="BI1763">
        <v>4.1000000000000002E-2</v>
      </c>
      <c r="BJ1763" t="s">
        <v>976</v>
      </c>
      <c r="BK1763" t="s">
        <v>963</v>
      </c>
    </row>
    <row r="1764" spans="21:63">
      <c r="U1764" t="s">
        <v>234</v>
      </c>
      <c r="V1764" t="s">
        <v>230</v>
      </c>
      <c r="W1764" t="s">
        <v>235</v>
      </c>
      <c r="X1764">
        <v>7</v>
      </c>
      <c r="Y1764">
        <v>1119</v>
      </c>
      <c r="Z1764" t="s">
        <v>227</v>
      </c>
      <c r="AA1764" t="s">
        <v>1079</v>
      </c>
      <c r="AB1764">
        <v>1</v>
      </c>
      <c r="AC1764" t="s">
        <v>960</v>
      </c>
      <c r="AD1764">
        <v>6</v>
      </c>
      <c r="AE1764">
        <v>20090930</v>
      </c>
      <c r="AF1764" s="358">
        <v>40086</v>
      </c>
      <c r="AG1764" s="147">
        <v>40086</v>
      </c>
      <c r="AH1764" s="147">
        <v>2009</v>
      </c>
      <c r="BF1764">
        <v>2</v>
      </c>
      <c r="BG1764" t="s">
        <v>1061</v>
      </c>
      <c r="BJ1764" t="s">
        <v>1061</v>
      </c>
      <c r="BK1764" t="s">
        <v>963</v>
      </c>
    </row>
    <row r="1765" spans="21:63">
      <c r="U1765" t="s">
        <v>234</v>
      </c>
      <c r="V1765" t="s">
        <v>230</v>
      </c>
      <c r="W1765" t="s">
        <v>235</v>
      </c>
      <c r="X1765">
        <v>7</v>
      </c>
      <c r="Y1765">
        <v>1119</v>
      </c>
      <c r="Z1765" t="s">
        <v>227</v>
      </c>
      <c r="AA1765" t="s">
        <v>1079</v>
      </c>
      <c r="AB1765">
        <v>1</v>
      </c>
      <c r="AC1765" t="s">
        <v>960</v>
      </c>
      <c r="AD1765">
        <v>6</v>
      </c>
      <c r="AE1765">
        <v>20100331</v>
      </c>
      <c r="AF1765" s="358">
        <v>40268</v>
      </c>
      <c r="AG1765" s="147">
        <v>40268</v>
      </c>
      <c r="AH1765" s="147">
        <v>2010</v>
      </c>
      <c r="BF1765">
        <v>3</v>
      </c>
      <c r="BG1765" t="s">
        <v>1061</v>
      </c>
      <c r="BJ1765" t="s">
        <v>1061</v>
      </c>
      <c r="BK1765" t="s">
        <v>963</v>
      </c>
    </row>
    <row r="1766" spans="21:63">
      <c r="U1766" t="s">
        <v>234</v>
      </c>
      <c r="V1766" t="s">
        <v>230</v>
      </c>
      <c r="W1766" t="s">
        <v>235</v>
      </c>
      <c r="X1766">
        <v>7</v>
      </c>
      <c r="Y1766">
        <v>1119</v>
      </c>
      <c r="Z1766" t="s">
        <v>227</v>
      </c>
      <c r="AA1766" t="s">
        <v>1079</v>
      </c>
      <c r="AB1766">
        <v>1</v>
      </c>
      <c r="AC1766" t="s">
        <v>960</v>
      </c>
      <c r="AD1766">
        <v>6</v>
      </c>
      <c r="AE1766">
        <v>20100930</v>
      </c>
      <c r="AF1766" s="358">
        <v>40451</v>
      </c>
      <c r="AG1766" s="147">
        <v>40451</v>
      </c>
      <c r="AH1766" s="147">
        <v>2010</v>
      </c>
      <c r="BF1766">
        <v>11</v>
      </c>
      <c r="BG1766" t="s">
        <v>1061</v>
      </c>
      <c r="BJ1766" t="s">
        <v>1061</v>
      </c>
      <c r="BK1766" t="s">
        <v>963</v>
      </c>
    </row>
    <row r="1767" spans="21:63">
      <c r="U1767" t="s">
        <v>234</v>
      </c>
      <c r="V1767" t="s">
        <v>230</v>
      </c>
      <c r="W1767" t="s">
        <v>235</v>
      </c>
      <c r="X1767">
        <v>7</v>
      </c>
      <c r="Y1767">
        <v>1119</v>
      </c>
      <c r="Z1767" t="s">
        <v>227</v>
      </c>
      <c r="AA1767" t="s">
        <v>1079</v>
      </c>
      <c r="AB1767">
        <v>1</v>
      </c>
      <c r="AC1767" t="s">
        <v>960</v>
      </c>
      <c r="AD1767">
        <v>6</v>
      </c>
      <c r="AE1767">
        <v>20110331</v>
      </c>
      <c r="AF1767" s="358">
        <v>40633</v>
      </c>
      <c r="AG1767" s="147">
        <v>40633</v>
      </c>
      <c r="AH1767" s="147">
        <v>2011</v>
      </c>
      <c r="BF1767">
        <v>2</v>
      </c>
      <c r="BG1767" t="s">
        <v>1061</v>
      </c>
      <c r="BJ1767" t="s">
        <v>1061</v>
      </c>
      <c r="BK1767" t="s">
        <v>963</v>
      </c>
    </row>
    <row r="1768" spans="21:63">
      <c r="U1768" t="s">
        <v>234</v>
      </c>
      <c r="V1768" t="s">
        <v>230</v>
      </c>
      <c r="W1768" t="s">
        <v>235</v>
      </c>
      <c r="X1768">
        <v>7</v>
      </c>
      <c r="Y1768">
        <v>1119</v>
      </c>
      <c r="Z1768" t="s">
        <v>227</v>
      </c>
      <c r="AA1768" t="s">
        <v>1079</v>
      </c>
      <c r="AB1768">
        <v>1</v>
      </c>
      <c r="AC1768" t="s">
        <v>960</v>
      </c>
      <c r="AD1768">
        <v>6</v>
      </c>
      <c r="AE1768">
        <v>20110930</v>
      </c>
      <c r="AF1768" s="358">
        <v>40816</v>
      </c>
      <c r="AG1768" s="147">
        <v>40816</v>
      </c>
      <c r="AH1768" s="147">
        <v>2011</v>
      </c>
      <c r="BF1768">
        <v>18</v>
      </c>
      <c r="BG1768" t="s">
        <v>1061</v>
      </c>
      <c r="BJ1768" t="s">
        <v>1061</v>
      </c>
      <c r="BK1768" t="s">
        <v>963</v>
      </c>
    </row>
    <row r="1769" spans="21:63">
      <c r="U1769" t="s">
        <v>234</v>
      </c>
      <c r="V1769" t="s">
        <v>230</v>
      </c>
      <c r="W1769" t="s">
        <v>235</v>
      </c>
      <c r="X1769">
        <v>7</v>
      </c>
      <c r="Y1769">
        <v>1119</v>
      </c>
      <c r="Z1769" t="s">
        <v>227</v>
      </c>
      <c r="AA1769" t="s">
        <v>1079</v>
      </c>
      <c r="AB1769">
        <v>1</v>
      </c>
      <c r="AC1769" t="s">
        <v>960</v>
      </c>
      <c r="AD1769">
        <v>6</v>
      </c>
      <c r="AE1769">
        <v>20120331</v>
      </c>
      <c r="AF1769" s="358">
        <v>40999</v>
      </c>
      <c r="AG1769" s="147">
        <v>40999</v>
      </c>
      <c r="AH1769" s="147">
        <v>2012</v>
      </c>
      <c r="BF1769">
        <v>2</v>
      </c>
      <c r="BG1769" t="s">
        <v>1061</v>
      </c>
      <c r="BJ1769" t="s">
        <v>1061</v>
      </c>
      <c r="BK1769" t="s">
        <v>963</v>
      </c>
    </row>
    <row r="1770" spans="21:63">
      <c r="U1770" t="s">
        <v>234</v>
      </c>
      <c r="V1770" t="s">
        <v>230</v>
      </c>
      <c r="W1770" t="s">
        <v>235</v>
      </c>
      <c r="X1770">
        <v>7</v>
      </c>
      <c r="Y1770">
        <v>1147</v>
      </c>
      <c r="Z1770" t="s">
        <v>1041</v>
      </c>
      <c r="AA1770" t="s">
        <v>1042</v>
      </c>
      <c r="AB1770">
        <v>1</v>
      </c>
      <c r="AC1770" t="s">
        <v>960</v>
      </c>
      <c r="AD1770">
        <v>1</v>
      </c>
      <c r="AE1770">
        <v>20120531</v>
      </c>
      <c r="AF1770" s="358">
        <v>41060</v>
      </c>
      <c r="AG1770" s="147">
        <v>41060</v>
      </c>
      <c r="AH1770" s="147">
        <v>2012</v>
      </c>
      <c r="AU1770">
        <v>2E-3</v>
      </c>
      <c r="AV1770" t="s">
        <v>976</v>
      </c>
      <c r="AW1770" t="s">
        <v>971</v>
      </c>
      <c r="AX1770">
        <v>0.01</v>
      </c>
      <c r="AY1770" t="s">
        <v>976</v>
      </c>
      <c r="AZ1770" t="s">
        <v>962</v>
      </c>
      <c r="BG1770" t="s">
        <v>976</v>
      </c>
      <c r="BH1770" t="s">
        <v>971</v>
      </c>
      <c r="BI1770">
        <v>1.2999999999999999E-2</v>
      </c>
      <c r="BJ1770" t="s">
        <v>976</v>
      </c>
      <c r="BK1770" t="s">
        <v>963</v>
      </c>
    </row>
    <row r="1771" spans="21:63">
      <c r="U1771" t="s">
        <v>234</v>
      </c>
      <c r="V1771" t="s">
        <v>230</v>
      </c>
      <c r="W1771" t="s">
        <v>235</v>
      </c>
      <c r="X1771">
        <v>7</v>
      </c>
      <c r="Y1771">
        <v>1147</v>
      </c>
      <c r="Z1771" t="s">
        <v>1041</v>
      </c>
      <c r="AA1771" t="s">
        <v>1042</v>
      </c>
      <c r="AB1771">
        <v>1</v>
      </c>
      <c r="AC1771" t="s">
        <v>960</v>
      </c>
      <c r="AD1771">
        <v>1</v>
      </c>
      <c r="AE1771">
        <v>20120630</v>
      </c>
      <c r="AF1771" s="358">
        <v>41090</v>
      </c>
      <c r="AG1771" s="147">
        <v>41090</v>
      </c>
      <c r="AH1771" s="147">
        <v>2012</v>
      </c>
      <c r="AU1771">
        <v>2E-3</v>
      </c>
      <c r="AV1771" t="s">
        <v>976</v>
      </c>
      <c r="AW1771" t="s">
        <v>971</v>
      </c>
      <c r="AX1771">
        <v>0.01</v>
      </c>
      <c r="AY1771" t="s">
        <v>976</v>
      </c>
      <c r="AZ1771" t="s">
        <v>962</v>
      </c>
      <c r="BG1771" t="s">
        <v>976</v>
      </c>
      <c r="BH1771" t="s">
        <v>971</v>
      </c>
      <c r="BI1771">
        <v>1.2999999999999999E-2</v>
      </c>
      <c r="BJ1771" t="s">
        <v>976</v>
      </c>
      <c r="BK1771" t="s">
        <v>963</v>
      </c>
    </row>
    <row r="1772" spans="21:63">
      <c r="U1772" t="s">
        <v>234</v>
      </c>
      <c r="V1772" t="s">
        <v>230</v>
      </c>
      <c r="W1772" t="s">
        <v>235</v>
      </c>
      <c r="X1772">
        <v>7</v>
      </c>
      <c r="Y1772">
        <v>1147</v>
      </c>
      <c r="Z1772" t="s">
        <v>1041</v>
      </c>
      <c r="AA1772" t="s">
        <v>1042</v>
      </c>
      <c r="AB1772">
        <v>1</v>
      </c>
      <c r="AC1772" t="s">
        <v>960</v>
      </c>
      <c r="AD1772">
        <v>1</v>
      </c>
      <c r="AE1772">
        <v>20120731</v>
      </c>
      <c r="AF1772" s="358">
        <v>41121</v>
      </c>
      <c r="AG1772" s="147">
        <v>41121</v>
      </c>
      <c r="AH1772" s="147">
        <v>2012</v>
      </c>
      <c r="AT1772" t="s">
        <v>984</v>
      </c>
      <c r="AU1772">
        <v>1E-3</v>
      </c>
      <c r="AV1772" t="s">
        <v>976</v>
      </c>
      <c r="AW1772" t="s">
        <v>971</v>
      </c>
      <c r="AX1772">
        <v>0.01</v>
      </c>
      <c r="AY1772" t="s">
        <v>976</v>
      </c>
      <c r="AZ1772" t="s">
        <v>962</v>
      </c>
      <c r="BG1772" t="s">
        <v>976</v>
      </c>
      <c r="BH1772" t="s">
        <v>971</v>
      </c>
      <c r="BI1772">
        <v>1.2999999999999999E-2</v>
      </c>
      <c r="BJ1772" t="s">
        <v>976</v>
      </c>
      <c r="BK1772" t="s">
        <v>963</v>
      </c>
    </row>
    <row r="1773" spans="21:63">
      <c r="U1773" t="s">
        <v>234</v>
      </c>
      <c r="V1773" t="s">
        <v>230</v>
      </c>
      <c r="W1773" t="s">
        <v>235</v>
      </c>
      <c r="X1773">
        <v>7</v>
      </c>
      <c r="Y1773">
        <v>1147</v>
      </c>
      <c r="Z1773" t="s">
        <v>1041</v>
      </c>
      <c r="AA1773" t="s">
        <v>1042</v>
      </c>
      <c r="AB1773">
        <v>1</v>
      </c>
      <c r="AC1773" t="s">
        <v>960</v>
      </c>
      <c r="AD1773">
        <v>1</v>
      </c>
      <c r="AE1773">
        <v>20120831</v>
      </c>
      <c r="AF1773" s="358">
        <v>41152</v>
      </c>
      <c r="AG1773" s="147">
        <v>41152</v>
      </c>
      <c r="AH1773" s="147">
        <v>2012</v>
      </c>
      <c r="AT1773" t="s">
        <v>984</v>
      </c>
      <c r="AU1773">
        <v>1E-3</v>
      </c>
      <c r="AV1773" t="s">
        <v>976</v>
      </c>
      <c r="AW1773" t="s">
        <v>971</v>
      </c>
      <c r="AX1773">
        <v>0.01</v>
      </c>
      <c r="AY1773" t="s">
        <v>976</v>
      </c>
      <c r="AZ1773" t="s">
        <v>962</v>
      </c>
      <c r="BG1773" t="s">
        <v>976</v>
      </c>
      <c r="BH1773" t="s">
        <v>971</v>
      </c>
      <c r="BI1773">
        <v>1.2999999999999999E-2</v>
      </c>
      <c r="BJ1773" t="s">
        <v>976</v>
      </c>
      <c r="BK1773" t="s">
        <v>963</v>
      </c>
    </row>
    <row r="1774" spans="21:63">
      <c r="U1774" t="s">
        <v>234</v>
      </c>
      <c r="V1774" t="s">
        <v>230</v>
      </c>
      <c r="W1774" t="s">
        <v>235</v>
      </c>
      <c r="X1774">
        <v>7</v>
      </c>
      <c r="Y1774">
        <v>1147</v>
      </c>
      <c r="Z1774" t="s">
        <v>1041</v>
      </c>
      <c r="AA1774" t="s">
        <v>1042</v>
      </c>
      <c r="AB1774">
        <v>1</v>
      </c>
      <c r="AC1774" t="s">
        <v>960</v>
      </c>
      <c r="AD1774">
        <v>1</v>
      </c>
      <c r="AE1774">
        <v>20120930</v>
      </c>
      <c r="AF1774" s="358">
        <v>41182</v>
      </c>
      <c r="AG1774" s="147">
        <v>41182</v>
      </c>
      <c r="AH1774" s="147">
        <v>2012</v>
      </c>
      <c r="AT1774" t="s">
        <v>984</v>
      </c>
      <c r="AU1774">
        <v>1E-3</v>
      </c>
      <c r="AV1774" t="s">
        <v>976</v>
      </c>
      <c r="AW1774" t="s">
        <v>971</v>
      </c>
      <c r="AX1774">
        <v>0.01</v>
      </c>
      <c r="AY1774" t="s">
        <v>976</v>
      </c>
      <c r="AZ1774" t="s">
        <v>962</v>
      </c>
      <c r="BG1774" t="s">
        <v>976</v>
      </c>
      <c r="BH1774" t="s">
        <v>971</v>
      </c>
      <c r="BI1774">
        <v>1.2999999999999999E-2</v>
      </c>
      <c r="BJ1774" t="s">
        <v>976</v>
      </c>
      <c r="BK1774" t="s">
        <v>963</v>
      </c>
    </row>
    <row r="1775" spans="21:63">
      <c r="U1775" t="s">
        <v>234</v>
      </c>
      <c r="V1775" t="s">
        <v>230</v>
      </c>
      <c r="W1775" t="s">
        <v>235</v>
      </c>
      <c r="X1775">
        <v>7</v>
      </c>
      <c r="Y1775">
        <v>1268</v>
      </c>
      <c r="Z1775" t="s">
        <v>1080</v>
      </c>
      <c r="AA1775" t="s">
        <v>1081</v>
      </c>
      <c r="AB1775">
        <v>1</v>
      </c>
      <c r="AC1775" t="s">
        <v>960</v>
      </c>
      <c r="AD1775">
        <v>6</v>
      </c>
      <c r="AE1775">
        <v>20090930</v>
      </c>
      <c r="AF1775" s="358">
        <v>40086</v>
      </c>
      <c r="AG1775" s="147">
        <v>40086</v>
      </c>
      <c r="AH1775" s="147">
        <v>2009</v>
      </c>
      <c r="BE1775" t="s">
        <v>984</v>
      </c>
      <c r="BF1775">
        <v>1</v>
      </c>
      <c r="BG1775" t="s">
        <v>1061</v>
      </c>
      <c r="BJ1775" t="s">
        <v>1061</v>
      </c>
      <c r="BK1775" t="s">
        <v>963</v>
      </c>
    </row>
    <row r="1776" spans="21:63">
      <c r="U1776" t="s">
        <v>234</v>
      </c>
      <c r="V1776" t="s">
        <v>230</v>
      </c>
      <c r="W1776" t="s">
        <v>235</v>
      </c>
      <c r="X1776">
        <v>7</v>
      </c>
      <c r="Y1776">
        <v>1268</v>
      </c>
      <c r="Z1776" t="s">
        <v>1080</v>
      </c>
      <c r="AA1776" t="s">
        <v>1081</v>
      </c>
      <c r="AB1776">
        <v>1</v>
      </c>
      <c r="AC1776" t="s">
        <v>960</v>
      </c>
      <c r="AD1776">
        <v>6</v>
      </c>
      <c r="AE1776">
        <v>20100331</v>
      </c>
      <c r="AF1776" s="358">
        <v>40268</v>
      </c>
      <c r="AG1776" s="147">
        <v>40268</v>
      </c>
      <c r="AH1776" s="147">
        <v>2010</v>
      </c>
      <c r="BE1776" t="s">
        <v>984</v>
      </c>
      <c r="BF1776">
        <v>1</v>
      </c>
      <c r="BG1776" t="s">
        <v>1061</v>
      </c>
      <c r="BJ1776" t="s">
        <v>1061</v>
      </c>
      <c r="BK1776" t="s">
        <v>963</v>
      </c>
    </row>
    <row r="1777" spans="21:63">
      <c r="U1777" t="s">
        <v>234</v>
      </c>
      <c r="V1777" t="s">
        <v>230</v>
      </c>
      <c r="W1777" t="s">
        <v>235</v>
      </c>
      <c r="X1777">
        <v>7</v>
      </c>
      <c r="Y1777">
        <v>1268</v>
      </c>
      <c r="Z1777" t="s">
        <v>1080</v>
      </c>
      <c r="AA1777" t="s">
        <v>1081</v>
      </c>
      <c r="AB1777">
        <v>1</v>
      </c>
      <c r="AC1777" t="s">
        <v>960</v>
      </c>
      <c r="AD1777">
        <v>6</v>
      </c>
      <c r="AE1777">
        <v>20100930</v>
      </c>
      <c r="AF1777" s="358">
        <v>40451</v>
      </c>
      <c r="AG1777" s="147">
        <v>40451</v>
      </c>
      <c r="AH1777" s="147">
        <v>2010</v>
      </c>
      <c r="BE1777" t="s">
        <v>984</v>
      </c>
      <c r="BF1777">
        <v>1</v>
      </c>
      <c r="BG1777" t="s">
        <v>1061</v>
      </c>
      <c r="BJ1777" t="s">
        <v>1061</v>
      </c>
      <c r="BK1777" t="s">
        <v>963</v>
      </c>
    </row>
    <row r="1778" spans="21:63">
      <c r="U1778" t="s">
        <v>234</v>
      </c>
      <c r="V1778" t="s">
        <v>230</v>
      </c>
      <c r="W1778" t="s">
        <v>235</v>
      </c>
      <c r="X1778">
        <v>7</v>
      </c>
      <c r="Y1778">
        <v>1268</v>
      </c>
      <c r="Z1778" t="s">
        <v>1080</v>
      </c>
      <c r="AA1778" t="s">
        <v>1081</v>
      </c>
      <c r="AB1778">
        <v>1</v>
      </c>
      <c r="AC1778" t="s">
        <v>960</v>
      </c>
      <c r="AD1778">
        <v>6</v>
      </c>
      <c r="AE1778">
        <v>20110331</v>
      </c>
      <c r="AF1778" s="358">
        <v>40633</v>
      </c>
      <c r="AG1778" s="147">
        <v>40633</v>
      </c>
      <c r="AH1778" s="147">
        <v>2011</v>
      </c>
      <c r="BE1778" t="s">
        <v>984</v>
      </c>
      <c r="BF1778">
        <v>1</v>
      </c>
      <c r="BG1778" t="s">
        <v>1061</v>
      </c>
      <c r="BJ1778" t="s">
        <v>1061</v>
      </c>
      <c r="BK1778" t="s">
        <v>963</v>
      </c>
    </row>
    <row r="1779" spans="21:63">
      <c r="U1779" t="s">
        <v>234</v>
      </c>
      <c r="V1779" t="s">
        <v>230</v>
      </c>
      <c r="W1779" t="s">
        <v>235</v>
      </c>
      <c r="X1779">
        <v>7</v>
      </c>
      <c r="Y1779">
        <v>1268</v>
      </c>
      <c r="Z1779" t="s">
        <v>1080</v>
      </c>
      <c r="AA1779" t="s">
        <v>1081</v>
      </c>
      <c r="AB1779">
        <v>1</v>
      </c>
      <c r="AC1779" t="s">
        <v>960</v>
      </c>
      <c r="AD1779">
        <v>6</v>
      </c>
      <c r="AE1779">
        <v>20110930</v>
      </c>
      <c r="AF1779" s="358">
        <v>40816</v>
      </c>
      <c r="AG1779" s="147">
        <v>40816</v>
      </c>
      <c r="AH1779" s="147">
        <v>2011</v>
      </c>
      <c r="BE1779" t="s">
        <v>984</v>
      </c>
      <c r="BF1779">
        <v>1</v>
      </c>
      <c r="BG1779" t="s">
        <v>1061</v>
      </c>
      <c r="BJ1779" t="s">
        <v>1061</v>
      </c>
      <c r="BK1779" t="s">
        <v>963</v>
      </c>
    </row>
    <row r="1780" spans="21:63">
      <c r="U1780" t="s">
        <v>234</v>
      </c>
      <c r="V1780" t="s">
        <v>230</v>
      </c>
      <c r="W1780" t="s">
        <v>235</v>
      </c>
      <c r="X1780">
        <v>7</v>
      </c>
      <c r="Y1780">
        <v>1268</v>
      </c>
      <c r="Z1780" t="s">
        <v>1080</v>
      </c>
      <c r="AA1780" t="s">
        <v>1081</v>
      </c>
      <c r="AB1780">
        <v>1</v>
      </c>
      <c r="AC1780" t="s">
        <v>960</v>
      </c>
      <c r="AD1780">
        <v>6</v>
      </c>
      <c r="AE1780">
        <v>20120331</v>
      </c>
      <c r="AF1780" s="358">
        <v>40999</v>
      </c>
      <c r="AG1780" s="147">
        <v>40999</v>
      </c>
      <c r="AH1780" s="147">
        <v>2012</v>
      </c>
      <c r="BE1780" t="s">
        <v>984</v>
      </c>
      <c r="BF1780">
        <v>1</v>
      </c>
      <c r="BG1780" t="s">
        <v>1061</v>
      </c>
      <c r="BJ1780" t="s">
        <v>1061</v>
      </c>
      <c r="BK1780" t="s">
        <v>963</v>
      </c>
    </row>
    <row r="1781" spans="21:63">
      <c r="U1781" t="s">
        <v>234</v>
      </c>
      <c r="V1781" t="s">
        <v>230</v>
      </c>
      <c r="W1781" t="s">
        <v>235</v>
      </c>
      <c r="X1781">
        <v>7</v>
      </c>
      <c r="Y1781">
        <v>3604</v>
      </c>
      <c r="Z1781" t="s">
        <v>1082</v>
      </c>
      <c r="AA1781" t="s">
        <v>1083</v>
      </c>
      <c r="AB1781">
        <v>1</v>
      </c>
      <c r="AC1781" t="s">
        <v>960</v>
      </c>
      <c r="AD1781">
        <v>6</v>
      </c>
      <c r="AE1781">
        <v>20090930</v>
      </c>
      <c r="AF1781" s="358">
        <v>40086</v>
      </c>
      <c r="AG1781" s="147">
        <v>40086</v>
      </c>
      <c r="AH1781" s="147">
        <v>2009</v>
      </c>
      <c r="BE1781" t="s">
        <v>984</v>
      </c>
      <c r="BF1781">
        <v>0.01</v>
      </c>
      <c r="BG1781" t="s">
        <v>976</v>
      </c>
      <c r="BJ1781" t="s">
        <v>976</v>
      </c>
      <c r="BK1781" t="s">
        <v>963</v>
      </c>
    </row>
    <row r="1782" spans="21:63">
      <c r="U1782" t="s">
        <v>234</v>
      </c>
      <c r="V1782" t="s">
        <v>230</v>
      </c>
      <c r="W1782" t="s">
        <v>235</v>
      </c>
      <c r="X1782">
        <v>7</v>
      </c>
      <c r="Y1782">
        <v>3604</v>
      </c>
      <c r="Z1782" t="s">
        <v>1082</v>
      </c>
      <c r="AA1782" t="s">
        <v>1083</v>
      </c>
      <c r="AB1782">
        <v>1</v>
      </c>
      <c r="AC1782" t="s">
        <v>960</v>
      </c>
      <c r="AD1782">
        <v>6</v>
      </c>
      <c r="AE1782">
        <v>20100331</v>
      </c>
      <c r="AF1782" s="358">
        <v>40268</v>
      </c>
      <c r="AG1782" s="147">
        <v>40268</v>
      </c>
      <c r="AH1782" s="147">
        <v>2010</v>
      </c>
      <c r="BE1782" t="s">
        <v>984</v>
      </c>
      <c r="BF1782">
        <v>0.01</v>
      </c>
      <c r="BG1782" t="s">
        <v>976</v>
      </c>
      <c r="BJ1782" t="s">
        <v>976</v>
      </c>
      <c r="BK1782" t="s">
        <v>963</v>
      </c>
    </row>
    <row r="1783" spans="21:63">
      <c r="U1783" t="s">
        <v>234</v>
      </c>
      <c r="V1783" t="s">
        <v>230</v>
      </c>
      <c r="W1783" t="s">
        <v>235</v>
      </c>
      <c r="X1783">
        <v>7</v>
      </c>
      <c r="Y1783">
        <v>3604</v>
      </c>
      <c r="Z1783" t="s">
        <v>1082</v>
      </c>
      <c r="AA1783" t="s">
        <v>1083</v>
      </c>
      <c r="AB1783">
        <v>1</v>
      </c>
      <c r="AC1783" t="s">
        <v>960</v>
      </c>
      <c r="AD1783">
        <v>6</v>
      </c>
      <c r="AE1783">
        <v>20100930</v>
      </c>
      <c r="AF1783" s="358">
        <v>40451</v>
      </c>
      <c r="AG1783" s="147">
        <v>40451</v>
      </c>
      <c r="AH1783" s="147">
        <v>2010</v>
      </c>
      <c r="BE1783" t="s">
        <v>984</v>
      </c>
      <c r="BF1783">
        <v>0.01</v>
      </c>
      <c r="BG1783" t="s">
        <v>976</v>
      </c>
      <c r="BJ1783" t="s">
        <v>976</v>
      </c>
      <c r="BK1783" t="s">
        <v>963</v>
      </c>
    </row>
    <row r="1784" spans="21:63">
      <c r="U1784" t="s">
        <v>234</v>
      </c>
      <c r="V1784" t="s">
        <v>230</v>
      </c>
      <c r="W1784" t="s">
        <v>235</v>
      </c>
      <c r="X1784">
        <v>7</v>
      </c>
      <c r="Y1784">
        <v>3604</v>
      </c>
      <c r="Z1784" t="s">
        <v>1082</v>
      </c>
      <c r="AA1784" t="s">
        <v>1083</v>
      </c>
      <c r="AB1784">
        <v>1</v>
      </c>
      <c r="AC1784" t="s">
        <v>960</v>
      </c>
      <c r="AD1784">
        <v>6</v>
      </c>
      <c r="AE1784">
        <v>20110331</v>
      </c>
      <c r="AF1784" s="358">
        <v>40633</v>
      </c>
      <c r="AG1784" s="147">
        <v>40633</v>
      </c>
      <c r="AH1784" s="147">
        <v>2011</v>
      </c>
      <c r="BE1784" t="s">
        <v>984</v>
      </c>
      <c r="BF1784">
        <v>0.01</v>
      </c>
      <c r="BG1784" t="s">
        <v>976</v>
      </c>
      <c r="BJ1784" t="s">
        <v>976</v>
      </c>
      <c r="BK1784" t="s">
        <v>963</v>
      </c>
    </row>
    <row r="1785" spans="21:63">
      <c r="U1785" t="s">
        <v>234</v>
      </c>
      <c r="V1785" t="s">
        <v>230</v>
      </c>
      <c r="W1785" t="s">
        <v>235</v>
      </c>
      <c r="X1785">
        <v>7</v>
      </c>
      <c r="Y1785">
        <v>3604</v>
      </c>
      <c r="Z1785" t="s">
        <v>1082</v>
      </c>
      <c r="AA1785" t="s">
        <v>1083</v>
      </c>
      <c r="AB1785">
        <v>1</v>
      </c>
      <c r="AC1785" t="s">
        <v>960</v>
      </c>
      <c r="AD1785">
        <v>6</v>
      </c>
      <c r="AE1785">
        <v>20110930</v>
      </c>
      <c r="AF1785" s="358">
        <v>40816</v>
      </c>
      <c r="AG1785" s="147">
        <v>40816</v>
      </c>
      <c r="AH1785" s="147">
        <v>2011</v>
      </c>
      <c r="BF1785">
        <v>0.03</v>
      </c>
      <c r="BG1785" t="s">
        <v>976</v>
      </c>
      <c r="BJ1785" t="s">
        <v>976</v>
      </c>
      <c r="BK1785" t="s">
        <v>963</v>
      </c>
    </row>
    <row r="1786" spans="21:63">
      <c r="U1786" t="s">
        <v>234</v>
      </c>
      <c r="V1786" t="s">
        <v>230</v>
      </c>
      <c r="W1786" t="s">
        <v>235</v>
      </c>
      <c r="X1786">
        <v>7</v>
      </c>
      <c r="Y1786">
        <v>3604</v>
      </c>
      <c r="Z1786" t="s">
        <v>1082</v>
      </c>
      <c r="AA1786" t="s">
        <v>1083</v>
      </c>
      <c r="AB1786">
        <v>1</v>
      </c>
      <c r="AC1786" t="s">
        <v>960</v>
      </c>
      <c r="AD1786">
        <v>6</v>
      </c>
      <c r="AE1786">
        <v>20120331</v>
      </c>
      <c r="AF1786" s="358">
        <v>40999</v>
      </c>
      <c r="AG1786" s="147">
        <v>40999</v>
      </c>
      <c r="AH1786" s="147">
        <v>2012</v>
      </c>
      <c r="BF1786">
        <v>0.02</v>
      </c>
      <c r="BG1786" t="s">
        <v>976</v>
      </c>
      <c r="BJ1786" t="s">
        <v>976</v>
      </c>
      <c r="BK1786" t="s">
        <v>963</v>
      </c>
    </row>
    <row r="1787" spans="21:63">
      <c r="U1787" t="s">
        <v>234</v>
      </c>
      <c r="V1787" t="s">
        <v>230</v>
      </c>
      <c r="W1787" t="s">
        <v>235</v>
      </c>
      <c r="X1787">
        <v>7</v>
      </c>
      <c r="Y1787">
        <v>11123</v>
      </c>
      <c r="Z1787" t="s">
        <v>1084</v>
      </c>
      <c r="AA1787" t="s">
        <v>1085</v>
      </c>
      <c r="AB1787">
        <v>1</v>
      </c>
      <c r="AC1787" t="s">
        <v>960</v>
      </c>
      <c r="AD1787">
        <v>6</v>
      </c>
      <c r="AE1787">
        <v>20090930</v>
      </c>
      <c r="AF1787" s="358">
        <v>40086</v>
      </c>
      <c r="AG1787" s="147">
        <v>40086</v>
      </c>
      <c r="AH1787" s="147">
        <v>2009</v>
      </c>
      <c r="BF1787">
        <v>40</v>
      </c>
      <c r="BG1787" t="s">
        <v>1061</v>
      </c>
      <c r="BJ1787" t="s">
        <v>1061</v>
      </c>
      <c r="BK1787" t="s">
        <v>963</v>
      </c>
    </row>
    <row r="1788" spans="21:63">
      <c r="U1788" t="s">
        <v>234</v>
      </c>
      <c r="V1788" t="s">
        <v>230</v>
      </c>
      <c r="W1788" t="s">
        <v>235</v>
      </c>
      <c r="X1788">
        <v>7</v>
      </c>
      <c r="Y1788">
        <v>11123</v>
      </c>
      <c r="Z1788" t="s">
        <v>1084</v>
      </c>
      <c r="AA1788" t="s">
        <v>1085</v>
      </c>
      <c r="AB1788">
        <v>1</v>
      </c>
      <c r="AC1788" t="s">
        <v>960</v>
      </c>
      <c r="AD1788">
        <v>6</v>
      </c>
      <c r="AE1788">
        <v>20100331</v>
      </c>
      <c r="AF1788" s="358">
        <v>40268</v>
      </c>
      <c r="AG1788" s="147">
        <v>40268</v>
      </c>
      <c r="AH1788" s="147">
        <v>2010</v>
      </c>
      <c r="BF1788">
        <v>210</v>
      </c>
      <c r="BG1788" t="s">
        <v>1061</v>
      </c>
      <c r="BJ1788" t="s">
        <v>1061</v>
      </c>
      <c r="BK1788" t="s">
        <v>963</v>
      </c>
    </row>
    <row r="1789" spans="21:63">
      <c r="U1789" t="s">
        <v>234</v>
      </c>
      <c r="V1789" t="s">
        <v>230</v>
      </c>
      <c r="W1789" t="s">
        <v>235</v>
      </c>
      <c r="X1789">
        <v>7</v>
      </c>
      <c r="Y1789">
        <v>11123</v>
      </c>
      <c r="Z1789" t="s">
        <v>1084</v>
      </c>
      <c r="AA1789" t="s">
        <v>1085</v>
      </c>
      <c r="AB1789">
        <v>1</v>
      </c>
      <c r="AC1789" t="s">
        <v>960</v>
      </c>
      <c r="AD1789">
        <v>6</v>
      </c>
      <c r="AE1789">
        <v>20100930</v>
      </c>
      <c r="AF1789" s="358">
        <v>40451</v>
      </c>
      <c r="AG1789" s="147">
        <v>40451</v>
      </c>
      <c r="AH1789" s="147">
        <v>2010</v>
      </c>
      <c r="BF1789">
        <v>87</v>
      </c>
      <c r="BG1789" t="s">
        <v>1061</v>
      </c>
      <c r="BJ1789" t="s">
        <v>1061</v>
      </c>
      <c r="BK1789" t="s">
        <v>963</v>
      </c>
    </row>
    <row r="1790" spans="21:63">
      <c r="U1790" t="s">
        <v>234</v>
      </c>
      <c r="V1790" t="s">
        <v>230</v>
      </c>
      <c r="W1790" t="s">
        <v>235</v>
      </c>
      <c r="X1790">
        <v>7</v>
      </c>
      <c r="Y1790">
        <v>11123</v>
      </c>
      <c r="Z1790" t="s">
        <v>1084</v>
      </c>
      <c r="AA1790" t="s">
        <v>1085</v>
      </c>
      <c r="AB1790">
        <v>1</v>
      </c>
      <c r="AC1790" t="s">
        <v>960</v>
      </c>
      <c r="AD1790">
        <v>6</v>
      </c>
      <c r="AE1790">
        <v>20110331</v>
      </c>
      <c r="AF1790" s="358">
        <v>40633</v>
      </c>
      <c r="AG1790" s="147">
        <v>40633</v>
      </c>
      <c r="AH1790" s="147">
        <v>2011</v>
      </c>
      <c r="BF1790">
        <v>92</v>
      </c>
      <c r="BG1790" t="s">
        <v>1061</v>
      </c>
      <c r="BJ1790" t="s">
        <v>1061</v>
      </c>
      <c r="BK1790" t="s">
        <v>963</v>
      </c>
    </row>
    <row r="1791" spans="21:63">
      <c r="U1791" t="s">
        <v>234</v>
      </c>
      <c r="V1791" t="s">
        <v>230</v>
      </c>
      <c r="W1791" t="s">
        <v>235</v>
      </c>
      <c r="X1791">
        <v>7</v>
      </c>
      <c r="Y1791">
        <v>11123</v>
      </c>
      <c r="Z1791" t="s">
        <v>1084</v>
      </c>
      <c r="AA1791" t="s">
        <v>1085</v>
      </c>
      <c r="AB1791">
        <v>1</v>
      </c>
      <c r="AC1791" t="s">
        <v>960</v>
      </c>
      <c r="AD1791">
        <v>6</v>
      </c>
      <c r="AE1791">
        <v>20110930</v>
      </c>
      <c r="AF1791" s="358">
        <v>40816</v>
      </c>
      <c r="AG1791" s="147">
        <v>40816</v>
      </c>
      <c r="AH1791" s="147">
        <v>2011</v>
      </c>
      <c r="BE1791" t="s">
        <v>984</v>
      </c>
      <c r="BF1791">
        <v>5</v>
      </c>
      <c r="BG1791" t="s">
        <v>1061</v>
      </c>
      <c r="BJ1791" t="s">
        <v>1061</v>
      </c>
      <c r="BK1791" t="s">
        <v>963</v>
      </c>
    </row>
    <row r="1792" spans="21:63">
      <c r="U1792" t="s">
        <v>234</v>
      </c>
      <c r="V1792" t="s">
        <v>230</v>
      </c>
      <c r="W1792" t="s">
        <v>235</v>
      </c>
      <c r="X1792">
        <v>7</v>
      </c>
      <c r="Y1792">
        <v>11123</v>
      </c>
      <c r="Z1792" t="s">
        <v>1084</v>
      </c>
      <c r="AA1792" t="s">
        <v>1085</v>
      </c>
      <c r="AB1792">
        <v>1</v>
      </c>
      <c r="AC1792" t="s">
        <v>960</v>
      </c>
      <c r="AD1792">
        <v>6</v>
      </c>
      <c r="AE1792">
        <v>20120331</v>
      </c>
      <c r="AF1792" s="358">
        <v>40999</v>
      </c>
      <c r="AG1792" s="147">
        <v>40999</v>
      </c>
      <c r="AH1792" s="147">
        <v>2012</v>
      </c>
      <c r="BF1792">
        <v>198</v>
      </c>
      <c r="BG1792" t="s">
        <v>1061</v>
      </c>
      <c r="BJ1792" t="s">
        <v>1061</v>
      </c>
      <c r="BK1792" t="s">
        <v>963</v>
      </c>
    </row>
    <row r="1793" spans="21:63">
      <c r="U1793" t="s">
        <v>234</v>
      </c>
      <c r="V1793" t="s">
        <v>230</v>
      </c>
      <c r="W1793" t="s">
        <v>235</v>
      </c>
      <c r="X1793">
        <v>7</v>
      </c>
      <c r="Y1793">
        <v>45501</v>
      </c>
      <c r="Z1793" t="s">
        <v>1086</v>
      </c>
      <c r="AA1793" t="s">
        <v>1087</v>
      </c>
      <c r="AB1793">
        <v>1</v>
      </c>
      <c r="AC1793" t="s">
        <v>960</v>
      </c>
      <c r="AD1793">
        <v>6</v>
      </c>
      <c r="AE1793">
        <v>20090930</v>
      </c>
      <c r="AF1793" s="358">
        <v>40086</v>
      </c>
      <c r="AG1793" s="147">
        <v>40086</v>
      </c>
      <c r="AH1793" s="147">
        <v>2009</v>
      </c>
      <c r="BF1793">
        <v>2</v>
      </c>
      <c r="BG1793" t="s">
        <v>976</v>
      </c>
      <c r="BJ1793" t="s">
        <v>976</v>
      </c>
      <c r="BK1793" t="s">
        <v>963</v>
      </c>
    </row>
    <row r="1794" spans="21:63">
      <c r="U1794" t="s">
        <v>234</v>
      </c>
      <c r="V1794" t="s">
        <v>230</v>
      </c>
      <c r="W1794" t="s">
        <v>235</v>
      </c>
      <c r="X1794">
        <v>7</v>
      </c>
      <c r="Y1794">
        <v>45501</v>
      </c>
      <c r="Z1794" t="s">
        <v>1086</v>
      </c>
      <c r="AA1794" t="s">
        <v>1087</v>
      </c>
      <c r="AB1794">
        <v>1</v>
      </c>
      <c r="AC1794" t="s">
        <v>960</v>
      </c>
      <c r="AD1794">
        <v>6</v>
      </c>
      <c r="AE1794">
        <v>20100331</v>
      </c>
      <c r="AF1794" s="358">
        <v>40268</v>
      </c>
      <c r="AG1794" s="147">
        <v>40268</v>
      </c>
      <c r="AH1794" s="147">
        <v>2010</v>
      </c>
      <c r="BE1794" t="s">
        <v>984</v>
      </c>
      <c r="BF1794">
        <v>1</v>
      </c>
      <c r="BG1794" t="s">
        <v>976</v>
      </c>
      <c r="BJ1794" t="s">
        <v>976</v>
      </c>
      <c r="BK1794" t="s">
        <v>963</v>
      </c>
    </row>
    <row r="1795" spans="21:63">
      <c r="U1795" t="s">
        <v>234</v>
      </c>
      <c r="V1795" t="s">
        <v>230</v>
      </c>
      <c r="W1795" t="s">
        <v>235</v>
      </c>
      <c r="X1795">
        <v>7</v>
      </c>
      <c r="Y1795">
        <v>45501</v>
      </c>
      <c r="Z1795" t="s">
        <v>1086</v>
      </c>
      <c r="AA1795" t="s">
        <v>1087</v>
      </c>
      <c r="AB1795">
        <v>1</v>
      </c>
      <c r="AC1795" t="s">
        <v>960</v>
      </c>
      <c r="AD1795">
        <v>6</v>
      </c>
      <c r="AE1795">
        <v>20100930</v>
      </c>
      <c r="AF1795" s="358">
        <v>40451</v>
      </c>
      <c r="AG1795" s="147">
        <v>40451</v>
      </c>
      <c r="AH1795" s="147">
        <v>2010</v>
      </c>
      <c r="BF1795">
        <v>1</v>
      </c>
      <c r="BG1795" t="s">
        <v>976</v>
      </c>
      <c r="BJ1795" t="s">
        <v>976</v>
      </c>
      <c r="BK1795" t="s">
        <v>963</v>
      </c>
    </row>
    <row r="1796" spans="21:63">
      <c r="U1796" t="s">
        <v>234</v>
      </c>
      <c r="V1796" t="s">
        <v>230</v>
      </c>
      <c r="W1796" t="s">
        <v>235</v>
      </c>
      <c r="X1796">
        <v>7</v>
      </c>
      <c r="Y1796">
        <v>45501</v>
      </c>
      <c r="Z1796" t="s">
        <v>1086</v>
      </c>
      <c r="AA1796" t="s">
        <v>1087</v>
      </c>
      <c r="AB1796">
        <v>1</v>
      </c>
      <c r="AC1796" t="s">
        <v>960</v>
      </c>
      <c r="AD1796">
        <v>6</v>
      </c>
      <c r="AE1796">
        <v>20110331</v>
      </c>
      <c r="AF1796" s="358">
        <v>40633</v>
      </c>
      <c r="AG1796" s="147">
        <v>40633</v>
      </c>
      <c r="AH1796" s="147">
        <v>2011</v>
      </c>
      <c r="BE1796" t="s">
        <v>984</v>
      </c>
      <c r="BF1796">
        <v>1</v>
      </c>
      <c r="BG1796" t="s">
        <v>976</v>
      </c>
      <c r="BJ1796" t="s">
        <v>976</v>
      </c>
      <c r="BK1796" t="s">
        <v>963</v>
      </c>
    </row>
    <row r="1797" spans="21:63">
      <c r="U1797" t="s">
        <v>234</v>
      </c>
      <c r="V1797" t="s">
        <v>230</v>
      </c>
      <c r="W1797" t="s">
        <v>235</v>
      </c>
      <c r="X1797">
        <v>7</v>
      </c>
      <c r="Y1797">
        <v>45501</v>
      </c>
      <c r="Z1797" t="s">
        <v>1086</v>
      </c>
      <c r="AA1797" t="s">
        <v>1087</v>
      </c>
      <c r="AB1797">
        <v>1</v>
      </c>
      <c r="AC1797" t="s">
        <v>960</v>
      </c>
      <c r="AD1797">
        <v>6</v>
      </c>
      <c r="AE1797">
        <v>20110930</v>
      </c>
      <c r="AF1797" s="358">
        <v>40816</v>
      </c>
      <c r="AG1797" s="147">
        <v>40816</v>
      </c>
      <c r="AH1797" s="147">
        <v>2011</v>
      </c>
      <c r="BF1797">
        <v>4</v>
      </c>
      <c r="BG1797" t="s">
        <v>976</v>
      </c>
      <c r="BJ1797" t="s">
        <v>976</v>
      </c>
      <c r="BK1797" t="s">
        <v>963</v>
      </c>
    </row>
    <row r="1798" spans="21:63">
      <c r="U1798" t="s">
        <v>234</v>
      </c>
      <c r="V1798" t="s">
        <v>230</v>
      </c>
      <c r="W1798" t="s">
        <v>235</v>
      </c>
      <c r="X1798">
        <v>7</v>
      </c>
      <c r="Y1798">
        <v>45501</v>
      </c>
      <c r="Z1798" t="s">
        <v>1086</v>
      </c>
      <c r="AA1798" t="s">
        <v>1087</v>
      </c>
      <c r="AB1798">
        <v>1</v>
      </c>
      <c r="AC1798" t="s">
        <v>960</v>
      </c>
      <c r="AD1798">
        <v>6</v>
      </c>
      <c r="AE1798">
        <v>20120331</v>
      </c>
      <c r="AF1798" s="358">
        <v>40999</v>
      </c>
      <c r="AG1798" s="147">
        <v>40999</v>
      </c>
      <c r="AH1798" s="147">
        <v>2012</v>
      </c>
      <c r="BF1798">
        <v>2</v>
      </c>
      <c r="BG1798" t="s">
        <v>976</v>
      </c>
      <c r="BJ1798" t="s">
        <v>976</v>
      </c>
      <c r="BK1798" t="s">
        <v>963</v>
      </c>
    </row>
    <row r="1799" spans="21:63">
      <c r="U1799" t="s">
        <v>234</v>
      </c>
      <c r="V1799" t="s">
        <v>230</v>
      </c>
      <c r="W1799" t="s">
        <v>235</v>
      </c>
      <c r="X1799">
        <v>7</v>
      </c>
      <c r="Y1799">
        <v>70295</v>
      </c>
      <c r="Z1799" t="s">
        <v>1043</v>
      </c>
      <c r="AA1799" t="s">
        <v>1044</v>
      </c>
      <c r="AB1799">
        <v>1</v>
      </c>
      <c r="AC1799" t="s">
        <v>960</v>
      </c>
      <c r="AD1799">
        <v>1</v>
      </c>
      <c r="AE1799">
        <v>20090731</v>
      </c>
      <c r="AF1799" s="358">
        <v>40025</v>
      </c>
      <c r="AG1799" s="147">
        <v>40025</v>
      </c>
      <c r="AH1799" s="147">
        <v>2009</v>
      </c>
      <c r="AU1799">
        <v>690</v>
      </c>
      <c r="AV1799" t="s">
        <v>976</v>
      </c>
      <c r="AY1799" t="s">
        <v>976</v>
      </c>
      <c r="AZ1799" t="s">
        <v>962</v>
      </c>
    </row>
    <row r="1800" spans="21:63">
      <c r="U1800" t="s">
        <v>234</v>
      </c>
      <c r="V1800" t="s">
        <v>230</v>
      </c>
      <c r="W1800" t="s">
        <v>235</v>
      </c>
      <c r="X1800">
        <v>7</v>
      </c>
      <c r="Y1800">
        <v>70295</v>
      </c>
      <c r="Z1800" t="s">
        <v>1043</v>
      </c>
      <c r="AA1800" t="s">
        <v>1044</v>
      </c>
      <c r="AB1800">
        <v>1</v>
      </c>
      <c r="AC1800" t="s">
        <v>960</v>
      </c>
      <c r="AD1800">
        <v>1</v>
      </c>
      <c r="AE1800">
        <v>20090831</v>
      </c>
      <c r="AF1800" s="358">
        <v>40056</v>
      </c>
      <c r="AG1800" s="147">
        <v>40056</v>
      </c>
      <c r="AH1800" s="147">
        <v>2009</v>
      </c>
      <c r="AU1800">
        <v>720</v>
      </c>
      <c r="AV1800" t="s">
        <v>976</v>
      </c>
      <c r="AY1800" t="s">
        <v>976</v>
      </c>
      <c r="AZ1800" t="s">
        <v>962</v>
      </c>
    </row>
    <row r="1801" spans="21:63">
      <c r="U1801" t="s">
        <v>234</v>
      </c>
      <c r="V1801" t="s">
        <v>230</v>
      </c>
      <c r="W1801" t="s">
        <v>235</v>
      </c>
      <c r="X1801">
        <v>7</v>
      </c>
      <c r="Y1801">
        <v>70295</v>
      </c>
      <c r="Z1801" t="s">
        <v>1043</v>
      </c>
      <c r="AA1801" t="s">
        <v>1044</v>
      </c>
      <c r="AB1801">
        <v>1</v>
      </c>
      <c r="AC1801" t="s">
        <v>960</v>
      </c>
      <c r="AD1801">
        <v>1</v>
      </c>
      <c r="AE1801">
        <v>20090930</v>
      </c>
      <c r="AF1801" s="358">
        <v>40086</v>
      </c>
      <c r="AG1801" s="147">
        <v>40086</v>
      </c>
      <c r="AH1801" s="147">
        <v>2009</v>
      </c>
      <c r="AU1801">
        <v>990</v>
      </c>
      <c r="AV1801" t="s">
        <v>976</v>
      </c>
      <c r="AY1801" t="s">
        <v>976</v>
      </c>
      <c r="AZ1801" t="s">
        <v>962</v>
      </c>
    </row>
    <row r="1802" spans="21:63">
      <c r="U1802" t="s">
        <v>234</v>
      </c>
      <c r="V1802" t="s">
        <v>230</v>
      </c>
      <c r="W1802" t="s">
        <v>235</v>
      </c>
      <c r="X1802">
        <v>7</v>
      </c>
      <c r="Y1802">
        <v>70295</v>
      </c>
      <c r="Z1802" t="s">
        <v>1043</v>
      </c>
      <c r="AA1802" t="s">
        <v>1044</v>
      </c>
      <c r="AB1802">
        <v>1</v>
      </c>
      <c r="AC1802" t="s">
        <v>960</v>
      </c>
      <c r="AD1802">
        <v>1</v>
      </c>
      <c r="AE1802">
        <v>20091031</v>
      </c>
      <c r="AF1802" s="358">
        <v>40117</v>
      </c>
      <c r="AG1802" s="147">
        <v>40117</v>
      </c>
      <c r="AH1802" s="147">
        <v>2009</v>
      </c>
      <c r="AU1802">
        <v>1220</v>
      </c>
      <c r="AV1802" t="s">
        <v>976</v>
      </c>
      <c r="AY1802" t="s">
        <v>976</v>
      </c>
      <c r="AZ1802" t="s">
        <v>962</v>
      </c>
    </row>
    <row r="1803" spans="21:63">
      <c r="U1803" t="s">
        <v>234</v>
      </c>
      <c r="V1803" t="s">
        <v>230</v>
      </c>
      <c r="W1803" t="s">
        <v>235</v>
      </c>
      <c r="X1803">
        <v>7</v>
      </c>
      <c r="Y1803">
        <v>70295</v>
      </c>
      <c r="Z1803" t="s">
        <v>1043</v>
      </c>
      <c r="AA1803" t="s">
        <v>1044</v>
      </c>
      <c r="AB1803">
        <v>1</v>
      </c>
      <c r="AC1803" t="s">
        <v>960</v>
      </c>
      <c r="AD1803">
        <v>1</v>
      </c>
      <c r="AE1803">
        <v>20091130</v>
      </c>
      <c r="AF1803" s="358">
        <v>40147</v>
      </c>
      <c r="AG1803" s="147">
        <v>40147</v>
      </c>
      <c r="AH1803" s="147">
        <v>2009</v>
      </c>
      <c r="AU1803">
        <v>1330</v>
      </c>
      <c r="AV1803" t="s">
        <v>976</v>
      </c>
      <c r="AY1803" t="s">
        <v>976</v>
      </c>
      <c r="AZ1803" t="s">
        <v>962</v>
      </c>
    </row>
    <row r="1804" spans="21:63">
      <c r="U1804" t="s">
        <v>234</v>
      </c>
      <c r="V1804" t="s">
        <v>230</v>
      </c>
      <c r="W1804" t="s">
        <v>235</v>
      </c>
      <c r="X1804">
        <v>7</v>
      </c>
      <c r="Y1804">
        <v>70295</v>
      </c>
      <c r="Z1804" t="s">
        <v>1043</v>
      </c>
      <c r="AA1804" t="s">
        <v>1044</v>
      </c>
      <c r="AB1804">
        <v>1</v>
      </c>
      <c r="AC1804" t="s">
        <v>960</v>
      </c>
      <c r="AD1804">
        <v>1</v>
      </c>
      <c r="AE1804">
        <v>20091231</v>
      </c>
      <c r="AF1804" s="358">
        <v>40178</v>
      </c>
      <c r="AG1804" s="147">
        <v>40178</v>
      </c>
      <c r="AH1804" s="147">
        <v>2009</v>
      </c>
      <c r="AU1804">
        <v>1510</v>
      </c>
      <c r="AV1804" t="s">
        <v>976</v>
      </c>
      <c r="AY1804" t="s">
        <v>976</v>
      </c>
      <c r="AZ1804" t="s">
        <v>962</v>
      </c>
    </row>
    <row r="1805" spans="21:63">
      <c r="U1805" t="s">
        <v>234</v>
      </c>
      <c r="V1805" t="s">
        <v>230</v>
      </c>
      <c r="W1805" t="s">
        <v>235</v>
      </c>
      <c r="X1805">
        <v>7</v>
      </c>
      <c r="Y1805">
        <v>70295</v>
      </c>
      <c r="Z1805" t="s">
        <v>1043</v>
      </c>
      <c r="AA1805" t="s">
        <v>1044</v>
      </c>
      <c r="AB1805">
        <v>1</v>
      </c>
      <c r="AC1805" t="s">
        <v>960</v>
      </c>
      <c r="AD1805">
        <v>1</v>
      </c>
      <c r="AE1805">
        <v>20100131</v>
      </c>
      <c r="AF1805" s="358">
        <v>40209</v>
      </c>
      <c r="AG1805" s="147">
        <v>40209</v>
      </c>
      <c r="AH1805" s="147">
        <v>2010</v>
      </c>
      <c r="AU1805">
        <v>1660</v>
      </c>
      <c r="AV1805" t="s">
        <v>976</v>
      </c>
      <c r="AY1805" t="s">
        <v>976</v>
      </c>
      <c r="AZ1805" t="s">
        <v>962</v>
      </c>
    </row>
    <row r="1806" spans="21:63">
      <c r="U1806" t="s">
        <v>234</v>
      </c>
      <c r="V1806" t="s">
        <v>230</v>
      </c>
      <c r="W1806" t="s">
        <v>235</v>
      </c>
      <c r="X1806">
        <v>7</v>
      </c>
      <c r="Y1806">
        <v>70295</v>
      </c>
      <c r="Z1806" t="s">
        <v>1043</v>
      </c>
      <c r="AA1806" t="s">
        <v>1044</v>
      </c>
      <c r="AB1806">
        <v>1</v>
      </c>
      <c r="AC1806" t="s">
        <v>960</v>
      </c>
      <c r="AD1806">
        <v>1</v>
      </c>
      <c r="AE1806">
        <v>20100228</v>
      </c>
      <c r="AF1806" s="358">
        <v>40237</v>
      </c>
      <c r="AG1806" s="147">
        <v>40237</v>
      </c>
      <c r="AH1806" s="147">
        <v>2010</v>
      </c>
      <c r="AU1806">
        <v>2060</v>
      </c>
      <c r="AV1806" t="s">
        <v>976</v>
      </c>
      <c r="AY1806" t="s">
        <v>976</v>
      </c>
      <c r="AZ1806" t="s">
        <v>962</v>
      </c>
    </row>
    <row r="1807" spans="21:63">
      <c r="U1807" t="s">
        <v>234</v>
      </c>
      <c r="V1807" t="s">
        <v>230</v>
      </c>
      <c r="W1807" t="s">
        <v>235</v>
      </c>
      <c r="X1807">
        <v>7</v>
      </c>
      <c r="Y1807">
        <v>70295</v>
      </c>
      <c r="Z1807" t="s">
        <v>1043</v>
      </c>
      <c r="AA1807" t="s">
        <v>1044</v>
      </c>
      <c r="AB1807">
        <v>1</v>
      </c>
      <c r="AC1807" t="s">
        <v>960</v>
      </c>
      <c r="AD1807">
        <v>1</v>
      </c>
      <c r="AE1807">
        <v>20100331</v>
      </c>
      <c r="AF1807" s="358">
        <v>40268</v>
      </c>
      <c r="AG1807" s="147">
        <v>40268</v>
      </c>
      <c r="AH1807" s="147">
        <v>2010</v>
      </c>
      <c r="AU1807">
        <v>1980</v>
      </c>
      <c r="AV1807" t="s">
        <v>976</v>
      </c>
      <c r="AY1807" t="s">
        <v>976</v>
      </c>
      <c r="AZ1807" t="s">
        <v>962</v>
      </c>
    </row>
    <row r="1808" spans="21:63">
      <c r="U1808" t="s">
        <v>234</v>
      </c>
      <c r="V1808" t="s">
        <v>230</v>
      </c>
      <c r="W1808" t="s">
        <v>235</v>
      </c>
      <c r="X1808">
        <v>7</v>
      </c>
      <c r="Y1808">
        <v>70295</v>
      </c>
      <c r="Z1808" t="s">
        <v>1043</v>
      </c>
      <c r="AA1808" t="s">
        <v>1044</v>
      </c>
      <c r="AB1808">
        <v>1</v>
      </c>
      <c r="AC1808" t="s">
        <v>960</v>
      </c>
      <c r="AD1808">
        <v>1</v>
      </c>
      <c r="AE1808">
        <v>20100430</v>
      </c>
      <c r="AF1808" s="358">
        <v>40298</v>
      </c>
      <c r="AG1808" s="147">
        <v>40298</v>
      </c>
      <c r="AH1808" s="147">
        <v>2010</v>
      </c>
      <c r="AU1808">
        <v>2060</v>
      </c>
      <c r="AV1808" t="s">
        <v>976</v>
      </c>
      <c r="AY1808" t="s">
        <v>976</v>
      </c>
      <c r="AZ1808" t="s">
        <v>962</v>
      </c>
    </row>
    <row r="1809" spans="21:52">
      <c r="U1809" t="s">
        <v>234</v>
      </c>
      <c r="V1809" t="s">
        <v>230</v>
      </c>
      <c r="W1809" t="s">
        <v>235</v>
      </c>
      <c r="X1809">
        <v>7</v>
      </c>
      <c r="Y1809">
        <v>70295</v>
      </c>
      <c r="Z1809" t="s">
        <v>1043</v>
      </c>
      <c r="AA1809" t="s">
        <v>1044</v>
      </c>
      <c r="AB1809">
        <v>1</v>
      </c>
      <c r="AC1809" t="s">
        <v>960</v>
      </c>
      <c r="AD1809">
        <v>1</v>
      </c>
      <c r="AE1809">
        <v>20100531</v>
      </c>
      <c r="AF1809" s="358">
        <v>40329</v>
      </c>
      <c r="AG1809" s="147">
        <v>40329</v>
      </c>
      <c r="AH1809" s="147">
        <v>2010</v>
      </c>
      <c r="AU1809">
        <v>1540</v>
      </c>
      <c r="AV1809" t="s">
        <v>976</v>
      </c>
      <c r="AY1809" t="s">
        <v>976</v>
      </c>
      <c r="AZ1809" t="s">
        <v>962</v>
      </c>
    </row>
    <row r="1810" spans="21:52">
      <c r="U1810" t="s">
        <v>234</v>
      </c>
      <c r="V1810" t="s">
        <v>230</v>
      </c>
      <c r="W1810" t="s">
        <v>235</v>
      </c>
      <c r="X1810">
        <v>7</v>
      </c>
      <c r="Y1810">
        <v>70295</v>
      </c>
      <c r="Z1810" t="s">
        <v>1043</v>
      </c>
      <c r="AA1810" t="s">
        <v>1044</v>
      </c>
      <c r="AB1810">
        <v>1</v>
      </c>
      <c r="AC1810" t="s">
        <v>960</v>
      </c>
      <c r="AD1810">
        <v>1</v>
      </c>
      <c r="AE1810">
        <v>20100630</v>
      </c>
      <c r="AF1810" s="358">
        <v>40359</v>
      </c>
      <c r="AG1810" s="147">
        <v>40359</v>
      </c>
      <c r="AH1810" s="147">
        <v>2010</v>
      </c>
      <c r="AU1810">
        <v>880</v>
      </c>
      <c r="AV1810" t="s">
        <v>976</v>
      </c>
      <c r="AY1810" t="s">
        <v>976</v>
      </c>
      <c r="AZ1810" t="s">
        <v>962</v>
      </c>
    </row>
    <row r="1811" spans="21:52">
      <c r="U1811" t="s">
        <v>234</v>
      </c>
      <c r="V1811" t="s">
        <v>230</v>
      </c>
      <c r="W1811" t="s">
        <v>235</v>
      </c>
      <c r="X1811">
        <v>7</v>
      </c>
      <c r="Y1811">
        <v>70295</v>
      </c>
      <c r="Z1811" t="s">
        <v>1043</v>
      </c>
      <c r="AA1811" t="s">
        <v>1044</v>
      </c>
      <c r="AB1811">
        <v>1</v>
      </c>
      <c r="AC1811" t="s">
        <v>960</v>
      </c>
      <c r="AD1811">
        <v>1</v>
      </c>
      <c r="AE1811">
        <v>20100731</v>
      </c>
      <c r="AF1811" s="358">
        <v>40390</v>
      </c>
      <c r="AG1811" s="147">
        <v>40390</v>
      </c>
      <c r="AH1811" s="147">
        <v>2010</v>
      </c>
      <c r="AU1811">
        <v>920</v>
      </c>
      <c r="AV1811" t="s">
        <v>976</v>
      </c>
      <c r="AY1811" t="s">
        <v>976</v>
      </c>
      <c r="AZ1811" t="s">
        <v>962</v>
      </c>
    </row>
    <row r="1812" spans="21:52">
      <c r="U1812" t="s">
        <v>234</v>
      </c>
      <c r="V1812" t="s">
        <v>230</v>
      </c>
      <c r="W1812" t="s">
        <v>235</v>
      </c>
      <c r="X1812">
        <v>7</v>
      </c>
      <c r="Y1812">
        <v>70295</v>
      </c>
      <c r="Z1812" t="s">
        <v>1043</v>
      </c>
      <c r="AA1812" t="s">
        <v>1044</v>
      </c>
      <c r="AB1812">
        <v>1</v>
      </c>
      <c r="AC1812" t="s">
        <v>960</v>
      </c>
      <c r="AD1812">
        <v>1</v>
      </c>
      <c r="AE1812">
        <v>20100831</v>
      </c>
      <c r="AF1812" s="358">
        <v>40421</v>
      </c>
      <c r="AG1812" s="147">
        <v>40421</v>
      </c>
      <c r="AH1812" s="147">
        <v>2010</v>
      </c>
      <c r="AU1812">
        <v>1340</v>
      </c>
      <c r="AV1812" t="s">
        <v>976</v>
      </c>
      <c r="AY1812" t="s">
        <v>976</v>
      </c>
      <c r="AZ1812" t="s">
        <v>962</v>
      </c>
    </row>
    <row r="1813" spans="21:52">
      <c r="U1813" t="s">
        <v>234</v>
      </c>
      <c r="V1813" t="s">
        <v>230</v>
      </c>
      <c r="W1813" t="s">
        <v>235</v>
      </c>
      <c r="X1813">
        <v>7</v>
      </c>
      <c r="Y1813">
        <v>70295</v>
      </c>
      <c r="Z1813" t="s">
        <v>1043</v>
      </c>
      <c r="AA1813" t="s">
        <v>1044</v>
      </c>
      <c r="AB1813">
        <v>1</v>
      </c>
      <c r="AC1813" t="s">
        <v>960</v>
      </c>
      <c r="AD1813">
        <v>1</v>
      </c>
      <c r="AE1813">
        <v>20100930</v>
      </c>
      <c r="AF1813" s="358">
        <v>40451</v>
      </c>
      <c r="AG1813" s="147">
        <v>40451</v>
      </c>
      <c r="AH1813" s="147">
        <v>2010</v>
      </c>
      <c r="AU1813">
        <v>1580</v>
      </c>
      <c r="AV1813" t="s">
        <v>976</v>
      </c>
      <c r="AY1813" t="s">
        <v>976</v>
      </c>
      <c r="AZ1813" t="s">
        <v>962</v>
      </c>
    </row>
    <row r="1814" spans="21:52">
      <c r="U1814" t="s">
        <v>234</v>
      </c>
      <c r="V1814" t="s">
        <v>230</v>
      </c>
      <c r="W1814" t="s">
        <v>235</v>
      </c>
      <c r="X1814">
        <v>7</v>
      </c>
      <c r="Y1814">
        <v>70295</v>
      </c>
      <c r="Z1814" t="s">
        <v>1043</v>
      </c>
      <c r="AA1814" t="s">
        <v>1044</v>
      </c>
      <c r="AB1814">
        <v>1</v>
      </c>
      <c r="AC1814" t="s">
        <v>960</v>
      </c>
      <c r="AD1814">
        <v>1</v>
      </c>
      <c r="AE1814">
        <v>20101031</v>
      </c>
      <c r="AF1814" s="358">
        <v>40482</v>
      </c>
      <c r="AG1814" s="147">
        <v>40482</v>
      </c>
      <c r="AH1814" s="147">
        <v>2010</v>
      </c>
      <c r="AU1814">
        <v>1790</v>
      </c>
      <c r="AV1814" t="s">
        <v>976</v>
      </c>
      <c r="AY1814" t="s">
        <v>976</v>
      </c>
      <c r="AZ1814" t="s">
        <v>962</v>
      </c>
    </row>
    <row r="1815" spans="21:52">
      <c r="U1815" t="s">
        <v>234</v>
      </c>
      <c r="V1815" t="s">
        <v>230</v>
      </c>
      <c r="W1815" t="s">
        <v>235</v>
      </c>
      <c r="X1815">
        <v>7</v>
      </c>
      <c r="Y1815">
        <v>70295</v>
      </c>
      <c r="Z1815" t="s">
        <v>1043</v>
      </c>
      <c r="AA1815" t="s">
        <v>1044</v>
      </c>
      <c r="AB1815">
        <v>1</v>
      </c>
      <c r="AC1815" t="s">
        <v>960</v>
      </c>
      <c r="AD1815">
        <v>1</v>
      </c>
      <c r="AE1815">
        <v>20101130</v>
      </c>
      <c r="AF1815" s="358">
        <v>40512</v>
      </c>
      <c r="AG1815" s="147">
        <v>40512</v>
      </c>
      <c r="AH1815" s="147">
        <v>2010</v>
      </c>
      <c r="AU1815">
        <v>1850</v>
      </c>
      <c r="AV1815" t="s">
        <v>976</v>
      </c>
      <c r="AY1815" t="s">
        <v>976</v>
      </c>
      <c r="AZ1815" t="s">
        <v>962</v>
      </c>
    </row>
    <row r="1816" spans="21:52">
      <c r="U1816" t="s">
        <v>234</v>
      </c>
      <c r="V1816" t="s">
        <v>230</v>
      </c>
      <c r="W1816" t="s">
        <v>235</v>
      </c>
      <c r="X1816">
        <v>7</v>
      </c>
      <c r="Y1816">
        <v>70295</v>
      </c>
      <c r="Z1816" t="s">
        <v>1043</v>
      </c>
      <c r="AA1816" t="s">
        <v>1044</v>
      </c>
      <c r="AB1816">
        <v>1</v>
      </c>
      <c r="AC1816" t="s">
        <v>960</v>
      </c>
      <c r="AD1816">
        <v>1</v>
      </c>
      <c r="AE1816">
        <v>20101231</v>
      </c>
      <c r="AF1816" s="358">
        <v>40543</v>
      </c>
      <c r="AG1816" s="147">
        <v>40543</v>
      </c>
      <c r="AH1816" s="147">
        <v>2010</v>
      </c>
      <c r="AU1816">
        <v>1820</v>
      </c>
      <c r="AV1816" t="s">
        <v>976</v>
      </c>
      <c r="AY1816" t="s">
        <v>976</v>
      </c>
      <c r="AZ1816" t="s">
        <v>962</v>
      </c>
    </row>
    <row r="1817" spans="21:52">
      <c r="U1817" t="s">
        <v>234</v>
      </c>
      <c r="V1817" t="s">
        <v>230</v>
      </c>
      <c r="W1817" t="s">
        <v>235</v>
      </c>
      <c r="X1817">
        <v>7</v>
      </c>
      <c r="Y1817">
        <v>70295</v>
      </c>
      <c r="Z1817" t="s">
        <v>1043</v>
      </c>
      <c r="AA1817" t="s">
        <v>1044</v>
      </c>
      <c r="AB1817">
        <v>1</v>
      </c>
      <c r="AC1817" t="s">
        <v>960</v>
      </c>
      <c r="AD1817">
        <v>1</v>
      </c>
      <c r="AE1817">
        <v>20110131</v>
      </c>
      <c r="AF1817" s="358">
        <v>40574</v>
      </c>
      <c r="AG1817" s="147">
        <v>40574</v>
      </c>
      <c r="AH1817" s="147">
        <v>2011</v>
      </c>
      <c r="AU1817">
        <v>1610</v>
      </c>
      <c r="AV1817" t="s">
        <v>976</v>
      </c>
      <c r="AY1817" t="s">
        <v>976</v>
      </c>
      <c r="AZ1817" t="s">
        <v>962</v>
      </c>
    </row>
    <row r="1818" spans="21:52">
      <c r="U1818" t="s">
        <v>234</v>
      </c>
      <c r="V1818" t="s">
        <v>230</v>
      </c>
      <c r="W1818" t="s">
        <v>235</v>
      </c>
      <c r="X1818">
        <v>7</v>
      </c>
      <c r="Y1818">
        <v>70295</v>
      </c>
      <c r="Z1818" t="s">
        <v>1043</v>
      </c>
      <c r="AA1818" t="s">
        <v>1044</v>
      </c>
      <c r="AB1818">
        <v>1</v>
      </c>
      <c r="AC1818" t="s">
        <v>960</v>
      </c>
      <c r="AD1818">
        <v>1</v>
      </c>
      <c r="AE1818">
        <v>20110228</v>
      </c>
      <c r="AF1818" s="358">
        <v>40602</v>
      </c>
      <c r="AG1818" s="147">
        <v>40602</v>
      </c>
      <c r="AH1818" s="147">
        <v>2011</v>
      </c>
      <c r="AU1818">
        <v>1640</v>
      </c>
      <c r="AV1818" t="s">
        <v>976</v>
      </c>
      <c r="AY1818" t="s">
        <v>976</v>
      </c>
      <c r="AZ1818" t="s">
        <v>962</v>
      </c>
    </row>
    <row r="1819" spans="21:52">
      <c r="U1819" t="s">
        <v>234</v>
      </c>
      <c r="V1819" t="s">
        <v>230</v>
      </c>
      <c r="W1819" t="s">
        <v>235</v>
      </c>
      <c r="X1819">
        <v>7</v>
      </c>
      <c r="Y1819">
        <v>70295</v>
      </c>
      <c r="Z1819" t="s">
        <v>1043</v>
      </c>
      <c r="AA1819" t="s">
        <v>1044</v>
      </c>
      <c r="AB1819">
        <v>1</v>
      </c>
      <c r="AC1819" t="s">
        <v>960</v>
      </c>
      <c r="AD1819">
        <v>1</v>
      </c>
      <c r="AE1819">
        <v>20110331</v>
      </c>
      <c r="AF1819" s="358">
        <v>40633</v>
      </c>
      <c r="AG1819" s="147">
        <v>40633</v>
      </c>
      <c r="AH1819" s="147">
        <v>2011</v>
      </c>
      <c r="AU1819">
        <v>1550</v>
      </c>
      <c r="AV1819" t="s">
        <v>976</v>
      </c>
      <c r="AY1819" t="s">
        <v>976</v>
      </c>
      <c r="AZ1819" t="s">
        <v>962</v>
      </c>
    </row>
    <row r="1820" spans="21:52">
      <c r="U1820" t="s">
        <v>234</v>
      </c>
      <c r="V1820" t="s">
        <v>230</v>
      </c>
      <c r="W1820" t="s">
        <v>235</v>
      </c>
      <c r="X1820">
        <v>7</v>
      </c>
      <c r="Y1820">
        <v>70295</v>
      </c>
      <c r="Z1820" t="s">
        <v>1043</v>
      </c>
      <c r="AA1820" t="s">
        <v>1044</v>
      </c>
      <c r="AB1820">
        <v>1</v>
      </c>
      <c r="AC1820" t="s">
        <v>960</v>
      </c>
      <c r="AD1820">
        <v>1</v>
      </c>
      <c r="AE1820">
        <v>20110430</v>
      </c>
      <c r="AF1820" s="358">
        <v>40663</v>
      </c>
      <c r="AG1820" s="147">
        <v>40663</v>
      </c>
      <c r="AH1820" s="147">
        <v>2011</v>
      </c>
      <c r="AU1820">
        <v>1280</v>
      </c>
      <c r="AV1820" t="s">
        <v>976</v>
      </c>
      <c r="AY1820" t="s">
        <v>976</v>
      </c>
      <c r="AZ1820" t="s">
        <v>962</v>
      </c>
    </row>
    <row r="1821" spans="21:52">
      <c r="U1821" t="s">
        <v>234</v>
      </c>
      <c r="V1821" t="s">
        <v>230</v>
      </c>
      <c r="W1821" t="s">
        <v>235</v>
      </c>
      <c r="X1821">
        <v>7</v>
      </c>
      <c r="Y1821">
        <v>70295</v>
      </c>
      <c r="Z1821" t="s">
        <v>1043</v>
      </c>
      <c r="AA1821" t="s">
        <v>1044</v>
      </c>
      <c r="AB1821">
        <v>1</v>
      </c>
      <c r="AC1821" t="s">
        <v>960</v>
      </c>
      <c r="AD1821">
        <v>1</v>
      </c>
      <c r="AE1821">
        <v>20110531</v>
      </c>
      <c r="AF1821" s="358">
        <v>40694</v>
      </c>
      <c r="AG1821" s="147">
        <v>40694</v>
      </c>
      <c r="AH1821" s="147">
        <v>2011</v>
      </c>
      <c r="AU1821">
        <v>1250</v>
      </c>
      <c r="AV1821" t="s">
        <v>976</v>
      </c>
      <c r="AY1821" t="s">
        <v>976</v>
      </c>
      <c r="AZ1821" t="s">
        <v>962</v>
      </c>
    </row>
    <row r="1822" spans="21:52">
      <c r="U1822" t="s">
        <v>234</v>
      </c>
      <c r="V1822" t="s">
        <v>230</v>
      </c>
      <c r="W1822" t="s">
        <v>235</v>
      </c>
      <c r="X1822">
        <v>7</v>
      </c>
      <c r="Y1822">
        <v>70295</v>
      </c>
      <c r="Z1822" t="s">
        <v>1043</v>
      </c>
      <c r="AA1822" t="s">
        <v>1044</v>
      </c>
      <c r="AB1822">
        <v>1</v>
      </c>
      <c r="AC1822" t="s">
        <v>960</v>
      </c>
      <c r="AD1822">
        <v>1</v>
      </c>
      <c r="AE1822">
        <v>20110630</v>
      </c>
      <c r="AF1822" s="358">
        <v>40724</v>
      </c>
      <c r="AG1822" s="147">
        <v>40724</v>
      </c>
      <c r="AH1822" s="147">
        <v>2011</v>
      </c>
      <c r="AU1822">
        <v>820</v>
      </c>
      <c r="AV1822" t="s">
        <v>976</v>
      </c>
      <c r="AY1822" t="s">
        <v>976</v>
      </c>
      <c r="AZ1822" t="s">
        <v>962</v>
      </c>
    </row>
    <row r="1823" spans="21:52">
      <c r="U1823" t="s">
        <v>234</v>
      </c>
      <c r="V1823" t="s">
        <v>230</v>
      </c>
      <c r="W1823" t="s">
        <v>235</v>
      </c>
      <c r="X1823">
        <v>7</v>
      </c>
      <c r="Y1823">
        <v>70295</v>
      </c>
      <c r="Z1823" t="s">
        <v>1043</v>
      </c>
      <c r="AA1823" t="s">
        <v>1044</v>
      </c>
      <c r="AB1823">
        <v>1</v>
      </c>
      <c r="AC1823" t="s">
        <v>960</v>
      </c>
      <c r="AD1823">
        <v>1</v>
      </c>
      <c r="AE1823">
        <v>20110731</v>
      </c>
      <c r="AF1823" s="358">
        <v>40755</v>
      </c>
      <c r="AG1823" s="147">
        <v>40755</v>
      </c>
      <c r="AH1823" s="147">
        <v>2011</v>
      </c>
      <c r="AU1823">
        <v>880</v>
      </c>
      <c r="AV1823" t="s">
        <v>976</v>
      </c>
      <c r="AY1823" t="s">
        <v>976</v>
      </c>
      <c r="AZ1823" t="s">
        <v>962</v>
      </c>
    </row>
    <row r="1824" spans="21:52">
      <c r="U1824" t="s">
        <v>234</v>
      </c>
      <c r="V1824" t="s">
        <v>230</v>
      </c>
      <c r="W1824" t="s">
        <v>235</v>
      </c>
      <c r="X1824">
        <v>7</v>
      </c>
      <c r="Y1824">
        <v>70295</v>
      </c>
      <c r="Z1824" t="s">
        <v>1043</v>
      </c>
      <c r="AA1824" t="s">
        <v>1044</v>
      </c>
      <c r="AB1824">
        <v>1</v>
      </c>
      <c r="AC1824" t="s">
        <v>960</v>
      </c>
      <c r="AD1824">
        <v>1</v>
      </c>
      <c r="AE1824">
        <v>20110831</v>
      </c>
      <c r="AF1824" s="358">
        <v>40786</v>
      </c>
      <c r="AG1824" s="147">
        <v>40786</v>
      </c>
      <c r="AH1824" s="147">
        <v>2011</v>
      </c>
      <c r="AU1824">
        <v>1250</v>
      </c>
      <c r="AV1824" t="s">
        <v>976</v>
      </c>
      <c r="AY1824" t="s">
        <v>976</v>
      </c>
      <c r="AZ1824" t="s">
        <v>962</v>
      </c>
    </row>
    <row r="1825" spans="21:63">
      <c r="U1825" t="s">
        <v>234</v>
      </c>
      <c r="V1825" t="s">
        <v>230</v>
      </c>
      <c r="W1825" t="s">
        <v>235</v>
      </c>
      <c r="X1825">
        <v>7</v>
      </c>
      <c r="Y1825">
        <v>70295</v>
      </c>
      <c r="Z1825" t="s">
        <v>1043</v>
      </c>
      <c r="AA1825" t="s">
        <v>1044</v>
      </c>
      <c r="AB1825">
        <v>1</v>
      </c>
      <c r="AC1825" t="s">
        <v>960</v>
      </c>
      <c r="AD1825">
        <v>1</v>
      </c>
      <c r="AE1825">
        <v>20110930</v>
      </c>
      <c r="AF1825" s="358">
        <v>40816</v>
      </c>
      <c r="AG1825" s="147">
        <v>40816</v>
      </c>
      <c r="AH1825" s="147">
        <v>2011</v>
      </c>
      <c r="AU1825">
        <v>1680</v>
      </c>
      <c r="AV1825" t="s">
        <v>976</v>
      </c>
      <c r="AY1825" t="s">
        <v>976</v>
      </c>
      <c r="AZ1825" t="s">
        <v>962</v>
      </c>
    </row>
    <row r="1826" spans="21:63">
      <c r="U1826" t="s">
        <v>234</v>
      </c>
      <c r="V1826" t="s">
        <v>230</v>
      </c>
      <c r="W1826" t="s">
        <v>235</v>
      </c>
      <c r="X1826">
        <v>7</v>
      </c>
      <c r="Y1826">
        <v>70295</v>
      </c>
      <c r="Z1826" t="s">
        <v>1043</v>
      </c>
      <c r="AA1826" t="s">
        <v>1044</v>
      </c>
      <c r="AB1826">
        <v>1</v>
      </c>
      <c r="AC1826" t="s">
        <v>960</v>
      </c>
      <c r="AD1826">
        <v>1</v>
      </c>
      <c r="AE1826">
        <v>20111031</v>
      </c>
      <c r="AF1826" s="358">
        <v>40847</v>
      </c>
      <c r="AG1826" s="147">
        <v>40847</v>
      </c>
      <c r="AH1826" s="147">
        <v>2011</v>
      </c>
      <c r="AU1826">
        <v>1890</v>
      </c>
      <c r="AV1826" t="s">
        <v>976</v>
      </c>
      <c r="AY1826" t="s">
        <v>976</v>
      </c>
      <c r="AZ1826" t="s">
        <v>962</v>
      </c>
    </row>
    <row r="1827" spans="21:63">
      <c r="U1827" t="s">
        <v>234</v>
      </c>
      <c r="V1827" t="s">
        <v>230</v>
      </c>
      <c r="W1827" t="s">
        <v>235</v>
      </c>
      <c r="X1827">
        <v>7</v>
      </c>
      <c r="Y1827">
        <v>70295</v>
      </c>
      <c r="Z1827" t="s">
        <v>1043</v>
      </c>
      <c r="AA1827" t="s">
        <v>1044</v>
      </c>
      <c r="AB1827">
        <v>1</v>
      </c>
      <c r="AC1827" t="s">
        <v>960</v>
      </c>
      <c r="AD1827">
        <v>1</v>
      </c>
      <c r="AE1827">
        <v>20111130</v>
      </c>
      <c r="AF1827" s="358">
        <v>40877</v>
      </c>
      <c r="AG1827" s="147">
        <v>40877</v>
      </c>
      <c r="AH1827" s="147">
        <v>2011</v>
      </c>
      <c r="AU1827">
        <v>1940</v>
      </c>
      <c r="AV1827" t="s">
        <v>976</v>
      </c>
      <c r="AY1827" t="s">
        <v>976</v>
      </c>
      <c r="AZ1827" t="s">
        <v>962</v>
      </c>
    </row>
    <row r="1828" spans="21:63">
      <c r="U1828" t="s">
        <v>234</v>
      </c>
      <c r="V1828" t="s">
        <v>230</v>
      </c>
      <c r="W1828" t="s">
        <v>235</v>
      </c>
      <c r="X1828">
        <v>7</v>
      </c>
      <c r="Y1828">
        <v>70295</v>
      </c>
      <c r="Z1828" t="s">
        <v>1043</v>
      </c>
      <c r="AA1828" t="s">
        <v>1044</v>
      </c>
      <c r="AB1828">
        <v>1</v>
      </c>
      <c r="AC1828" t="s">
        <v>960</v>
      </c>
      <c r="AD1828">
        <v>1</v>
      </c>
      <c r="AE1828">
        <v>20111231</v>
      </c>
      <c r="AF1828" s="358">
        <v>40908</v>
      </c>
      <c r="AG1828" s="147">
        <v>40908</v>
      </c>
      <c r="AH1828" s="147">
        <v>2011</v>
      </c>
      <c r="AU1828">
        <v>2100</v>
      </c>
      <c r="AV1828" t="s">
        <v>976</v>
      </c>
      <c r="AY1828" t="s">
        <v>976</v>
      </c>
      <c r="AZ1828" t="s">
        <v>962</v>
      </c>
    </row>
    <row r="1829" spans="21:63">
      <c r="U1829" t="s">
        <v>234</v>
      </c>
      <c r="V1829" t="s">
        <v>230</v>
      </c>
      <c r="W1829" t="s">
        <v>235</v>
      </c>
      <c r="X1829">
        <v>7</v>
      </c>
      <c r="Y1829">
        <v>70295</v>
      </c>
      <c r="Z1829" t="s">
        <v>1043</v>
      </c>
      <c r="AA1829" t="s">
        <v>1044</v>
      </c>
      <c r="AB1829">
        <v>1</v>
      </c>
      <c r="AC1829" t="s">
        <v>960</v>
      </c>
      <c r="AD1829">
        <v>1</v>
      </c>
      <c r="AE1829">
        <v>20120131</v>
      </c>
      <c r="AF1829" s="358">
        <v>40939</v>
      </c>
      <c r="AG1829" s="147">
        <v>40939</v>
      </c>
      <c r="AH1829" s="147">
        <v>2012</v>
      </c>
      <c r="AU1829">
        <v>1540</v>
      </c>
      <c r="AV1829" t="s">
        <v>976</v>
      </c>
      <c r="AY1829" t="s">
        <v>976</v>
      </c>
      <c r="AZ1829" t="s">
        <v>962</v>
      </c>
    </row>
    <row r="1830" spans="21:63">
      <c r="U1830" t="s">
        <v>234</v>
      </c>
      <c r="V1830" t="s">
        <v>230</v>
      </c>
      <c r="W1830" t="s">
        <v>235</v>
      </c>
      <c r="X1830">
        <v>7</v>
      </c>
      <c r="Y1830">
        <v>70295</v>
      </c>
      <c r="Z1830" t="s">
        <v>1043</v>
      </c>
      <c r="AA1830" t="s">
        <v>1044</v>
      </c>
      <c r="AB1830">
        <v>1</v>
      </c>
      <c r="AC1830" t="s">
        <v>960</v>
      </c>
      <c r="AD1830">
        <v>1</v>
      </c>
      <c r="AE1830">
        <v>20120229</v>
      </c>
      <c r="AF1830" s="358">
        <v>40968</v>
      </c>
      <c r="AG1830" s="147">
        <v>40968</v>
      </c>
      <c r="AH1830" s="147">
        <v>2012</v>
      </c>
      <c r="AU1830">
        <v>1590</v>
      </c>
      <c r="AV1830" t="s">
        <v>976</v>
      </c>
      <c r="AY1830" t="s">
        <v>976</v>
      </c>
      <c r="AZ1830" t="s">
        <v>962</v>
      </c>
    </row>
    <row r="1831" spans="21:63">
      <c r="U1831" t="s">
        <v>234</v>
      </c>
      <c r="V1831" t="s">
        <v>230</v>
      </c>
      <c r="W1831" t="s">
        <v>235</v>
      </c>
      <c r="X1831">
        <v>7</v>
      </c>
      <c r="Y1831">
        <v>70295</v>
      </c>
      <c r="Z1831" t="s">
        <v>1043</v>
      </c>
      <c r="AA1831" t="s">
        <v>1044</v>
      </c>
      <c r="AB1831">
        <v>1</v>
      </c>
      <c r="AC1831" t="s">
        <v>960</v>
      </c>
      <c r="AD1831">
        <v>1</v>
      </c>
      <c r="AE1831">
        <v>20120331</v>
      </c>
      <c r="AF1831" s="358">
        <v>40999</v>
      </c>
      <c r="AG1831" s="147">
        <v>40999</v>
      </c>
      <c r="AH1831" s="147">
        <v>2012</v>
      </c>
      <c r="AU1831">
        <v>1380</v>
      </c>
      <c r="AV1831" t="s">
        <v>976</v>
      </c>
      <c r="AY1831" t="s">
        <v>976</v>
      </c>
      <c r="AZ1831" t="s">
        <v>962</v>
      </c>
    </row>
    <row r="1832" spans="21:63">
      <c r="U1832" t="s">
        <v>234</v>
      </c>
      <c r="V1832" t="s">
        <v>230</v>
      </c>
      <c r="W1832" t="s">
        <v>235</v>
      </c>
      <c r="X1832">
        <v>7</v>
      </c>
      <c r="Y1832">
        <v>70295</v>
      </c>
      <c r="Z1832" t="s">
        <v>1043</v>
      </c>
      <c r="AA1832" t="s">
        <v>1044</v>
      </c>
      <c r="AB1832">
        <v>1</v>
      </c>
      <c r="AC1832" t="s">
        <v>960</v>
      </c>
      <c r="AD1832">
        <v>1</v>
      </c>
      <c r="AE1832">
        <v>20120430</v>
      </c>
      <c r="AF1832" s="358">
        <v>41029</v>
      </c>
      <c r="AG1832" s="147">
        <v>41029</v>
      </c>
      <c r="AH1832" s="147">
        <v>2012</v>
      </c>
      <c r="AU1832">
        <v>1560</v>
      </c>
      <c r="AV1832" t="s">
        <v>976</v>
      </c>
      <c r="AY1832" t="s">
        <v>976</v>
      </c>
      <c r="AZ1832" t="s">
        <v>962</v>
      </c>
    </row>
    <row r="1833" spans="21:63">
      <c r="U1833" t="s">
        <v>234</v>
      </c>
      <c r="V1833" t="s">
        <v>230</v>
      </c>
      <c r="W1833" t="s">
        <v>235</v>
      </c>
      <c r="X1833">
        <v>7</v>
      </c>
      <c r="Y1833">
        <v>70296</v>
      </c>
      <c r="Z1833" t="s">
        <v>1045</v>
      </c>
      <c r="AA1833" t="s">
        <v>1046</v>
      </c>
      <c r="AB1833">
        <v>1</v>
      </c>
      <c r="AC1833" t="s">
        <v>960</v>
      </c>
      <c r="AD1833">
        <v>1</v>
      </c>
      <c r="AE1833">
        <v>20120531</v>
      </c>
      <c r="AF1833" s="358">
        <v>41060</v>
      </c>
      <c r="AG1833" s="147">
        <v>41060</v>
      </c>
      <c r="AH1833" s="147">
        <v>2012</v>
      </c>
      <c r="AU1833">
        <v>910</v>
      </c>
      <c r="AV1833" t="s">
        <v>976</v>
      </c>
      <c r="AY1833" t="s">
        <v>976</v>
      </c>
      <c r="AZ1833" t="s">
        <v>962</v>
      </c>
      <c r="BF1833">
        <v>910</v>
      </c>
      <c r="BG1833" t="s">
        <v>976</v>
      </c>
      <c r="BJ1833" t="s">
        <v>976</v>
      </c>
      <c r="BK1833" t="s">
        <v>963</v>
      </c>
    </row>
    <row r="1834" spans="21:63">
      <c r="U1834" t="s">
        <v>234</v>
      </c>
      <c r="V1834" t="s">
        <v>230</v>
      </c>
      <c r="W1834" t="s">
        <v>235</v>
      </c>
      <c r="X1834">
        <v>7</v>
      </c>
      <c r="Y1834">
        <v>70296</v>
      </c>
      <c r="Z1834" t="s">
        <v>1045</v>
      </c>
      <c r="AA1834" t="s">
        <v>1046</v>
      </c>
      <c r="AB1834">
        <v>1</v>
      </c>
      <c r="AC1834" t="s">
        <v>960</v>
      </c>
      <c r="AD1834">
        <v>1</v>
      </c>
      <c r="AE1834">
        <v>20120630</v>
      </c>
      <c r="AF1834" s="358">
        <v>41090</v>
      </c>
      <c r="AG1834" s="147">
        <v>41090</v>
      </c>
      <c r="AH1834" s="147">
        <v>2012</v>
      </c>
      <c r="AU1834">
        <v>840</v>
      </c>
      <c r="AV1834" t="s">
        <v>976</v>
      </c>
      <c r="AY1834" t="s">
        <v>976</v>
      </c>
      <c r="AZ1834" t="s">
        <v>962</v>
      </c>
      <c r="BF1834">
        <v>840</v>
      </c>
      <c r="BG1834" t="s">
        <v>976</v>
      </c>
      <c r="BJ1834" t="s">
        <v>976</v>
      </c>
      <c r="BK1834" t="s">
        <v>963</v>
      </c>
    </row>
    <row r="1835" spans="21:63">
      <c r="U1835" t="s">
        <v>234</v>
      </c>
      <c r="V1835" t="s">
        <v>230</v>
      </c>
      <c r="W1835" t="s">
        <v>235</v>
      </c>
      <c r="X1835">
        <v>7</v>
      </c>
      <c r="Y1835">
        <v>70296</v>
      </c>
      <c r="Z1835" t="s">
        <v>1045</v>
      </c>
      <c r="AA1835" t="s">
        <v>1046</v>
      </c>
      <c r="AB1835">
        <v>1</v>
      </c>
      <c r="AC1835" t="s">
        <v>960</v>
      </c>
      <c r="AD1835">
        <v>1</v>
      </c>
      <c r="AE1835">
        <v>20120731</v>
      </c>
      <c r="AF1835" s="358">
        <v>41121</v>
      </c>
      <c r="AG1835" s="147">
        <v>41121</v>
      </c>
      <c r="AH1835" s="147">
        <v>2012</v>
      </c>
      <c r="AU1835">
        <v>980</v>
      </c>
      <c r="AV1835" t="s">
        <v>976</v>
      </c>
      <c r="AY1835" t="s">
        <v>976</v>
      </c>
      <c r="AZ1835" t="s">
        <v>962</v>
      </c>
      <c r="BF1835">
        <v>980</v>
      </c>
      <c r="BG1835" t="s">
        <v>976</v>
      </c>
      <c r="BJ1835" t="s">
        <v>976</v>
      </c>
      <c r="BK1835" t="s">
        <v>963</v>
      </c>
    </row>
    <row r="1836" spans="21:63">
      <c r="U1836" t="s">
        <v>234</v>
      </c>
      <c r="V1836" t="s">
        <v>230</v>
      </c>
      <c r="W1836" t="s">
        <v>235</v>
      </c>
      <c r="X1836">
        <v>7</v>
      </c>
      <c r="Y1836">
        <v>70296</v>
      </c>
      <c r="Z1836" t="s">
        <v>1045</v>
      </c>
      <c r="AA1836" t="s">
        <v>1046</v>
      </c>
      <c r="AB1836">
        <v>1</v>
      </c>
      <c r="AC1836" t="s">
        <v>960</v>
      </c>
      <c r="AD1836">
        <v>1</v>
      </c>
      <c r="AE1836">
        <v>20120831</v>
      </c>
      <c r="AF1836" s="358">
        <v>41152</v>
      </c>
      <c r="AG1836" s="147">
        <v>41152</v>
      </c>
      <c r="AH1836" s="147">
        <v>2012</v>
      </c>
      <c r="AU1836">
        <v>1290</v>
      </c>
      <c r="AV1836" t="s">
        <v>976</v>
      </c>
      <c r="AY1836" t="s">
        <v>976</v>
      </c>
      <c r="AZ1836" t="s">
        <v>962</v>
      </c>
      <c r="BF1836">
        <v>1290</v>
      </c>
      <c r="BG1836" t="s">
        <v>976</v>
      </c>
      <c r="BJ1836" t="s">
        <v>976</v>
      </c>
      <c r="BK1836" t="s">
        <v>963</v>
      </c>
    </row>
    <row r="1837" spans="21:63">
      <c r="U1837" t="s">
        <v>234</v>
      </c>
      <c r="V1837" t="s">
        <v>230</v>
      </c>
      <c r="W1837" t="s">
        <v>235</v>
      </c>
      <c r="X1837">
        <v>7</v>
      </c>
      <c r="Y1837">
        <v>70296</v>
      </c>
      <c r="Z1837" t="s">
        <v>1045</v>
      </c>
      <c r="AA1837" t="s">
        <v>1046</v>
      </c>
      <c r="AB1837">
        <v>1</v>
      </c>
      <c r="AC1837" t="s">
        <v>960</v>
      </c>
      <c r="AD1837">
        <v>1</v>
      </c>
      <c r="AE1837">
        <v>20120930</v>
      </c>
      <c r="AF1837" s="358">
        <v>41182</v>
      </c>
      <c r="AG1837" s="147">
        <v>41182</v>
      </c>
      <c r="AH1837" s="147">
        <v>2012</v>
      </c>
      <c r="AU1837">
        <v>1840</v>
      </c>
      <c r="AV1837" t="s">
        <v>976</v>
      </c>
      <c r="AY1837" t="s">
        <v>976</v>
      </c>
      <c r="AZ1837" t="s">
        <v>962</v>
      </c>
      <c r="BF1837">
        <v>1840</v>
      </c>
      <c r="BG1837" t="s">
        <v>976</v>
      </c>
      <c r="BJ1837" t="s">
        <v>976</v>
      </c>
      <c r="BK1837" t="s">
        <v>963</v>
      </c>
    </row>
    <row r="1838" spans="21:63">
      <c r="U1838" t="s">
        <v>234</v>
      </c>
      <c r="V1838" t="s">
        <v>230</v>
      </c>
      <c r="W1838" t="s">
        <v>235</v>
      </c>
      <c r="X1838">
        <v>7</v>
      </c>
      <c r="Y1838">
        <v>71901</v>
      </c>
      <c r="Z1838" t="s">
        <v>1088</v>
      </c>
      <c r="AA1838" t="s">
        <v>1089</v>
      </c>
      <c r="AB1838">
        <v>1</v>
      </c>
      <c r="AC1838" t="s">
        <v>960</v>
      </c>
      <c r="AD1838">
        <v>6</v>
      </c>
      <c r="AE1838">
        <v>20090930</v>
      </c>
      <c r="AF1838" s="358">
        <v>40086</v>
      </c>
      <c r="AG1838" s="147">
        <v>40086</v>
      </c>
      <c r="AH1838" s="147">
        <v>2009</v>
      </c>
      <c r="BE1838" t="s">
        <v>984</v>
      </c>
      <c r="BF1838">
        <v>0.01</v>
      </c>
      <c r="BG1838" t="s">
        <v>1061</v>
      </c>
      <c r="BJ1838" t="s">
        <v>1061</v>
      </c>
      <c r="BK1838" t="s">
        <v>963</v>
      </c>
    </row>
    <row r="1839" spans="21:63">
      <c r="U1839" t="s">
        <v>234</v>
      </c>
      <c r="V1839" t="s">
        <v>230</v>
      </c>
      <c r="W1839" t="s">
        <v>235</v>
      </c>
      <c r="X1839">
        <v>7</v>
      </c>
      <c r="Y1839">
        <v>71901</v>
      </c>
      <c r="Z1839" t="s">
        <v>1088</v>
      </c>
      <c r="AA1839" t="s">
        <v>1089</v>
      </c>
      <c r="AB1839">
        <v>1</v>
      </c>
      <c r="AC1839" t="s">
        <v>960</v>
      </c>
      <c r="AD1839">
        <v>6</v>
      </c>
      <c r="AE1839">
        <v>20100331</v>
      </c>
      <c r="AF1839" s="358">
        <v>40268</v>
      </c>
      <c r="AG1839" s="147">
        <v>40268</v>
      </c>
      <c r="AH1839" s="147">
        <v>2010</v>
      </c>
      <c r="BE1839" t="s">
        <v>984</v>
      </c>
      <c r="BF1839">
        <v>0.01</v>
      </c>
      <c r="BG1839" t="s">
        <v>1061</v>
      </c>
      <c r="BJ1839" t="s">
        <v>1061</v>
      </c>
      <c r="BK1839" t="s">
        <v>963</v>
      </c>
    </row>
    <row r="1840" spans="21:63">
      <c r="U1840" t="s">
        <v>234</v>
      </c>
      <c r="V1840" t="s">
        <v>230</v>
      </c>
      <c r="W1840" t="s">
        <v>235</v>
      </c>
      <c r="X1840">
        <v>7</v>
      </c>
      <c r="Y1840">
        <v>71901</v>
      </c>
      <c r="Z1840" t="s">
        <v>1088</v>
      </c>
      <c r="AA1840" t="s">
        <v>1089</v>
      </c>
      <c r="AB1840">
        <v>1</v>
      </c>
      <c r="AC1840" t="s">
        <v>960</v>
      </c>
      <c r="AD1840">
        <v>6</v>
      </c>
      <c r="AE1840">
        <v>20100930</v>
      </c>
      <c r="AF1840" s="358">
        <v>40451</v>
      </c>
      <c r="AG1840" s="147">
        <v>40451</v>
      </c>
      <c r="AH1840" s="147">
        <v>2010</v>
      </c>
      <c r="BE1840" t="s">
        <v>984</v>
      </c>
      <c r="BF1840">
        <v>0.01</v>
      </c>
      <c r="BG1840" t="s">
        <v>1061</v>
      </c>
      <c r="BJ1840" t="s">
        <v>1061</v>
      </c>
      <c r="BK1840" t="s">
        <v>963</v>
      </c>
    </row>
    <row r="1841" spans="21:85">
      <c r="U1841" t="s">
        <v>234</v>
      </c>
      <c r="V1841" t="s">
        <v>230</v>
      </c>
      <c r="W1841" t="s">
        <v>235</v>
      </c>
      <c r="X1841">
        <v>7</v>
      </c>
      <c r="Y1841">
        <v>71901</v>
      </c>
      <c r="Z1841" t="s">
        <v>1088</v>
      </c>
      <c r="AA1841" t="s">
        <v>1089</v>
      </c>
      <c r="AB1841">
        <v>1</v>
      </c>
      <c r="AC1841" t="s">
        <v>960</v>
      </c>
      <c r="AD1841">
        <v>6</v>
      </c>
      <c r="AE1841">
        <v>20110331</v>
      </c>
      <c r="AF1841" s="358">
        <v>40633</v>
      </c>
      <c r="AG1841" s="147">
        <v>40633</v>
      </c>
      <c r="AH1841" s="147">
        <v>2011</v>
      </c>
      <c r="BE1841" t="s">
        <v>984</v>
      </c>
      <c r="BF1841">
        <v>0.01</v>
      </c>
      <c r="BG1841" t="s">
        <v>1061</v>
      </c>
      <c r="BJ1841" t="s">
        <v>1061</v>
      </c>
      <c r="BK1841" t="s">
        <v>963</v>
      </c>
    </row>
    <row r="1842" spans="21:85">
      <c r="U1842" t="s">
        <v>234</v>
      </c>
      <c r="V1842" t="s">
        <v>230</v>
      </c>
      <c r="W1842" t="s">
        <v>235</v>
      </c>
      <c r="X1842">
        <v>7</v>
      </c>
      <c r="Y1842">
        <v>71901</v>
      </c>
      <c r="Z1842" t="s">
        <v>1088</v>
      </c>
      <c r="AA1842" t="s">
        <v>1089</v>
      </c>
      <c r="AB1842">
        <v>1</v>
      </c>
      <c r="AC1842" t="s">
        <v>960</v>
      </c>
      <c r="AD1842">
        <v>6</v>
      </c>
      <c r="AE1842">
        <v>20110930</v>
      </c>
      <c r="AF1842" s="358">
        <v>40816</v>
      </c>
      <c r="AG1842" s="147">
        <v>40816</v>
      </c>
      <c r="AH1842" s="147">
        <v>2011</v>
      </c>
      <c r="BE1842" t="s">
        <v>984</v>
      </c>
      <c r="BF1842">
        <v>0.01</v>
      </c>
      <c r="BG1842" t="s">
        <v>1061</v>
      </c>
      <c r="BJ1842" t="s">
        <v>1061</v>
      </c>
      <c r="BK1842" t="s">
        <v>963</v>
      </c>
    </row>
    <row r="1843" spans="21:85">
      <c r="U1843" t="s">
        <v>234</v>
      </c>
      <c r="V1843" t="s">
        <v>230</v>
      </c>
      <c r="W1843" t="s">
        <v>235</v>
      </c>
      <c r="X1843">
        <v>7</v>
      </c>
      <c r="Y1843">
        <v>71901</v>
      </c>
      <c r="Z1843" t="s">
        <v>1088</v>
      </c>
      <c r="AA1843" t="s">
        <v>1089</v>
      </c>
      <c r="AB1843">
        <v>1</v>
      </c>
      <c r="AC1843" t="s">
        <v>960</v>
      </c>
      <c r="AD1843">
        <v>6</v>
      </c>
      <c r="AE1843">
        <v>20120331</v>
      </c>
      <c r="AF1843" s="358">
        <v>40999</v>
      </c>
      <c r="AG1843" s="147">
        <v>40999</v>
      </c>
      <c r="AH1843" s="147">
        <v>2012</v>
      </c>
      <c r="BE1843" t="s">
        <v>984</v>
      </c>
      <c r="BF1843">
        <v>0.01</v>
      </c>
      <c r="BG1843" t="s">
        <v>1061</v>
      </c>
      <c r="BJ1843" t="s">
        <v>1061</v>
      </c>
      <c r="BK1843" t="s">
        <v>963</v>
      </c>
    </row>
    <row r="1844" spans="21:85">
      <c r="U1844" t="s">
        <v>234</v>
      </c>
      <c r="V1844" t="s">
        <v>230</v>
      </c>
      <c r="W1844" t="s">
        <v>235</v>
      </c>
      <c r="X1844">
        <v>7</v>
      </c>
      <c r="Y1844">
        <v>81017</v>
      </c>
      <c r="Z1844" t="s">
        <v>1090</v>
      </c>
      <c r="AA1844" t="s">
        <v>1091</v>
      </c>
      <c r="AB1844">
        <v>1</v>
      </c>
      <c r="AC1844" t="s">
        <v>960</v>
      </c>
      <c r="AD1844">
        <v>6</v>
      </c>
      <c r="AE1844">
        <v>20090930</v>
      </c>
      <c r="AF1844" s="358">
        <v>40086</v>
      </c>
      <c r="AG1844" s="147">
        <v>40086</v>
      </c>
      <c r="AH1844" s="147">
        <v>2009</v>
      </c>
      <c r="BE1844" t="s">
        <v>984</v>
      </c>
      <c r="BF1844">
        <v>10</v>
      </c>
      <c r="BG1844" t="s">
        <v>976</v>
      </c>
      <c r="BJ1844" t="s">
        <v>976</v>
      </c>
      <c r="BK1844" t="s">
        <v>963</v>
      </c>
    </row>
    <row r="1845" spans="21:85">
      <c r="U1845" t="s">
        <v>234</v>
      </c>
      <c r="V1845" t="s">
        <v>230</v>
      </c>
      <c r="W1845" t="s">
        <v>235</v>
      </c>
      <c r="X1845">
        <v>7</v>
      </c>
      <c r="Y1845">
        <v>81017</v>
      </c>
      <c r="Z1845" t="s">
        <v>1090</v>
      </c>
      <c r="AA1845" t="s">
        <v>1091</v>
      </c>
      <c r="AB1845">
        <v>1</v>
      </c>
      <c r="AC1845" t="s">
        <v>960</v>
      </c>
      <c r="AD1845">
        <v>6</v>
      </c>
      <c r="AE1845">
        <v>20100331</v>
      </c>
      <c r="AF1845" s="358">
        <v>40268</v>
      </c>
      <c r="AG1845" s="147">
        <v>40268</v>
      </c>
      <c r="AH1845" s="147">
        <v>2010</v>
      </c>
      <c r="BF1845">
        <v>10</v>
      </c>
      <c r="BG1845" t="s">
        <v>976</v>
      </c>
      <c r="BJ1845" t="s">
        <v>976</v>
      </c>
      <c r="BK1845" t="s">
        <v>963</v>
      </c>
    </row>
    <row r="1846" spans="21:85">
      <c r="U1846" t="s">
        <v>234</v>
      </c>
      <c r="V1846" t="s">
        <v>230</v>
      </c>
      <c r="W1846" t="s">
        <v>235</v>
      </c>
      <c r="X1846">
        <v>7</v>
      </c>
      <c r="Y1846">
        <v>81017</v>
      </c>
      <c r="Z1846" t="s">
        <v>1090</v>
      </c>
      <c r="AA1846" t="s">
        <v>1091</v>
      </c>
      <c r="AB1846">
        <v>1</v>
      </c>
      <c r="AC1846" t="s">
        <v>960</v>
      </c>
      <c r="AD1846">
        <v>6</v>
      </c>
      <c r="AE1846">
        <v>20100930</v>
      </c>
      <c r="AF1846" s="358">
        <v>40451</v>
      </c>
      <c r="AG1846" s="147">
        <v>40451</v>
      </c>
      <c r="AH1846" s="147">
        <v>2010</v>
      </c>
      <c r="BF1846">
        <v>20</v>
      </c>
      <c r="BG1846" t="s">
        <v>976</v>
      </c>
      <c r="BJ1846" t="s">
        <v>976</v>
      </c>
      <c r="BK1846" t="s">
        <v>963</v>
      </c>
    </row>
    <row r="1847" spans="21:85">
      <c r="U1847" t="s">
        <v>234</v>
      </c>
      <c r="V1847" t="s">
        <v>230</v>
      </c>
      <c r="W1847" t="s">
        <v>235</v>
      </c>
      <c r="X1847">
        <v>7</v>
      </c>
      <c r="Y1847">
        <v>81017</v>
      </c>
      <c r="Z1847" t="s">
        <v>1090</v>
      </c>
      <c r="AA1847" t="s">
        <v>1091</v>
      </c>
      <c r="AB1847">
        <v>1</v>
      </c>
      <c r="AC1847" t="s">
        <v>960</v>
      </c>
      <c r="AD1847">
        <v>6</v>
      </c>
      <c r="AE1847">
        <v>20110331</v>
      </c>
      <c r="AF1847" s="358">
        <v>40633</v>
      </c>
      <c r="AG1847" s="147">
        <v>40633</v>
      </c>
      <c r="AH1847" s="147">
        <v>2011</v>
      </c>
      <c r="BF1847">
        <v>30</v>
      </c>
      <c r="BG1847" t="s">
        <v>976</v>
      </c>
      <c r="BJ1847" t="s">
        <v>976</v>
      </c>
      <c r="BK1847" t="s">
        <v>963</v>
      </c>
    </row>
    <row r="1848" spans="21:85">
      <c r="U1848" t="s">
        <v>234</v>
      </c>
      <c r="V1848" t="s">
        <v>230</v>
      </c>
      <c r="W1848" t="s">
        <v>235</v>
      </c>
      <c r="X1848">
        <v>7</v>
      </c>
      <c r="Y1848">
        <v>81017</v>
      </c>
      <c r="Z1848" t="s">
        <v>1090</v>
      </c>
      <c r="AA1848" t="s">
        <v>1091</v>
      </c>
      <c r="AB1848">
        <v>1</v>
      </c>
      <c r="AC1848" t="s">
        <v>960</v>
      </c>
      <c r="AD1848">
        <v>6</v>
      </c>
      <c r="AE1848">
        <v>20110930</v>
      </c>
      <c r="AF1848" s="358">
        <v>40816</v>
      </c>
      <c r="AG1848" s="147">
        <v>40816</v>
      </c>
      <c r="AH1848" s="147">
        <v>2011</v>
      </c>
      <c r="BF1848">
        <v>20</v>
      </c>
      <c r="BG1848" t="s">
        <v>976</v>
      </c>
      <c r="BJ1848" t="s">
        <v>976</v>
      </c>
      <c r="BK1848" t="s">
        <v>963</v>
      </c>
    </row>
    <row r="1849" spans="21:85">
      <c r="U1849" t="s">
        <v>234</v>
      </c>
      <c r="V1849" t="s">
        <v>230</v>
      </c>
      <c r="W1849" t="s">
        <v>235</v>
      </c>
      <c r="X1849">
        <v>7</v>
      </c>
      <c r="Y1849">
        <v>81017</v>
      </c>
      <c r="Z1849" t="s">
        <v>1090</v>
      </c>
      <c r="AA1849" t="s">
        <v>1091</v>
      </c>
      <c r="AB1849">
        <v>1</v>
      </c>
      <c r="AC1849" t="s">
        <v>960</v>
      </c>
      <c r="AD1849">
        <v>6</v>
      </c>
      <c r="AE1849">
        <v>20120331</v>
      </c>
      <c r="AF1849" s="358">
        <v>40999</v>
      </c>
      <c r="AG1849" s="147">
        <v>40999</v>
      </c>
      <c r="AH1849" s="147">
        <v>2012</v>
      </c>
      <c r="BF1849">
        <v>20</v>
      </c>
      <c r="BG1849" t="s">
        <v>976</v>
      </c>
      <c r="BJ1849" t="s">
        <v>976</v>
      </c>
      <c r="BK1849" t="s">
        <v>963</v>
      </c>
    </row>
    <row r="1850" spans="21:85">
      <c r="U1850" t="s">
        <v>234</v>
      </c>
      <c r="V1850" t="s">
        <v>230</v>
      </c>
      <c r="W1850" t="s">
        <v>235</v>
      </c>
      <c r="X1850">
        <v>7</v>
      </c>
      <c r="Y1850">
        <v>84066</v>
      </c>
      <c r="Z1850" t="s">
        <v>1047</v>
      </c>
      <c r="AA1850" t="s">
        <v>1048</v>
      </c>
      <c r="AB1850">
        <v>1</v>
      </c>
      <c r="AC1850" t="s">
        <v>960</v>
      </c>
      <c r="AD1850">
        <v>1</v>
      </c>
      <c r="AE1850">
        <v>20090731</v>
      </c>
      <c r="AF1850" s="358">
        <v>40025</v>
      </c>
      <c r="AG1850" s="147">
        <v>40025</v>
      </c>
      <c r="AH1850" s="147">
        <v>2009</v>
      </c>
      <c r="CB1850">
        <v>0</v>
      </c>
      <c r="CC1850" t="s">
        <v>1049</v>
      </c>
      <c r="CD1850" t="s">
        <v>971</v>
      </c>
      <c r="CE1850">
        <v>0</v>
      </c>
      <c r="CF1850" t="s">
        <v>1049</v>
      </c>
      <c r="CG1850" t="s">
        <v>963</v>
      </c>
    </row>
    <row r="1851" spans="21:85">
      <c r="U1851" t="s">
        <v>234</v>
      </c>
      <c r="V1851" t="s">
        <v>230</v>
      </c>
      <c r="W1851" t="s">
        <v>235</v>
      </c>
      <c r="X1851">
        <v>7</v>
      </c>
      <c r="Y1851">
        <v>84066</v>
      </c>
      <c r="Z1851" t="s">
        <v>1047</v>
      </c>
      <c r="AA1851" t="s">
        <v>1048</v>
      </c>
      <c r="AB1851">
        <v>1</v>
      </c>
      <c r="AC1851" t="s">
        <v>960</v>
      </c>
      <c r="AD1851">
        <v>1</v>
      </c>
      <c r="AE1851">
        <v>20090831</v>
      </c>
      <c r="AF1851" s="358">
        <v>40056</v>
      </c>
      <c r="AG1851" s="147">
        <v>40056</v>
      </c>
      <c r="AH1851" s="147">
        <v>2009</v>
      </c>
      <c r="CB1851">
        <v>0</v>
      </c>
      <c r="CC1851" t="s">
        <v>1049</v>
      </c>
      <c r="CD1851" t="s">
        <v>971</v>
      </c>
      <c r="CE1851">
        <v>0</v>
      </c>
      <c r="CF1851" t="s">
        <v>1049</v>
      </c>
      <c r="CG1851" t="s">
        <v>963</v>
      </c>
    </row>
    <row r="1852" spans="21:85">
      <c r="U1852" t="s">
        <v>234</v>
      </c>
      <c r="V1852" t="s">
        <v>230</v>
      </c>
      <c r="W1852" t="s">
        <v>235</v>
      </c>
      <c r="X1852">
        <v>7</v>
      </c>
      <c r="Y1852">
        <v>84066</v>
      </c>
      <c r="Z1852" t="s">
        <v>1047</v>
      </c>
      <c r="AA1852" t="s">
        <v>1048</v>
      </c>
      <c r="AB1852">
        <v>1</v>
      </c>
      <c r="AC1852" t="s">
        <v>960</v>
      </c>
      <c r="AD1852">
        <v>1</v>
      </c>
      <c r="AE1852">
        <v>20090930</v>
      </c>
      <c r="AF1852" s="358">
        <v>40086</v>
      </c>
      <c r="AG1852" s="147">
        <v>40086</v>
      </c>
      <c r="AH1852" s="147">
        <v>2009</v>
      </c>
      <c r="CB1852">
        <v>0</v>
      </c>
      <c r="CC1852" t="s">
        <v>1049</v>
      </c>
      <c r="CD1852" t="s">
        <v>971</v>
      </c>
      <c r="CE1852">
        <v>0</v>
      </c>
      <c r="CF1852" t="s">
        <v>1049</v>
      </c>
      <c r="CG1852" t="s">
        <v>963</v>
      </c>
    </row>
    <row r="1853" spans="21:85">
      <c r="U1853" t="s">
        <v>234</v>
      </c>
      <c r="V1853" t="s">
        <v>230</v>
      </c>
      <c r="W1853" t="s">
        <v>235</v>
      </c>
      <c r="X1853">
        <v>7</v>
      </c>
      <c r="Y1853">
        <v>84066</v>
      </c>
      <c r="Z1853" t="s">
        <v>1047</v>
      </c>
      <c r="AA1853" t="s">
        <v>1048</v>
      </c>
      <c r="AB1853">
        <v>1</v>
      </c>
      <c r="AC1853" t="s">
        <v>960</v>
      </c>
      <c r="AD1853">
        <v>1</v>
      </c>
      <c r="AE1853">
        <v>20091031</v>
      </c>
      <c r="AF1853" s="358">
        <v>40117</v>
      </c>
      <c r="AG1853" s="147">
        <v>40117</v>
      </c>
      <c r="AH1853" s="147">
        <v>2009</v>
      </c>
      <c r="CB1853">
        <v>0</v>
      </c>
      <c r="CC1853" t="s">
        <v>1049</v>
      </c>
      <c r="CD1853" t="s">
        <v>971</v>
      </c>
      <c r="CE1853">
        <v>0</v>
      </c>
      <c r="CF1853" t="s">
        <v>1049</v>
      </c>
      <c r="CG1853" t="s">
        <v>963</v>
      </c>
    </row>
    <row r="1854" spans="21:85">
      <c r="U1854" t="s">
        <v>234</v>
      </c>
      <c r="V1854" t="s">
        <v>230</v>
      </c>
      <c r="W1854" t="s">
        <v>235</v>
      </c>
      <c r="X1854">
        <v>7</v>
      </c>
      <c r="Y1854">
        <v>84066</v>
      </c>
      <c r="Z1854" t="s">
        <v>1047</v>
      </c>
      <c r="AA1854" t="s">
        <v>1048</v>
      </c>
      <c r="AB1854">
        <v>1</v>
      </c>
      <c r="AC1854" t="s">
        <v>960</v>
      </c>
      <c r="AD1854">
        <v>1</v>
      </c>
      <c r="AE1854">
        <v>20091130</v>
      </c>
      <c r="AF1854" s="358">
        <v>40147</v>
      </c>
      <c r="AG1854" s="147">
        <v>40147</v>
      </c>
      <c r="AH1854" s="147">
        <v>2009</v>
      </c>
      <c r="CB1854">
        <v>0</v>
      </c>
      <c r="CC1854" t="s">
        <v>1049</v>
      </c>
      <c r="CD1854" t="s">
        <v>971</v>
      </c>
      <c r="CE1854">
        <v>0</v>
      </c>
      <c r="CF1854" t="s">
        <v>1049</v>
      </c>
      <c r="CG1854" t="s">
        <v>963</v>
      </c>
    </row>
    <row r="1855" spans="21:85">
      <c r="U1855" t="s">
        <v>234</v>
      </c>
      <c r="V1855" t="s">
        <v>230</v>
      </c>
      <c r="W1855" t="s">
        <v>235</v>
      </c>
      <c r="X1855">
        <v>7</v>
      </c>
      <c r="Y1855">
        <v>84066</v>
      </c>
      <c r="Z1855" t="s">
        <v>1047</v>
      </c>
      <c r="AA1855" t="s">
        <v>1048</v>
      </c>
      <c r="AB1855">
        <v>1</v>
      </c>
      <c r="AC1855" t="s">
        <v>960</v>
      </c>
      <c r="AD1855">
        <v>1</v>
      </c>
      <c r="AE1855">
        <v>20091231</v>
      </c>
      <c r="AF1855" s="358">
        <v>40178</v>
      </c>
      <c r="AG1855" s="147">
        <v>40178</v>
      </c>
      <c r="AH1855" s="147">
        <v>2009</v>
      </c>
      <c r="CB1855">
        <v>0</v>
      </c>
      <c r="CC1855" t="s">
        <v>1049</v>
      </c>
      <c r="CD1855" t="s">
        <v>971</v>
      </c>
      <c r="CE1855">
        <v>0</v>
      </c>
      <c r="CF1855" t="s">
        <v>1049</v>
      </c>
      <c r="CG1855" t="s">
        <v>963</v>
      </c>
    </row>
    <row r="1856" spans="21:85">
      <c r="U1856" t="s">
        <v>234</v>
      </c>
      <c r="V1856" t="s">
        <v>230</v>
      </c>
      <c r="W1856" t="s">
        <v>235</v>
      </c>
      <c r="X1856">
        <v>7</v>
      </c>
      <c r="Y1856">
        <v>84066</v>
      </c>
      <c r="Z1856" t="s">
        <v>1047</v>
      </c>
      <c r="AA1856" t="s">
        <v>1048</v>
      </c>
      <c r="AB1856">
        <v>1</v>
      </c>
      <c r="AC1856" t="s">
        <v>960</v>
      </c>
      <c r="AD1856">
        <v>1</v>
      </c>
      <c r="AE1856">
        <v>20100131</v>
      </c>
      <c r="AF1856" s="358">
        <v>40209</v>
      </c>
      <c r="AG1856" s="147">
        <v>40209</v>
      </c>
      <c r="AH1856" s="147">
        <v>2010</v>
      </c>
      <c r="CB1856">
        <v>0</v>
      </c>
      <c r="CC1856" t="s">
        <v>1049</v>
      </c>
      <c r="CD1856" t="s">
        <v>971</v>
      </c>
      <c r="CE1856">
        <v>0</v>
      </c>
      <c r="CF1856" t="s">
        <v>1049</v>
      </c>
      <c r="CG1856" t="s">
        <v>963</v>
      </c>
    </row>
    <row r="1857" spans="21:85">
      <c r="U1857" t="s">
        <v>234</v>
      </c>
      <c r="V1857" t="s">
        <v>230</v>
      </c>
      <c r="W1857" t="s">
        <v>235</v>
      </c>
      <c r="X1857">
        <v>7</v>
      </c>
      <c r="Y1857">
        <v>84066</v>
      </c>
      <c r="Z1857" t="s">
        <v>1047</v>
      </c>
      <c r="AA1857" t="s">
        <v>1048</v>
      </c>
      <c r="AB1857">
        <v>1</v>
      </c>
      <c r="AC1857" t="s">
        <v>960</v>
      </c>
      <c r="AD1857">
        <v>1</v>
      </c>
      <c r="AE1857">
        <v>20100228</v>
      </c>
      <c r="AF1857" s="358">
        <v>40237</v>
      </c>
      <c r="AG1857" s="147">
        <v>40237</v>
      </c>
      <c r="AH1857" s="147">
        <v>2010</v>
      </c>
      <c r="CB1857">
        <v>0</v>
      </c>
      <c r="CC1857" t="s">
        <v>1049</v>
      </c>
      <c r="CD1857" t="s">
        <v>971</v>
      </c>
      <c r="CE1857">
        <v>0</v>
      </c>
      <c r="CF1857" t="s">
        <v>1049</v>
      </c>
      <c r="CG1857" t="s">
        <v>963</v>
      </c>
    </row>
    <row r="1858" spans="21:85">
      <c r="U1858" t="s">
        <v>234</v>
      </c>
      <c r="V1858" t="s">
        <v>230</v>
      </c>
      <c r="W1858" t="s">
        <v>235</v>
      </c>
      <c r="X1858">
        <v>7</v>
      </c>
      <c r="Y1858">
        <v>84066</v>
      </c>
      <c r="Z1858" t="s">
        <v>1047</v>
      </c>
      <c r="AA1858" t="s">
        <v>1048</v>
      </c>
      <c r="AB1858">
        <v>1</v>
      </c>
      <c r="AC1858" t="s">
        <v>960</v>
      </c>
      <c r="AD1858">
        <v>1</v>
      </c>
      <c r="AE1858">
        <v>20100331</v>
      </c>
      <c r="AF1858" s="358">
        <v>40268</v>
      </c>
      <c r="AG1858" s="147">
        <v>40268</v>
      </c>
      <c r="AH1858" s="147">
        <v>2010</v>
      </c>
      <c r="CB1858">
        <v>0</v>
      </c>
      <c r="CC1858" t="s">
        <v>1049</v>
      </c>
      <c r="CD1858" t="s">
        <v>971</v>
      </c>
      <c r="CE1858">
        <v>0</v>
      </c>
      <c r="CF1858" t="s">
        <v>1049</v>
      </c>
      <c r="CG1858" t="s">
        <v>963</v>
      </c>
    </row>
    <row r="1859" spans="21:85">
      <c r="U1859" t="s">
        <v>234</v>
      </c>
      <c r="V1859" t="s">
        <v>230</v>
      </c>
      <c r="W1859" t="s">
        <v>235</v>
      </c>
      <c r="X1859">
        <v>7</v>
      </c>
      <c r="Y1859">
        <v>84066</v>
      </c>
      <c r="Z1859" t="s">
        <v>1047</v>
      </c>
      <c r="AA1859" t="s">
        <v>1048</v>
      </c>
      <c r="AB1859">
        <v>1</v>
      </c>
      <c r="AC1859" t="s">
        <v>960</v>
      </c>
      <c r="AD1859">
        <v>1</v>
      </c>
      <c r="AE1859">
        <v>20100430</v>
      </c>
      <c r="AF1859" s="358">
        <v>40298</v>
      </c>
      <c r="AG1859" s="147">
        <v>40298</v>
      </c>
      <c r="AH1859" s="147">
        <v>2010</v>
      </c>
      <c r="CB1859">
        <v>0</v>
      </c>
      <c r="CC1859" t="s">
        <v>1049</v>
      </c>
      <c r="CD1859" t="s">
        <v>971</v>
      </c>
      <c r="CE1859">
        <v>0</v>
      </c>
      <c r="CF1859" t="s">
        <v>1049</v>
      </c>
      <c r="CG1859" t="s">
        <v>963</v>
      </c>
    </row>
    <row r="1860" spans="21:85">
      <c r="U1860" t="s">
        <v>234</v>
      </c>
      <c r="V1860" t="s">
        <v>230</v>
      </c>
      <c r="W1860" t="s">
        <v>235</v>
      </c>
      <c r="X1860">
        <v>7</v>
      </c>
      <c r="Y1860">
        <v>84066</v>
      </c>
      <c r="Z1860" t="s">
        <v>1047</v>
      </c>
      <c r="AA1860" t="s">
        <v>1048</v>
      </c>
      <c r="AB1860">
        <v>1</v>
      </c>
      <c r="AC1860" t="s">
        <v>960</v>
      </c>
      <c r="AD1860">
        <v>1</v>
      </c>
      <c r="AE1860">
        <v>20100531</v>
      </c>
      <c r="AF1860" s="358">
        <v>40329</v>
      </c>
      <c r="AG1860" s="147">
        <v>40329</v>
      </c>
      <c r="AH1860" s="147">
        <v>2010</v>
      </c>
      <c r="CB1860">
        <v>0</v>
      </c>
      <c r="CC1860" t="s">
        <v>1049</v>
      </c>
      <c r="CD1860" t="s">
        <v>971</v>
      </c>
      <c r="CE1860">
        <v>0</v>
      </c>
      <c r="CF1860" t="s">
        <v>1049</v>
      </c>
      <c r="CG1860" t="s">
        <v>963</v>
      </c>
    </row>
    <row r="1861" spans="21:85">
      <c r="U1861" t="s">
        <v>234</v>
      </c>
      <c r="V1861" t="s">
        <v>230</v>
      </c>
      <c r="W1861" t="s">
        <v>235</v>
      </c>
      <c r="X1861">
        <v>7</v>
      </c>
      <c r="Y1861">
        <v>84066</v>
      </c>
      <c r="Z1861" t="s">
        <v>1047</v>
      </c>
      <c r="AA1861" t="s">
        <v>1048</v>
      </c>
      <c r="AB1861">
        <v>1</v>
      </c>
      <c r="AC1861" t="s">
        <v>960</v>
      </c>
      <c r="AD1861">
        <v>1</v>
      </c>
      <c r="AE1861">
        <v>20100630</v>
      </c>
      <c r="AF1861" s="358">
        <v>40359</v>
      </c>
      <c r="AG1861" s="147">
        <v>40359</v>
      </c>
      <c r="AH1861" s="147">
        <v>2010</v>
      </c>
      <c r="CB1861">
        <v>0</v>
      </c>
      <c r="CC1861" t="s">
        <v>1049</v>
      </c>
      <c r="CD1861" t="s">
        <v>971</v>
      </c>
      <c r="CE1861">
        <v>0</v>
      </c>
      <c r="CF1861" t="s">
        <v>1049</v>
      </c>
      <c r="CG1861" t="s">
        <v>963</v>
      </c>
    </row>
    <row r="1862" spans="21:85">
      <c r="U1862" t="s">
        <v>234</v>
      </c>
      <c r="V1862" t="s">
        <v>230</v>
      </c>
      <c r="W1862" t="s">
        <v>235</v>
      </c>
      <c r="X1862">
        <v>7</v>
      </c>
      <c r="Y1862">
        <v>84066</v>
      </c>
      <c r="Z1862" t="s">
        <v>1047</v>
      </c>
      <c r="AA1862" t="s">
        <v>1048</v>
      </c>
      <c r="AB1862">
        <v>1</v>
      </c>
      <c r="AC1862" t="s">
        <v>960</v>
      </c>
      <c r="AD1862">
        <v>1</v>
      </c>
      <c r="AE1862">
        <v>20100731</v>
      </c>
      <c r="AF1862" s="358">
        <v>40390</v>
      </c>
      <c r="AG1862" s="147">
        <v>40390</v>
      </c>
      <c r="AH1862" s="147">
        <v>2010</v>
      </c>
      <c r="CB1862">
        <v>0</v>
      </c>
      <c r="CC1862" t="s">
        <v>1049</v>
      </c>
      <c r="CD1862" t="s">
        <v>971</v>
      </c>
      <c r="CE1862">
        <v>0</v>
      </c>
      <c r="CF1862" t="s">
        <v>1049</v>
      </c>
      <c r="CG1862" t="s">
        <v>963</v>
      </c>
    </row>
    <row r="1863" spans="21:85">
      <c r="U1863" t="s">
        <v>234</v>
      </c>
      <c r="V1863" t="s">
        <v>230</v>
      </c>
      <c r="W1863" t="s">
        <v>235</v>
      </c>
      <c r="X1863">
        <v>7</v>
      </c>
      <c r="Y1863">
        <v>84066</v>
      </c>
      <c r="Z1863" t="s">
        <v>1047</v>
      </c>
      <c r="AA1863" t="s">
        <v>1048</v>
      </c>
      <c r="AB1863">
        <v>1</v>
      </c>
      <c r="AC1863" t="s">
        <v>960</v>
      </c>
      <c r="AD1863">
        <v>1</v>
      </c>
      <c r="AE1863">
        <v>20100831</v>
      </c>
      <c r="AF1863" s="358">
        <v>40421</v>
      </c>
      <c r="AG1863" s="147">
        <v>40421</v>
      </c>
      <c r="AH1863" s="147">
        <v>2010</v>
      </c>
      <c r="CB1863">
        <v>0</v>
      </c>
      <c r="CC1863" t="s">
        <v>1049</v>
      </c>
      <c r="CD1863" t="s">
        <v>971</v>
      </c>
      <c r="CE1863">
        <v>0</v>
      </c>
      <c r="CF1863" t="s">
        <v>1049</v>
      </c>
      <c r="CG1863" t="s">
        <v>963</v>
      </c>
    </row>
    <row r="1864" spans="21:85">
      <c r="U1864" t="s">
        <v>234</v>
      </c>
      <c r="V1864" t="s">
        <v>230</v>
      </c>
      <c r="W1864" t="s">
        <v>235</v>
      </c>
      <c r="X1864">
        <v>7</v>
      </c>
      <c r="Y1864">
        <v>84066</v>
      </c>
      <c r="Z1864" t="s">
        <v>1047</v>
      </c>
      <c r="AA1864" t="s">
        <v>1048</v>
      </c>
      <c r="AB1864">
        <v>1</v>
      </c>
      <c r="AC1864" t="s">
        <v>960</v>
      </c>
      <c r="AD1864">
        <v>1</v>
      </c>
      <c r="AE1864">
        <v>20100930</v>
      </c>
      <c r="AF1864" s="358">
        <v>40451</v>
      </c>
      <c r="AG1864" s="147">
        <v>40451</v>
      </c>
      <c r="AH1864" s="147">
        <v>2010</v>
      </c>
      <c r="CB1864">
        <v>0</v>
      </c>
      <c r="CC1864" t="s">
        <v>1049</v>
      </c>
      <c r="CD1864" t="s">
        <v>971</v>
      </c>
      <c r="CE1864">
        <v>0</v>
      </c>
      <c r="CF1864" t="s">
        <v>1049</v>
      </c>
      <c r="CG1864" t="s">
        <v>963</v>
      </c>
    </row>
    <row r="1865" spans="21:85">
      <c r="U1865" t="s">
        <v>234</v>
      </c>
      <c r="V1865" t="s">
        <v>230</v>
      </c>
      <c r="W1865" t="s">
        <v>235</v>
      </c>
      <c r="X1865">
        <v>7</v>
      </c>
      <c r="Y1865">
        <v>84066</v>
      </c>
      <c r="Z1865" t="s">
        <v>1047</v>
      </c>
      <c r="AA1865" t="s">
        <v>1048</v>
      </c>
      <c r="AB1865">
        <v>1</v>
      </c>
      <c r="AC1865" t="s">
        <v>960</v>
      </c>
      <c r="AD1865">
        <v>1</v>
      </c>
      <c r="AE1865">
        <v>20101031</v>
      </c>
      <c r="AF1865" s="358">
        <v>40482</v>
      </c>
      <c r="AG1865" s="147">
        <v>40482</v>
      </c>
      <c r="AH1865" s="147">
        <v>2010</v>
      </c>
      <c r="CB1865">
        <v>0</v>
      </c>
      <c r="CC1865" t="s">
        <v>1049</v>
      </c>
      <c r="CD1865" t="s">
        <v>971</v>
      </c>
      <c r="CE1865">
        <v>0</v>
      </c>
      <c r="CF1865" t="s">
        <v>1049</v>
      </c>
      <c r="CG1865" t="s">
        <v>963</v>
      </c>
    </row>
    <row r="1866" spans="21:85">
      <c r="U1866" t="s">
        <v>234</v>
      </c>
      <c r="V1866" t="s">
        <v>230</v>
      </c>
      <c r="W1866" t="s">
        <v>235</v>
      </c>
      <c r="X1866">
        <v>7</v>
      </c>
      <c r="Y1866">
        <v>84066</v>
      </c>
      <c r="Z1866" t="s">
        <v>1047</v>
      </c>
      <c r="AA1866" t="s">
        <v>1048</v>
      </c>
      <c r="AB1866">
        <v>1</v>
      </c>
      <c r="AC1866" t="s">
        <v>960</v>
      </c>
      <c r="AD1866">
        <v>1</v>
      </c>
      <c r="AE1866">
        <v>20101130</v>
      </c>
      <c r="AF1866" s="358">
        <v>40512</v>
      </c>
      <c r="AG1866" s="147">
        <v>40512</v>
      </c>
      <c r="AH1866" s="147">
        <v>2010</v>
      </c>
      <c r="CB1866">
        <v>0</v>
      </c>
      <c r="CC1866" t="s">
        <v>1049</v>
      </c>
      <c r="CD1866" t="s">
        <v>971</v>
      </c>
      <c r="CE1866">
        <v>0</v>
      </c>
      <c r="CF1866" t="s">
        <v>1049</v>
      </c>
      <c r="CG1866" t="s">
        <v>963</v>
      </c>
    </row>
    <row r="1867" spans="21:85">
      <c r="U1867" t="s">
        <v>234</v>
      </c>
      <c r="V1867" t="s">
        <v>230</v>
      </c>
      <c r="W1867" t="s">
        <v>235</v>
      </c>
      <c r="X1867">
        <v>7</v>
      </c>
      <c r="Y1867">
        <v>84066</v>
      </c>
      <c r="Z1867" t="s">
        <v>1047</v>
      </c>
      <c r="AA1867" t="s">
        <v>1048</v>
      </c>
      <c r="AB1867">
        <v>1</v>
      </c>
      <c r="AC1867" t="s">
        <v>960</v>
      </c>
      <c r="AD1867">
        <v>1</v>
      </c>
      <c r="AE1867">
        <v>20101231</v>
      </c>
      <c r="AF1867" s="358">
        <v>40543</v>
      </c>
      <c r="AG1867" s="147">
        <v>40543</v>
      </c>
      <c r="AH1867" s="147">
        <v>2010</v>
      </c>
      <c r="CB1867">
        <v>0</v>
      </c>
      <c r="CC1867" t="s">
        <v>1049</v>
      </c>
      <c r="CD1867" t="s">
        <v>971</v>
      </c>
      <c r="CE1867">
        <v>0</v>
      </c>
      <c r="CF1867" t="s">
        <v>1049</v>
      </c>
      <c r="CG1867" t="s">
        <v>963</v>
      </c>
    </row>
    <row r="1868" spans="21:85">
      <c r="U1868" t="s">
        <v>234</v>
      </c>
      <c r="V1868" t="s">
        <v>230</v>
      </c>
      <c r="W1868" t="s">
        <v>235</v>
      </c>
      <c r="X1868">
        <v>7</v>
      </c>
      <c r="Y1868">
        <v>84066</v>
      </c>
      <c r="Z1868" t="s">
        <v>1047</v>
      </c>
      <c r="AA1868" t="s">
        <v>1048</v>
      </c>
      <c r="AB1868">
        <v>1</v>
      </c>
      <c r="AC1868" t="s">
        <v>960</v>
      </c>
      <c r="AD1868">
        <v>1</v>
      </c>
      <c r="AE1868">
        <v>20110131</v>
      </c>
      <c r="AF1868" s="358">
        <v>40574</v>
      </c>
      <c r="AG1868" s="147">
        <v>40574</v>
      </c>
      <c r="AH1868" s="147">
        <v>2011</v>
      </c>
      <c r="CB1868">
        <v>0</v>
      </c>
      <c r="CC1868" t="s">
        <v>1049</v>
      </c>
      <c r="CD1868" t="s">
        <v>971</v>
      </c>
      <c r="CE1868">
        <v>0</v>
      </c>
      <c r="CF1868" t="s">
        <v>1049</v>
      </c>
      <c r="CG1868" t="s">
        <v>963</v>
      </c>
    </row>
    <row r="1869" spans="21:85">
      <c r="U1869" t="s">
        <v>234</v>
      </c>
      <c r="V1869" t="s">
        <v>230</v>
      </c>
      <c r="W1869" t="s">
        <v>235</v>
      </c>
      <c r="X1869">
        <v>7</v>
      </c>
      <c r="Y1869">
        <v>84066</v>
      </c>
      <c r="Z1869" t="s">
        <v>1047</v>
      </c>
      <c r="AA1869" t="s">
        <v>1048</v>
      </c>
      <c r="AB1869">
        <v>1</v>
      </c>
      <c r="AC1869" t="s">
        <v>960</v>
      </c>
      <c r="AD1869">
        <v>1</v>
      </c>
      <c r="AE1869">
        <v>20110228</v>
      </c>
      <c r="AF1869" s="358">
        <v>40602</v>
      </c>
      <c r="AG1869" s="147">
        <v>40602</v>
      </c>
      <c r="AH1869" s="147">
        <v>2011</v>
      </c>
      <c r="CB1869">
        <v>0</v>
      </c>
      <c r="CC1869" t="s">
        <v>1049</v>
      </c>
      <c r="CD1869" t="s">
        <v>971</v>
      </c>
      <c r="CE1869">
        <v>0</v>
      </c>
      <c r="CF1869" t="s">
        <v>1049</v>
      </c>
      <c r="CG1869" t="s">
        <v>963</v>
      </c>
    </row>
    <row r="1870" spans="21:85">
      <c r="U1870" t="s">
        <v>234</v>
      </c>
      <c r="V1870" t="s">
        <v>230</v>
      </c>
      <c r="W1870" t="s">
        <v>235</v>
      </c>
      <c r="X1870">
        <v>7</v>
      </c>
      <c r="Y1870">
        <v>84066</v>
      </c>
      <c r="Z1870" t="s">
        <v>1047</v>
      </c>
      <c r="AA1870" t="s">
        <v>1048</v>
      </c>
      <c r="AB1870">
        <v>1</v>
      </c>
      <c r="AC1870" t="s">
        <v>960</v>
      </c>
      <c r="AD1870">
        <v>1</v>
      </c>
      <c r="AE1870">
        <v>20110331</v>
      </c>
      <c r="AF1870" s="358">
        <v>40633</v>
      </c>
      <c r="AG1870" s="147">
        <v>40633</v>
      </c>
      <c r="AH1870" s="147">
        <v>2011</v>
      </c>
      <c r="CB1870">
        <v>0</v>
      </c>
      <c r="CC1870" t="s">
        <v>1049</v>
      </c>
      <c r="CD1870" t="s">
        <v>971</v>
      </c>
      <c r="CE1870">
        <v>0</v>
      </c>
      <c r="CF1870" t="s">
        <v>1049</v>
      </c>
      <c r="CG1870" t="s">
        <v>963</v>
      </c>
    </row>
    <row r="1871" spans="21:85">
      <c r="U1871" t="s">
        <v>234</v>
      </c>
      <c r="V1871" t="s">
        <v>230</v>
      </c>
      <c r="W1871" t="s">
        <v>235</v>
      </c>
      <c r="X1871">
        <v>7</v>
      </c>
      <c r="Y1871">
        <v>84066</v>
      </c>
      <c r="Z1871" t="s">
        <v>1047</v>
      </c>
      <c r="AA1871" t="s">
        <v>1048</v>
      </c>
      <c r="AB1871">
        <v>1</v>
      </c>
      <c r="AC1871" t="s">
        <v>960</v>
      </c>
      <c r="AD1871">
        <v>1</v>
      </c>
      <c r="AE1871">
        <v>20110430</v>
      </c>
      <c r="AF1871" s="358">
        <v>40663</v>
      </c>
      <c r="AG1871" s="147">
        <v>40663</v>
      </c>
      <c r="AH1871" s="147">
        <v>2011</v>
      </c>
      <c r="CB1871">
        <v>0</v>
      </c>
      <c r="CC1871" t="s">
        <v>1049</v>
      </c>
      <c r="CD1871" t="s">
        <v>971</v>
      </c>
      <c r="CE1871">
        <v>0</v>
      </c>
      <c r="CF1871" t="s">
        <v>1049</v>
      </c>
      <c r="CG1871" t="s">
        <v>963</v>
      </c>
    </row>
    <row r="1872" spans="21:85">
      <c r="U1872" t="s">
        <v>234</v>
      </c>
      <c r="V1872" t="s">
        <v>230</v>
      </c>
      <c r="W1872" t="s">
        <v>235</v>
      </c>
      <c r="X1872">
        <v>7</v>
      </c>
      <c r="Y1872">
        <v>84066</v>
      </c>
      <c r="Z1872" t="s">
        <v>1047</v>
      </c>
      <c r="AA1872" t="s">
        <v>1048</v>
      </c>
      <c r="AB1872">
        <v>1</v>
      </c>
      <c r="AC1872" t="s">
        <v>960</v>
      </c>
      <c r="AD1872">
        <v>1</v>
      </c>
      <c r="AE1872">
        <v>20110531</v>
      </c>
      <c r="AF1872" s="358">
        <v>40694</v>
      </c>
      <c r="AG1872" s="147">
        <v>40694</v>
      </c>
      <c r="AH1872" s="147">
        <v>2011</v>
      </c>
      <c r="CB1872">
        <v>0</v>
      </c>
      <c r="CC1872" t="s">
        <v>1049</v>
      </c>
      <c r="CD1872" t="s">
        <v>971</v>
      </c>
      <c r="CE1872">
        <v>0</v>
      </c>
      <c r="CF1872" t="s">
        <v>1049</v>
      </c>
      <c r="CG1872" t="s">
        <v>963</v>
      </c>
    </row>
    <row r="1873" spans="21:85">
      <c r="U1873" t="s">
        <v>234</v>
      </c>
      <c r="V1873" t="s">
        <v>230</v>
      </c>
      <c r="W1873" t="s">
        <v>235</v>
      </c>
      <c r="X1873">
        <v>7</v>
      </c>
      <c r="Y1873">
        <v>84066</v>
      </c>
      <c r="Z1873" t="s">
        <v>1047</v>
      </c>
      <c r="AA1873" t="s">
        <v>1048</v>
      </c>
      <c r="AB1873">
        <v>1</v>
      </c>
      <c r="AC1873" t="s">
        <v>960</v>
      </c>
      <c r="AD1873">
        <v>1</v>
      </c>
      <c r="AE1873">
        <v>20110630</v>
      </c>
      <c r="AF1873" s="358">
        <v>40724</v>
      </c>
      <c r="AG1873" s="147">
        <v>40724</v>
      </c>
      <c r="AH1873" s="147">
        <v>2011</v>
      </c>
      <c r="CB1873">
        <v>0</v>
      </c>
      <c r="CC1873" t="s">
        <v>1049</v>
      </c>
      <c r="CD1873" t="s">
        <v>971</v>
      </c>
      <c r="CE1873">
        <v>0</v>
      </c>
      <c r="CF1873" t="s">
        <v>1049</v>
      </c>
      <c r="CG1873" t="s">
        <v>963</v>
      </c>
    </row>
    <row r="1874" spans="21:85">
      <c r="U1874" t="s">
        <v>234</v>
      </c>
      <c r="V1874" t="s">
        <v>230</v>
      </c>
      <c r="W1874" t="s">
        <v>235</v>
      </c>
      <c r="X1874">
        <v>7</v>
      </c>
      <c r="Y1874">
        <v>84066</v>
      </c>
      <c r="Z1874" t="s">
        <v>1047</v>
      </c>
      <c r="AA1874" t="s">
        <v>1048</v>
      </c>
      <c r="AB1874">
        <v>1</v>
      </c>
      <c r="AC1874" t="s">
        <v>960</v>
      </c>
      <c r="AD1874">
        <v>1</v>
      </c>
      <c r="AE1874">
        <v>20110731</v>
      </c>
      <c r="AF1874" s="358">
        <v>40755</v>
      </c>
      <c r="AG1874" s="147">
        <v>40755</v>
      </c>
      <c r="AH1874" s="147">
        <v>2011</v>
      </c>
      <c r="CB1874">
        <v>0</v>
      </c>
      <c r="CC1874" t="s">
        <v>1049</v>
      </c>
      <c r="CD1874" t="s">
        <v>971</v>
      </c>
      <c r="CE1874">
        <v>0</v>
      </c>
      <c r="CF1874" t="s">
        <v>1049</v>
      </c>
      <c r="CG1874" t="s">
        <v>963</v>
      </c>
    </row>
    <row r="1875" spans="21:85">
      <c r="U1875" t="s">
        <v>234</v>
      </c>
      <c r="V1875" t="s">
        <v>230</v>
      </c>
      <c r="W1875" t="s">
        <v>235</v>
      </c>
      <c r="X1875">
        <v>7</v>
      </c>
      <c r="Y1875">
        <v>84066</v>
      </c>
      <c r="Z1875" t="s">
        <v>1047</v>
      </c>
      <c r="AA1875" t="s">
        <v>1048</v>
      </c>
      <c r="AB1875">
        <v>1</v>
      </c>
      <c r="AC1875" t="s">
        <v>960</v>
      </c>
      <c r="AD1875">
        <v>1</v>
      </c>
      <c r="AE1875">
        <v>20110831</v>
      </c>
      <c r="AF1875" s="358">
        <v>40786</v>
      </c>
      <c r="AG1875" s="147">
        <v>40786</v>
      </c>
      <c r="AH1875" s="147">
        <v>2011</v>
      </c>
      <c r="CB1875">
        <v>0</v>
      </c>
      <c r="CC1875" t="s">
        <v>1049</v>
      </c>
      <c r="CD1875" t="s">
        <v>971</v>
      </c>
      <c r="CE1875">
        <v>0</v>
      </c>
      <c r="CF1875" t="s">
        <v>1049</v>
      </c>
      <c r="CG1875" t="s">
        <v>963</v>
      </c>
    </row>
    <row r="1876" spans="21:85">
      <c r="U1876" t="s">
        <v>234</v>
      </c>
      <c r="V1876" t="s">
        <v>230</v>
      </c>
      <c r="W1876" t="s">
        <v>235</v>
      </c>
      <c r="X1876">
        <v>7</v>
      </c>
      <c r="Y1876">
        <v>84066</v>
      </c>
      <c r="Z1876" t="s">
        <v>1047</v>
      </c>
      <c r="AA1876" t="s">
        <v>1048</v>
      </c>
      <c r="AB1876">
        <v>1</v>
      </c>
      <c r="AC1876" t="s">
        <v>960</v>
      </c>
      <c r="AD1876">
        <v>1</v>
      </c>
      <c r="AE1876">
        <v>20110930</v>
      </c>
      <c r="AF1876" s="358">
        <v>40816</v>
      </c>
      <c r="AG1876" s="147">
        <v>40816</v>
      </c>
      <c r="AH1876" s="147">
        <v>2011</v>
      </c>
      <c r="CB1876">
        <v>0</v>
      </c>
      <c r="CC1876" t="s">
        <v>1049</v>
      </c>
      <c r="CD1876" t="s">
        <v>971</v>
      </c>
      <c r="CE1876">
        <v>0</v>
      </c>
      <c r="CF1876" t="s">
        <v>1049</v>
      </c>
      <c r="CG1876" t="s">
        <v>963</v>
      </c>
    </row>
    <row r="1877" spans="21:85">
      <c r="U1877" t="s">
        <v>234</v>
      </c>
      <c r="V1877" t="s">
        <v>230</v>
      </c>
      <c r="W1877" t="s">
        <v>235</v>
      </c>
      <c r="X1877">
        <v>7</v>
      </c>
      <c r="Y1877">
        <v>84066</v>
      </c>
      <c r="Z1877" t="s">
        <v>1047</v>
      </c>
      <c r="AA1877" t="s">
        <v>1048</v>
      </c>
      <c r="AB1877">
        <v>1</v>
      </c>
      <c r="AC1877" t="s">
        <v>960</v>
      </c>
      <c r="AD1877">
        <v>1</v>
      </c>
      <c r="AE1877">
        <v>20111031</v>
      </c>
      <c r="AF1877" s="358">
        <v>40847</v>
      </c>
      <c r="AG1877" s="147">
        <v>40847</v>
      </c>
      <c r="AH1877" s="147">
        <v>2011</v>
      </c>
      <c r="CB1877">
        <v>0</v>
      </c>
      <c r="CC1877" t="s">
        <v>1049</v>
      </c>
      <c r="CD1877" t="s">
        <v>971</v>
      </c>
      <c r="CE1877">
        <v>0</v>
      </c>
      <c r="CF1877" t="s">
        <v>1049</v>
      </c>
      <c r="CG1877" t="s">
        <v>963</v>
      </c>
    </row>
    <row r="1878" spans="21:85">
      <c r="U1878" t="s">
        <v>234</v>
      </c>
      <c r="V1878" t="s">
        <v>230</v>
      </c>
      <c r="W1878" t="s">
        <v>235</v>
      </c>
      <c r="X1878">
        <v>7</v>
      </c>
      <c r="Y1878">
        <v>84066</v>
      </c>
      <c r="Z1878" t="s">
        <v>1047</v>
      </c>
      <c r="AA1878" t="s">
        <v>1048</v>
      </c>
      <c r="AB1878">
        <v>1</v>
      </c>
      <c r="AC1878" t="s">
        <v>960</v>
      </c>
      <c r="AD1878">
        <v>1</v>
      </c>
      <c r="AE1878">
        <v>20111130</v>
      </c>
      <c r="AF1878" s="358">
        <v>40877</v>
      </c>
      <c r="AG1878" s="147">
        <v>40877</v>
      </c>
      <c r="AH1878" s="147">
        <v>2011</v>
      </c>
      <c r="CB1878">
        <v>0</v>
      </c>
      <c r="CC1878" t="s">
        <v>1049</v>
      </c>
      <c r="CD1878" t="s">
        <v>971</v>
      </c>
      <c r="CE1878">
        <v>0</v>
      </c>
      <c r="CF1878" t="s">
        <v>1049</v>
      </c>
      <c r="CG1878" t="s">
        <v>963</v>
      </c>
    </row>
    <row r="1879" spans="21:85">
      <c r="U1879" t="s">
        <v>234</v>
      </c>
      <c r="V1879" t="s">
        <v>230</v>
      </c>
      <c r="W1879" t="s">
        <v>235</v>
      </c>
      <c r="X1879">
        <v>7</v>
      </c>
      <c r="Y1879">
        <v>84066</v>
      </c>
      <c r="Z1879" t="s">
        <v>1047</v>
      </c>
      <c r="AA1879" t="s">
        <v>1048</v>
      </c>
      <c r="AB1879">
        <v>1</v>
      </c>
      <c r="AC1879" t="s">
        <v>960</v>
      </c>
      <c r="AD1879">
        <v>1</v>
      </c>
      <c r="AE1879">
        <v>20111231</v>
      </c>
      <c r="AF1879" s="358">
        <v>40908</v>
      </c>
      <c r="AG1879" s="147">
        <v>40908</v>
      </c>
      <c r="AH1879" s="147">
        <v>2011</v>
      </c>
      <c r="CB1879">
        <v>0</v>
      </c>
      <c r="CC1879" t="s">
        <v>1049</v>
      </c>
      <c r="CD1879" t="s">
        <v>971</v>
      </c>
      <c r="CE1879">
        <v>0</v>
      </c>
      <c r="CF1879" t="s">
        <v>1049</v>
      </c>
      <c r="CG1879" t="s">
        <v>963</v>
      </c>
    </row>
    <row r="1880" spans="21:85">
      <c r="U1880" t="s">
        <v>234</v>
      </c>
      <c r="V1880" t="s">
        <v>230</v>
      </c>
      <c r="W1880" t="s">
        <v>235</v>
      </c>
      <c r="X1880">
        <v>7</v>
      </c>
      <c r="Y1880">
        <v>84066</v>
      </c>
      <c r="Z1880" t="s">
        <v>1047</v>
      </c>
      <c r="AA1880" t="s">
        <v>1048</v>
      </c>
      <c r="AB1880">
        <v>1</v>
      </c>
      <c r="AC1880" t="s">
        <v>960</v>
      </c>
      <c r="AD1880">
        <v>1</v>
      </c>
      <c r="AE1880">
        <v>20120131</v>
      </c>
      <c r="AF1880" s="358">
        <v>40939</v>
      </c>
      <c r="AG1880" s="147">
        <v>40939</v>
      </c>
      <c r="AH1880" s="147">
        <v>2012</v>
      </c>
      <c r="CB1880">
        <v>0</v>
      </c>
      <c r="CC1880" t="s">
        <v>1049</v>
      </c>
      <c r="CD1880" t="s">
        <v>971</v>
      </c>
      <c r="CE1880">
        <v>0</v>
      </c>
      <c r="CF1880" t="s">
        <v>1049</v>
      </c>
      <c r="CG1880" t="s">
        <v>963</v>
      </c>
    </row>
    <row r="1881" spans="21:85">
      <c r="U1881" t="s">
        <v>234</v>
      </c>
      <c r="V1881" t="s">
        <v>230</v>
      </c>
      <c r="W1881" t="s">
        <v>235</v>
      </c>
      <c r="X1881">
        <v>7</v>
      </c>
      <c r="Y1881">
        <v>84066</v>
      </c>
      <c r="Z1881" t="s">
        <v>1047</v>
      </c>
      <c r="AA1881" t="s">
        <v>1048</v>
      </c>
      <c r="AB1881">
        <v>1</v>
      </c>
      <c r="AC1881" t="s">
        <v>960</v>
      </c>
      <c r="AD1881">
        <v>1</v>
      </c>
      <c r="AE1881">
        <v>20120229</v>
      </c>
      <c r="AF1881" s="358">
        <v>40968</v>
      </c>
      <c r="AG1881" s="147">
        <v>40968</v>
      </c>
      <c r="AH1881" s="147">
        <v>2012</v>
      </c>
      <c r="CB1881">
        <v>0</v>
      </c>
      <c r="CC1881" t="s">
        <v>1049</v>
      </c>
      <c r="CD1881" t="s">
        <v>971</v>
      </c>
      <c r="CE1881">
        <v>0</v>
      </c>
      <c r="CF1881" t="s">
        <v>1049</v>
      </c>
      <c r="CG1881" t="s">
        <v>963</v>
      </c>
    </row>
    <row r="1882" spans="21:85">
      <c r="U1882" t="s">
        <v>234</v>
      </c>
      <c r="V1882" t="s">
        <v>230</v>
      </c>
      <c r="W1882" t="s">
        <v>235</v>
      </c>
      <c r="X1882">
        <v>7</v>
      </c>
      <c r="Y1882">
        <v>84066</v>
      </c>
      <c r="Z1882" t="s">
        <v>1047</v>
      </c>
      <c r="AA1882" t="s">
        <v>1048</v>
      </c>
      <c r="AB1882">
        <v>1</v>
      </c>
      <c r="AC1882" t="s">
        <v>960</v>
      </c>
      <c r="AD1882">
        <v>1</v>
      </c>
      <c r="AE1882">
        <v>20120331</v>
      </c>
      <c r="AF1882" s="358">
        <v>40999</v>
      </c>
      <c r="AG1882" s="147">
        <v>40999</v>
      </c>
      <c r="AH1882" s="147">
        <v>2012</v>
      </c>
      <c r="CB1882">
        <v>0</v>
      </c>
      <c r="CC1882" t="s">
        <v>1049</v>
      </c>
      <c r="CD1882" t="s">
        <v>971</v>
      </c>
      <c r="CE1882">
        <v>0</v>
      </c>
      <c r="CF1882" t="s">
        <v>1049</v>
      </c>
      <c r="CG1882" t="s">
        <v>963</v>
      </c>
    </row>
    <row r="1883" spans="21:85">
      <c r="U1883" t="s">
        <v>234</v>
      </c>
      <c r="V1883" t="s">
        <v>230</v>
      </c>
      <c r="W1883" t="s">
        <v>235</v>
      </c>
      <c r="X1883">
        <v>7</v>
      </c>
      <c r="Y1883">
        <v>84066</v>
      </c>
      <c r="Z1883" t="s">
        <v>1047</v>
      </c>
      <c r="AA1883" t="s">
        <v>1048</v>
      </c>
      <c r="AB1883">
        <v>1</v>
      </c>
      <c r="AC1883" t="s">
        <v>960</v>
      </c>
      <c r="AD1883">
        <v>1</v>
      </c>
      <c r="AE1883">
        <v>20120430</v>
      </c>
      <c r="AF1883" s="358">
        <v>41029</v>
      </c>
      <c r="AG1883" s="147">
        <v>41029</v>
      </c>
      <c r="AH1883" s="147">
        <v>2012</v>
      </c>
      <c r="CB1883">
        <v>0</v>
      </c>
      <c r="CC1883" t="s">
        <v>1049</v>
      </c>
      <c r="CD1883" t="s">
        <v>971</v>
      </c>
      <c r="CE1883">
        <v>0</v>
      </c>
      <c r="CF1883" t="s">
        <v>1049</v>
      </c>
      <c r="CG1883" t="s">
        <v>963</v>
      </c>
    </row>
    <row r="1884" spans="21:85">
      <c r="U1884" t="s">
        <v>234</v>
      </c>
      <c r="V1884" t="s">
        <v>230</v>
      </c>
      <c r="W1884" t="s">
        <v>235</v>
      </c>
      <c r="X1884">
        <v>7</v>
      </c>
      <c r="Y1884" t="s">
        <v>1092</v>
      </c>
      <c r="Z1884" t="s">
        <v>1093</v>
      </c>
      <c r="AA1884" t="s">
        <v>1094</v>
      </c>
      <c r="AB1884">
        <v>1</v>
      </c>
      <c r="AC1884" t="s">
        <v>960</v>
      </c>
      <c r="AD1884">
        <v>3</v>
      </c>
      <c r="AE1884">
        <v>20090930</v>
      </c>
      <c r="AF1884" s="358">
        <v>40086</v>
      </c>
      <c r="AG1884" s="147">
        <v>40086</v>
      </c>
      <c r="AH1884" s="147">
        <v>2009</v>
      </c>
      <c r="BF1884">
        <v>0</v>
      </c>
      <c r="BG1884" t="s">
        <v>1095</v>
      </c>
      <c r="BH1884" t="s">
        <v>971</v>
      </c>
      <c r="BI1884">
        <v>0</v>
      </c>
      <c r="BJ1884" t="s">
        <v>1095</v>
      </c>
      <c r="BK1884" t="s">
        <v>963</v>
      </c>
    </row>
    <row r="1885" spans="21:85">
      <c r="U1885" t="s">
        <v>234</v>
      </c>
      <c r="V1885" t="s">
        <v>230</v>
      </c>
      <c r="W1885" t="s">
        <v>235</v>
      </c>
      <c r="X1885">
        <v>7</v>
      </c>
      <c r="Y1885" t="s">
        <v>1092</v>
      </c>
      <c r="Z1885" t="s">
        <v>1093</v>
      </c>
      <c r="AA1885" t="s">
        <v>1094</v>
      </c>
      <c r="AB1885">
        <v>1</v>
      </c>
      <c r="AC1885" t="s">
        <v>960</v>
      </c>
      <c r="AD1885">
        <v>3</v>
      </c>
      <c r="AE1885">
        <v>20091231</v>
      </c>
      <c r="AF1885" s="358">
        <v>40178</v>
      </c>
      <c r="AG1885" s="147">
        <v>40178</v>
      </c>
      <c r="AH1885" s="147">
        <v>2009</v>
      </c>
      <c r="BG1885" t="s">
        <v>1095</v>
      </c>
      <c r="BH1885" t="s">
        <v>971</v>
      </c>
      <c r="BI1885">
        <v>0</v>
      </c>
      <c r="BJ1885" t="s">
        <v>1095</v>
      </c>
      <c r="BK1885" t="s">
        <v>963</v>
      </c>
    </row>
    <row r="1886" spans="21:85">
      <c r="U1886" t="s">
        <v>234</v>
      </c>
      <c r="V1886" t="s">
        <v>230</v>
      </c>
      <c r="W1886" t="s">
        <v>235</v>
      </c>
      <c r="X1886">
        <v>7</v>
      </c>
      <c r="Y1886" t="s">
        <v>1092</v>
      </c>
      <c r="Z1886" t="s">
        <v>1093</v>
      </c>
      <c r="AA1886" t="s">
        <v>1094</v>
      </c>
      <c r="AB1886">
        <v>1</v>
      </c>
      <c r="AC1886" t="s">
        <v>960</v>
      </c>
      <c r="AD1886">
        <v>3</v>
      </c>
      <c r="AE1886">
        <v>20100331</v>
      </c>
      <c r="AF1886" s="358">
        <v>40268</v>
      </c>
      <c r="AG1886" s="147">
        <v>40268</v>
      </c>
      <c r="AH1886" s="147">
        <v>2010</v>
      </c>
      <c r="BF1886">
        <v>0</v>
      </c>
      <c r="BG1886" t="s">
        <v>1095</v>
      </c>
      <c r="BH1886" t="s">
        <v>971</v>
      </c>
      <c r="BI1886">
        <v>0</v>
      </c>
      <c r="BJ1886" t="s">
        <v>1095</v>
      </c>
      <c r="BK1886" t="s">
        <v>963</v>
      </c>
    </row>
    <row r="1887" spans="21:85">
      <c r="U1887" t="s">
        <v>234</v>
      </c>
      <c r="V1887" t="s">
        <v>230</v>
      </c>
      <c r="W1887" t="s">
        <v>235</v>
      </c>
      <c r="X1887">
        <v>7</v>
      </c>
      <c r="Y1887" t="s">
        <v>1092</v>
      </c>
      <c r="Z1887" t="s">
        <v>1093</v>
      </c>
      <c r="AA1887" t="s">
        <v>1094</v>
      </c>
      <c r="AB1887">
        <v>1</v>
      </c>
      <c r="AC1887" t="s">
        <v>960</v>
      </c>
      <c r="AD1887">
        <v>3</v>
      </c>
      <c r="AE1887">
        <v>20100630</v>
      </c>
      <c r="AF1887" s="358">
        <v>40359</v>
      </c>
      <c r="AG1887" s="147">
        <v>40359</v>
      </c>
      <c r="AH1887" s="147">
        <v>2010</v>
      </c>
      <c r="BG1887" t="s">
        <v>1095</v>
      </c>
      <c r="BH1887" t="s">
        <v>971</v>
      </c>
      <c r="BI1887">
        <v>0</v>
      </c>
      <c r="BJ1887" t="s">
        <v>1095</v>
      </c>
      <c r="BK1887" t="s">
        <v>963</v>
      </c>
    </row>
    <row r="1888" spans="21:85">
      <c r="U1888" t="s">
        <v>234</v>
      </c>
      <c r="V1888" t="s">
        <v>230</v>
      </c>
      <c r="W1888" t="s">
        <v>235</v>
      </c>
      <c r="X1888">
        <v>7</v>
      </c>
      <c r="Y1888" t="s">
        <v>1092</v>
      </c>
      <c r="Z1888" t="s">
        <v>1093</v>
      </c>
      <c r="AA1888" t="s">
        <v>1094</v>
      </c>
      <c r="AB1888">
        <v>1</v>
      </c>
      <c r="AC1888" t="s">
        <v>960</v>
      </c>
      <c r="AD1888">
        <v>3</v>
      </c>
      <c r="AE1888">
        <v>20100930</v>
      </c>
      <c r="AF1888" s="358">
        <v>40451</v>
      </c>
      <c r="AG1888" s="147">
        <v>40451</v>
      </c>
      <c r="AH1888" s="147">
        <v>2010</v>
      </c>
      <c r="BF1888">
        <v>0</v>
      </c>
      <c r="BG1888" t="s">
        <v>1095</v>
      </c>
      <c r="BH1888" t="s">
        <v>971</v>
      </c>
      <c r="BI1888">
        <v>0</v>
      </c>
      <c r="BJ1888" t="s">
        <v>1095</v>
      </c>
      <c r="BK1888" t="s">
        <v>963</v>
      </c>
    </row>
    <row r="1889" spans="21:63">
      <c r="U1889" t="s">
        <v>234</v>
      </c>
      <c r="V1889" t="s">
        <v>230</v>
      </c>
      <c r="W1889" t="s">
        <v>235</v>
      </c>
      <c r="X1889">
        <v>7</v>
      </c>
      <c r="Y1889" t="s">
        <v>1092</v>
      </c>
      <c r="Z1889" t="s">
        <v>1093</v>
      </c>
      <c r="AA1889" t="s">
        <v>1094</v>
      </c>
      <c r="AB1889">
        <v>1</v>
      </c>
      <c r="AC1889" t="s">
        <v>960</v>
      </c>
      <c r="AD1889">
        <v>3</v>
      </c>
      <c r="AE1889">
        <v>20101231</v>
      </c>
      <c r="AF1889" s="358">
        <v>40543</v>
      </c>
      <c r="AG1889" s="147">
        <v>40543</v>
      </c>
      <c r="AH1889" s="147">
        <v>2010</v>
      </c>
      <c r="BG1889" t="s">
        <v>1095</v>
      </c>
      <c r="BH1889" t="s">
        <v>971</v>
      </c>
      <c r="BI1889">
        <v>0</v>
      </c>
      <c r="BJ1889" t="s">
        <v>1095</v>
      </c>
      <c r="BK1889" t="s">
        <v>963</v>
      </c>
    </row>
    <row r="1890" spans="21:63">
      <c r="U1890" t="s">
        <v>234</v>
      </c>
      <c r="V1890" t="s">
        <v>230</v>
      </c>
      <c r="W1890" t="s">
        <v>235</v>
      </c>
      <c r="X1890">
        <v>7</v>
      </c>
      <c r="Y1890" t="s">
        <v>1092</v>
      </c>
      <c r="Z1890" t="s">
        <v>1093</v>
      </c>
      <c r="AA1890" t="s">
        <v>1094</v>
      </c>
      <c r="AB1890">
        <v>1</v>
      </c>
      <c r="AC1890" t="s">
        <v>960</v>
      </c>
      <c r="AD1890">
        <v>3</v>
      </c>
      <c r="AE1890">
        <v>20110331</v>
      </c>
      <c r="AF1890" s="358">
        <v>40633</v>
      </c>
      <c r="AG1890" s="147">
        <v>40633</v>
      </c>
      <c r="AH1890" s="147">
        <v>2011</v>
      </c>
      <c r="BF1890">
        <v>0</v>
      </c>
      <c r="BG1890" t="s">
        <v>1095</v>
      </c>
      <c r="BH1890" t="s">
        <v>971</v>
      </c>
      <c r="BI1890">
        <v>0</v>
      </c>
      <c r="BJ1890" t="s">
        <v>1095</v>
      </c>
      <c r="BK1890" t="s">
        <v>963</v>
      </c>
    </row>
    <row r="1891" spans="21:63">
      <c r="U1891" t="s">
        <v>234</v>
      </c>
      <c r="V1891" t="s">
        <v>230</v>
      </c>
      <c r="W1891" t="s">
        <v>235</v>
      </c>
      <c r="X1891">
        <v>7</v>
      </c>
      <c r="Y1891" t="s">
        <v>1092</v>
      </c>
      <c r="Z1891" t="s">
        <v>1093</v>
      </c>
      <c r="AA1891" t="s">
        <v>1094</v>
      </c>
      <c r="AB1891">
        <v>1</v>
      </c>
      <c r="AC1891" t="s">
        <v>960</v>
      </c>
      <c r="AD1891">
        <v>3</v>
      </c>
      <c r="AE1891">
        <v>20110630</v>
      </c>
      <c r="AF1891" s="358">
        <v>40724</v>
      </c>
      <c r="AG1891" s="147">
        <v>40724</v>
      </c>
      <c r="AH1891" s="147">
        <v>2011</v>
      </c>
      <c r="BG1891" t="s">
        <v>1095</v>
      </c>
      <c r="BH1891" t="s">
        <v>971</v>
      </c>
      <c r="BI1891">
        <v>0</v>
      </c>
      <c r="BJ1891" t="s">
        <v>1095</v>
      </c>
      <c r="BK1891" t="s">
        <v>963</v>
      </c>
    </row>
    <row r="1892" spans="21:63">
      <c r="U1892" t="s">
        <v>234</v>
      </c>
      <c r="V1892" t="s">
        <v>230</v>
      </c>
      <c r="W1892" t="s">
        <v>235</v>
      </c>
      <c r="X1892">
        <v>7</v>
      </c>
      <c r="Y1892" t="s">
        <v>1092</v>
      </c>
      <c r="Z1892" t="s">
        <v>1093</v>
      </c>
      <c r="AA1892" t="s">
        <v>1094</v>
      </c>
      <c r="AB1892">
        <v>1</v>
      </c>
      <c r="AC1892" t="s">
        <v>960</v>
      </c>
      <c r="AD1892">
        <v>3</v>
      </c>
      <c r="AE1892">
        <v>20110930</v>
      </c>
      <c r="AF1892" s="358">
        <v>40816</v>
      </c>
      <c r="AG1892" s="147">
        <v>40816</v>
      </c>
      <c r="AH1892" s="147">
        <v>2011</v>
      </c>
      <c r="BF1892">
        <v>0</v>
      </c>
      <c r="BG1892" t="s">
        <v>1095</v>
      </c>
      <c r="BH1892" t="s">
        <v>971</v>
      </c>
      <c r="BI1892">
        <v>0</v>
      </c>
      <c r="BJ1892" t="s">
        <v>1095</v>
      </c>
      <c r="BK1892" t="s">
        <v>963</v>
      </c>
    </row>
    <row r="1893" spans="21:63">
      <c r="U1893" t="s">
        <v>234</v>
      </c>
      <c r="V1893" t="s">
        <v>230</v>
      </c>
      <c r="W1893" t="s">
        <v>235</v>
      </c>
      <c r="X1893">
        <v>7</v>
      </c>
      <c r="Y1893" t="s">
        <v>1092</v>
      </c>
      <c r="Z1893" t="s">
        <v>1093</v>
      </c>
      <c r="AA1893" t="s">
        <v>1094</v>
      </c>
      <c r="AB1893">
        <v>1</v>
      </c>
      <c r="AC1893" t="s">
        <v>960</v>
      </c>
      <c r="AD1893">
        <v>3</v>
      </c>
      <c r="AE1893">
        <v>20111231</v>
      </c>
      <c r="AF1893" s="358">
        <v>40908</v>
      </c>
      <c r="AG1893" s="147">
        <v>40908</v>
      </c>
      <c r="AH1893" s="147">
        <v>2011</v>
      </c>
      <c r="BG1893" t="s">
        <v>1095</v>
      </c>
      <c r="BH1893" t="s">
        <v>971</v>
      </c>
      <c r="BI1893">
        <v>0</v>
      </c>
      <c r="BJ1893" t="s">
        <v>1095</v>
      </c>
      <c r="BK1893" t="s">
        <v>963</v>
      </c>
    </row>
    <row r="1894" spans="21:63">
      <c r="U1894" t="s">
        <v>234</v>
      </c>
      <c r="V1894" t="s">
        <v>230</v>
      </c>
      <c r="W1894" t="s">
        <v>235</v>
      </c>
      <c r="X1894">
        <v>7</v>
      </c>
      <c r="Y1894" t="s">
        <v>1092</v>
      </c>
      <c r="Z1894" t="s">
        <v>1093</v>
      </c>
      <c r="AA1894" t="s">
        <v>1094</v>
      </c>
      <c r="AB1894">
        <v>1</v>
      </c>
      <c r="AC1894" t="s">
        <v>960</v>
      </c>
      <c r="AD1894">
        <v>3</v>
      </c>
      <c r="AE1894">
        <v>20120331</v>
      </c>
      <c r="AF1894" s="358">
        <v>40999</v>
      </c>
      <c r="AG1894" s="147">
        <v>40999</v>
      </c>
      <c r="AH1894" s="147">
        <v>2012</v>
      </c>
      <c r="BF1894">
        <v>0</v>
      </c>
      <c r="BG1894" t="s">
        <v>1095</v>
      </c>
      <c r="BH1894" t="s">
        <v>971</v>
      </c>
      <c r="BI1894">
        <v>0</v>
      </c>
      <c r="BJ1894" t="s">
        <v>1095</v>
      </c>
      <c r="BK1894" t="s">
        <v>963</v>
      </c>
    </row>
    <row r="1895" spans="21:63">
      <c r="U1895" t="s">
        <v>234</v>
      </c>
      <c r="V1895" t="s">
        <v>230</v>
      </c>
      <c r="W1895" t="s">
        <v>235</v>
      </c>
      <c r="X1895">
        <v>7</v>
      </c>
      <c r="Y1895" t="s">
        <v>1096</v>
      </c>
      <c r="Z1895" t="s">
        <v>1097</v>
      </c>
      <c r="AA1895" t="s">
        <v>1098</v>
      </c>
      <c r="AB1895">
        <v>1</v>
      </c>
      <c r="AC1895" t="s">
        <v>960</v>
      </c>
      <c r="AD1895">
        <v>3</v>
      </c>
      <c r="AE1895">
        <v>20090930</v>
      </c>
      <c r="AF1895" s="358">
        <v>40086</v>
      </c>
      <c r="AG1895" s="147">
        <v>40086</v>
      </c>
      <c r="AH1895" s="147">
        <v>2009</v>
      </c>
      <c r="BG1895" t="s">
        <v>1095</v>
      </c>
      <c r="BH1895" t="s">
        <v>971</v>
      </c>
      <c r="BI1895">
        <v>0</v>
      </c>
      <c r="BJ1895" t="s">
        <v>1095</v>
      </c>
      <c r="BK1895" t="s">
        <v>963</v>
      </c>
    </row>
    <row r="1896" spans="21:63">
      <c r="U1896" t="s">
        <v>234</v>
      </c>
      <c r="V1896" t="s">
        <v>230</v>
      </c>
      <c r="W1896" t="s">
        <v>235</v>
      </c>
      <c r="X1896">
        <v>7</v>
      </c>
      <c r="Y1896" t="s">
        <v>1096</v>
      </c>
      <c r="Z1896" t="s">
        <v>1097</v>
      </c>
      <c r="AA1896" t="s">
        <v>1098</v>
      </c>
      <c r="AB1896">
        <v>1</v>
      </c>
      <c r="AC1896" t="s">
        <v>960</v>
      </c>
      <c r="AD1896">
        <v>3</v>
      </c>
      <c r="AE1896">
        <v>20091231</v>
      </c>
      <c r="AF1896" s="358">
        <v>40178</v>
      </c>
      <c r="AG1896" s="147">
        <v>40178</v>
      </c>
      <c r="AH1896" s="147">
        <v>2009</v>
      </c>
      <c r="BG1896" t="s">
        <v>1095</v>
      </c>
      <c r="BH1896" t="s">
        <v>971</v>
      </c>
      <c r="BI1896">
        <v>0</v>
      </c>
      <c r="BJ1896" t="s">
        <v>1095</v>
      </c>
      <c r="BK1896" t="s">
        <v>963</v>
      </c>
    </row>
    <row r="1897" spans="21:63">
      <c r="U1897" t="s">
        <v>234</v>
      </c>
      <c r="V1897" t="s">
        <v>230</v>
      </c>
      <c r="W1897" t="s">
        <v>235</v>
      </c>
      <c r="X1897">
        <v>7</v>
      </c>
      <c r="Y1897" t="s">
        <v>1096</v>
      </c>
      <c r="Z1897" t="s">
        <v>1097</v>
      </c>
      <c r="AA1897" t="s">
        <v>1098</v>
      </c>
      <c r="AB1897">
        <v>1</v>
      </c>
      <c r="AC1897" t="s">
        <v>960</v>
      </c>
      <c r="AD1897">
        <v>3</v>
      </c>
      <c r="AE1897">
        <v>20100331</v>
      </c>
      <c r="AF1897" s="358">
        <v>40268</v>
      </c>
      <c r="AG1897" s="147">
        <v>40268</v>
      </c>
      <c r="AH1897" s="147">
        <v>2010</v>
      </c>
      <c r="BG1897" t="s">
        <v>1095</v>
      </c>
      <c r="BH1897" t="s">
        <v>971</v>
      </c>
      <c r="BI1897">
        <v>0</v>
      </c>
      <c r="BJ1897" t="s">
        <v>1095</v>
      </c>
      <c r="BK1897" t="s">
        <v>963</v>
      </c>
    </row>
    <row r="1898" spans="21:63">
      <c r="U1898" t="s">
        <v>234</v>
      </c>
      <c r="V1898" t="s">
        <v>230</v>
      </c>
      <c r="W1898" t="s">
        <v>235</v>
      </c>
      <c r="X1898">
        <v>7</v>
      </c>
      <c r="Y1898" t="s">
        <v>1096</v>
      </c>
      <c r="Z1898" t="s">
        <v>1097</v>
      </c>
      <c r="AA1898" t="s">
        <v>1098</v>
      </c>
      <c r="AB1898">
        <v>1</v>
      </c>
      <c r="AC1898" t="s">
        <v>960</v>
      </c>
      <c r="AD1898">
        <v>3</v>
      </c>
      <c r="AE1898">
        <v>20100630</v>
      </c>
      <c r="AF1898" s="358">
        <v>40359</v>
      </c>
      <c r="AG1898" s="147">
        <v>40359</v>
      </c>
      <c r="AH1898" s="147">
        <v>2010</v>
      </c>
      <c r="BF1898">
        <v>0</v>
      </c>
      <c r="BG1898" t="s">
        <v>1095</v>
      </c>
      <c r="BH1898" t="s">
        <v>971</v>
      </c>
      <c r="BI1898">
        <v>0</v>
      </c>
      <c r="BJ1898" t="s">
        <v>1095</v>
      </c>
      <c r="BK1898" t="s">
        <v>963</v>
      </c>
    </row>
    <row r="1899" spans="21:63">
      <c r="U1899" t="s">
        <v>234</v>
      </c>
      <c r="V1899" t="s">
        <v>230</v>
      </c>
      <c r="W1899" t="s">
        <v>235</v>
      </c>
      <c r="X1899">
        <v>7</v>
      </c>
      <c r="Y1899" t="s">
        <v>1096</v>
      </c>
      <c r="Z1899" t="s">
        <v>1097</v>
      </c>
      <c r="AA1899" t="s">
        <v>1098</v>
      </c>
      <c r="AB1899">
        <v>1</v>
      </c>
      <c r="AC1899" t="s">
        <v>960</v>
      </c>
      <c r="AD1899">
        <v>3</v>
      </c>
      <c r="AE1899">
        <v>20100930</v>
      </c>
      <c r="AF1899" s="358">
        <v>40451</v>
      </c>
      <c r="AG1899" s="147">
        <v>40451</v>
      </c>
      <c r="AH1899" s="147">
        <v>2010</v>
      </c>
      <c r="BG1899" t="s">
        <v>1095</v>
      </c>
      <c r="BH1899" t="s">
        <v>971</v>
      </c>
      <c r="BI1899">
        <v>0</v>
      </c>
      <c r="BJ1899" t="s">
        <v>1095</v>
      </c>
      <c r="BK1899" t="s">
        <v>963</v>
      </c>
    </row>
    <row r="1900" spans="21:63">
      <c r="U1900" t="s">
        <v>234</v>
      </c>
      <c r="V1900" t="s">
        <v>230</v>
      </c>
      <c r="W1900" t="s">
        <v>235</v>
      </c>
      <c r="X1900">
        <v>7</v>
      </c>
      <c r="Y1900" t="s">
        <v>1096</v>
      </c>
      <c r="Z1900" t="s">
        <v>1097</v>
      </c>
      <c r="AA1900" t="s">
        <v>1098</v>
      </c>
      <c r="AB1900">
        <v>1</v>
      </c>
      <c r="AC1900" t="s">
        <v>960</v>
      </c>
      <c r="AD1900">
        <v>3</v>
      </c>
      <c r="AE1900">
        <v>20101231</v>
      </c>
      <c r="AF1900" s="358">
        <v>40543</v>
      </c>
      <c r="AG1900" s="147">
        <v>40543</v>
      </c>
      <c r="AH1900" s="147">
        <v>2010</v>
      </c>
      <c r="BF1900">
        <v>0</v>
      </c>
      <c r="BG1900" t="s">
        <v>1095</v>
      </c>
      <c r="BH1900" t="s">
        <v>971</v>
      </c>
      <c r="BI1900">
        <v>0</v>
      </c>
      <c r="BJ1900" t="s">
        <v>1095</v>
      </c>
      <c r="BK1900" t="s">
        <v>963</v>
      </c>
    </row>
    <row r="1901" spans="21:63">
      <c r="U1901" t="s">
        <v>234</v>
      </c>
      <c r="V1901" t="s">
        <v>230</v>
      </c>
      <c r="W1901" t="s">
        <v>235</v>
      </c>
      <c r="X1901">
        <v>7</v>
      </c>
      <c r="Y1901" t="s">
        <v>1096</v>
      </c>
      <c r="Z1901" t="s">
        <v>1097</v>
      </c>
      <c r="AA1901" t="s">
        <v>1098</v>
      </c>
      <c r="AB1901">
        <v>1</v>
      </c>
      <c r="AC1901" t="s">
        <v>960</v>
      </c>
      <c r="AD1901">
        <v>3</v>
      </c>
      <c r="AE1901">
        <v>20110331</v>
      </c>
      <c r="AF1901" s="358">
        <v>40633</v>
      </c>
      <c r="AG1901" s="147">
        <v>40633</v>
      </c>
      <c r="AH1901" s="147">
        <v>2011</v>
      </c>
      <c r="BG1901" t="s">
        <v>1095</v>
      </c>
      <c r="BH1901" t="s">
        <v>971</v>
      </c>
      <c r="BI1901">
        <v>0</v>
      </c>
      <c r="BJ1901" t="s">
        <v>1095</v>
      </c>
      <c r="BK1901" t="s">
        <v>963</v>
      </c>
    </row>
    <row r="1902" spans="21:63">
      <c r="U1902" t="s">
        <v>234</v>
      </c>
      <c r="V1902" t="s">
        <v>230</v>
      </c>
      <c r="W1902" t="s">
        <v>235</v>
      </c>
      <c r="X1902">
        <v>7</v>
      </c>
      <c r="Y1902" t="s">
        <v>1096</v>
      </c>
      <c r="Z1902" t="s">
        <v>1097</v>
      </c>
      <c r="AA1902" t="s">
        <v>1098</v>
      </c>
      <c r="AB1902">
        <v>1</v>
      </c>
      <c r="AC1902" t="s">
        <v>960</v>
      </c>
      <c r="AD1902">
        <v>3</v>
      </c>
      <c r="AE1902">
        <v>20110630</v>
      </c>
      <c r="AF1902" s="358">
        <v>40724</v>
      </c>
      <c r="AG1902" s="147">
        <v>40724</v>
      </c>
      <c r="AH1902" s="147">
        <v>2011</v>
      </c>
      <c r="BF1902">
        <v>0</v>
      </c>
      <c r="BG1902" t="s">
        <v>1095</v>
      </c>
      <c r="BH1902" t="s">
        <v>971</v>
      </c>
      <c r="BI1902">
        <v>0</v>
      </c>
      <c r="BJ1902" t="s">
        <v>1095</v>
      </c>
      <c r="BK1902" t="s">
        <v>963</v>
      </c>
    </row>
    <row r="1903" spans="21:63">
      <c r="U1903" t="s">
        <v>234</v>
      </c>
      <c r="V1903" t="s">
        <v>230</v>
      </c>
      <c r="W1903" t="s">
        <v>235</v>
      </c>
      <c r="X1903">
        <v>7</v>
      </c>
      <c r="Y1903" t="s">
        <v>1096</v>
      </c>
      <c r="Z1903" t="s">
        <v>1097</v>
      </c>
      <c r="AA1903" t="s">
        <v>1098</v>
      </c>
      <c r="AB1903">
        <v>1</v>
      </c>
      <c r="AC1903" t="s">
        <v>960</v>
      </c>
      <c r="AD1903">
        <v>3</v>
      </c>
      <c r="AE1903">
        <v>20110930</v>
      </c>
      <c r="AF1903" s="358">
        <v>40816</v>
      </c>
      <c r="AG1903" s="147">
        <v>40816</v>
      </c>
      <c r="AH1903" s="147">
        <v>2011</v>
      </c>
      <c r="BG1903" t="s">
        <v>1095</v>
      </c>
      <c r="BH1903" t="s">
        <v>971</v>
      </c>
      <c r="BI1903">
        <v>0</v>
      </c>
      <c r="BJ1903" t="s">
        <v>1095</v>
      </c>
      <c r="BK1903" t="s">
        <v>963</v>
      </c>
    </row>
    <row r="1904" spans="21:63">
      <c r="U1904" t="s">
        <v>234</v>
      </c>
      <c r="V1904" t="s">
        <v>230</v>
      </c>
      <c r="W1904" t="s">
        <v>235</v>
      </c>
      <c r="X1904">
        <v>7</v>
      </c>
      <c r="Y1904" t="s">
        <v>1096</v>
      </c>
      <c r="Z1904" t="s">
        <v>1097</v>
      </c>
      <c r="AA1904" t="s">
        <v>1098</v>
      </c>
      <c r="AB1904">
        <v>1</v>
      </c>
      <c r="AC1904" t="s">
        <v>960</v>
      </c>
      <c r="AD1904">
        <v>3</v>
      </c>
      <c r="AE1904">
        <v>20111231</v>
      </c>
      <c r="AF1904" s="358">
        <v>40908</v>
      </c>
      <c r="AG1904" s="147">
        <v>40908</v>
      </c>
      <c r="AH1904" s="147">
        <v>2011</v>
      </c>
      <c r="BF1904">
        <v>0</v>
      </c>
      <c r="BG1904" t="s">
        <v>1095</v>
      </c>
      <c r="BH1904" t="s">
        <v>971</v>
      </c>
      <c r="BI1904">
        <v>0</v>
      </c>
      <c r="BJ1904" t="s">
        <v>1095</v>
      </c>
      <c r="BK1904" t="s">
        <v>963</v>
      </c>
    </row>
    <row r="1905" spans="21:63">
      <c r="U1905" t="s">
        <v>234</v>
      </c>
      <c r="V1905" t="s">
        <v>230</v>
      </c>
      <c r="W1905" t="s">
        <v>235</v>
      </c>
      <c r="X1905">
        <v>7</v>
      </c>
      <c r="Y1905" t="s">
        <v>1096</v>
      </c>
      <c r="Z1905" t="s">
        <v>1097</v>
      </c>
      <c r="AA1905" t="s">
        <v>1098</v>
      </c>
      <c r="AB1905">
        <v>1</v>
      </c>
      <c r="AC1905" t="s">
        <v>960</v>
      </c>
      <c r="AD1905">
        <v>3</v>
      </c>
      <c r="AE1905">
        <v>20120331</v>
      </c>
      <c r="AF1905" s="358">
        <v>40999</v>
      </c>
      <c r="AG1905" s="147">
        <v>40999</v>
      </c>
      <c r="AH1905" s="147">
        <v>2012</v>
      </c>
      <c r="BG1905" t="s">
        <v>1095</v>
      </c>
      <c r="BH1905" t="s">
        <v>971</v>
      </c>
      <c r="BI1905">
        <v>0</v>
      </c>
      <c r="BJ1905" t="s">
        <v>1095</v>
      </c>
      <c r="BK1905" t="s">
        <v>963</v>
      </c>
    </row>
    <row r="1906" spans="21:63">
      <c r="U1906" t="s">
        <v>234</v>
      </c>
      <c r="V1906" t="s">
        <v>230</v>
      </c>
      <c r="W1906" t="s">
        <v>235</v>
      </c>
      <c r="X1906">
        <v>8</v>
      </c>
      <c r="Y1906">
        <v>95</v>
      </c>
      <c r="Z1906" t="s">
        <v>968</v>
      </c>
      <c r="AA1906" t="s">
        <v>972</v>
      </c>
      <c r="AB1906">
        <v>1</v>
      </c>
      <c r="AC1906" t="s">
        <v>960</v>
      </c>
      <c r="AD1906">
        <v>1</v>
      </c>
      <c r="AE1906">
        <v>20120531</v>
      </c>
      <c r="AF1906" s="358">
        <v>41060</v>
      </c>
      <c r="AG1906" s="147">
        <v>41060</v>
      </c>
      <c r="AH1906" s="147">
        <v>2012</v>
      </c>
      <c r="AV1906" t="s">
        <v>973</v>
      </c>
      <c r="AW1906" t="s">
        <v>971</v>
      </c>
      <c r="AX1906">
        <v>1000</v>
      </c>
      <c r="AY1906" t="s">
        <v>973</v>
      </c>
      <c r="AZ1906" t="s">
        <v>962</v>
      </c>
      <c r="BG1906" t="s">
        <v>973</v>
      </c>
      <c r="BH1906" t="s">
        <v>971</v>
      </c>
      <c r="BI1906">
        <v>1500</v>
      </c>
      <c r="BJ1906" t="s">
        <v>973</v>
      </c>
      <c r="BK1906" t="s">
        <v>963</v>
      </c>
    </row>
    <row r="1907" spans="21:63">
      <c r="U1907" t="s">
        <v>234</v>
      </c>
      <c r="V1907" t="s">
        <v>230</v>
      </c>
      <c r="W1907" t="s">
        <v>235</v>
      </c>
      <c r="X1907">
        <v>8</v>
      </c>
      <c r="Y1907">
        <v>95</v>
      </c>
      <c r="Z1907" t="s">
        <v>968</v>
      </c>
      <c r="AA1907" t="s">
        <v>972</v>
      </c>
      <c r="AB1907">
        <v>1</v>
      </c>
      <c r="AC1907" t="s">
        <v>960</v>
      </c>
      <c r="AD1907">
        <v>1</v>
      </c>
      <c r="AE1907">
        <v>20120630</v>
      </c>
      <c r="AF1907" s="358">
        <v>41090</v>
      </c>
      <c r="AG1907" s="147">
        <v>41090</v>
      </c>
      <c r="AH1907" s="147">
        <v>2012</v>
      </c>
      <c r="AV1907" t="s">
        <v>973</v>
      </c>
      <c r="AW1907" t="s">
        <v>971</v>
      </c>
      <c r="AX1907">
        <v>1000</v>
      </c>
      <c r="AY1907" t="s">
        <v>973</v>
      </c>
      <c r="AZ1907" t="s">
        <v>962</v>
      </c>
      <c r="BG1907" t="s">
        <v>973</v>
      </c>
      <c r="BH1907" t="s">
        <v>971</v>
      </c>
      <c r="BI1907">
        <v>1500</v>
      </c>
      <c r="BJ1907" t="s">
        <v>973</v>
      </c>
      <c r="BK1907" t="s">
        <v>963</v>
      </c>
    </row>
    <row r="1908" spans="21:63">
      <c r="U1908" t="s">
        <v>234</v>
      </c>
      <c r="V1908" t="s">
        <v>230</v>
      </c>
      <c r="W1908" t="s">
        <v>235</v>
      </c>
      <c r="X1908">
        <v>8</v>
      </c>
      <c r="Y1908">
        <v>95</v>
      </c>
      <c r="Z1908" t="s">
        <v>968</v>
      </c>
      <c r="AA1908" t="s">
        <v>972</v>
      </c>
      <c r="AB1908">
        <v>1</v>
      </c>
      <c r="AC1908" t="s">
        <v>960</v>
      </c>
      <c r="AD1908">
        <v>1</v>
      </c>
      <c r="AE1908">
        <v>20120731</v>
      </c>
      <c r="AF1908" s="358">
        <v>41121</v>
      </c>
      <c r="AG1908" s="147">
        <v>41121</v>
      </c>
      <c r="AH1908" s="147">
        <v>2012</v>
      </c>
      <c r="AV1908" t="s">
        <v>973</v>
      </c>
      <c r="AW1908" t="s">
        <v>971</v>
      </c>
      <c r="AX1908">
        <v>1000</v>
      </c>
      <c r="AY1908" t="s">
        <v>973</v>
      </c>
      <c r="AZ1908" t="s">
        <v>962</v>
      </c>
      <c r="BG1908" t="s">
        <v>973</v>
      </c>
      <c r="BH1908" t="s">
        <v>971</v>
      </c>
      <c r="BI1908">
        <v>1500</v>
      </c>
      <c r="BJ1908" t="s">
        <v>973</v>
      </c>
      <c r="BK1908" t="s">
        <v>963</v>
      </c>
    </row>
    <row r="1909" spans="21:63">
      <c r="U1909" t="s">
        <v>234</v>
      </c>
      <c r="V1909" t="s">
        <v>230</v>
      </c>
      <c r="W1909" t="s">
        <v>235</v>
      </c>
      <c r="X1909">
        <v>8</v>
      </c>
      <c r="Y1909">
        <v>95</v>
      </c>
      <c r="Z1909" t="s">
        <v>968</v>
      </c>
      <c r="AA1909" t="s">
        <v>972</v>
      </c>
      <c r="AB1909">
        <v>1</v>
      </c>
      <c r="AC1909" t="s">
        <v>960</v>
      </c>
      <c r="AD1909">
        <v>1</v>
      </c>
      <c r="AE1909">
        <v>20120831</v>
      </c>
      <c r="AF1909" s="358">
        <v>41152</v>
      </c>
      <c r="AG1909" s="147">
        <v>41152</v>
      </c>
      <c r="AH1909" s="147">
        <v>2012</v>
      </c>
      <c r="AV1909" t="s">
        <v>973</v>
      </c>
      <c r="AW1909" t="s">
        <v>971</v>
      </c>
      <c r="AX1909">
        <v>1000</v>
      </c>
      <c r="AY1909" t="s">
        <v>973</v>
      </c>
      <c r="AZ1909" t="s">
        <v>962</v>
      </c>
      <c r="BG1909" t="s">
        <v>973</v>
      </c>
      <c r="BH1909" t="s">
        <v>971</v>
      </c>
      <c r="BI1909">
        <v>1500</v>
      </c>
      <c r="BJ1909" t="s">
        <v>973</v>
      </c>
      <c r="BK1909" t="s">
        <v>963</v>
      </c>
    </row>
    <row r="1910" spans="21:63">
      <c r="U1910" t="s">
        <v>234</v>
      </c>
      <c r="V1910" t="s">
        <v>230</v>
      </c>
      <c r="W1910" t="s">
        <v>235</v>
      </c>
      <c r="X1910">
        <v>8</v>
      </c>
      <c r="Y1910">
        <v>95</v>
      </c>
      <c r="Z1910" t="s">
        <v>968</v>
      </c>
      <c r="AA1910" t="s">
        <v>972</v>
      </c>
      <c r="AB1910">
        <v>1</v>
      </c>
      <c r="AC1910" t="s">
        <v>960</v>
      </c>
      <c r="AD1910">
        <v>1</v>
      </c>
      <c r="AE1910">
        <v>20120930</v>
      </c>
      <c r="AF1910" s="358">
        <v>41182</v>
      </c>
      <c r="AG1910" s="147">
        <v>41182</v>
      </c>
      <c r="AH1910" s="147">
        <v>2012</v>
      </c>
      <c r="AV1910" t="s">
        <v>973</v>
      </c>
      <c r="AW1910" t="s">
        <v>971</v>
      </c>
      <c r="AX1910">
        <v>1000</v>
      </c>
      <c r="AY1910" t="s">
        <v>973</v>
      </c>
      <c r="AZ1910" t="s">
        <v>962</v>
      </c>
      <c r="BG1910" t="s">
        <v>973</v>
      </c>
      <c r="BH1910" t="s">
        <v>971</v>
      </c>
      <c r="BI1910">
        <v>1500</v>
      </c>
      <c r="BJ1910" t="s">
        <v>973</v>
      </c>
      <c r="BK1910" t="s">
        <v>963</v>
      </c>
    </row>
    <row r="1911" spans="21:63">
      <c r="U1911" t="s">
        <v>234</v>
      </c>
      <c r="V1911" t="s">
        <v>230</v>
      </c>
      <c r="W1911" t="s">
        <v>235</v>
      </c>
      <c r="X1911">
        <v>8</v>
      </c>
      <c r="Y1911">
        <v>400</v>
      </c>
      <c r="Z1911" t="s">
        <v>977</v>
      </c>
      <c r="AA1911" t="s">
        <v>978</v>
      </c>
      <c r="AB1911">
        <v>1</v>
      </c>
      <c r="AC1911" t="s">
        <v>960</v>
      </c>
      <c r="AD1911">
        <v>1</v>
      </c>
      <c r="AE1911">
        <v>20090731</v>
      </c>
      <c r="AF1911" s="358">
        <v>40025</v>
      </c>
      <c r="AG1911" s="147">
        <v>40025</v>
      </c>
      <c r="AH1911" s="147">
        <v>2009</v>
      </c>
      <c r="AK1911" t="s">
        <v>979</v>
      </c>
      <c r="AL1911" t="s">
        <v>980</v>
      </c>
      <c r="AM1911">
        <v>6.5</v>
      </c>
      <c r="AN1911" t="s">
        <v>979</v>
      </c>
      <c r="AO1911" t="s">
        <v>981</v>
      </c>
      <c r="BG1911" t="s">
        <v>979</v>
      </c>
      <c r="BH1911" t="s">
        <v>971</v>
      </c>
      <c r="BI1911">
        <v>9</v>
      </c>
      <c r="BJ1911" t="s">
        <v>979</v>
      </c>
      <c r="BK1911" t="s">
        <v>963</v>
      </c>
    </row>
    <row r="1912" spans="21:63">
      <c r="U1912" t="s">
        <v>234</v>
      </c>
      <c r="V1912" t="s">
        <v>230</v>
      </c>
      <c r="W1912" t="s">
        <v>235</v>
      </c>
      <c r="X1912">
        <v>8</v>
      </c>
      <c r="Y1912">
        <v>400</v>
      </c>
      <c r="Z1912" t="s">
        <v>977</v>
      </c>
      <c r="AA1912" t="s">
        <v>978</v>
      </c>
      <c r="AB1912">
        <v>1</v>
      </c>
      <c r="AC1912" t="s">
        <v>960</v>
      </c>
      <c r="AD1912">
        <v>1</v>
      </c>
      <c r="AE1912">
        <v>20090831</v>
      </c>
      <c r="AF1912" s="358">
        <v>40056</v>
      </c>
      <c r="AG1912" s="147">
        <v>40056</v>
      </c>
      <c r="AH1912" s="147">
        <v>2009</v>
      </c>
      <c r="AK1912" t="s">
        <v>979</v>
      </c>
      <c r="AL1912" t="s">
        <v>980</v>
      </c>
      <c r="AM1912">
        <v>6.5</v>
      </c>
      <c r="AN1912" t="s">
        <v>979</v>
      </c>
      <c r="AO1912" t="s">
        <v>981</v>
      </c>
      <c r="BG1912" t="s">
        <v>979</v>
      </c>
      <c r="BH1912" t="s">
        <v>971</v>
      </c>
      <c r="BI1912">
        <v>9</v>
      </c>
      <c r="BJ1912" t="s">
        <v>979</v>
      </c>
      <c r="BK1912" t="s">
        <v>963</v>
      </c>
    </row>
    <row r="1913" spans="21:63">
      <c r="U1913" t="s">
        <v>234</v>
      </c>
      <c r="V1913" t="s">
        <v>230</v>
      </c>
      <c r="W1913" t="s">
        <v>235</v>
      </c>
      <c r="X1913">
        <v>8</v>
      </c>
      <c r="Y1913">
        <v>400</v>
      </c>
      <c r="Z1913" t="s">
        <v>977</v>
      </c>
      <c r="AA1913" t="s">
        <v>978</v>
      </c>
      <c r="AB1913">
        <v>1</v>
      </c>
      <c r="AC1913" t="s">
        <v>960</v>
      </c>
      <c r="AD1913">
        <v>1</v>
      </c>
      <c r="AE1913">
        <v>20090930</v>
      </c>
      <c r="AF1913" s="358">
        <v>40086</v>
      </c>
      <c r="AG1913" s="147">
        <v>40086</v>
      </c>
      <c r="AH1913" s="147">
        <v>2009</v>
      </c>
      <c r="AK1913" t="s">
        <v>979</v>
      </c>
      <c r="AL1913" t="s">
        <v>980</v>
      </c>
      <c r="AM1913">
        <v>6.5</v>
      </c>
      <c r="AN1913" t="s">
        <v>979</v>
      </c>
      <c r="AO1913" t="s">
        <v>981</v>
      </c>
      <c r="BG1913" t="s">
        <v>979</v>
      </c>
      <c r="BH1913" t="s">
        <v>971</v>
      </c>
      <c r="BI1913">
        <v>9</v>
      </c>
      <c r="BJ1913" t="s">
        <v>979</v>
      </c>
      <c r="BK1913" t="s">
        <v>963</v>
      </c>
    </row>
    <row r="1914" spans="21:63">
      <c r="U1914" t="s">
        <v>234</v>
      </c>
      <c r="V1914" t="s">
        <v>230</v>
      </c>
      <c r="W1914" t="s">
        <v>235</v>
      </c>
      <c r="X1914">
        <v>8</v>
      </c>
      <c r="Y1914">
        <v>400</v>
      </c>
      <c r="Z1914" t="s">
        <v>977</v>
      </c>
      <c r="AA1914" t="s">
        <v>978</v>
      </c>
      <c r="AB1914">
        <v>1</v>
      </c>
      <c r="AC1914" t="s">
        <v>960</v>
      </c>
      <c r="AD1914">
        <v>1</v>
      </c>
      <c r="AE1914">
        <v>20091031</v>
      </c>
      <c r="AF1914" s="358">
        <v>40117</v>
      </c>
      <c r="AG1914" s="147">
        <v>40117</v>
      </c>
      <c r="AH1914" s="147">
        <v>2009</v>
      </c>
      <c r="AK1914" t="s">
        <v>979</v>
      </c>
      <c r="AL1914" t="s">
        <v>980</v>
      </c>
      <c r="AM1914">
        <v>6.5</v>
      </c>
      <c r="AN1914" t="s">
        <v>979</v>
      </c>
      <c r="AO1914" t="s">
        <v>981</v>
      </c>
      <c r="BG1914" t="s">
        <v>979</v>
      </c>
      <c r="BH1914" t="s">
        <v>971</v>
      </c>
      <c r="BI1914">
        <v>9</v>
      </c>
      <c r="BJ1914" t="s">
        <v>979</v>
      </c>
      <c r="BK1914" t="s">
        <v>963</v>
      </c>
    </row>
    <row r="1915" spans="21:63">
      <c r="U1915" t="s">
        <v>234</v>
      </c>
      <c r="V1915" t="s">
        <v>230</v>
      </c>
      <c r="W1915" t="s">
        <v>235</v>
      </c>
      <c r="X1915">
        <v>8</v>
      </c>
      <c r="Y1915">
        <v>400</v>
      </c>
      <c r="Z1915" t="s">
        <v>977</v>
      </c>
      <c r="AA1915" t="s">
        <v>978</v>
      </c>
      <c r="AB1915">
        <v>1</v>
      </c>
      <c r="AC1915" t="s">
        <v>960</v>
      </c>
      <c r="AD1915">
        <v>1</v>
      </c>
      <c r="AE1915">
        <v>20091130</v>
      </c>
      <c r="AF1915" s="358">
        <v>40147</v>
      </c>
      <c r="AG1915" s="147">
        <v>40147</v>
      </c>
      <c r="AH1915" s="147">
        <v>2009</v>
      </c>
      <c r="AK1915" t="s">
        <v>979</v>
      </c>
      <c r="AL1915" t="s">
        <v>980</v>
      </c>
      <c r="AM1915">
        <v>6.5</v>
      </c>
      <c r="AN1915" t="s">
        <v>979</v>
      </c>
      <c r="AO1915" t="s">
        <v>981</v>
      </c>
      <c r="BG1915" t="s">
        <v>979</v>
      </c>
      <c r="BH1915" t="s">
        <v>971</v>
      </c>
      <c r="BI1915">
        <v>9</v>
      </c>
      <c r="BJ1915" t="s">
        <v>979</v>
      </c>
      <c r="BK1915" t="s">
        <v>963</v>
      </c>
    </row>
    <row r="1916" spans="21:63">
      <c r="U1916" t="s">
        <v>234</v>
      </c>
      <c r="V1916" t="s">
        <v>230</v>
      </c>
      <c r="W1916" t="s">
        <v>235</v>
      </c>
      <c r="X1916">
        <v>8</v>
      </c>
      <c r="Y1916">
        <v>400</v>
      </c>
      <c r="Z1916" t="s">
        <v>977</v>
      </c>
      <c r="AA1916" t="s">
        <v>978</v>
      </c>
      <c r="AB1916">
        <v>1</v>
      </c>
      <c r="AC1916" t="s">
        <v>960</v>
      </c>
      <c r="AD1916">
        <v>1</v>
      </c>
      <c r="AE1916">
        <v>20091231</v>
      </c>
      <c r="AF1916" s="358">
        <v>40178</v>
      </c>
      <c r="AG1916" s="147">
        <v>40178</v>
      </c>
      <c r="AH1916" s="147">
        <v>2009</v>
      </c>
      <c r="AK1916" t="s">
        <v>979</v>
      </c>
      <c r="AL1916" t="s">
        <v>980</v>
      </c>
      <c r="AM1916">
        <v>6.5</v>
      </c>
      <c r="AN1916" t="s">
        <v>979</v>
      </c>
      <c r="AO1916" t="s">
        <v>981</v>
      </c>
      <c r="BG1916" t="s">
        <v>979</v>
      </c>
      <c r="BH1916" t="s">
        <v>971</v>
      </c>
      <c r="BI1916">
        <v>9</v>
      </c>
      <c r="BJ1916" t="s">
        <v>979</v>
      </c>
      <c r="BK1916" t="s">
        <v>963</v>
      </c>
    </row>
    <row r="1917" spans="21:63">
      <c r="U1917" t="s">
        <v>234</v>
      </c>
      <c r="V1917" t="s">
        <v>230</v>
      </c>
      <c r="W1917" t="s">
        <v>235</v>
      </c>
      <c r="X1917">
        <v>8</v>
      </c>
      <c r="Y1917">
        <v>400</v>
      </c>
      <c r="Z1917" t="s">
        <v>977</v>
      </c>
      <c r="AA1917" t="s">
        <v>978</v>
      </c>
      <c r="AB1917">
        <v>1</v>
      </c>
      <c r="AC1917" t="s">
        <v>960</v>
      </c>
      <c r="AD1917">
        <v>1</v>
      </c>
      <c r="AE1917">
        <v>20100131</v>
      </c>
      <c r="AF1917" s="358">
        <v>40209</v>
      </c>
      <c r="AG1917" s="147">
        <v>40209</v>
      </c>
      <c r="AH1917" s="147">
        <v>2010</v>
      </c>
      <c r="AK1917" t="s">
        <v>979</v>
      </c>
      <c r="AL1917" t="s">
        <v>980</v>
      </c>
      <c r="AM1917">
        <v>6.5</v>
      </c>
      <c r="AN1917" t="s">
        <v>979</v>
      </c>
      <c r="AO1917" t="s">
        <v>981</v>
      </c>
      <c r="BG1917" t="s">
        <v>979</v>
      </c>
      <c r="BH1917" t="s">
        <v>971</v>
      </c>
      <c r="BI1917">
        <v>9</v>
      </c>
      <c r="BJ1917" t="s">
        <v>979</v>
      </c>
      <c r="BK1917" t="s">
        <v>963</v>
      </c>
    </row>
    <row r="1918" spans="21:63">
      <c r="U1918" t="s">
        <v>234</v>
      </c>
      <c r="V1918" t="s">
        <v>230</v>
      </c>
      <c r="W1918" t="s">
        <v>235</v>
      </c>
      <c r="X1918">
        <v>8</v>
      </c>
      <c r="Y1918">
        <v>400</v>
      </c>
      <c r="Z1918" t="s">
        <v>977</v>
      </c>
      <c r="AA1918" t="s">
        <v>978</v>
      </c>
      <c r="AB1918">
        <v>1</v>
      </c>
      <c r="AC1918" t="s">
        <v>960</v>
      </c>
      <c r="AD1918">
        <v>1</v>
      </c>
      <c r="AE1918">
        <v>20100228</v>
      </c>
      <c r="AF1918" s="358">
        <v>40237</v>
      </c>
      <c r="AG1918" s="147">
        <v>40237</v>
      </c>
      <c r="AH1918" s="147">
        <v>2010</v>
      </c>
      <c r="AK1918" t="s">
        <v>979</v>
      </c>
      <c r="AL1918" t="s">
        <v>980</v>
      </c>
      <c r="AM1918">
        <v>6.5</v>
      </c>
      <c r="AN1918" t="s">
        <v>979</v>
      </c>
      <c r="AO1918" t="s">
        <v>981</v>
      </c>
      <c r="BG1918" t="s">
        <v>979</v>
      </c>
      <c r="BH1918" t="s">
        <v>971</v>
      </c>
      <c r="BI1918">
        <v>9</v>
      </c>
      <c r="BJ1918" t="s">
        <v>979</v>
      </c>
      <c r="BK1918" t="s">
        <v>963</v>
      </c>
    </row>
    <row r="1919" spans="21:63">
      <c r="U1919" t="s">
        <v>234</v>
      </c>
      <c r="V1919" t="s">
        <v>230</v>
      </c>
      <c r="W1919" t="s">
        <v>235</v>
      </c>
      <c r="X1919">
        <v>8</v>
      </c>
      <c r="Y1919">
        <v>400</v>
      </c>
      <c r="Z1919" t="s">
        <v>977</v>
      </c>
      <c r="AA1919" t="s">
        <v>978</v>
      </c>
      <c r="AB1919">
        <v>1</v>
      </c>
      <c r="AC1919" t="s">
        <v>960</v>
      </c>
      <c r="AD1919">
        <v>1</v>
      </c>
      <c r="AE1919">
        <v>20100331</v>
      </c>
      <c r="AF1919" s="358">
        <v>40268</v>
      </c>
      <c r="AG1919" s="147">
        <v>40268</v>
      </c>
      <c r="AH1919" s="147">
        <v>2010</v>
      </c>
      <c r="AK1919" t="s">
        <v>979</v>
      </c>
      <c r="AL1919" t="s">
        <v>980</v>
      </c>
      <c r="AM1919">
        <v>6.5</v>
      </c>
      <c r="AN1919" t="s">
        <v>979</v>
      </c>
      <c r="AO1919" t="s">
        <v>981</v>
      </c>
      <c r="BG1919" t="s">
        <v>979</v>
      </c>
      <c r="BH1919" t="s">
        <v>971</v>
      </c>
      <c r="BI1919">
        <v>9</v>
      </c>
      <c r="BJ1919" t="s">
        <v>979</v>
      </c>
      <c r="BK1919" t="s">
        <v>963</v>
      </c>
    </row>
    <row r="1920" spans="21:63">
      <c r="U1920" t="s">
        <v>234</v>
      </c>
      <c r="V1920" t="s">
        <v>230</v>
      </c>
      <c r="W1920" t="s">
        <v>235</v>
      </c>
      <c r="X1920">
        <v>8</v>
      </c>
      <c r="Y1920">
        <v>400</v>
      </c>
      <c r="Z1920" t="s">
        <v>977</v>
      </c>
      <c r="AA1920" t="s">
        <v>978</v>
      </c>
      <c r="AB1920">
        <v>1</v>
      </c>
      <c r="AC1920" t="s">
        <v>960</v>
      </c>
      <c r="AD1920">
        <v>1</v>
      </c>
      <c r="AE1920">
        <v>20100430</v>
      </c>
      <c r="AF1920" s="358">
        <v>40298</v>
      </c>
      <c r="AG1920" s="147">
        <v>40298</v>
      </c>
      <c r="AH1920" s="147">
        <v>2010</v>
      </c>
      <c r="AK1920" t="s">
        <v>979</v>
      </c>
      <c r="AL1920" t="s">
        <v>980</v>
      </c>
      <c r="AM1920">
        <v>6.5</v>
      </c>
      <c r="AN1920" t="s">
        <v>979</v>
      </c>
      <c r="AO1920" t="s">
        <v>981</v>
      </c>
      <c r="BG1920" t="s">
        <v>979</v>
      </c>
      <c r="BH1920" t="s">
        <v>971</v>
      </c>
      <c r="BI1920">
        <v>9</v>
      </c>
      <c r="BJ1920" t="s">
        <v>979</v>
      </c>
      <c r="BK1920" t="s">
        <v>963</v>
      </c>
    </row>
    <row r="1921" spans="21:63">
      <c r="U1921" t="s">
        <v>234</v>
      </c>
      <c r="V1921" t="s">
        <v>230</v>
      </c>
      <c r="W1921" t="s">
        <v>235</v>
      </c>
      <c r="X1921">
        <v>8</v>
      </c>
      <c r="Y1921">
        <v>400</v>
      </c>
      <c r="Z1921" t="s">
        <v>977</v>
      </c>
      <c r="AA1921" t="s">
        <v>978</v>
      </c>
      <c r="AB1921">
        <v>1</v>
      </c>
      <c r="AC1921" t="s">
        <v>960</v>
      </c>
      <c r="AD1921">
        <v>1</v>
      </c>
      <c r="AE1921">
        <v>20100531</v>
      </c>
      <c r="AF1921" s="358">
        <v>40329</v>
      </c>
      <c r="AG1921" s="147">
        <v>40329</v>
      </c>
      <c r="AH1921" s="147">
        <v>2010</v>
      </c>
      <c r="AK1921" t="s">
        <v>979</v>
      </c>
      <c r="AL1921" t="s">
        <v>980</v>
      </c>
      <c r="AM1921">
        <v>6.5</v>
      </c>
      <c r="AN1921" t="s">
        <v>979</v>
      </c>
      <c r="AO1921" t="s">
        <v>981</v>
      </c>
      <c r="BG1921" t="s">
        <v>979</v>
      </c>
      <c r="BH1921" t="s">
        <v>971</v>
      </c>
      <c r="BI1921">
        <v>9</v>
      </c>
      <c r="BJ1921" t="s">
        <v>979</v>
      </c>
      <c r="BK1921" t="s">
        <v>963</v>
      </c>
    </row>
    <row r="1922" spans="21:63">
      <c r="U1922" t="s">
        <v>234</v>
      </c>
      <c r="V1922" t="s">
        <v>230</v>
      </c>
      <c r="W1922" t="s">
        <v>235</v>
      </c>
      <c r="X1922">
        <v>8</v>
      </c>
      <c r="Y1922">
        <v>400</v>
      </c>
      <c r="Z1922" t="s">
        <v>977</v>
      </c>
      <c r="AA1922" t="s">
        <v>978</v>
      </c>
      <c r="AB1922">
        <v>1</v>
      </c>
      <c r="AC1922" t="s">
        <v>960</v>
      </c>
      <c r="AD1922">
        <v>1</v>
      </c>
      <c r="AE1922">
        <v>20100630</v>
      </c>
      <c r="AF1922" s="358">
        <v>40359</v>
      </c>
      <c r="AG1922" s="147">
        <v>40359</v>
      </c>
      <c r="AH1922" s="147">
        <v>2010</v>
      </c>
      <c r="AK1922" t="s">
        <v>979</v>
      </c>
      <c r="AL1922" t="s">
        <v>980</v>
      </c>
      <c r="AM1922">
        <v>6.5</v>
      </c>
      <c r="AN1922" t="s">
        <v>979</v>
      </c>
      <c r="AO1922" t="s">
        <v>981</v>
      </c>
      <c r="BG1922" t="s">
        <v>979</v>
      </c>
      <c r="BH1922" t="s">
        <v>971</v>
      </c>
      <c r="BI1922">
        <v>9</v>
      </c>
      <c r="BJ1922" t="s">
        <v>979</v>
      </c>
      <c r="BK1922" t="s">
        <v>963</v>
      </c>
    </row>
    <row r="1923" spans="21:63">
      <c r="U1923" t="s">
        <v>234</v>
      </c>
      <c r="V1923" t="s">
        <v>230</v>
      </c>
      <c r="W1923" t="s">
        <v>235</v>
      </c>
      <c r="X1923">
        <v>8</v>
      </c>
      <c r="Y1923">
        <v>400</v>
      </c>
      <c r="Z1923" t="s">
        <v>977</v>
      </c>
      <c r="AA1923" t="s">
        <v>978</v>
      </c>
      <c r="AB1923">
        <v>1</v>
      </c>
      <c r="AC1923" t="s">
        <v>960</v>
      </c>
      <c r="AD1923">
        <v>1</v>
      </c>
      <c r="AE1923">
        <v>20100731</v>
      </c>
      <c r="AF1923" s="358">
        <v>40390</v>
      </c>
      <c r="AG1923" s="147">
        <v>40390</v>
      </c>
      <c r="AH1923" s="147">
        <v>2010</v>
      </c>
      <c r="AK1923" t="s">
        <v>979</v>
      </c>
      <c r="AL1923" t="s">
        <v>980</v>
      </c>
      <c r="AM1923">
        <v>6.5</v>
      </c>
      <c r="AN1923" t="s">
        <v>979</v>
      </c>
      <c r="AO1923" t="s">
        <v>981</v>
      </c>
      <c r="BG1923" t="s">
        <v>979</v>
      </c>
      <c r="BH1923" t="s">
        <v>971</v>
      </c>
      <c r="BI1923">
        <v>9</v>
      </c>
      <c r="BJ1923" t="s">
        <v>979</v>
      </c>
      <c r="BK1923" t="s">
        <v>963</v>
      </c>
    </row>
    <row r="1924" spans="21:63">
      <c r="U1924" t="s">
        <v>234</v>
      </c>
      <c r="V1924" t="s">
        <v>230</v>
      </c>
      <c r="W1924" t="s">
        <v>235</v>
      </c>
      <c r="X1924">
        <v>8</v>
      </c>
      <c r="Y1924">
        <v>400</v>
      </c>
      <c r="Z1924" t="s">
        <v>977</v>
      </c>
      <c r="AA1924" t="s">
        <v>978</v>
      </c>
      <c r="AB1924">
        <v>1</v>
      </c>
      <c r="AC1924" t="s">
        <v>960</v>
      </c>
      <c r="AD1924">
        <v>1</v>
      </c>
      <c r="AE1924">
        <v>20100831</v>
      </c>
      <c r="AF1924" s="358">
        <v>40421</v>
      </c>
      <c r="AG1924" s="147">
        <v>40421</v>
      </c>
      <c r="AH1924" s="147">
        <v>2010</v>
      </c>
      <c r="AK1924" t="s">
        <v>979</v>
      </c>
      <c r="AL1924" t="s">
        <v>980</v>
      </c>
      <c r="AM1924">
        <v>6.5</v>
      </c>
      <c r="AN1924" t="s">
        <v>979</v>
      </c>
      <c r="AO1924" t="s">
        <v>981</v>
      </c>
      <c r="BG1924" t="s">
        <v>979</v>
      </c>
      <c r="BH1924" t="s">
        <v>971</v>
      </c>
      <c r="BI1924">
        <v>9</v>
      </c>
      <c r="BJ1924" t="s">
        <v>979</v>
      </c>
      <c r="BK1924" t="s">
        <v>963</v>
      </c>
    </row>
    <row r="1925" spans="21:63">
      <c r="U1925" t="s">
        <v>234</v>
      </c>
      <c r="V1925" t="s">
        <v>230</v>
      </c>
      <c r="W1925" t="s">
        <v>235</v>
      </c>
      <c r="X1925">
        <v>8</v>
      </c>
      <c r="Y1925">
        <v>400</v>
      </c>
      <c r="Z1925" t="s">
        <v>977</v>
      </c>
      <c r="AA1925" t="s">
        <v>978</v>
      </c>
      <c r="AB1925">
        <v>1</v>
      </c>
      <c r="AC1925" t="s">
        <v>960</v>
      </c>
      <c r="AD1925">
        <v>1</v>
      </c>
      <c r="AE1925">
        <v>20100930</v>
      </c>
      <c r="AF1925" s="358">
        <v>40451</v>
      </c>
      <c r="AG1925" s="147">
        <v>40451</v>
      </c>
      <c r="AH1925" s="147">
        <v>2010</v>
      </c>
      <c r="AK1925" t="s">
        <v>979</v>
      </c>
      <c r="AL1925" t="s">
        <v>980</v>
      </c>
      <c r="AM1925">
        <v>6.5</v>
      </c>
      <c r="AN1925" t="s">
        <v>979</v>
      </c>
      <c r="AO1925" t="s">
        <v>981</v>
      </c>
      <c r="BG1925" t="s">
        <v>979</v>
      </c>
      <c r="BH1925" t="s">
        <v>971</v>
      </c>
      <c r="BI1925">
        <v>9</v>
      </c>
      <c r="BJ1925" t="s">
        <v>979</v>
      </c>
      <c r="BK1925" t="s">
        <v>963</v>
      </c>
    </row>
    <row r="1926" spans="21:63">
      <c r="U1926" t="s">
        <v>234</v>
      </c>
      <c r="V1926" t="s">
        <v>230</v>
      </c>
      <c r="W1926" t="s">
        <v>235</v>
      </c>
      <c r="X1926">
        <v>8</v>
      </c>
      <c r="Y1926">
        <v>400</v>
      </c>
      <c r="Z1926" t="s">
        <v>977</v>
      </c>
      <c r="AA1926" t="s">
        <v>978</v>
      </c>
      <c r="AB1926">
        <v>1</v>
      </c>
      <c r="AC1926" t="s">
        <v>960</v>
      </c>
      <c r="AD1926">
        <v>1</v>
      </c>
      <c r="AE1926">
        <v>20101031</v>
      </c>
      <c r="AF1926" s="358">
        <v>40482</v>
      </c>
      <c r="AG1926" s="147">
        <v>40482</v>
      </c>
      <c r="AH1926" s="147">
        <v>2010</v>
      </c>
      <c r="AK1926" t="s">
        <v>979</v>
      </c>
      <c r="AL1926" t="s">
        <v>980</v>
      </c>
      <c r="AM1926">
        <v>6.5</v>
      </c>
      <c r="AN1926" t="s">
        <v>979</v>
      </c>
      <c r="AO1926" t="s">
        <v>981</v>
      </c>
      <c r="BG1926" t="s">
        <v>979</v>
      </c>
      <c r="BH1926" t="s">
        <v>971</v>
      </c>
      <c r="BI1926">
        <v>9</v>
      </c>
      <c r="BJ1926" t="s">
        <v>979</v>
      </c>
      <c r="BK1926" t="s">
        <v>963</v>
      </c>
    </row>
    <row r="1927" spans="21:63">
      <c r="U1927" t="s">
        <v>234</v>
      </c>
      <c r="V1927" t="s">
        <v>230</v>
      </c>
      <c r="W1927" t="s">
        <v>235</v>
      </c>
      <c r="X1927">
        <v>8</v>
      </c>
      <c r="Y1927">
        <v>400</v>
      </c>
      <c r="Z1927" t="s">
        <v>977</v>
      </c>
      <c r="AA1927" t="s">
        <v>978</v>
      </c>
      <c r="AB1927">
        <v>1</v>
      </c>
      <c r="AC1927" t="s">
        <v>960</v>
      </c>
      <c r="AD1927">
        <v>1</v>
      </c>
      <c r="AE1927">
        <v>20101130</v>
      </c>
      <c r="AF1927" s="358">
        <v>40512</v>
      </c>
      <c r="AG1927" s="147">
        <v>40512</v>
      </c>
      <c r="AH1927" s="147">
        <v>2010</v>
      </c>
      <c r="AK1927" t="s">
        <v>979</v>
      </c>
      <c r="AL1927" t="s">
        <v>980</v>
      </c>
      <c r="AM1927">
        <v>6.5</v>
      </c>
      <c r="AN1927" t="s">
        <v>979</v>
      </c>
      <c r="AO1927" t="s">
        <v>981</v>
      </c>
      <c r="BG1927" t="s">
        <v>979</v>
      </c>
      <c r="BH1927" t="s">
        <v>971</v>
      </c>
      <c r="BI1927">
        <v>9</v>
      </c>
      <c r="BJ1927" t="s">
        <v>979</v>
      </c>
      <c r="BK1927" t="s">
        <v>963</v>
      </c>
    </row>
    <row r="1928" spans="21:63">
      <c r="U1928" t="s">
        <v>234</v>
      </c>
      <c r="V1928" t="s">
        <v>230</v>
      </c>
      <c r="W1928" t="s">
        <v>235</v>
      </c>
      <c r="X1928">
        <v>8</v>
      </c>
      <c r="Y1928">
        <v>400</v>
      </c>
      <c r="Z1928" t="s">
        <v>977</v>
      </c>
      <c r="AA1928" t="s">
        <v>978</v>
      </c>
      <c r="AB1928">
        <v>1</v>
      </c>
      <c r="AC1928" t="s">
        <v>960</v>
      </c>
      <c r="AD1928">
        <v>1</v>
      </c>
      <c r="AE1928">
        <v>20101231</v>
      </c>
      <c r="AF1928" s="358">
        <v>40543</v>
      </c>
      <c r="AG1928" s="147">
        <v>40543</v>
      </c>
      <c r="AH1928" s="147">
        <v>2010</v>
      </c>
      <c r="AK1928" t="s">
        <v>979</v>
      </c>
      <c r="AL1928" t="s">
        <v>980</v>
      </c>
      <c r="AM1928">
        <v>6.5</v>
      </c>
      <c r="AN1928" t="s">
        <v>979</v>
      </c>
      <c r="AO1928" t="s">
        <v>981</v>
      </c>
      <c r="BG1928" t="s">
        <v>979</v>
      </c>
      <c r="BH1928" t="s">
        <v>971</v>
      </c>
      <c r="BI1928">
        <v>9</v>
      </c>
      <c r="BJ1928" t="s">
        <v>979</v>
      </c>
      <c r="BK1928" t="s">
        <v>963</v>
      </c>
    </row>
    <row r="1929" spans="21:63">
      <c r="U1929" t="s">
        <v>234</v>
      </c>
      <c r="V1929" t="s">
        <v>230</v>
      </c>
      <c r="W1929" t="s">
        <v>235</v>
      </c>
      <c r="X1929">
        <v>8</v>
      </c>
      <c r="Y1929">
        <v>400</v>
      </c>
      <c r="Z1929" t="s">
        <v>977</v>
      </c>
      <c r="AA1929" t="s">
        <v>978</v>
      </c>
      <c r="AB1929">
        <v>1</v>
      </c>
      <c r="AC1929" t="s">
        <v>960</v>
      </c>
      <c r="AD1929">
        <v>1</v>
      </c>
      <c r="AE1929">
        <v>20110131</v>
      </c>
      <c r="AF1929" s="358">
        <v>40574</v>
      </c>
      <c r="AG1929" s="147">
        <v>40574</v>
      </c>
      <c r="AH1929" s="147">
        <v>2011</v>
      </c>
      <c r="AK1929" t="s">
        <v>979</v>
      </c>
      <c r="AL1929" t="s">
        <v>980</v>
      </c>
      <c r="AM1929">
        <v>6.5</v>
      </c>
      <c r="AN1929" t="s">
        <v>979</v>
      </c>
      <c r="AO1929" t="s">
        <v>981</v>
      </c>
      <c r="BG1929" t="s">
        <v>979</v>
      </c>
      <c r="BH1929" t="s">
        <v>971</v>
      </c>
      <c r="BI1929">
        <v>9</v>
      </c>
      <c r="BJ1929" t="s">
        <v>979</v>
      </c>
      <c r="BK1929" t="s">
        <v>963</v>
      </c>
    </row>
    <row r="1930" spans="21:63">
      <c r="U1930" t="s">
        <v>234</v>
      </c>
      <c r="V1930" t="s">
        <v>230</v>
      </c>
      <c r="W1930" t="s">
        <v>235</v>
      </c>
      <c r="X1930">
        <v>8</v>
      </c>
      <c r="Y1930">
        <v>400</v>
      </c>
      <c r="Z1930" t="s">
        <v>977</v>
      </c>
      <c r="AA1930" t="s">
        <v>978</v>
      </c>
      <c r="AB1930">
        <v>1</v>
      </c>
      <c r="AC1930" t="s">
        <v>960</v>
      </c>
      <c r="AD1930">
        <v>1</v>
      </c>
      <c r="AE1930">
        <v>20110228</v>
      </c>
      <c r="AF1930" s="358">
        <v>40602</v>
      </c>
      <c r="AG1930" s="147">
        <v>40602</v>
      </c>
      <c r="AH1930" s="147">
        <v>2011</v>
      </c>
      <c r="AK1930" t="s">
        <v>979</v>
      </c>
      <c r="AL1930" t="s">
        <v>980</v>
      </c>
      <c r="AM1930">
        <v>6.5</v>
      </c>
      <c r="AN1930" t="s">
        <v>979</v>
      </c>
      <c r="AO1930" t="s">
        <v>981</v>
      </c>
      <c r="BG1930" t="s">
        <v>979</v>
      </c>
      <c r="BH1930" t="s">
        <v>971</v>
      </c>
      <c r="BI1930">
        <v>9</v>
      </c>
      <c r="BJ1930" t="s">
        <v>979</v>
      </c>
      <c r="BK1930" t="s">
        <v>963</v>
      </c>
    </row>
    <row r="1931" spans="21:63">
      <c r="U1931" t="s">
        <v>234</v>
      </c>
      <c r="V1931" t="s">
        <v>230</v>
      </c>
      <c r="W1931" t="s">
        <v>235</v>
      </c>
      <c r="X1931">
        <v>8</v>
      </c>
      <c r="Y1931">
        <v>400</v>
      </c>
      <c r="Z1931" t="s">
        <v>977</v>
      </c>
      <c r="AA1931" t="s">
        <v>978</v>
      </c>
      <c r="AB1931">
        <v>1</v>
      </c>
      <c r="AC1931" t="s">
        <v>960</v>
      </c>
      <c r="AD1931">
        <v>1</v>
      </c>
      <c r="AE1931">
        <v>20110331</v>
      </c>
      <c r="AF1931" s="358">
        <v>40633</v>
      </c>
      <c r="AG1931" s="147">
        <v>40633</v>
      </c>
      <c r="AH1931" s="147">
        <v>2011</v>
      </c>
      <c r="AK1931" t="s">
        <v>979</v>
      </c>
      <c r="AL1931" t="s">
        <v>980</v>
      </c>
      <c r="AM1931">
        <v>6.5</v>
      </c>
      <c r="AN1931" t="s">
        <v>979</v>
      </c>
      <c r="AO1931" t="s">
        <v>981</v>
      </c>
      <c r="BG1931" t="s">
        <v>979</v>
      </c>
      <c r="BH1931" t="s">
        <v>971</v>
      </c>
      <c r="BI1931">
        <v>9</v>
      </c>
      <c r="BJ1931" t="s">
        <v>979</v>
      </c>
      <c r="BK1931" t="s">
        <v>963</v>
      </c>
    </row>
    <row r="1932" spans="21:63">
      <c r="U1932" t="s">
        <v>234</v>
      </c>
      <c r="V1932" t="s">
        <v>230</v>
      </c>
      <c r="W1932" t="s">
        <v>235</v>
      </c>
      <c r="X1932">
        <v>8</v>
      </c>
      <c r="Y1932">
        <v>400</v>
      </c>
      <c r="Z1932" t="s">
        <v>977</v>
      </c>
      <c r="AA1932" t="s">
        <v>978</v>
      </c>
      <c r="AB1932">
        <v>1</v>
      </c>
      <c r="AC1932" t="s">
        <v>960</v>
      </c>
      <c r="AD1932">
        <v>1</v>
      </c>
      <c r="AE1932">
        <v>20110430</v>
      </c>
      <c r="AF1932" s="358">
        <v>40663</v>
      </c>
      <c r="AG1932" s="147">
        <v>40663</v>
      </c>
      <c r="AH1932" s="147">
        <v>2011</v>
      </c>
      <c r="AK1932" t="s">
        <v>979</v>
      </c>
      <c r="AL1932" t="s">
        <v>980</v>
      </c>
      <c r="AM1932">
        <v>6.5</v>
      </c>
      <c r="AN1932" t="s">
        <v>979</v>
      </c>
      <c r="AO1932" t="s">
        <v>981</v>
      </c>
      <c r="BG1932" t="s">
        <v>979</v>
      </c>
      <c r="BH1932" t="s">
        <v>971</v>
      </c>
      <c r="BI1932">
        <v>9</v>
      </c>
      <c r="BJ1932" t="s">
        <v>979</v>
      </c>
      <c r="BK1932" t="s">
        <v>963</v>
      </c>
    </row>
    <row r="1933" spans="21:63">
      <c r="U1933" t="s">
        <v>234</v>
      </c>
      <c r="V1933" t="s">
        <v>230</v>
      </c>
      <c r="W1933" t="s">
        <v>235</v>
      </c>
      <c r="X1933">
        <v>8</v>
      </c>
      <c r="Y1933">
        <v>400</v>
      </c>
      <c r="Z1933" t="s">
        <v>977</v>
      </c>
      <c r="AA1933" t="s">
        <v>978</v>
      </c>
      <c r="AB1933">
        <v>1</v>
      </c>
      <c r="AC1933" t="s">
        <v>960</v>
      </c>
      <c r="AD1933">
        <v>1</v>
      </c>
      <c r="AE1933">
        <v>20110531</v>
      </c>
      <c r="AF1933" s="358">
        <v>40694</v>
      </c>
      <c r="AG1933" s="147">
        <v>40694</v>
      </c>
      <c r="AH1933" s="147">
        <v>2011</v>
      </c>
      <c r="AK1933" t="s">
        <v>979</v>
      </c>
      <c r="AL1933" t="s">
        <v>980</v>
      </c>
      <c r="AM1933">
        <v>6.5</v>
      </c>
      <c r="AN1933" t="s">
        <v>979</v>
      </c>
      <c r="AO1933" t="s">
        <v>981</v>
      </c>
      <c r="BG1933" t="s">
        <v>979</v>
      </c>
      <c r="BH1933" t="s">
        <v>971</v>
      </c>
      <c r="BI1933">
        <v>9</v>
      </c>
      <c r="BJ1933" t="s">
        <v>979</v>
      </c>
      <c r="BK1933" t="s">
        <v>963</v>
      </c>
    </row>
    <row r="1934" spans="21:63">
      <c r="U1934" t="s">
        <v>234</v>
      </c>
      <c r="V1934" t="s">
        <v>230</v>
      </c>
      <c r="W1934" t="s">
        <v>235</v>
      </c>
      <c r="X1934">
        <v>8</v>
      </c>
      <c r="Y1934">
        <v>400</v>
      </c>
      <c r="Z1934" t="s">
        <v>977</v>
      </c>
      <c r="AA1934" t="s">
        <v>978</v>
      </c>
      <c r="AB1934">
        <v>1</v>
      </c>
      <c r="AC1934" t="s">
        <v>960</v>
      </c>
      <c r="AD1934">
        <v>1</v>
      </c>
      <c r="AE1934">
        <v>20110630</v>
      </c>
      <c r="AF1934" s="358">
        <v>40724</v>
      </c>
      <c r="AG1934" s="147">
        <v>40724</v>
      </c>
      <c r="AH1934" s="147">
        <v>2011</v>
      </c>
      <c r="AK1934" t="s">
        <v>979</v>
      </c>
      <c r="AL1934" t="s">
        <v>980</v>
      </c>
      <c r="AM1934">
        <v>6.5</v>
      </c>
      <c r="AN1934" t="s">
        <v>979</v>
      </c>
      <c r="AO1934" t="s">
        <v>981</v>
      </c>
      <c r="BG1934" t="s">
        <v>979</v>
      </c>
      <c r="BH1934" t="s">
        <v>971</v>
      </c>
      <c r="BI1934">
        <v>9</v>
      </c>
      <c r="BJ1934" t="s">
        <v>979</v>
      </c>
      <c r="BK1934" t="s">
        <v>963</v>
      </c>
    </row>
    <row r="1935" spans="21:63">
      <c r="U1935" t="s">
        <v>234</v>
      </c>
      <c r="V1935" t="s">
        <v>230</v>
      </c>
      <c r="W1935" t="s">
        <v>235</v>
      </c>
      <c r="X1935">
        <v>8</v>
      </c>
      <c r="Y1935">
        <v>400</v>
      </c>
      <c r="Z1935" t="s">
        <v>977</v>
      </c>
      <c r="AA1935" t="s">
        <v>978</v>
      </c>
      <c r="AB1935">
        <v>1</v>
      </c>
      <c r="AC1935" t="s">
        <v>960</v>
      </c>
      <c r="AD1935">
        <v>1</v>
      </c>
      <c r="AE1935">
        <v>20110731</v>
      </c>
      <c r="AF1935" s="358">
        <v>40755</v>
      </c>
      <c r="AG1935" s="147">
        <v>40755</v>
      </c>
      <c r="AH1935" s="147">
        <v>2011</v>
      </c>
      <c r="AK1935" t="s">
        <v>979</v>
      </c>
      <c r="AL1935" t="s">
        <v>980</v>
      </c>
      <c r="AM1935">
        <v>6.5</v>
      </c>
      <c r="AN1935" t="s">
        <v>979</v>
      </c>
      <c r="AO1935" t="s">
        <v>981</v>
      </c>
      <c r="BG1935" t="s">
        <v>979</v>
      </c>
      <c r="BH1935" t="s">
        <v>971</v>
      </c>
      <c r="BI1935">
        <v>9</v>
      </c>
      <c r="BJ1935" t="s">
        <v>979</v>
      </c>
      <c r="BK1935" t="s">
        <v>963</v>
      </c>
    </row>
    <row r="1936" spans="21:63">
      <c r="U1936" t="s">
        <v>234</v>
      </c>
      <c r="V1936" t="s">
        <v>230</v>
      </c>
      <c r="W1936" t="s">
        <v>235</v>
      </c>
      <c r="X1936">
        <v>8</v>
      </c>
      <c r="Y1936">
        <v>400</v>
      </c>
      <c r="Z1936" t="s">
        <v>977</v>
      </c>
      <c r="AA1936" t="s">
        <v>978</v>
      </c>
      <c r="AB1936">
        <v>1</v>
      </c>
      <c r="AC1936" t="s">
        <v>960</v>
      </c>
      <c r="AD1936">
        <v>1</v>
      </c>
      <c r="AE1936">
        <v>20110831</v>
      </c>
      <c r="AF1936" s="358">
        <v>40786</v>
      </c>
      <c r="AG1936" s="147">
        <v>40786</v>
      </c>
      <c r="AH1936" s="147">
        <v>2011</v>
      </c>
      <c r="AK1936" t="s">
        <v>979</v>
      </c>
      <c r="AL1936" t="s">
        <v>980</v>
      </c>
      <c r="AM1936">
        <v>6.5</v>
      </c>
      <c r="AN1936" t="s">
        <v>979</v>
      </c>
      <c r="AO1936" t="s">
        <v>981</v>
      </c>
      <c r="BG1936" t="s">
        <v>979</v>
      </c>
      <c r="BH1936" t="s">
        <v>971</v>
      </c>
      <c r="BI1936">
        <v>9</v>
      </c>
      <c r="BJ1936" t="s">
        <v>979</v>
      </c>
      <c r="BK1936" t="s">
        <v>963</v>
      </c>
    </row>
    <row r="1937" spans="21:63">
      <c r="U1937" t="s">
        <v>234</v>
      </c>
      <c r="V1937" t="s">
        <v>230</v>
      </c>
      <c r="W1937" t="s">
        <v>235</v>
      </c>
      <c r="X1937">
        <v>8</v>
      </c>
      <c r="Y1937">
        <v>400</v>
      </c>
      <c r="Z1937" t="s">
        <v>977</v>
      </c>
      <c r="AA1937" t="s">
        <v>978</v>
      </c>
      <c r="AB1937">
        <v>1</v>
      </c>
      <c r="AC1937" t="s">
        <v>960</v>
      </c>
      <c r="AD1937">
        <v>1</v>
      </c>
      <c r="AE1937">
        <v>20110930</v>
      </c>
      <c r="AF1937" s="358">
        <v>40816</v>
      </c>
      <c r="AG1937" s="147">
        <v>40816</v>
      </c>
      <c r="AH1937" s="147">
        <v>2011</v>
      </c>
      <c r="AK1937" t="s">
        <v>979</v>
      </c>
      <c r="AL1937" t="s">
        <v>980</v>
      </c>
      <c r="AM1937">
        <v>6.5</v>
      </c>
      <c r="AN1937" t="s">
        <v>979</v>
      </c>
      <c r="AO1937" t="s">
        <v>981</v>
      </c>
      <c r="BG1937" t="s">
        <v>979</v>
      </c>
      <c r="BH1937" t="s">
        <v>971</v>
      </c>
      <c r="BI1937">
        <v>9</v>
      </c>
      <c r="BJ1937" t="s">
        <v>979</v>
      </c>
      <c r="BK1937" t="s">
        <v>963</v>
      </c>
    </row>
    <row r="1938" spans="21:63">
      <c r="U1938" t="s">
        <v>234</v>
      </c>
      <c r="V1938" t="s">
        <v>230</v>
      </c>
      <c r="W1938" t="s">
        <v>235</v>
      </c>
      <c r="X1938">
        <v>8</v>
      </c>
      <c r="Y1938">
        <v>400</v>
      </c>
      <c r="Z1938" t="s">
        <v>977</v>
      </c>
      <c r="AA1938" t="s">
        <v>978</v>
      </c>
      <c r="AB1938">
        <v>1</v>
      </c>
      <c r="AC1938" t="s">
        <v>960</v>
      </c>
      <c r="AD1938">
        <v>1</v>
      </c>
      <c r="AE1938">
        <v>20111031</v>
      </c>
      <c r="AF1938" s="358">
        <v>40847</v>
      </c>
      <c r="AG1938" s="147">
        <v>40847</v>
      </c>
      <c r="AH1938" s="147">
        <v>2011</v>
      </c>
      <c r="AK1938" t="s">
        <v>979</v>
      </c>
      <c r="AL1938" t="s">
        <v>980</v>
      </c>
      <c r="AM1938">
        <v>6.5</v>
      </c>
      <c r="AN1938" t="s">
        <v>979</v>
      </c>
      <c r="AO1938" t="s">
        <v>981</v>
      </c>
      <c r="BG1938" t="s">
        <v>979</v>
      </c>
      <c r="BH1938" t="s">
        <v>971</v>
      </c>
      <c r="BI1938">
        <v>9</v>
      </c>
      <c r="BJ1938" t="s">
        <v>979</v>
      </c>
      <c r="BK1938" t="s">
        <v>963</v>
      </c>
    </row>
    <row r="1939" spans="21:63">
      <c r="U1939" t="s">
        <v>234</v>
      </c>
      <c r="V1939" t="s">
        <v>230</v>
      </c>
      <c r="W1939" t="s">
        <v>235</v>
      </c>
      <c r="X1939">
        <v>8</v>
      </c>
      <c r="Y1939">
        <v>400</v>
      </c>
      <c r="Z1939" t="s">
        <v>977</v>
      </c>
      <c r="AA1939" t="s">
        <v>978</v>
      </c>
      <c r="AB1939">
        <v>1</v>
      </c>
      <c r="AC1939" t="s">
        <v>960</v>
      </c>
      <c r="AD1939">
        <v>1</v>
      </c>
      <c r="AE1939">
        <v>20111130</v>
      </c>
      <c r="AF1939" s="358">
        <v>40877</v>
      </c>
      <c r="AG1939" s="147">
        <v>40877</v>
      </c>
      <c r="AH1939" s="147">
        <v>2011</v>
      </c>
      <c r="AK1939" t="s">
        <v>979</v>
      </c>
      <c r="AL1939" t="s">
        <v>980</v>
      </c>
      <c r="AM1939">
        <v>6.5</v>
      </c>
      <c r="AN1939" t="s">
        <v>979</v>
      </c>
      <c r="AO1939" t="s">
        <v>981</v>
      </c>
      <c r="BG1939" t="s">
        <v>979</v>
      </c>
      <c r="BH1939" t="s">
        <v>971</v>
      </c>
      <c r="BI1939">
        <v>9</v>
      </c>
      <c r="BJ1939" t="s">
        <v>979</v>
      </c>
      <c r="BK1939" t="s">
        <v>963</v>
      </c>
    </row>
    <row r="1940" spans="21:63">
      <c r="U1940" t="s">
        <v>234</v>
      </c>
      <c r="V1940" t="s">
        <v>230</v>
      </c>
      <c r="W1940" t="s">
        <v>235</v>
      </c>
      <c r="X1940">
        <v>8</v>
      </c>
      <c r="Y1940">
        <v>400</v>
      </c>
      <c r="Z1940" t="s">
        <v>977</v>
      </c>
      <c r="AA1940" t="s">
        <v>978</v>
      </c>
      <c r="AB1940">
        <v>1</v>
      </c>
      <c r="AC1940" t="s">
        <v>960</v>
      </c>
      <c r="AD1940">
        <v>1</v>
      </c>
      <c r="AE1940">
        <v>20111231</v>
      </c>
      <c r="AF1940" s="358">
        <v>40908</v>
      </c>
      <c r="AG1940" s="147">
        <v>40908</v>
      </c>
      <c r="AH1940" s="147">
        <v>2011</v>
      </c>
      <c r="AK1940" t="s">
        <v>979</v>
      </c>
      <c r="AL1940" t="s">
        <v>980</v>
      </c>
      <c r="AM1940">
        <v>6.5</v>
      </c>
      <c r="AN1940" t="s">
        <v>979</v>
      </c>
      <c r="AO1940" t="s">
        <v>981</v>
      </c>
      <c r="BG1940" t="s">
        <v>979</v>
      </c>
      <c r="BH1940" t="s">
        <v>971</v>
      </c>
      <c r="BI1940">
        <v>9</v>
      </c>
      <c r="BJ1940" t="s">
        <v>979</v>
      </c>
      <c r="BK1940" t="s">
        <v>963</v>
      </c>
    </row>
    <row r="1941" spans="21:63">
      <c r="U1941" t="s">
        <v>234</v>
      </c>
      <c r="V1941" t="s">
        <v>230</v>
      </c>
      <c r="W1941" t="s">
        <v>235</v>
      </c>
      <c r="X1941">
        <v>8</v>
      </c>
      <c r="Y1941">
        <v>400</v>
      </c>
      <c r="Z1941" t="s">
        <v>977</v>
      </c>
      <c r="AA1941" t="s">
        <v>978</v>
      </c>
      <c r="AB1941">
        <v>1</v>
      </c>
      <c r="AC1941" t="s">
        <v>960</v>
      </c>
      <c r="AD1941">
        <v>1</v>
      </c>
      <c r="AE1941">
        <v>20120131</v>
      </c>
      <c r="AF1941" s="358">
        <v>40939</v>
      </c>
      <c r="AG1941" s="147">
        <v>40939</v>
      </c>
      <c r="AH1941" s="147">
        <v>2012</v>
      </c>
      <c r="AK1941" t="s">
        <v>979</v>
      </c>
      <c r="AL1941" t="s">
        <v>980</v>
      </c>
      <c r="AM1941">
        <v>6.5</v>
      </c>
      <c r="AN1941" t="s">
        <v>979</v>
      </c>
      <c r="AO1941" t="s">
        <v>981</v>
      </c>
      <c r="BG1941" t="s">
        <v>979</v>
      </c>
      <c r="BH1941" t="s">
        <v>971</v>
      </c>
      <c r="BI1941">
        <v>9</v>
      </c>
      <c r="BJ1941" t="s">
        <v>979</v>
      </c>
      <c r="BK1941" t="s">
        <v>963</v>
      </c>
    </row>
    <row r="1942" spans="21:63">
      <c r="U1942" t="s">
        <v>234</v>
      </c>
      <c r="V1942" t="s">
        <v>230</v>
      </c>
      <c r="W1942" t="s">
        <v>235</v>
      </c>
      <c r="X1942">
        <v>8</v>
      </c>
      <c r="Y1942">
        <v>400</v>
      </c>
      <c r="Z1942" t="s">
        <v>977</v>
      </c>
      <c r="AA1942" t="s">
        <v>978</v>
      </c>
      <c r="AB1942">
        <v>1</v>
      </c>
      <c r="AC1942" t="s">
        <v>960</v>
      </c>
      <c r="AD1942">
        <v>1</v>
      </c>
      <c r="AE1942">
        <v>20120229</v>
      </c>
      <c r="AF1942" s="358">
        <v>40968</v>
      </c>
      <c r="AG1942" s="147">
        <v>40968</v>
      </c>
      <c r="AH1942" s="147">
        <v>2012</v>
      </c>
      <c r="AK1942" t="s">
        <v>979</v>
      </c>
      <c r="AL1942" t="s">
        <v>980</v>
      </c>
      <c r="AM1942">
        <v>6.5</v>
      </c>
      <c r="AN1942" t="s">
        <v>979</v>
      </c>
      <c r="AO1942" t="s">
        <v>981</v>
      </c>
      <c r="BG1942" t="s">
        <v>979</v>
      </c>
      <c r="BH1942" t="s">
        <v>971</v>
      </c>
      <c r="BI1942">
        <v>9</v>
      </c>
      <c r="BJ1942" t="s">
        <v>979</v>
      </c>
      <c r="BK1942" t="s">
        <v>963</v>
      </c>
    </row>
    <row r="1943" spans="21:63">
      <c r="U1943" t="s">
        <v>234</v>
      </c>
      <c r="V1943" t="s">
        <v>230</v>
      </c>
      <c r="W1943" t="s">
        <v>235</v>
      </c>
      <c r="X1943">
        <v>8</v>
      </c>
      <c r="Y1943">
        <v>400</v>
      </c>
      <c r="Z1943" t="s">
        <v>977</v>
      </c>
      <c r="AA1943" t="s">
        <v>978</v>
      </c>
      <c r="AB1943">
        <v>1</v>
      </c>
      <c r="AC1943" t="s">
        <v>960</v>
      </c>
      <c r="AD1943">
        <v>1</v>
      </c>
      <c r="AE1943">
        <v>20120331</v>
      </c>
      <c r="AF1943" s="358">
        <v>40999</v>
      </c>
      <c r="AG1943" s="147">
        <v>40999</v>
      </c>
      <c r="AH1943" s="147">
        <v>2012</v>
      </c>
      <c r="AK1943" t="s">
        <v>979</v>
      </c>
      <c r="AL1943" t="s">
        <v>980</v>
      </c>
      <c r="AM1943">
        <v>6.5</v>
      </c>
      <c r="AN1943" t="s">
        <v>979</v>
      </c>
      <c r="AO1943" t="s">
        <v>981</v>
      </c>
      <c r="BG1943" t="s">
        <v>979</v>
      </c>
      <c r="BH1943" t="s">
        <v>971</v>
      </c>
      <c r="BI1943">
        <v>9</v>
      </c>
      <c r="BJ1943" t="s">
        <v>979</v>
      </c>
      <c r="BK1943" t="s">
        <v>963</v>
      </c>
    </row>
    <row r="1944" spans="21:63">
      <c r="U1944" t="s">
        <v>234</v>
      </c>
      <c r="V1944" t="s">
        <v>230</v>
      </c>
      <c r="W1944" t="s">
        <v>235</v>
      </c>
      <c r="X1944">
        <v>8</v>
      </c>
      <c r="Y1944">
        <v>400</v>
      </c>
      <c r="Z1944" t="s">
        <v>977</v>
      </c>
      <c r="AA1944" t="s">
        <v>978</v>
      </c>
      <c r="AB1944">
        <v>1</v>
      </c>
      <c r="AC1944" t="s">
        <v>960</v>
      </c>
      <c r="AD1944">
        <v>1</v>
      </c>
      <c r="AE1944">
        <v>20120430</v>
      </c>
      <c r="AF1944" s="358">
        <v>41029</v>
      </c>
      <c r="AG1944" s="147">
        <v>41029</v>
      </c>
      <c r="AH1944" s="147">
        <v>2012</v>
      </c>
      <c r="AK1944" t="s">
        <v>979</v>
      </c>
      <c r="AL1944" t="s">
        <v>980</v>
      </c>
      <c r="AM1944">
        <v>6.5</v>
      </c>
      <c r="AN1944" t="s">
        <v>979</v>
      </c>
      <c r="AO1944" t="s">
        <v>981</v>
      </c>
      <c r="BG1944" t="s">
        <v>979</v>
      </c>
      <c r="BH1944" t="s">
        <v>971</v>
      </c>
      <c r="BI1944">
        <v>9</v>
      </c>
      <c r="BJ1944" t="s">
        <v>979</v>
      </c>
      <c r="BK1944" t="s">
        <v>963</v>
      </c>
    </row>
    <row r="1945" spans="21:63">
      <c r="U1945" t="s">
        <v>234</v>
      </c>
      <c r="V1945" t="s">
        <v>230</v>
      </c>
      <c r="W1945" t="s">
        <v>235</v>
      </c>
      <c r="X1945">
        <v>8</v>
      </c>
      <c r="Y1945">
        <v>400</v>
      </c>
      <c r="Z1945" t="s">
        <v>977</v>
      </c>
      <c r="AA1945" t="s">
        <v>978</v>
      </c>
      <c r="AB1945">
        <v>1</v>
      </c>
      <c r="AC1945" t="s">
        <v>960</v>
      </c>
      <c r="AD1945">
        <v>1</v>
      </c>
      <c r="AE1945">
        <v>20120531</v>
      </c>
      <c r="AF1945" s="358">
        <v>41060</v>
      </c>
      <c r="AG1945" s="147">
        <v>41060</v>
      </c>
      <c r="AH1945" s="147">
        <v>2012</v>
      </c>
      <c r="AV1945" t="s">
        <v>979</v>
      </c>
      <c r="AW1945" t="s">
        <v>980</v>
      </c>
      <c r="AX1945">
        <v>6</v>
      </c>
      <c r="AY1945" t="s">
        <v>979</v>
      </c>
      <c r="AZ1945" t="s">
        <v>981</v>
      </c>
      <c r="BG1945" t="s">
        <v>979</v>
      </c>
      <c r="BH1945" t="s">
        <v>971</v>
      </c>
      <c r="BI1945">
        <v>9</v>
      </c>
      <c r="BJ1945" t="s">
        <v>979</v>
      </c>
      <c r="BK1945" t="s">
        <v>963</v>
      </c>
    </row>
    <row r="1946" spans="21:63">
      <c r="U1946" t="s">
        <v>234</v>
      </c>
      <c r="V1946" t="s">
        <v>230</v>
      </c>
      <c r="W1946" t="s">
        <v>235</v>
      </c>
      <c r="X1946">
        <v>8</v>
      </c>
      <c r="Y1946">
        <v>400</v>
      </c>
      <c r="Z1946" t="s">
        <v>977</v>
      </c>
      <c r="AA1946" t="s">
        <v>978</v>
      </c>
      <c r="AB1946">
        <v>1</v>
      </c>
      <c r="AC1946" t="s">
        <v>960</v>
      </c>
      <c r="AD1946">
        <v>1</v>
      </c>
      <c r="AE1946">
        <v>20120630</v>
      </c>
      <c r="AF1946" s="358">
        <v>41090</v>
      </c>
      <c r="AG1946" s="147">
        <v>41090</v>
      </c>
      <c r="AH1946" s="147">
        <v>2012</v>
      </c>
      <c r="AV1946" t="s">
        <v>979</v>
      </c>
      <c r="AW1946" t="s">
        <v>980</v>
      </c>
      <c r="AX1946">
        <v>6</v>
      </c>
      <c r="AY1946" t="s">
        <v>979</v>
      </c>
      <c r="AZ1946" t="s">
        <v>981</v>
      </c>
      <c r="BG1946" t="s">
        <v>979</v>
      </c>
      <c r="BH1946" t="s">
        <v>971</v>
      </c>
      <c r="BI1946">
        <v>9</v>
      </c>
      <c r="BJ1946" t="s">
        <v>979</v>
      </c>
      <c r="BK1946" t="s">
        <v>963</v>
      </c>
    </row>
    <row r="1947" spans="21:63">
      <c r="U1947" t="s">
        <v>234</v>
      </c>
      <c r="V1947" t="s">
        <v>230</v>
      </c>
      <c r="W1947" t="s">
        <v>235</v>
      </c>
      <c r="X1947">
        <v>8</v>
      </c>
      <c r="Y1947">
        <v>400</v>
      </c>
      <c r="Z1947" t="s">
        <v>977</v>
      </c>
      <c r="AA1947" t="s">
        <v>978</v>
      </c>
      <c r="AB1947">
        <v>1</v>
      </c>
      <c r="AC1947" t="s">
        <v>960</v>
      </c>
      <c r="AD1947">
        <v>1</v>
      </c>
      <c r="AE1947">
        <v>20120731</v>
      </c>
      <c r="AF1947" s="358">
        <v>41121</v>
      </c>
      <c r="AG1947" s="147">
        <v>41121</v>
      </c>
      <c r="AH1947" s="147">
        <v>2012</v>
      </c>
      <c r="AV1947" t="s">
        <v>979</v>
      </c>
      <c r="AW1947" t="s">
        <v>980</v>
      </c>
      <c r="AX1947">
        <v>6</v>
      </c>
      <c r="AY1947" t="s">
        <v>979</v>
      </c>
      <c r="AZ1947" t="s">
        <v>981</v>
      </c>
      <c r="BG1947" t="s">
        <v>979</v>
      </c>
      <c r="BH1947" t="s">
        <v>971</v>
      </c>
      <c r="BI1947">
        <v>9</v>
      </c>
      <c r="BJ1947" t="s">
        <v>979</v>
      </c>
      <c r="BK1947" t="s">
        <v>963</v>
      </c>
    </row>
    <row r="1948" spans="21:63">
      <c r="U1948" t="s">
        <v>234</v>
      </c>
      <c r="V1948" t="s">
        <v>230</v>
      </c>
      <c r="W1948" t="s">
        <v>235</v>
      </c>
      <c r="X1948">
        <v>8</v>
      </c>
      <c r="Y1948">
        <v>400</v>
      </c>
      <c r="Z1948" t="s">
        <v>977</v>
      </c>
      <c r="AA1948" t="s">
        <v>978</v>
      </c>
      <c r="AB1948">
        <v>1</v>
      </c>
      <c r="AC1948" t="s">
        <v>960</v>
      </c>
      <c r="AD1948">
        <v>1</v>
      </c>
      <c r="AE1948">
        <v>20120831</v>
      </c>
      <c r="AF1948" s="358">
        <v>41152</v>
      </c>
      <c r="AG1948" s="147">
        <v>41152</v>
      </c>
      <c r="AH1948" s="147">
        <v>2012</v>
      </c>
      <c r="AV1948" t="s">
        <v>979</v>
      </c>
      <c r="AW1948" t="s">
        <v>980</v>
      </c>
      <c r="AX1948">
        <v>6</v>
      </c>
      <c r="AY1948" t="s">
        <v>979</v>
      </c>
      <c r="AZ1948" t="s">
        <v>981</v>
      </c>
      <c r="BG1948" t="s">
        <v>979</v>
      </c>
      <c r="BH1948" t="s">
        <v>971</v>
      </c>
      <c r="BI1948">
        <v>9</v>
      </c>
      <c r="BJ1948" t="s">
        <v>979</v>
      </c>
      <c r="BK1948" t="s">
        <v>963</v>
      </c>
    </row>
    <row r="1949" spans="21:63">
      <c r="U1949" t="s">
        <v>234</v>
      </c>
      <c r="V1949" t="s">
        <v>230</v>
      </c>
      <c r="W1949" t="s">
        <v>235</v>
      </c>
      <c r="X1949">
        <v>8</v>
      </c>
      <c r="Y1949">
        <v>400</v>
      </c>
      <c r="Z1949" t="s">
        <v>977</v>
      </c>
      <c r="AA1949" t="s">
        <v>978</v>
      </c>
      <c r="AB1949">
        <v>1</v>
      </c>
      <c r="AC1949" t="s">
        <v>960</v>
      </c>
      <c r="AD1949">
        <v>1</v>
      </c>
      <c r="AE1949">
        <v>20120930</v>
      </c>
      <c r="AF1949" s="358">
        <v>41182</v>
      </c>
      <c r="AG1949" s="147">
        <v>41182</v>
      </c>
      <c r="AH1949" s="147">
        <v>2012</v>
      </c>
      <c r="AV1949" t="s">
        <v>979</v>
      </c>
      <c r="AW1949" t="s">
        <v>980</v>
      </c>
      <c r="AX1949">
        <v>6</v>
      </c>
      <c r="AY1949" t="s">
        <v>979</v>
      </c>
      <c r="AZ1949" t="s">
        <v>981</v>
      </c>
      <c r="BG1949" t="s">
        <v>979</v>
      </c>
      <c r="BH1949" t="s">
        <v>971</v>
      </c>
      <c r="BI1949">
        <v>9</v>
      </c>
      <c r="BJ1949" t="s">
        <v>979</v>
      </c>
      <c r="BK1949" t="s">
        <v>963</v>
      </c>
    </row>
    <row r="1950" spans="21:63">
      <c r="U1950" t="s">
        <v>234</v>
      </c>
      <c r="V1950" t="s">
        <v>230</v>
      </c>
      <c r="W1950" t="s">
        <v>235</v>
      </c>
      <c r="X1950">
        <v>8</v>
      </c>
      <c r="Y1950">
        <v>530</v>
      </c>
      <c r="Z1950" t="s">
        <v>982</v>
      </c>
      <c r="AA1950" t="s">
        <v>983</v>
      </c>
      <c r="AB1950">
        <v>1</v>
      </c>
      <c r="AC1950" t="s">
        <v>960</v>
      </c>
      <c r="AD1950">
        <v>1</v>
      </c>
      <c r="AE1950">
        <v>20090731</v>
      </c>
      <c r="AF1950" s="358">
        <v>40025</v>
      </c>
      <c r="AG1950" s="147">
        <v>40025</v>
      </c>
      <c r="AH1950" s="147">
        <v>2009</v>
      </c>
      <c r="AV1950" t="s">
        <v>976</v>
      </c>
      <c r="AW1950" t="s">
        <v>971</v>
      </c>
      <c r="AX1950">
        <v>35</v>
      </c>
      <c r="AY1950" t="s">
        <v>976</v>
      </c>
      <c r="AZ1950" t="s">
        <v>962</v>
      </c>
      <c r="BG1950" t="s">
        <v>976</v>
      </c>
      <c r="BH1950" t="s">
        <v>971</v>
      </c>
      <c r="BI1950">
        <v>70</v>
      </c>
      <c r="BJ1950" t="s">
        <v>976</v>
      </c>
      <c r="BK1950" t="s">
        <v>963</v>
      </c>
    </row>
    <row r="1951" spans="21:63">
      <c r="U1951" t="s">
        <v>234</v>
      </c>
      <c r="V1951" t="s">
        <v>230</v>
      </c>
      <c r="W1951" t="s">
        <v>235</v>
      </c>
      <c r="X1951">
        <v>8</v>
      </c>
      <c r="Y1951">
        <v>530</v>
      </c>
      <c r="Z1951" t="s">
        <v>982</v>
      </c>
      <c r="AA1951" t="s">
        <v>983</v>
      </c>
      <c r="AB1951">
        <v>1</v>
      </c>
      <c r="AC1951" t="s">
        <v>960</v>
      </c>
      <c r="AD1951">
        <v>1</v>
      </c>
      <c r="AE1951">
        <v>20090831</v>
      </c>
      <c r="AF1951" s="358">
        <v>40056</v>
      </c>
      <c r="AG1951" s="147">
        <v>40056</v>
      </c>
      <c r="AH1951" s="147">
        <v>2009</v>
      </c>
      <c r="AV1951" t="s">
        <v>976</v>
      </c>
      <c r="AW1951" t="s">
        <v>971</v>
      </c>
      <c r="AX1951">
        <v>35</v>
      </c>
      <c r="AY1951" t="s">
        <v>976</v>
      </c>
      <c r="AZ1951" t="s">
        <v>962</v>
      </c>
      <c r="BG1951" t="s">
        <v>976</v>
      </c>
      <c r="BH1951" t="s">
        <v>971</v>
      </c>
      <c r="BI1951">
        <v>70</v>
      </c>
      <c r="BJ1951" t="s">
        <v>976</v>
      </c>
      <c r="BK1951" t="s">
        <v>963</v>
      </c>
    </row>
    <row r="1952" spans="21:63">
      <c r="U1952" t="s">
        <v>234</v>
      </c>
      <c r="V1952" t="s">
        <v>230</v>
      </c>
      <c r="W1952" t="s">
        <v>235</v>
      </c>
      <c r="X1952">
        <v>8</v>
      </c>
      <c r="Y1952">
        <v>530</v>
      </c>
      <c r="Z1952" t="s">
        <v>982</v>
      </c>
      <c r="AA1952" t="s">
        <v>983</v>
      </c>
      <c r="AB1952">
        <v>1</v>
      </c>
      <c r="AC1952" t="s">
        <v>960</v>
      </c>
      <c r="AD1952">
        <v>1</v>
      </c>
      <c r="AE1952">
        <v>20090930</v>
      </c>
      <c r="AF1952" s="358">
        <v>40086</v>
      </c>
      <c r="AG1952" s="147">
        <v>40086</v>
      </c>
      <c r="AH1952" s="147">
        <v>2009</v>
      </c>
      <c r="AV1952" t="s">
        <v>976</v>
      </c>
      <c r="AW1952" t="s">
        <v>971</v>
      </c>
      <c r="AX1952">
        <v>35</v>
      </c>
      <c r="AY1952" t="s">
        <v>976</v>
      </c>
      <c r="AZ1952" t="s">
        <v>962</v>
      </c>
      <c r="BG1952" t="s">
        <v>976</v>
      </c>
      <c r="BH1952" t="s">
        <v>971</v>
      </c>
      <c r="BI1952">
        <v>70</v>
      </c>
      <c r="BJ1952" t="s">
        <v>976</v>
      </c>
      <c r="BK1952" t="s">
        <v>963</v>
      </c>
    </row>
    <row r="1953" spans="21:63">
      <c r="U1953" t="s">
        <v>234</v>
      </c>
      <c r="V1953" t="s">
        <v>230</v>
      </c>
      <c r="W1953" t="s">
        <v>235</v>
      </c>
      <c r="X1953">
        <v>8</v>
      </c>
      <c r="Y1953">
        <v>530</v>
      </c>
      <c r="Z1953" t="s">
        <v>982</v>
      </c>
      <c r="AA1953" t="s">
        <v>983</v>
      </c>
      <c r="AB1953">
        <v>1</v>
      </c>
      <c r="AC1953" t="s">
        <v>960</v>
      </c>
      <c r="AD1953">
        <v>1</v>
      </c>
      <c r="AE1953">
        <v>20091031</v>
      </c>
      <c r="AF1953" s="358">
        <v>40117</v>
      </c>
      <c r="AG1953" s="147">
        <v>40117</v>
      </c>
      <c r="AH1953" s="147">
        <v>2009</v>
      </c>
      <c r="AV1953" t="s">
        <v>976</v>
      </c>
      <c r="AW1953" t="s">
        <v>971</v>
      </c>
      <c r="AX1953">
        <v>35</v>
      </c>
      <c r="AY1953" t="s">
        <v>976</v>
      </c>
      <c r="AZ1953" t="s">
        <v>962</v>
      </c>
      <c r="BG1953" t="s">
        <v>976</v>
      </c>
      <c r="BH1953" t="s">
        <v>971</v>
      </c>
      <c r="BI1953">
        <v>70</v>
      </c>
      <c r="BJ1953" t="s">
        <v>976</v>
      </c>
      <c r="BK1953" t="s">
        <v>963</v>
      </c>
    </row>
    <row r="1954" spans="21:63">
      <c r="U1954" t="s">
        <v>234</v>
      </c>
      <c r="V1954" t="s">
        <v>230</v>
      </c>
      <c r="W1954" t="s">
        <v>235</v>
      </c>
      <c r="X1954">
        <v>8</v>
      </c>
      <c r="Y1954">
        <v>530</v>
      </c>
      <c r="Z1954" t="s">
        <v>982</v>
      </c>
      <c r="AA1954" t="s">
        <v>983</v>
      </c>
      <c r="AB1954">
        <v>1</v>
      </c>
      <c r="AC1954" t="s">
        <v>960</v>
      </c>
      <c r="AD1954">
        <v>1</v>
      </c>
      <c r="AE1954">
        <v>20091130</v>
      </c>
      <c r="AF1954" s="358">
        <v>40147</v>
      </c>
      <c r="AG1954" s="147">
        <v>40147</v>
      </c>
      <c r="AH1954" s="147">
        <v>2009</v>
      </c>
      <c r="AV1954" t="s">
        <v>976</v>
      </c>
      <c r="AW1954" t="s">
        <v>971</v>
      </c>
      <c r="AX1954">
        <v>35</v>
      </c>
      <c r="AY1954" t="s">
        <v>976</v>
      </c>
      <c r="AZ1954" t="s">
        <v>962</v>
      </c>
      <c r="BG1954" t="s">
        <v>976</v>
      </c>
      <c r="BH1954" t="s">
        <v>971</v>
      </c>
      <c r="BI1954">
        <v>70</v>
      </c>
      <c r="BJ1954" t="s">
        <v>976</v>
      </c>
      <c r="BK1954" t="s">
        <v>963</v>
      </c>
    </row>
    <row r="1955" spans="21:63">
      <c r="U1955" t="s">
        <v>234</v>
      </c>
      <c r="V1955" t="s">
        <v>230</v>
      </c>
      <c r="W1955" t="s">
        <v>235</v>
      </c>
      <c r="X1955">
        <v>8</v>
      </c>
      <c r="Y1955">
        <v>530</v>
      </c>
      <c r="Z1955" t="s">
        <v>982</v>
      </c>
      <c r="AA1955" t="s">
        <v>983</v>
      </c>
      <c r="AB1955">
        <v>1</v>
      </c>
      <c r="AC1955" t="s">
        <v>960</v>
      </c>
      <c r="AD1955">
        <v>1</v>
      </c>
      <c r="AE1955">
        <v>20091231</v>
      </c>
      <c r="AF1955" s="358">
        <v>40178</v>
      </c>
      <c r="AG1955" s="147">
        <v>40178</v>
      </c>
      <c r="AH1955" s="147">
        <v>2009</v>
      </c>
      <c r="AV1955" t="s">
        <v>976</v>
      </c>
      <c r="AW1955" t="s">
        <v>971</v>
      </c>
      <c r="AX1955">
        <v>35</v>
      </c>
      <c r="AY1955" t="s">
        <v>976</v>
      </c>
      <c r="AZ1955" t="s">
        <v>962</v>
      </c>
      <c r="BG1955" t="s">
        <v>976</v>
      </c>
      <c r="BH1955" t="s">
        <v>971</v>
      </c>
      <c r="BI1955">
        <v>70</v>
      </c>
      <c r="BJ1955" t="s">
        <v>976</v>
      </c>
      <c r="BK1955" t="s">
        <v>963</v>
      </c>
    </row>
    <row r="1956" spans="21:63">
      <c r="U1956" t="s">
        <v>234</v>
      </c>
      <c r="V1956" t="s">
        <v>230</v>
      </c>
      <c r="W1956" t="s">
        <v>235</v>
      </c>
      <c r="X1956">
        <v>8</v>
      </c>
      <c r="Y1956">
        <v>530</v>
      </c>
      <c r="Z1956" t="s">
        <v>982</v>
      </c>
      <c r="AA1956" t="s">
        <v>983</v>
      </c>
      <c r="AB1956">
        <v>1</v>
      </c>
      <c r="AC1956" t="s">
        <v>960</v>
      </c>
      <c r="AD1956">
        <v>1</v>
      </c>
      <c r="AE1956">
        <v>20100131</v>
      </c>
      <c r="AF1956" s="358">
        <v>40209</v>
      </c>
      <c r="AG1956" s="147">
        <v>40209</v>
      </c>
      <c r="AH1956" s="147">
        <v>2010</v>
      </c>
      <c r="AV1956" t="s">
        <v>976</v>
      </c>
      <c r="AW1956" t="s">
        <v>971</v>
      </c>
      <c r="AX1956">
        <v>35</v>
      </c>
      <c r="AY1956" t="s">
        <v>976</v>
      </c>
      <c r="AZ1956" t="s">
        <v>962</v>
      </c>
      <c r="BG1956" t="s">
        <v>976</v>
      </c>
      <c r="BH1956" t="s">
        <v>971</v>
      </c>
      <c r="BI1956">
        <v>70</v>
      </c>
      <c r="BJ1956" t="s">
        <v>976</v>
      </c>
      <c r="BK1956" t="s">
        <v>963</v>
      </c>
    </row>
    <row r="1957" spans="21:63">
      <c r="U1957" t="s">
        <v>234</v>
      </c>
      <c r="V1957" t="s">
        <v>230</v>
      </c>
      <c r="W1957" t="s">
        <v>235</v>
      </c>
      <c r="X1957">
        <v>8</v>
      </c>
      <c r="Y1957">
        <v>530</v>
      </c>
      <c r="Z1957" t="s">
        <v>982</v>
      </c>
      <c r="AA1957" t="s">
        <v>983</v>
      </c>
      <c r="AB1957">
        <v>1</v>
      </c>
      <c r="AC1957" t="s">
        <v>960</v>
      </c>
      <c r="AD1957">
        <v>1</v>
      </c>
      <c r="AE1957">
        <v>20100228</v>
      </c>
      <c r="AF1957" s="358">
        <v>40237</v>
      </c>
      <c r="AG1957" s="147">
        <v>40237</v>
      </c>
      <c r="AH1957" s="147">
        <v>2010</v>
      </c>
      <c r="AV1957" t="s">
        <v>976</v>
      </c>
      <c r="AW1957" t="s">
        <v>971</v>
      </c>
      <c r="AX1957">
        <v>35</v>
      </c>
      <c r="AY1957" t="s">
        <v>976</v>
      </c>
      <c r="AZ1957" t="s">
        <v>962</v>
      </c>
      <c r="BG1957" t="s">
        <v>976</v>
      </c>
      <c r="BH1957" t="s">
        <v>971</v>
      </c>
      <c r="BI1957">
        <v>70</v>
      </c>
      <c r="BJ1957" t="s">
        <v>976</v>
      </c>
      <c r="BK1957" t="s">
        <v>963</v>
      </c>
    </row>
    <row r="1958" spans="21:63">
      <c r="U1958" t="s">
        <v>234</v>
      </c>
      <c r="V1958" t="s">
        <v>230</v>
      </c>
      <c r="W1958" t="s">
        <v>235</v>
      </c>
      <c r="X1958">
        <v>8</v>
      </c>
      <c r="Y1958">
        <v>530</v>
      </c>
      <c r="Z1958" t="s">
        <v>982</v>
      </c>
      <c r="AA1958" t="s">
        <v>983</v>
      </c>
      <c r="AB1958">
        <v>1</v>
      </c>
      <c r="AC1958" t="s">
        <v>960</v>
      </c>
      <c r="AD1958">
        <v>1</v>
      </c>
      <c r="AE1958">
        <v>20100331</v>
      </c>
      <c r="AF1958" s="358">
        <v>40268</v>
      </c>
      <c r="AG1958" s="147">
        <v>40268</v>
      </c>
      <c r="AH1958" s="147">
        <v>2010</v>
      </c>
      <c r="AV1958" t="s">
        <v>976</v>
      </c>
      <c r="AW1958" t="s">
        <v>971</v>
      </c>
      <c r="AX1958">
        <v>35</v>
      </c>
      <c r="AY1958" t="s">
        <v>976</v>
      </c>
      <c r="AZ1958" t="s">
        <v>962</v>
      </c>
      <c r="BG1958" t="s">
        <v>976</v>
      </c>
      <c r="BH1958" t="s">
        <v>971</v>
      </c>
      <c r="BI1958">
        <v>70</v>
      </c>
      <c r="BJ1958" t="s">
        <v>976</v>
      </c>
      <c r="BK1958" t="s">
        <v>963</v>
      </c>
    </row>
    <row r="1959" spans="21:63">
      <c r="U1959" t="s">
        <v>234</v>
      </c>
      <c r="V1959" t="s">
        <v>230</v>
      </c>
      <c r="W1959" t="s">
        <v>235</v>
      </c>
      <c r="X1959">
        <v>8</v>
      </c>
      <c r="Y1959">
        <v>530</v>
      </c>
      <c r="Z1959" t="s">
        <v>982</v>
      </c>
      <c r="AA1959" t="s">
        <v>983</v>
      </c>
      <c r="AB1959">
        <v>1</v>
      </c>
      <c r="AC1959" t="s">
        <v>960</v>
      </c>
      <c r="AD1959">
        <v>1</v>
      </c>
      <c r="AE1959">
        <v>20100430</v>
      </c>
      <c r="AF1959" s="358">
        <v>40298</v>
      </c>
      <c r="AG1959" s="147">
        <v>40298</v>
      </c>
      <c r="AH1959" s="147">
        <v>2010</v>
      </c>
      <c r="AV1959" t="s">
        <v>976</v>
      </c>
      <c r="AW1959" t="s">
        <v>971</v>
      </c>
      <c r="AX1959">
        <v>35</v>
      </c>
      <c r="AY1959" t="s">
        <v>976</v>
      </c>
      <c r="AZ1959" t="s">
        <v>962</v>
      </c>
      <c r="BG1959" t="s">
        <v>976</v>
      </c>
      <c r="BH1959" t="s">
        <v>971</v>
      </c>
      <c r="BI1959">
        <v>70</v>
      </c>
      <c r="BJ1959" t="s">
        <v>976</v>
      </c>
      <c r="BK1959" t="s">
        <v>963</v>
      </c>
    </row>
    <row r="1960" spans="21:63">
      <c r="U1960" t="s">
        <v>234</v>
      </c>
      <c r="V1960" t="s">
        <v>230</v>
      </c>
      <c r="W1960" t="s">
        <v>235</v>
      </c>
      <c r="X1960">
        <v>8</v>
      </c>
      <c r="Y1960">
        <v>530</v>
      </c>
      <c r="Z1960" t="s">
        <v>982</v>
      </c>
      <c r="AA1960" t="s">
        <v>983</v>
      </c>
      <c r="AB1960">
        <v>1</v>
      </c>
      <c r="AC1960" t="s">
        <v>960</v>
      </c>
      <c r="AD1960">
        <v>1</v>
      </c>
      <c r="AE1960">
        <v>20100531</v>
      </c>
      <c r="AF1960" s="358">
        <v>40329</v>
      </c>
      <c r="AG1960" s="147">
        <v>40329</v>
      </c>
      <c r="AH1960" s="147">
        <v>2010</v>
      </c>
      <c r="AV1960" t="s">
        <v>976</v>
      </c>
      <c r="AW1960" t="s">
        <v>971</v>
      </c>
      <c r="AX1960">
        <v>35</v>
      </c>
      <c r="AY1960" t="s">
        <v>976</v>
      </c>
      <c r="AZ1960" t="s">
        <v>962</v>
      </c>
      <c r="BG1960" t="s">
        <v>976</v>
      </c>
      <c r="BH1960" t="s">
        <v>971</v>
      </c>
      <c r="BI1960">
        <v>70</v>
      </c>
      <c r="BJ1960" t="s">
        <v>976</v>
      </c>
      <c r="BK1960" t="s">
        <v>963</v>
      </c>
    </row>
    <row r="1961" spans="21:63">
      <c r="U1961" t="s">
        <v>234</v>
      </c>
      <c r="V1961" t="s">
        <v>230</v>
      </c>
      <c r="W1961" t="s">
        <v>235</v>
      </c>
      <c r="X1961">
        <v>8</v>
      </c>
      <c r="Y1961">
        <v>530</v>
      </c>
      <c r="Z1961" t="s">
        <v>982</v>
      </c>
      <c r="AA1961" t="s">
        <v>983</v>
      </c>
      <c r="AB1961">
        <v>1</v>
      </c>
      <c r="AC1961" t="s">
        <v>960</v>
      </c>
      <c r="AD1961">
        <v>1</v>
      </c>
      <c r="AE1961">
        <v>20100630</v>
      </c>
      <c r="AF1961" s="358">
        <v>40359</v>
      </c>
      <c r="AG1961" s="147">
        <v>40359</v>
      </c>
      <c r="AH1961" s="147">
        <v>2010</v>
      </c>
      <c r="AV1961" t="s">
        <v>976</v>
      </c>
      <c r="AW1961" t="s">
        <v>971</v>
      </c>
      <c r="AX1961">
        <v>35</v>
      </c>
      <c r="AY1961" t="s">
        <v>976</v>
      </c>
      <c r="AZ1961" t="s">
        <v>962</v>
      </c>
      <c r="BG1961" t="s">
        <v>976</v>
      </c>
      <c r="BH1961" t="s">
        <v>971</v>
      </c>
      <c r="BI1961">
        <v>70</v>
      </c>
      <c r="BJ1961" t="s">
        <v>976</v>
      </c>
      <c r="BK1961" t="s">
        <v>963</v>
      </c>
    </row>
    <row r="1962" spans="21:63">
      <c r="U1962" t="s">
        <v>234</v>
      </c>
      <c r="V1962" t="s">
        <v>230</v>
      </c>
      <c r="W1962" t="s">
        <v>235</v>
      </c>
      <c r="X1962">
        <v>8</v>
      </c>
      <c r="Y1962">
        <v>530</v>
      </c>
      <c r="Z1962" t="s">
        <v>982</v>
      </c>
      <c r="AA1962" t="s">
        <v>983</v>
      </c>
      <c r="AB1962">
        <v>1</v>
      </c>
      <c r="AC1962" t="s">
        <v>960</v>
      </c>
      <c r="AD1962">
        <v>1</v>
      </c>
      <c r="AE1962">
        <v>20100731</v>
      </c>
      <c r="AF1962" s="358">
        <v>40390</v>
      </c>
      <c r="AG1962" s="147">
        <v>40390</v>
      </c>
      <c r="AH1962" s="147">
        <v>2010</v>
      </c>
      <c r="AV1962" t="s">
        <v>976</v>
      </c>
      <c r="AW1962" t="s">
        <v>971</v>
      </c>
      <c r="AX1962">
        <v>35</v>
      </c>
      <c r="AY1962" t="s">
        <v>976</v>
      </c>
      <c r="AZ1962" t="s">
        <v>962</v>
      </c>
      <c r="BG1962" t="s">
        <v>976</v>
      </c>
      <c r="BH1962" t="s">
        <v>971</v>
      </c>
      <c r="BI1962">
        <v>70</v>
      </c>
      <c r="BJ1962" t="s">
        <v>976</v>
      </c>
      <c r="BK1962" t="s">
        <v>963</v>
      </c>
    </row>
    <row r="1963" spans="21:63">
      <c r="U1963" t="s">
        <v>234</v>
      </c>
      <c r="V1963" t="s">
        <v>230</v>
      </c>
      <c r="W1963" t="s">
        <v>235</v>
      </c>
      <c r="X1963">
        <v>8</v>
      </c>
      <c r="Y1963">
        <v>530</v>
      </c>
      <c r="Z1963" t="s">
        <v>982</v>
      </c>
      <c r="AA1963" t="s">
        <v>983</v>
      </c>
      <c r="AB1963">
        <v>1</v>
      </c>
      <c r="AC1963" t="s">
        <v>960</v>
      </c>
      <c r="AD1963">
        <v>1</v>
      </c>
      <c r="AE1963">
        <v>20100831</v>
      </c>
      <c r="AF1963" s="358">
        <v>40421</v>
      </c>
      <c r="AG1963" s="147">
        <v>40421</v>
      </c>
      <c r="AH1963" s="147">
        <v>2010</v>
      </c>
      <c r="AV1963" t="s">
        <v>976</v>
      </c>
      <c r="AW1963" t="s">
        <v>971</v>
      </c>
      <c r="AX1963">
        <v>35</v>
      </c>
      <c r="AY1963" t="s">
        <v>976</v>
      </c>
      <c r="AZ1963" t="s">
        <v>962</v>
      </c>
      <c r="BG1963" t="s">
        <v>976</v>
      </c>
      <c r="BH1963" t="s">
        <v>971</v>
      </c>
      <c r="BI1963">
        <v>70</v>
      </c>
      <c r="BJ1963" t="s">
        <v>976</v>
      </c>
      <c r="BK1963" t="s">
        <v>963</v>
      </c>
    </row>
    <row r="1964" spans="21:63">
      <c r="U1964" t="s">
        <v>234</v>
      </c>
      <c r="V1964" t="s">
        <v>230</v>
      </c>
      <c r="W1964" t="s">
        <v>235</v>
      </c>
      <c r="X1964">
        <v>8</v>
      </c>
      <c r="Y1964">
        <v>530</v>
      </c>
      <c r="Z1964" t="s">
        <v>982</v>
      </c>
      <c r="AA1964" t="s">
        <v>983</v>
      </c>
      <c r="AB1964">
        <v>1</v>
      </c>
      <c r="AC1964" t="s">
        <v>960</v>
      </c>
      <c r="AD1964">
        <v>1</v>
      </c>
      <c r="AE1964">
        <v>20100930</v>
      </c>
      <c r="AF1964" s="358">
        <v>40451</v>
      </c>
      <c r="AG1964" s="147">
        <v>40451</v>
      </c>
      <c r="AH1964" s="147">
        <v>2010</v>
      </c>
      <c r="AV1964" t="s">
        <v>976</v>
      </c>
      <c r="AW1964" t="s">
        <v>971</v>
      </c>
      <c r="AX1964">
        <v>35</v>
      </c>
      <c r="AY1964" t="s">
        <v>976</v>
      </c>
      <c r="AZ1964" t="s">
        <v>962</v>
      </c>
      <c r="BG1964" t="s">
        <v>976</v>
      </c>
      <c r="BH1964" t="s">
        <v>971</v>
      </c>
      <c r="BI1964">
        <v>70</v>
      </c>
      <c r="BJ1964" t="s">
        <v>976</v>
      </c>
      <c r="BK1964" t="s">
        <v>963</v>
      </c>
    </row>
    <row r="1965" spans="21:63">
      <c r="U1965" t="s">
        <v>234</v>
      </c>
      <c r="V1965" t="s">
        <v>230</v>
      </c>
      <c r="W1965" t="s">
        <v>235</v>
      </c>
      <c r="X1965">
        <v>8</v>
      </c>
      <c r="Y1965">
        <v>530</v>
      </c>
      <c r="Z1965" t="s">
        <v>982</v>
      </c>
      <c r="AA1965" t="s">
        <v>983</v>
      </c>
      <c r="AB1965">
        <v>1</v>
      </c>
      <c r="AC1965" t="s">
        <v>960</v>
      </c>
      <c r="AD1965">
        <v>1</v>
      </c>
      <c r="AE1965">
        <v>20101031</v>
      </c>
      <c r="AF1965" s="358">
        <v>40482</v>
      </c>
      <c r="AG1965" s="147">
        <v>40482</v>
      </c>
      <c r="AH1965" s="147">
        <v>2010</v>
      </c>
      <c r="AV1965" t="s">
        <v>976</v>
      </c>
      <c r="AW1965" t="s">
        <v>971</v>
      </c>
      <c r="AX1965">
        <v>35</v>
      </c>
      <c r="AY1965" t="s">
        <v>976</v>
      </c>
      <c r="AZ1965" t="s">
        <v>962</v>
      </c>
      <c r="BG1965" t="s">
        <v>976</v>
      </c>
      <c r="BH1965" t="s">
        <v>971</v>
      </c>
      <c r="BI1965">
        <v>70</v>
      </c>
      <c r="BJ1965" t="s">
        <v>976</v>
      </c>
      <c r="BK1965" t="s">
        <v>963</v>
      </c>
    </row>
    <row r="1966" spans="21:63">
      <c r="U1966" t="s">
        <v>234</v>
      </c>
      <c r="V1966" t="s">
        <v>230</v>
      </c>
      <c r="W1966" t="s">
        <v>235</v>
      </c>
      <c r="X1966">
        <v>8</v>
      </c>
      <c r="Y1966">
        <v>530</v>
      </c>
      <c r="Z1966" t="s">
        <v>982</v>
      </c>
      <c r="AA1966" t="s">
        <v>983</v>
      </c>
      <c r="AB1966">
        <v>1</v>
      </c>
      <c r="AC1966" t="s">
        <v>960</v>
      </c>
      <c r="AD1966">
        <v>1</v>
      </c>
      <c r="AE1966">
        <v>20101130</v>
      </c>
      <c r="AF1966" s="358">
        <v>40512</v>
      </c>
      <c r="AG1966" s="147">
        <v>40512</v>
      </c>
      <c r="AH1966" s="147">
        <v>2010</v>
      </c>
      <c r="AV1966" t="s">
        <v>976</v>
      </c>
      <c r="AW1966" t="s">
        <v>971</v>
      </c>
      <c r="AX1966">
        <v>35</v>
      </c>
      <c r="AY1966" t="s">
        <v>976</v>
      </c>
      <c r="AZ1966" t="s">
        <v>962</v>
      </c>
      <c r="BG1966" t="s">
        <v>976</v>
      </c>
      <c r="BH1966" t="s">
        <v>971</v>
      </c>
      <c r="BI1966">
        <v>70</v>
      </c>
      <c r="BJ1966" t="s">
        <v>976</v>
      </c>
      <c r="BK1966" t="s">
        <v>963</v>
      </c>
    </row>
    <row r="1967" spans="21:63">
      <c r="U1967" t="s">
        <v>234</v>
      </c>
      <c r="V1967" t="s">
        <v>230</v>
      </c>
      <c r="W1967" t="s">
        <v>235</v>
      </c>
      <c r="X1967">
        <v>8</v>
      </c>
      <c r="Y1967">
        <v>530</v>
      </c>
      <c r="Z1967" t="s">
        <v>982</v>
      </c>
      <c r="AA1967" t="s">
        <v>983</v>
      </c>
      <c r="AB1967">
        <v>1</v>
      </c>
      <c r="AC1967" t="s">
        <v>960</v>
      </c>
      <c r="AD1967">
        <v>1</v>
      </c>
      <c r="AE1967">
        <v>20101231</v>
      </c>
      <c r="AF1967" s="358">
        <v>40543</v>
      </c>
      <c r="AG1967" s="147">
        <v>40543</v>
      </c>
      <c r="AH1967" s="147">
        <v>2010</v>
      </c>
      <c r="AV1967" t="s">
        <v>976</v>
      </c>
      <c r="AW1967" t="s">
        <v>971</v>
      </c>
      <c r="AX1967">
        <v>35</v>
      </c>
      <c r="AY1967" t="s">
        <v>976</v>
      </c>
      <c r="AZ1967" t="s">
        <v>962</v>
      </c>
      <c r="BG1967" t="s">
        <v>976</v>
      </c>
      <c r="BH1967" t="s">
        <v>971</v>
      </c>
      <c r="BI1967">
        <v>70</v>
      </c>
      <c r="BJ1967" t="s">
        <v>976</v>
      </c>
      <c r="BK1967" t="s">
        <v>963</v>
      </c>
    </row>
    <row r="1968" spans="21:63">
      <c r="U1968" t="s">
        <v>234</v>
      </c>
      <c r="V1968" t="s">
        <v>230</v>
      </c>
      <c r="W1968" t="s">
        <v>235</v>
      </c>
      <c r="X1968">
        <v>8</v>
      </c>
      <c r="Y1968">
        <v>530</v>
      </c>
      <c r="Z1968" t="s">
        <v>982</v>
      </c>
      <c r="AA1968" t="s">
        <v>983</v>
      </c>
      <c r="AB1968">
        <v>1</v>
      </c>
      <c r="AC1968" t="s">
        <v>960</v>
      </c>
      <c r="AD1968">
        <v>1</v>
      </c>
      <c r="AE1968">
        <v>20110131</v>
      </c>
      <c r="AF1968" s="358">
        <v>40574</v>
      </c>
      <c r="AG1968" s="147">
        <v>40574</v>
      </c>
      <c r="AH1968" s="147">
        <v>2011</v>
      </c>
      <c r="AV1968" t="s">
        <v>976</v>
      </c>
      <c r="AW1968" t="s">
        <v>971</v>
      </c>
      <c r="AX1968">
        <v>35</v>
      </c>
      <c r="AY1968" t="s">
        <v>976</v>
      </c>
      <c r="AZ1968" t="s">
        <v>962</v>
      </c>
      <c r="BG1968" t="s">
        <v>976</v>
      </c>
      <c r="BH1968" t="s">
        <v>971</v>
      </c>
      <c r="BI1968">
        <v>70</v>
      </c>
      <c r="BJ1968" t="s">
        <v>976</v>
      </c>
      <c r="BK1968" t="s">
        <v>963</v>
      </c>
    </row>
    <row r="1969" spans="21:63">
      <c r="U1969" t="s">
        <v>234</v>
      </c>
      <c r="V1969" t="s">
        <v>230</v>
      </c>
      <c r="W1969" t="s">
        <v>235</v>
      </c>
      <c r="X1969">
        <v>8</v>
      </c>
      <c r="Y1969">
        <v>530</v>
      </c>
      <c r="Z1969" t="s">
        <v>982</v>
      </c>
      <c r="AA1969" t="s">
        <v>983</v>
      </c>
      <c r="AB1969">
        <v>1</v>
      </c>
      <c r="AC1969" t="s">
        <v>960</v>
      </c>
      <c r="AD1969">
        <v>1</v>
      </c>
      <c r="AE1969">
        <v>20110228</v>
      </c>
      <c r="AF1969" s="358">
        <v>40602</v>
      </c>
      <c r="AG1969" s="147">
        <v>40602</v>
      </c>
      <c r="AH1969" s="147">
        <v>2011</v>
      </c>
      <c r="AV1969" t="s">
        <v>976</v>
      </c>
      <c r="AW1969" t="s">
        <v>971</v>
      </c>
      <c r="AX1969">
        <v>35</v>
      </c>
      <c r="AY1969" t="s">
        <v>976</v>
      </c>
      <c r="AZ1969" t="s">
        <v>962</v>
      </c>
      <c r="BG1969" t="s">
        <v>976</v>
      </c>
      <c r="BH1969" t="s">
        <v>971</v>
      </c>
      <c r="BI1969">
        <v>70</v>
      </c>
      <c r="BJ1969" t="s">
        <v>976</v>
      </c>
      <c r="BK1969" t="s">
        <v>963</v>
      </c>
    </row>
    <row r="1970" spans="21:63">
      <c r="U1970" t="s">
        <v>234</v>
      </c>
      <c r="V1970" t="s">
        <v>230</v>
      </c>
      <c r="W1970" t="s">
        <v>235</v>
      </c>
      <c r="X1970">
        <v>8</v>
      </c>
      <c r="Y1970">
        <v>530</v>
      </c>
      <c r="Z1970" t="s">
        <v>982</v>
      </c>
      <c r="AA1970" t="s">
        <v>983</v>
      </c>
      <c r="AB1970">
        <v>1</v>
      </c>
      <c r="AC1970" t="s">
        <v>960</v>
      </c>
      <c r="AD1970">
        <v>1</v>
      </c>
      <c r="AE1970">
        <v>20110331</v>
      </c>
      <c r="AF1970" s="358">
        <v>40633</v>
      </c>
      <c r="AG1970" s="147">
        <v>40633</v>
      </c>
      <c r="AH1970" s="147">
        <v>2011</v>
      </c>
      <c r="AV1970" t="s">
        <v>976</v>
      </c>
      <c r="AW1970" t="s">
        <v>971</v>
      </c>
      <c r="AX1970">
        <v>35</v>
      </c>
      <c r="AY1970" t="s">
        <v>976</v>
      </c>
      <c r="AZ1970" t="s">
        <v>962</v>
      </c>
      <c r="BG1970" t="s">
        <v>976</v>
      </c>
      <c r="BH1970" t="s">
        <v>971</v>
      </c>
      <c r="BI1970">
        <v>70</v>
      </c>
      <c r="BJ1970" t="s">
        <v>976</v>
      </c>
      <c r="BK1970" t="s">
        <v>963</v>
      </c>
    </row>
    <row r="1971" spans="21:63">
      <c r="U1971" t="s">
        <v>234</v>
      </c>
      <c r="V1971" t="s">
        <v>230</v>
      </c>
      <c r="W1971" t="s">
        <v>235</v>
      </c>
      <c r="X1971">
        <v>8</v>
      </c>
      <c r="Y1971">
        <v>530</v>
      </c>
      <c r="Z1971" t="s">
        <v>982</v>
      </c>
      <c r="AA1971" t="s">
        <v>983</v>
      </c>
      <c r="AB1971">
        <v>1</v>
      </c>
      <c r="AC1971" t="s">
        <v>960</v>
      </c>
      <c r="AD1971">
        <v>1</v>
      </c>
      <c r="AE1971">
        <v>20110430</v>
      </c>
      <c r="AF1971" s="358">
        <v>40663</v>
      </c>
      <c r="AG1971" s="147">
        <v>40663</v>
      </c>
      <c r="AH1971" s="147">
        <v>2011</v>
      </c>
      <c r="AV1971" t="s">
        <v>976</v>
      </c>
      <c r="AW1971" t="s">
        <v>971</v>
      </c>
      <c r="AX1971">
        <v>35</v>
      </c>
      <c r="AY1971" t="s">
        <v>976</v>
      </c>
      <c r="AZ1971" t="s">
        <v>962</v>
      </c>
      <c r="BG1971" t="s">
        <v>976</v>
      </c>
      <c r="BH1971" t="s">
        <v>971</v>
      </c>
      <c r="BI1971">
        <v>70</v>
      </c>
      <c r="BJ1971" t="s">
        <v>976</v>
      </c>
      <c r="BK1971" t="s">
        <v>963</v>
      </c>
    </row>
    <row r="1972" spans="21:63">
      <c r="U1972" t="s">
        <v>234</v>
      </c>
      <c r="V1972" t="s">
        <v>230</v>
      </c>
      <c r="W1972" t="s">
        <v>235</v>
      </c>
      <c r="X1972">
        <v>8</v>
      </c>
      <c r="Y1972">
        <v>530</v>
      </c>
      <c r="Z1972" t="s">
        <v>982</v>
      </c>
      <c r="AA1972" t="s">
        <v>983</v>
      </c>
      <c r="AB1972">
        <v>1</v>
      </c>
      <c r="AC1972" t="s">
        <v>960</v>
      </c>
      <c r="AD1972">
        <v>1</v>
      </c>
      <c r="AE1972">
        <v>20110531</v>
      </c>
      <c r="AF1972" s="358">
        <v>40694</v>
      </c>
      <c r="AG1972" s="147">
        <v>40694</v>
      </c>
      <c r="AH1972" s="147">
        <v>2011</v>
      </c>
      <c r="AV1972" t="s">
        <v>976</v>
      </c>
      <c r="AW1972" t="s">
        <v>971</v>
      </c>
      <c r="AX1972">
        <v>35</v>
      </c>
      <c r="AY1972" t="s">
        <v>976</v>
      </c>
      <c r="AZ1972" t="s">
        <v>962</v>
      </c>
      <c r="BG1972" t="s">
        <v>976</v>
      </c>
      <c r="BH1972" t="s">
        <v>971</v>
      </c>
      <c r="BI1972">
        <v>70</v>
      </c>
      <c r="BJ1972" t="s">
        <v>976</v>
      </c>
      <c r="BK1972" t="s">
        <v>963</v>
      </c>
    </row>
    <row r="1973" spans="21:63">
      <c r="U1973" t="s">
        <v>234</v>
      </c>
      <c r="V1973" t="s">
        <v>230</v>
      </c>
      <c r="W1973" t="s">
        <v>235</v>
      </c>
      <c r="X1973">
        <v>8</v>
      </c>
      <c r="Y1973">
        <v>530</v>
      </c>
      <c r="Z1973" t="s">
        <v>982</v>
      </c>
      <c r="AA1973" t="s">
        <v>983</v>
      </c>
      <c r="AB1973">
        <v>1</v>
      </c>
      <c r="AC1973" t="s">
        <v>960</v>
      </c>
      <c r="AD1973">
        <v>1</v>
      </c>
      <c r="AE1973">
        <v>20110630</v>
      </c>
      <c r="AF1973" s="358">
        <v>40724</v>
      </c>
      <c r="AG1973" s="147">
        <v>40724</v>
      </c>
      <c r="AH1973" s="147">
        <v>2011</v>
      </c>
      <c r="AV1973" t="s">
        <v>976</v>
      </c>
      <c r="AW1973" t="s">
        <v>971</v>
      </c>
      <c r="AX1973">
        <v>35</v>
      </c>
      <c r="AY1973" t="s">
        <v>976</v>
      </c>
      <c r="AZ1973" t="s">
        <v>962</v>
      </c>
      <c r="BG1973" t="s">
        <v>976</v>
      </c>
      <c r="BH1973" t="s">
        <v>971</v>
      </c>
      <c r="BI1973">
        <v>70</v>
      </c>
      <c r="BJ1973" t="s">
        <v>976</v>
      </c>
      <c r="BK1973" t="s">
        <v>963</v>
      </c>
    </row>
    <row r="1974" spans="21:63">
      <c r="U1974" t="s">
        <v>234</v>
      </c>
      <c r="V1974" t="s">
        <v>230</v>
      </c>
      <c r="W1974" t="s">
        <v>235</v>
      </c>
      <c r="X1974">
        <v>8</v>
      </c>
      <c r="Y1974">
        <v>530</v>
      </c>
      <c r="Z1974" t="s">
        <v>982</v>
      </c>
      <c r="AA1974" t="s">
        <v>983</v>
      </c>
      <c r="AB1974">
        <v>1</v>
      </c>
      <c r="AC1974" t="s">
        <v>960</v>
      </c>
      <c r="AD1974">
        <v>1</v>
      </c>
      <c r="AE1974">
        <v>20110731</v>
      </c>
      <c r="AF1974" s="358">
        <v>40755</v>
      </c>
      <c r="AG1974" s="147">
        <v>40755</v>
      </c>
      <c r="AH1974" s="147">
        <v>2011</v>
      </c>
      <c r="AV1974" t="s">
        <v>976</v>
      </c>
      <c r="AW1974" t="s">
        <v>971</v>
      </c>
      <c r="AX1974">
        <v>35</v>
      </c>
      <c r="AY1974" t="s">
        <v>976</v>
      </c>
      <c r="AZ1974" t="s">
        <v>962</v>
      </c>
      <c r="BG1974" t="s">
        <v>976</v>
      </c>
      <c r="BH1974" t="s">
        <v>971</v>
      </c>
      <c r="BI1974">
        <v>70</v>
      </c>
      <c r="BJ1974" t="s">
        <v>976</v>
      </c>
      <c r="BK1974" t="s">
        <v>963</v>
      </c>
    </row>
    <row r="1975" spans="21:63">
      <c r="U1975" t="s">
        <v>234</v>
      </c>
      <c r="V1975" t="s">
        <v>230</v>
      </c>
      <c r="W1975" t="s">
        <v>235</v>
      </c>
      <c r="X1975">
        <v>8</v>
      </c>
      <c r="Y1975">
        <v>530</v>
      </c>
      <c r="Z1975" t="s">
        <v>982</v>
      </c>
      <c r="AA1975" t="s">
        <v>983</v>
      </c>
      <c r="AB1975">
        <v>1</v>
      </c>
      <c r="AC1975" t="s">
        <v>960</v>
      </c>
      <c r="AD1975">
        <v>1</v>
      </c>
      <c r="AE1975">
        <v>20110831</v>
      </c>
      <c r="AF1975" s="358">
        <v>40786</v>
      </c>
      <c r="AG1975" s="147">
        <v>40786</v>
      </c>
      <c r="AH1975" s="147">
        <v>2011</v>
      </c>
      <c r="AV1975" t="s">
        <v>976</v>
      </c>
      <c r="AW1975" t="s">
        <v>971</v>
      </c>
      <c r="AX1975">
        <v>35</v>
      </c>
      <c r="AY1975" t="s">
        <v>976</v>
      </c>
      <c r="AZ1975" t="s">
        <v>962</v>
      </c>
      <c r="BG1975" t="s">
        <v>976</v>
      </c>
      <c r="BH1975" t="s">
        <v>971</v>
      </c>
      <c r="BI1975">
        <v>70</v>
      </c>
      <c r="BJ1975" t="s">
        <v>976</v>
      </c>
      <c r="BK1975" t="s">
        <v>963</v>
      </c>
    </row>
    <row r="1976" spans="21:63">
      <c r="U1976" t="s">
        <v>234</v>
      </c>
      <c r="V1976" t="s">
        <v>230</v>
      </c>
      <c r="W1976" t="s">
        <v>235</v>
      </c>
      <c r="X1976">
        <v>8</v>
      </c>
      <c r="Y1976">
        <v>530</v>
      </c>
      <c r="Z1976" t="s">
        <v>982</v>
      </c>
      <c r="AA1976" t="s">
        <v>983</v>
      </c>
      <c r="AB1976">
        <v>1</v>
      </c>
      <c r="AC1976" t="s">
        <v>960</v>
      </c>
      <c r="AD1976">
        <v>1</v>
      </c>
      <c r="AE1976">
        <v>20110930</v>
      </c>
      <c r="AF1976" s="358">
        <v>40816</v>
      </c>
      <c r="AG1976" s="147">
        <v>40816</v>
      </c>
      <c r="AH1976" s="147">
        <v>2011</v>
      </c>
      <c r="AV1976" t="s">
        <v>976</v>
      </c>
      <c r="AW1976" t="s">
        <v>971</v>
      </c>
      <c r="AX1976">
        <v>35</v>
      </c>
      <c r="AY1976" t="s">
        <v>976</v>
      </c>
      <c r="AZ1976" t="s">
        <v>962</v>
      </c>
      <c r="BG1976" t="s">
        <v>976</v>
      </c>
      <c r="BH1976" t="s">
        <v>971</v>
      </c>
      <c r="BI1976">
        <v>70</v>
      </c>
      <c r="BJ1976" t="s">
        <v>976</v>
      </c>
      <c r="BK1976" t="s">
        <v>963</v>
      </c>
    </row>
    <row r="1977" spans="21:63">
      <c r="U1977" t="s">
        <v>234</v>
      </c>
      <c r="V1977" t="s">
        <v>230</v>
      </c>
      <c r="W1977" t="s">
        <v>235</v>
      </c>
      <c r="X1977">
        <v>8</v>
      </c>
      <c r="Y1977">
        <v>530</v>
      </c>
      <c r="Z1977" t="s">
        <v>982</v>
      </c>
      <c r="AA1977" t="s">
        <v>983</v>
      </c>
      <c r="AB1977">
        <v>1</v>
      </c>
      <c r="AC1977" t="s">
        <v>960</v>
      </c>
      <c r="AD1977">
        <v>1</v>
      </c>
      <c r="AE1977">
        <v>20111031</v>
      </c>
      <c r="AF1977" s="358">
        <v>40847</v>
      </c>
      <c r="AG1977" s="147">
        <v>40847</v>
      </c>
      <c r="AH1977" s="147">
        <v>2011</v>
      </c>
      <c r="AV1977" t="s">
        <v>976</v>
      </c>
      <c r="AW1977" t="s">
        <v>971</v>
      </c>
      <c r="AX1977">
        <v>35</v>
      </c>
      <c r="AY1977" t="s">
        <v>976</v>
      </c>
      <c r="AZ1977" t="s">
        <v>962</v>
      </c>
      <c r="BG1977" t="s">
        <v>976</v>
      </c>
      <c r="BH1977" t="s">
        <v>971</v>
      </c>
      <c r="BI1977">
        <v>70</v>
      </c>
      <c r="BJ1977" t="s">
        <v>976</v>
      </c>
      <c r="BK1977" t="s">
        <v>963</v>
      </c>
    </row>
    <row r="1978" spans="21:63">
      <c r="U1978" t="s">
        <v>234</v>
      </c>
      <c r="V1978" t="s">
        <v>230</v>
      </c>
      <c r="W1978" t="s">
        <v>235</v>
      </c>
      <c r="X1978">
        <v>8</v>
      </c>
      <c r="Y1978">
        <v>530</v>
      </c>
      <c r="Z1978" t="s">
        <v>982</v>
      </c>
      <c r="AA1978" t="s">
        <v>983</v>
      </c>
      <c r="AB1978">
        <v>1</v>
      </c>
      <c r="AC1978" t="s">
        <v>960</v>
      </c>
      <c r="AD1978">
        <v>1</v>
      </c>
      <c r="AE1978">
        <v>20111130</v>
      </c>
      <c r="AF1978" s="358">
        <v>40877</v>
      </c>
      <c r="AG1978" s="147">
        <v>40877</v>
      </c>
      <c r="AH1978" s="147">
        <v>2011</v>
      </c>
      <c r="AV1978" t="s">
        <v>976</v>
      </c>
      <c r="AW1978" t="s">
        <v>971</v>
      </c>
      <c r="AX1978">
        <v>35</v>
      </c>
      <c r="AY1978" t="s">
        <v>976</v>
      </c>
      <c r="AZ1978" t="s">
        <v>962</v>
      </c>
      <c r="BG1978" t="s">
        <v>976</v>
      </c>
      <c r="BH1978" t="s">
        <v>971</v>
      </c>
      <c r="BI1978">
        <v>70</v>
      </c>
      <c r="BJ1978" t="s">
        <v>976</v>
      </c>
      <c r="BK1978" t="s">
        <v>963</v>
      </c>
    </row>
    <row r="1979" spans="21:63">
      <c r="U1979" t="s">
        <v>234</v>
      </c>
      <c r="V1979" t="s">
        <v>230</v>
      </c>
      <c r="W1979" t="s">
        <v>235</v>
      </c>
      <c r="X1979">
        <v>8</v>
      </c>
      <c r="Y1979">
        <v>530</v>
      </c>
      <c r="Z1979" t="s">
        <v>982</v>
      </c>
      <c r="AA1979" t="s">
        <v>983</v>
      </c>
      <c r="AB1979">
        <v>1</v>
      </c>
      <c r="AC1979" t="s">
        <v>960</v>
      </c>
      <c r="AD1979">
        <v>1</v>
      </c>
      <c r="AE1979">
        <v>20111231</v>
      </c>
      <c r="AF1979" s="358">
        <v>40908</v>
      </c>
      <c r="AG1979" s="147">
        <v>40908</v>
      </c>
      <c r="AH1979" s="147">
        <v>2011</v>
      </c>
      <c r="AV1979" t="s">
        <v>976</v>
      </c>
      <c r="AW1979" t="s">
        <v>971</v>
      </c>
      <c r="AX1979">
        <v>35</v>
      </c>
      <c r="AY1979" t="s">
        <v>976</v>
      </c>
      <c r="AZ1979" t="s">
        <v>962</v>
      </c>
      <c r="BG1979" t="s">
        <v>976</v>
      </c>
      <c r="BH1979" t="s">
        <v>971</v>
      </c>
      <c r="BI1979">
        <v>70</v>
      </c>
      <c r="BJ1979" t="s">
        <v>976</v>
      </c>
      <c r="BK1979" t="s">
        <v>963</v>
      </c>
    </row>
    <row r="1980" spans="21:63">
      <c r="U1980" t="s">
        <v>234</v>
      </c>
      <c r="V1980" t="s">
        <v>230</v>
      </c>
      <c r="W1980" t="s">
        <v>235</v>
      </c>
      <c r="X1980">
        <v>8</v>
      </c>
      <c r="Y1980">
        <v>530</v>
      </c>
      <c r="Z1980" t="s">
        <v>982</v>
      </c>
      <c r="AA1980" t="s">
        <v>983</v>
      </c>
      <c r="AB1980">
        <v>1</v>
      </c>
      <c r="AC1980" t="s">
        <v>960</v>
      </c>
      <c r="AD1980">
        <v>1</v>
      </c>
      <c r="AE1980">
        <v>20120131</v>
      </c>
      <c r="AF1980" s="358">
        <v>40939</v>
      </c>
      <c r="AG1980" s="147">
        <v>40939</v>
      </c>
      <c r="AH1980" s="147">
        <v>2012</v>
      </c>
      <c r="AV1980" t="s">
        <v>976</v>
      </c>
      <c r="AW1980" t="s">
        <v>971</v>
      </c>
      <c r="AX1980">
        <v>35</v>
      </c>
      <c r="AY1980" t="s">
        <v>976</v>
      </c>
      <c r="AZ1980" t="s">
        <v>962</v>
      </c>
      <c r="BG1980" t="s">
        <v>976</v>
      </c>
      <c r="BH1980" t="s">
        <v>971</v>
      </c>
      <c r="BI1980">
        <v>70</v>
      </c>
      <c r="BJ1980" t="s">
        <v>976</v>
      </c>
      <c r="BK1980" t="s">
        <v>963</v>
      </c>
    </row>
    <row r="1981" spans="21:63">
      <c r="U1981" t="s">
        <v>234</v>
      </c>
      <c r="V1981" t="s">
        <v>230</v>
      </c>
      <c r="W1981" t="s">
        <v>235</v>
      </c>
      <c r="X1981">
        <v>8</v>
      </c>
      <c r="Y1981">
        <v>530</v>
      </c>
      <c r="Z1981" t="s">
        <v>982</v>
      </c>
      <c r="AA1981" t="s">
        <v>983</v>
      </c>
      <c r="AB1981">
        <v>1</v>
      </c>
      <c r="AC1981" t="s">
        <v>960</v>
      </c>
      <c r="AD1981">
        <v>1</v>
      </c>
      <c r="AE1981">
        <v>20120229</v>
      </c>
      <c r="AF1981" s="358">
        <v>40968</v>
      </c>
      <c r="AG1981" s="147">
        <v>40968</v>
      </c>
      <c r="AH1981" s="147">
        <v>2012</v>
      </c>
      <c r="AV1981" t="s">
        <v>976</v>
      </c>
      <c r="AW1981" t="s">
        <v>971</v>
      </c>
      <c r="AX1981">
        <v>35</v>
      </c>
      <c r="AY1981" t="s">
        <v>976</v>
      </c>
      <c r="AZ1981" t="s">
        <v>962</v>
      </c>
      <c r="BG1981" t="s">
        <v>976</v>
      </c>
      <c r="BH1981" t="s">
        <v>971</v>
      </c>
      <c r="BI1981">
        <v>70</v>
      </c>
      <c r="BJ1981" t="s">
        <v>976</v>
      </c>
      <c r="BK1981" t="s">
        <v>963</v>
      </c>
    </row>
    <row r="1982" spans="21:63">
      <c r="U1982" t="s">
        <v>234</v>
      </c>
      <c r="V1982" t="s">
        <v>230</v>
      </c>
      <c r="W1982" t="s">
        <v>235</v>
      </c>
      <c r="X1982">
        <v>8</v>
      </c>
      <c r="Y1982">
        <v>530</v>
      </c>
      <c r="Z1982" t="s">
        <v>982</v>
      </c>
      <c r="AA1982" t="s">
        <v>983</v>
      </c>
      <c r="AB1982">
        <v>1</v>
      </c>
      <c r="AC1982" t="s">
        <v>960</v>
      </c>
      <c r="AD1982">
        <v>1</v>
      </c>
      <c r="AE1982">
        <v>20120331</v>
      </c>
      <c r="AF1982" s="358">
        <v>40999</v>
      </c>
      <c r="AG1982" s="147">
        <v>40999</v>
      </c>
      <c r="AH1982" s="147">
        <v>2012</v>
      </c>
      <c r="AV1982" t="s">
        <v>976</v>
      </c>
      <c r="AW1982" t="s">
        <v>971</v>
      </c>
      <c r="AX1982">
        <v>35</v>
      </c>
      <c r="AY1982" t="s">
        <v>976</v>
      </c>
      <c r="AZ1982" t="s">
        <v>962</v>
      </c>
      <c r="BG1982" t="s">
        <v>976</v>
      </c>
      <c r="BH1982" t="s">
        <v>971</v>
      </c>
      <c r="BI1982">
        <v>70</v>
      </c>
      <c r="BJ1982" t="s">
        <v>976</v>
      </c>
      <c r="BK1982" t="s">
        <v>963</v>
      </c>
    </row>
    <row r="1983" spans="21:63">
      <c r="U1983" t="s">
        <v>234</v>
      </c>
      <c r="V1983" t="s">
        <v>230</v>
      </c>
      <c r="W1983" t="s">
        <v>235</v>
      </c>
      <c r="X1983">
        <v>8</v>
      </c>
      <c r="Y1983">
        <v>530</v>
      </c>
      <c r="Z1983" t="s">
        <v>982</v>
      </c>
      <c r="AA1983" t="s">
        <v>983</v>
      </c>
      <c r="AB1983">
        <v>1</v>
      </c>
      <c r="AC1983" t="s">
        <v>960</v>
      </c>
      <c r="AD1983">
        <v>1</v>
      </c>
      <c r="AE1983">
        <v>20120430</v>
      </c>
      <c r="AF1983" s="358">
        <v>41029</v>
      </c>
      <c r="AG1983" s="147">
        <v>41029</v>
      </c>
      <c r="AH1983" s="147">
        <v>2012</v>
      </c>
      <c r="AV1983" t="s">
        <v>976</v>
      </c>
      <c r="AW1983" t="s">
        <v>971</v>
      </c>
      <c r="AX1983">
        <v>35</v>
      </c>
      <c r="AY1983" t="s">
        <v>976</v>
      </c>
      <c r="AZ1983" t="s">
        <v>962</v>
      </c>
      <c r="BG1983" t="s">
        <v>976</v>
      </c>
      <c r="BH1983" t="s">
        <v>971</v>
      </c>
      <c r="BI1983">
        <v>70</v>
      </c>
      <c r="BJ1983" t="s">
        <v>976</v>
      </c>
      <c r="BK1983" t="s">
        <v>963</v>
      </c>
    </row>
    <row r="1984" spans="21:63">
      <c r="U1984" t="s">
        <v>234</v>
      </c>
      <c r="V1984" t="s">
        <v>230</v>
      </c>
      <c r="W1984" t="s">
        <v>235</v>
      </c>
      <c r="X1984">
        <v>8</v>
      </c>
      <c r="Y1984">
        <v>530</v>
      </c>
      <c r="Z1984" t="s">
        <v>982</v>
      </c>
      <c r="AA1984" t="s">
        <v>983</v>
      </c>
      <c r="AB1984">
        <v>1</v>
      </c>
      <c r="AC1984" t="s">
        <v>960</v>
      </c>
      <c r="AD1984">
        <v>1</v>
      </c>
      <c r="AE1984">
        <v>20120531</v>
      </c>
      <c r="AF1984" s="358">
        <v>41060</v>
      </c>
      <c r="AG1984" s="147">
        <v>41060</v>
      </c>
      <c r="AH1984" s="147">
        <v>2012</v>
      </c>
      <c r="AV1984" t="s">
        <v>976</v>
      </c>
      <c r="AW1984" t="s">
        <v>971</v>
      </c>
      <c r="AX1984">
        <v>35</v>
      </c>
      <c r="AY1984" t="s">
        <v>976</v>
      </c>
      <c r="AZ1984" t="s">
        <v>962</v>
      </c>
      <c r="BG1984" t="s">
        <v>976</v>
      </c>
      <c r="BH1984" t="s">
        <v>971</v>
      </c>
      <c r="BI1984">
        <v>70</v>
      </c>
      <c r="BJ1984" t="s">
        <v>976</v>
      </c>
      <c r="BK1984" t="s">
        <v>963</v>
      </c>
    </row>
    <row r="1985" spans="21:63">
      <c r="U1985" t="s">
        <v>234</v>
      </c>
      <c r="V1985" t="s">
        <v>230</v>
      </c>
      <c r="W1985" t="s">
        <v>235</v>
      </c>
      <c r="X1985">
        <v>8</v>
      </c>
      <c r="Y1985">
        <v>530</v>
      </c>
      <c r="Z1985" t="s">
        <v>982</v>
      </c>
      <c r="AA1985" t="s">
        <v>983</v>
      </c>
      <c r="AB1985">
        <v>1</v>
      </c>
      <c r="AC1985" t="s">
        <v>960</v>
      </c>
      <c r="AD1985">
        <v>1</v>
      </c>
      <c r="AE1985">
        <v>20120630</v>
      </c>
      <c r="AF1985" s="358">
        <v>41090</v>
      </c>
      <c r="AG1985" s="147">
        <v>41090</v>
      </c>
      <c r="AH1985" s="147">
        <v>2012</v>
      </c>
      <c r="AV1985" t="s">
        <v>976</v>
      </c>
      <c r="AW1985" t="s">
        <v>971</v>
      </c>
      <c r="AX1985">
        <v>35</v>
      </c>
      <c r="AY1985" t="s">
        <v>976</v>
      </c>
      <c r="AZ1985" t="s">
        <v>962</v>
      </c>
      <c r="BG1985" t="s">
        <v>976</v>
      </c>
      <c r="BH1985" t="s">
        <v>971</v>
      </c>
      <c r="BI1985">
        <v>70</v>
      </c>
      <c r="BJ1985" t="s">
        <v>976</v>
      </c>
      <c r="BK1985" t="s">
        <v>963</v>
      </c>
    </row>
    <row r="1986" spans="21:63">
      <c r="U1986" t="s">
        <v>234</v>
      </c>
      <c r="V1986" t="s">
        <v>230</v>
      </c>
      <c r="W1986" t="s">
        <v>235</v>
      </c>
      <c r="X1986">
        <v>8</v>
      </c>
      <c r="Y1986">
        <v>530</v>
      </c>
      <c r="Z1986" t="s">
        <v>982</v>
      </c>
      <c r="AA1986" t="s">
        <v>983</v>
      </c>
      <c r="AB1986">
        <v>1</v>
      </c>
      <c r="AC1986" t="s">
        <v>960</v>
      </c>
      <c r="AD1986">
        <v>1</v>
      </c>
      <c r="AE1986">
        <v>20120731</v>
      </c>
      <c r="AF1986" s="358">
        <v>41121</v>
      </c>
      <c r="AG1986" s="147">
        <v>41121</v>
      </c>
      <c r="AH1986" s="147">
        <v>2012</v>
      </c>
      <c r="AV1986" t="s">
        <v>976</v>
      </c>
      <c r="AW1986" t="s">
        <v>971</v>
      </c>
      <c r="AX1986">
        <v>35</v>
      </c>
      <c r="AY1986" t="s">
        <v>976</v>
      </c>
      <c r="AZ1986" t="s">
        <v>962</v>
      </c>
      <c r="BG1986" t="s">
        <v>976</v>
      </c>
      <c r="BH1986" t="s">
        <v>971</v>
      </c>
      <c r="BI1986">
        <v>70</v>
      </c>
      <c r="BJ1986" t="s">
        <v>976</v>
      </c>
      <c r="BK1986" t="s">
        <v>963</v>
      </c>
    </row>
    <row r="1987" spans="21:63">
      <c r="U1987" t="s">
        <v>234</v>
      </c>
      <c r="V1987" t="s">
        <v>230</v>
      </c>
      <c r="W1987" t="s">
        <v>235</v>
      </c>
      <c r="X1987">
        <v>8</v>
      </c>
      <c r="Y1987">
        <v>530</v>
      </c>
      <c r="Z1987" t="s">
        <v>982</v>
      </c>
      <c r="AA1987" t="s">
        <v>983</v>
      </c>
      <c r="AB1987">
        <v>1</v>
      </c>
      <c r="AC1987" t="s">
        <v>960</v>
      </c>
      <c r="AD1987">
        <v>1</v>
      </c>
      <c r="AE1987">
        <v>20120831</v>
      </c>
      <c r="AF1987" s="358">
        <v>41152</v>
      </c>
      <c r="AG1987" s="147">
        <v>41152</v>
      </c>
      <c r="AH1987" s="147">
        <v>2012</v>
      </c>
      <c r="AV1987" t="s">
        <v>976</v>
      </c>
      <c r="AW1987" t="s">
        <v>971</v>
      </c>
      <c r="AX1987">
        <v>35</v>
      </c>
      <c r="AY1987" t="s">
        <v>976</v>
      </c>
      <c r="AZ1987" t="s">
        <v>962</v>
      </c>
      <c r="BG1987" t="s">
        <v>976</v>
      </c>
      <c r="BH1987" t="s">
        <v>971</v>
      </c>
      <c r="BI1987">
        <v>70</v>
      </c>
      <c r="BJ1987" t="s">
        <v>976</v>
      </c>
      <c r="BK1987" t="s">
        <v>963</v>
      </c>
    </row>
    <row r="1988" spans="21:63">
      <c r="U1988" t="s">
        <v>234</v>
      </c>
      <c r="V1988" t="s">
        <v>230</v>
      </c>
      <c r="W1988" t="s">
        <v>235</v>
      </c>
      <c r="X1988">
        <v>8</v>
      </c>
      <c r="Y1988">
        <v>530</v>
      </c>
      <c r="Z1988" t="s">
        <v>982</v>
      </c>
      <c r="AA1988" t="s">
        <v>983</v>
      </c>
      <c r="AB1988">
        <v>1</v>
      </c>
      <c r="AC1988" t="s">
        <v>960</v>
      </c>
      <c r="AD1988">
        <v>1</v>
      </c>
      <c r="AE1988">
        <v>20120930</v>
      </c>
      <c r="AF1988" s="358">
        <v>41182</v>
      </c>
      <c r="AG1988" s="147">
        <v>41182</v>
      </c>
      <c r="AH1988" s="147">
        <v>2012</v>
      </c>
      <c r="AV1988" t="s">
        <v>976</v>
      </c>
      <c r="AW1988" t="s">
        <v>971</v>
      </c>
      <c r="AX1988">
        <v>35</v>
      </c>
      <c r="AY1988" t="s">
        <v>976</v>
      </c>
      <c r="AZ1988" t="s">
        <v>962</v>
      </c>
      <c r="BG1988" t="s">
        <v>976</v>
      </c>
      <c r="BH1988" t="s">
        <v>971</v>
      </c>
      <c r="BI1988">
        <v>70</v>
      </c>
      <c r="BJ1988" t="s">
        <v>976</v>
      </c>
      <c r="BK1988" t="s">
        <v>963</v>
      </c>
    </row>
    <row r="1989" spans="21:63">
      <c r="U1989" t="s">
        <v>234</v>
      </c>
      <c r="V1989" t="s">
        <v>230</v>
      </c>
      <c r="W1989" t="s">
        <v>235</v>
      </c>
      <c r="X1989">
        <v>8</v>
      </c>
      <c r="Y1989">
        <v>545</v>
      </c>
      <c r="Z1989" t="s">
        <v>985</v>
      </c>
      <c r="AA1989" t="s">
        <v>986</v>
      </c>
      <c r="AB1989">
        <v>1</v>
      </c>
      <c r="AC1989" t="s">
        <v>960</v>
      </c>
      <c r="AD1989">
        <v>1</v>
      </c>
      <c r="AE1989">
        <v>20090731</v>
      </c>
      <c r="AF1989" s="358">
        <v>40025</v>
      </c>
      <c r="AG1989" s="147">
        <v>40025</v>
      </c>
      <c r="AH1989" s="147">
        <v>2009</v>
      </c>
      <c r="BG1989" t="s">
        <v>987</v>
      </c>
      <c r="BH1989" t="s">
        <v>971</v>
      </c>
      <c r="BI1989">
        <v>0.5</v>
      </c>
      <c r="BJ1989" t="s">
        <v>987</v>
      </c>
      <c r="BK1989" t="s">
        <v>963</v>
      </c>
    </row>
    <row r="1990" spans="21:63">
      <c r="U1990" t="s">
        <v>234</v>
      </c>
      <c r="V1990" t="s">
        <v>230</v>
      </c>
      <c r="W1990" t="s">
        <v>235</v>
      </c>
      <c r="X1990">
        <v>8</v>
      </c>
      <c r="Y1990">
        <v>545</v>
      </c>
      <c r="Z1990" t="s">
        <v>985</v>
      </c>
      <c r="AA1990" t="s">
        <v>986</v>
      </c>
      <c r="AB1990">
        <v>1</v>
      </c>
      <c r="AC1990" t="s">
        <v>960</v>
      </c>
      <c r="AD1990">
        <v>1</v>
      </c>
      <c r="AE1990">
        <v>20090831</v>
      </c>
      <c r="AF1990" s="358">
        <v>40056</v>
      </c>
      <c r="AG1990" s="147">
        <v>40056</v>
      </c>
      <c r="AH1990" s="147">
        <v>2009</v>
      </c>
      <c r="BG1990" t="s">
        <v>987</v>
      </c>
      <c r="BH1990" t="s">
        <v>971</v>
      </c>
      <c r="BI1990">
        <v>0.5</v>
      </c>
      <c r="BJ1990" t="s">
        <v>987</v>
      </c>
      <c r="BK1990" t="s">
        <v>963</v>
      </c>
    </row>
    <row r="1991" spans="21:63">
      <c r="U1991" t="s">
        <v>234</v>
      </c>
      <c r="V1991" t="s">
        <v>230</v>
      </c>
      <c r="W1991" t="s">
        <v>235</v>
      </c>
      <c r="X1991">
        <v>8</v>
      </c>
      <c r="Y1991">
        <v>545</v>
      </c>
      <c r="Z1991" t="s">
        <v>985</v>
      </c>
      <c r="AA1991" t="s">
        <v>986</v>
      </c>
      <c r="AB1991">
        <v>1</v>
      </c>
      <c r="AC1991" t="s">
        <v>960</v>
      </c>
      <c r="AD1991">
        <v>1</v>
      </c>
      <c r="AE1991">
        <v>20090930</v>
      </c>
      <c r="AF1991" s="358">
        <v>40086</v>
      </c>
      <c r="AG1991" s="147">
        <v>40086</v>
      </c>
      <c r="AH1991" s="147">
        <v>2009</v>
      </c>
      <c r="BG1991" t="s">
        <v>987</v>
      </c>
      <c r="BH1991" t="s">
        <v>971</v>
      </c>
      <c r="BI1991">
        <v>0.5</v>
      </c>
      <c r="BJ1991" t="s">
        <v>987</v>
      </c>
      <c r="BK1991" t="s">
        <v>963</v>
      </c>
    </row>
    <row r="1992" spans="21:63">
      <c r="U1992" t="s">
        <v>234</v>
      </c>
      <c r="V1992" t="s">
        <v>230</v>
      </c>
      <c r="W1992" t="s">
        <v>235</v>
      </c>
      <c r="X1992">
        <v>8</v>
      </c>
      <c r="Y1992">
        <v>545</v>
      </c>
      <c r="Z1992" t="s">
        <v>985</v>
      </c>
      <c r="AA1992" t="s">
        <v>986</v>
      </c>
      <c r="AB1992">
        <v>1</v>
      </c>
      <c r="AC1992" t="s">
        <v>960</v>
      </c>
      <c r="AD1992">
        <v>1</v>
      </c>
      <c r="AE1992">
        <v>20091031</v>
      </c>
      <c r="AF1992" s="358">
        <v>40117</v>
      </c>
      <c r="AG1992" s="147">
        <v>40117</v>
      </c>
      <c r="AH1992" s="147">
        <v>2009</v>
      </c>
      <c r="BG1992" t="s">
        <v>987</v>
      </c>
      <c r="BH1992" t="s">
        <v>971</v>
      </c>
      <c r="BI1992">
        <v>0.5</v>
      </c>
      <c r="BJ1992" t="s">
        <v>987</v>
      </c>
      <c r="BK1992" t="s">
        <v>963</v>
      </c>
    </row>
    <row r="1993" spans="21:63">
      <c r="U1993" t="s">
        <v>234</v>
      </c>
      <c r="V1993" t="s">
        <v>230</v>
      </c>
      <c r="W1993" t="s">
        <v>235</v>
      </c>
      <c r="X1993">
        <v>8</v>
      </c>
      <c r="Y1993">
        <v>545</v>
      </c>
      <c r="Z1993" t="s">
        <v>985</v>
      </c>
      <c r="AA1993" t="s">
        <v>986</v>
      </c>
      <c r="AB1993">
        <v>1</v>
      </c>
      <c r="AC1993" t="s">
        <v>960</v>
      </c>
      <c r="AD1993">
        <v>1</v>
      </c>
      <c r="AE1993">
        <v>20091130</v>
      </c>
      <c r="AF1993" s="358">
        <v>40147</v>
      </c>
      <c r="AG1993" s="147">
        <v>40147</v>
      </c>
      <c r="AH1993" s="147">
        <v>2009</v>
      </c>
      <c r="BG1993" t="s">
        <v>987</v>
      </c>
      <c r="BH1993" t="s">
        <v>971</v>
      </c>
      <c r="BI1993">
        <v>0.5</v>
      </c>
      <c r="BJ1993" t="s">
        <v>987</v>
      </c>
      <c r="BK1993" t="s">
        <v>963</v>
      </c>
    </row>
    <row r="1994" spans="21:63">
      <c r="U1994" t="s">
        <v>234</v>
      </c>
      <c r="V1994" t="s">
        <v>230</v>
      </c>
      <c r="W1994" t="s">
        <v>235</v>
      </c>
      <c r="X1994">
        <v>8</v>
      </c>
      <c r="Y1994">
        <v>545</v>
      </c>
      <c r="Z1994" t="s">
        <v>985</v>
      </c>
      <c r="AA1994" t="s">
        <v>986</v>
      </c>
      <c r="AB1994">
        <v>1</v>
      </c>
      <c r="AC1994" t="s">
        <v>960</v>
      </c>
      <c r="AD1994">
        <v>1</v>
      </c>
      <c r="AE1994">
        <v>20091231</v>
      </c>
      <c r="AF1994" s="358">
        <v>40178</v>
      </c>
      <c r="AG1994" s="147">
        <v>40178</v>
      </c>
      <c r="AH1994" s="147">
        <v>2009</v>
      </c>
      <c r="BG1994" t="s">
        <v>987</v>
      </c>
      <c r="BH1994" t="s">
        <v>971</v>
      </c>
      <c r="BI1994">
        <v>0.5</v>
      </c>
      <c r="BJ1994" t="s">
        <v>987</v>
      </c>
      <c r="BK1994" t="s">
        <v>963</v>
      </c>
    </row>
    <row r="1995" spans="21:63">
      <c r="U1995" t="s">
        <v>234</v>
      </c>
      <c r="V1995" t="s">
        <v>230</v>
      </c>
      <c r="W1995" t="s">
        <v>235</v>
      </c>
      <c r="X1995">
        <v>8</v>
      </c>
      <c r="Y1995">
        <v>545</v>
      </c>
      <c r="Z1995" t="s">
        <v>985</v>
      </c>
      <c r="AA1995" t="s">
        <v>986</v>
      </c>
      <c r="AB1995">
        <v>1</v>
      </c>
      <c r="AC1995" t="s">
        <v>960</v>
      </c>
      <c r="AD1995">
        <v>1</v>
      </c>
      <c r="AE1995">
        <v>20100131</v>
      </c>
      <c r="AF1995" s="358">
        <v>40209</v>
      </c>
      <c r="AG1995" s="147">
        <v>40209</v>
      </c>
      <c r="AH1995" s="147">
        <v>2010</v>
      </c>
      <c r="BG1995" t="s">
        <v>987</v>
      </c>
      <c r="BH1995" t="s">
        <v>971</v>
      </c>
      <c r="BI1995">
        <v>0.5</v>
      </c>
      <c r="BJ1995" t="s">
        <v>987</v>
      </c>
      <c r="BK1995" t="s">
        <v>963</v>
      </c>
    </row>
    <row r="1996" spans="21:63">
      <c r="U1996" t="s">
        <v>234</v>
      </c>
      <c r="V1996" t="s">
        <v>230</v>
      </c>
      <c r="W1996" t="s">
        <v>235</v>
      </c>
      <c r="X1996">
        <v>8</v>
      </c>
      <c r="Y1996">
        <v>545</v>
      </c>
      <c r="Z1996" t="s">
        <v>985</v>
      </c>
      <c r="AA1996" t="s">
        <v>986</v>
      </c>
      <c r="AB1996">
        <v>1</v>
      </c>
      <c r="AC1996" t="s">
        <v>960</v>
      </c>
      <c r="AD1996">
        <v>1</v>
      </c>
      <c r="AE1996">
        <v>20100228</v>
      </c>
      <c r="AF1996" s="358">
        <v>40237</v>
      </c>
      <c r="AG1996" s="147">
        <v>40237</v>
      </c>
      <c r="AH1996" s="147">
        <v>2010</v>
      </c>
      <c r="BG1996" t="s">
        <v>987</v>
      </c>
      <c r="BH1996" t="s">
        <v>971</v>
      </c>
      <c r="BI1996">
        <v>0.5</v>
      </c>
      <c r="BJ1996" t="s">
        <v>987</v>
      </c>
      <c r="BK1996" t="s">
        <v>963</v>
      </c>
    </row>
    <row r="1997" spans="21:63">
      <c r="U1997" t="s">
        <v>234</v>
      </c>
      <c r="V1997" t="s">
        <v>230</v>
      </c>
      <c r="W1997" t="s">
        <v>235</v>
      </c>
      <c r="X1997">
        <v>8</v>
      </c>
      <c r="Y1997">
        <v>545</v>
      </c>
      <c r="Z1997" t="s">
        <v>985</v>
      </c>
      <c r="AA1997" t="s">
        <v>986</v>
      </c>
      <c r="AB1997">
        <v>1</v>
      </c>
      <c r="AC1997" t="s">
        <v>960</v>
      </c>
      <c r="AD1997">
        <v>1</v>
      </c>
      <c r="AE1997">
        <v>20100331</v>
      </c>
      <c r="AF1997" s="358">
        <v>40268</v>
      </c>
      <c r="AG1997" s="147">
        <v>40268</v>
      </c>
      <c r="AH1997" s="147">
        <v>2010</v>
      </c>
      <c r="BG1997" t="s">
        <v>987</v>
      </c>
      <c r="BH1997" t="s">
        <v>971</v>
      </c>
      <c r="BI1997">
        <v>0.5</v>
      </c>
      <c r="BJ1997" t="s">
        <v>987</v>
      </c>
      <c r="BK1997" t="s">
        <v>963</v>
      </c>
    </row>
    <row r="1998" spans="21:63">
      <c r="U1998" t="s">
        <v>234</v>
      </c>
      <c r="V1998" t="s">
        <v>230</v>
      </c>
      <c r="W1998" t="s">
        <v>235</v>
      </c>
      <c r="X1998">
        <v>8</v>
      </c>
      <c r="Y1998">
        <v>545</v>
      </c>
      <c r="Z1998" t="s">
        <v>985</v>
      </c>
      <c r="AA1998" t="s">
        <v>986</v>
      </c>
      <c r="AB1998">
        <v>1</v>
      </c>
      <c r="AC1998" t="s">
        <v>960</v>
      </c>
      <c r="AD1998">
        <v>1</v>
      </c>
      <c r="AE1998">
        <v>20100430</v>
      </c>
      <c r="AF1998" s="358">
        <v>40298</v>
      </c>
      <c r="AG1998" s="147">
        <v>40298</v>
      </c>
      <c r="AH1998" s="147">
        <v>2010</v>
      </c>
      <c r="BG1998" t="s">
        <v>987</v>
      </c>
      <c r="BH1998" t="s">
        <v>971</v>
      </c>
      <c r="BI1998">
        <v>0.5</v>
      </c>
      <c r="BJ1998" t="s">
        <v>987</v>
      </c>
      <c r="BK1998" t="s">
        <v>963</v>
      </c>
    </row>
    <row r="1999" spans="21:63">
      <c r="U1999" t="s">
        <v>234</v>
      </c>
      <c r="V1999" t="s">
        <v>230</v>
      </c>
      <c r="W1999" t="s">
        <v>235</v>
      </c>
      <c r="X1999">
        <v>8</v>
      </c>
      <c r="Y1999">
        <v>545</v>
      </c>
      <c r="Z1999" t="s">
        <v>985</v>
      </c>
      <c r="AA1999" t="s">
        <v>986</v>
      </c>
      <c r="AB1999">
        <v>1</v>
      </c>
      <c r="AC1999" t="s">
        <v>960</v>
      </c>
      <c r="AD1999">
        <v>1</v>
      </c>
      <c r="AE1999">
        <v>20100531</v>
      </c>
      <c r="AF1999" s="358">
        <v>40329</v>
      </c>
      <c r="AG1999" s="147">
        <v>40329</v>
      </c>
      <c r="AH1999" s="147">
        <v>2010</v>
      </c>
      <c r="BG1999" t="s">
        <v>987</v>
      </c>
      <c r="BH1999" t="s">
        <v>971</v>
      </c>
      <c r="BI1999">
        <v>0.5</v>
      </c>
      <c r="BJ1999" t="s">
        <v>987</v>
      </c>
      <c r="BK1999" t="s">
        <v>963</v>
      </c>
    </row>
    <row r="2000" spans="21:63">
      <c r="U2000" t="s">
        <v>234</v>
      </c>
      <c r="V2000" t="s">
        <v>230</v>
      </c>
      <c r="W2000" t="s">
        <v>235</v>
      </c>
      <c r="X2000">
        <v>8</v>
      </c>
      <c r="Y2000">
        <v>545</v>
      </c>
      <c r="Z2000" t="s">
        <v>985</v>
      </c>
      <c r="AA2000" t="s">
        <v>986</v>
      </c>
      <c r="AB2000">
        <v>1</v>
      </c>
      <c r="AC2000" t="s">
        <v>960</v>
      </c>
      <c r="AD2000">
        <v>1</v>
      </c>
      <c r="AE2000">
        <v>20100630</v>
      </c>
      <c r="AF2000" s="358">
        <v>40359</v>
      </c>
      <c r="AG2000" s="147">
        <v>40359</v>
      </c>
      <c r="AH2000" s="147">
        <v>2010</v>
      </c>
      <c r="BG2000" t="s">
        <v>987</v>
      </c>
      <c r="BH2000" t="s">
        <v>971</v>
      </c>
      <c r="BI2000">
        <v>0.5</v>
      </c>
      <c r="BJ2000" t="s">
        <v>987</v>
      </c>
      <c r="BK2000" t="s">
        <v>963</v>
      </c>
    </row>
    <row r="2001" spans="21:63">
      <c r="U2001" t="s">
        <v>234</v>
      </c>
      <c r="V2001" t="s">
        <v>230</v>
      </c>
      <c r="W2001" t="s">
        <v>235</v>
      </c>
      <c r="X2001">
        <v>8</v>
      </c>
      <c r="Y2001">
        <v>545</v>
      </c>
      <c r="Z2001" t="s">
        <v>985</v>
      </c>
      <c r="AA2001" t="s">
        <v>986</v>
      </c>
      <c r="AB2001">
        <v>1</v>
      </c>
      <c r="AC2001" t="s">
        <v>960</v>
      </c>
      <c r="AD2001">
        <v>1</v>
      </c>
      <c r="AE2001">
        <v>20100731</v>
      </c>
      <c r="AF2001" s="358">
        <v>40390</v>
      </c>
      <c r="AG2001" s="147">
        <v>40390</v>
      </c>
      <c r="AH2001" s="147">
        <v>2010</v>
      </c>
      <c r="BG2001" t="s">
        <v>987</v>
      </c>
      <c r="BH2001" t="s">
        <v>971</v>
      </c>
      <c r="BI2001">
        <v>0.5</v>
      </c>
      <c r="BJ2001" t="s">
        <v>987</v>
      </c>
      <c r="BK2001" t="s">
        <v>963</v>
      </c>
    </row>
    <row r="2002" spans="21:63">
      <c r="U2002" t="s">
        <v>234</v>
      </c>
      <c r="V2002" t="s">
        <v>230</v>
      </c>
      <c r="W2002" t="s">
        <v>235</v>
      </c>
      <c r="X2002">
        <v>8</v>
      </c>
      <c r="Y2002">
        <v>545</v>
      </c>
      <c r="Z2002" t="s">
        <v>985</v>
      </c>
      <c r="AA2002" t="s">
        <v>986</v>
      </c>
      <c r="AB2002">
        <v>1</v>
      </c>
      <c r="AC2002" t="s">
        <v>960</v>
      </c>
      <c r="AD2002">
        <v>1</v>
      </c>
      <c r="AE2002">
        <v>20100831</v>
      </c>
      <c r="AF2002" s="358">
        <v>40421</v>
      </c>
      <c r="AG2002" s="147">
        <v>40421</v>
      </c>
      <c r="AH2002" s="147">
        <v>2010</v>
      </c>
      <c r="BG2002" t="s">
        <v>987</v>
      </c>
      <c r="BH2002" t="s">
        <v>971</v>
      </c>
      <c r="BI2002">
        <v>0.5</v>
      </c>
      <c r="BJ2002" t="s">
        <v>987</v>
      </c>
      <c r="BK2002" t="s">
        <v>963</v>
      </c>
    </row>
    <row r="2003" spans="21:63">
      <c r="U2003" t="s">
        <v>234</v>
      </c>
      <c r="V2003" t="s">
        <v>230</v>
      </c>
      <c r="W2003" t="s">
        <v>235</v>
      </c>
      <c r="X2003">
        <v>8</v>
      </c>
      <c r="Y2003">
        <v>545</v>
      </c>
      <c r="Z2003" t="s">
        <v>985</v>
      </c>
      <c r="AA2003" t="s">
        <v>986</v>
      </c>
      <c r="AB2003">
        <v>1</v>
      </c>
      <c r="AC2003" t="s">
        <v>960</v>
      </c>
      <c r="AD2003">
        <v>1</v>
      </c>
      <c r="AE2003">
        <v>20100930</v>
      </c>
      <c r="AF2003" s="358">
        <v>40451</v>
      </c>
      <c r="AG2003" s="147">
        <v>40451</v>
      </c>
      <c r="AH2003" s="147">
        <v>2010</v>
      </c>
      <c r="BG2003" t="s">
        <v>987</v>
      </c>
      <c r="BH2003" t="s">
        <v>971</v>
      </c>
      <c r="BI2003">
        <v>0.5</v>
      </c>
      <c r="BJ2003" t="s">
        <v>987</v>
      </c>
      <c r="BK2003" t="s">
        <v>963</v>
      </c>
    </row>
    <row r="2004" spans="21:63">
      <c r="U2004" t="s">
        <v>234</v>
      </c>
      <c r="V2004" t="s">
        <v>230</v>
      </c>
      <c r="W2004" t="s">
        <v>235</v>
      </c>
      <c r="X2004">
        <v>8</v>
      </c>
      <c r="Y2004">
        <v>545</v>
      </c>
      <c r="Z2004" t="s">
        <v>985</v>
      </c>
      <c r="AA2004" t="s">
        <v>986</v>
      </c>
      <c r="AB2004">
        <v>1</v>
      </c>
      <c r="AC2004" t="s">
        <v>960</v>
      </c>
      <c r="AD2004">
        <v>1</v>
      </c>
      <c r="AE2004">
        <v>20101031</v>
      </c>
      <c r="AF2004" s="358">
        <v>40482</v>
      </c>
      <c r="AG2004" s="147">
        <v>40482</v>
      </c>
      <c r="AH2004" s="147">
        <v>2010</v>
      </c>
      <c r="BG2004" t="s">
        <v>987</v>
      </c>
      <c r="BH2004" t="s">
        <v>971</v>
      </c>
      <c r="BI2004">
        <v>0.5</v>
      </c>
      <c r="BJ2004" t="s">
        <v>987</v>
      </c>
      <c r="BK2004" t="s">
        <v>963</v>
      </c>
    </row>
    <row r="2005" spans="21:63">
      <c r="U2005" t="s">
        <v>234</v>
      </c>
      <c r="V2005" t="s">
        <v>230</v>
      </c>
      <c r="W2005" t="s">
        <v>235</v>
      </c>
      <c r="X2005">
        <v>8</v>
      </c>
      <c r="Y2005">
        <v>545</v>
      </c>
      <c r="Z2005" t="s">
        <v>985</v>
      </c>
      <c r="AA2005" t="s">
        <v>986</v>
      </c>
      <c r="AB2005">
        <v>1</v>
      </c>
      <c r="AC2005" t="s">
        <v>960</v>
      </c>
      <c r="AD2005">
        <v>1</v>
      </c>
      <c r="AE2005">
        <v>20101130</v>
      </c>
      <c r="AF2005" s="358">
        <v>40512</v>
      </c>
      <c r="AG2005" s="147">
        <v>40512</v>
      </c>
      <c r="AH2005" s="147">
        <v>2010</v>
      </c>
      <c r="BG2005" t="s">
        <v>987</v>
      </c>
      <c r="BH2005" t="s">
        <v>971</v>
      </c>
      <c r="BI2005">
        <v>0.5</v>
      </c>
      <c r="BJ2005" t="s">
        <v>987</v>
      </c>
      <c r="BK2005" t="s">
        <v>963</v>
      </c>
    </row>
    <row r="2006" spans="21:63">
      <c r="U2006" t="s">
        <v>234</v>
      </c>
      <c r="V2006" t="s">
        <v>230</v>
      </c>
      <c r="W2006" t="s">
        <v>235</v>
      </c>
      <c r="X2006">
        <v>8</v>
      </c>
      <c r="Y2006">
        <v>545</v>
      </c>
      <c r="Z2006" t="s">
        <v>985</v>
      </c>
      <c r="AA2006" t="s">
        <v>986</v>
      </c>
      <c r="AB2006">
        <v>1</v>
      </c>
      <c r="AC2006" t="s">
        <v>960</v>
      </c>
      <c r="AD2006">
        <v>1</v>
      </c>
      <c r="AE2006">
        <v>20101231</v>
      </c>
      <c r="AF2006" s="358">
        <v>40543</v>
      </c>
      <c r="AG2006" s="147">
        <v>40543</v>
      </c>
      <c r="AH2006" s="147">
        <v>2010</v>
      </c>
      <c r="BG2006" t="s">
        <v>987</v>
      </c>
      <c r="BH2006" t="s">
        <v>971</v>
      </c>
      <c r="BI2006">
        <v>0.5</v>
      </c>
      <c r="BJ2006" t="s">
        <v>987</v>
      </c>
      <c r="BK2006" t="s">
        <v>963</v>
      </c>
    </row>
    <row r="2007" spans="21:63">
      <c r="U2007" t="s">
        <v>234</v>
      </c>
      <c r="V2007" t="s">
        <v>230</v>
      </c>
      <c r="W2007" t="s">
        <v>235</v>
      </c>
      <c r="X2007">
        <v>8</v>
      </c>
      <c r="Y2007">
        <v>545</v>
      </c>
      <c r="Z2007" t="s">
        <v>985</v>
      </c>
      <c r="AA2007" t="s">
        <v>986</v>
      </c>
      <c r="AB2007">
        <v>1</v>
      </c>
      <c r="AC2007" t="s">
        <v>960</v>
      </c>
      <c r="AD2007">
        <v>1</v>
      </c>
      <c r="AE2007">
        <v>20110131</v>
      </c>
      <c r="AF2007" s="358">
        <v>40574</v>
      </c>
      <c r="AG2007" s="147">
        <v>40574</v>
      </c>
      <c r="AH2007" s="147">
        <v>2011</v>
      </c>
      <c r="BG2007" t="s">
        <v>987</v>
      </c>
      <c r="BH2007" t="s">
        <v>971</v>
      </c>
      <c r="BI2007">
        <v>0.5</v>
      </c>
      <c r="BJ2007" t="s">
        <v>987</v>
      </c>
      <c r="BK2007" t="s">
        <v>963</v>
      </c>
    </row>
    <row r="2008" spans="21:63">
      <c r="U2008" t="s">
        <v>234</v>
      </c>
      <c r="V2008" t="s">
        <v>230</v>
      </c>
      <c r="W2008" t="s">
        <v>235</v>
      </c>
      <c r="X2008">
        <v>8</v>
      </c>
      <c r="Y2008">
        <v>545</v>
      </c>
      <c r="Z2008" t="s">
        <v>985</v>
      </c>
      <c r="AA2008" t="s">
        <v>986</v>
      </c>
      <c r="AB2008">
        <v>1</v>
      </c>
      <c r="AC2008" t="s">
        <v>960</v>
      </c>
      <c r="AD2008">
        <v>1</v>
      </c>
      <c r="AE2008">
        <v>20110228</v>
      </c>
      <c r="AF2008" s="358">
        <v>40602</v>
      </c>
      <c r="AG2008" s="147">
        <v>40602</v>
      </c>
      <c r="AH2008" s="147">
        <v>2011</v>
      </c>
      <c r="BG2008" t="s">
        <v>987</v>
      </c>
      <c r="BH2008" t="s">
        <v>971</v>
      </c>
      <c r="BI2008">
        <v>0.5</v>
      </c>
      <c r="BJ2008" t="s">
        <v>987</v>
      </c>
      <c r="BK2008" t="s">
        <v>963</v>
      </c>
    </row>
    <row r="2009" spans="21:63">
      <c r="U2009" t="s">
        <v>234</v>
      </c>
      <c r="V2009" t="s">
        <v>230</v>
      </c>
      <c r="W2009" t="s">
        <v>235</v>
      </c>
      <c r="X2009">
        <v>8</v>
      </c>
      <c r="Y2009">
        <v>545</v>
      </c>
      <c r="Z2009" t="s">
        <v>985</v>
      </c>
      <c r="AA2009" t="s">
        <v>986</v>
      </c>
      <c r="AB2009">
        <v>1</v>
      </c>
      <c r="AC2009" t="s">
        <v>960</v>
      </c>
      <c r="AD2009">
        <v>1</v>
      </c>
      <c r="AE2009">
        <v>20110331</v>
      </c>
      <c r="AF2009" s="358">
        <v>40633</v>
      </c>
      <c r="AG2009" s="147">
        <v>40633</v>
      </c>
      <c r="AH2009" s="147">
        <v>2011</v>
      </c>
      <c r="BG2009" t="s">
        <v>987</v>
      </c>
      <c r="BH2009" t="s">
        <v>971</v>
      </c>
      <c r="BI2009">
        <v>0.5</v>
      </c>
      <c r="BJ2009" t="s">
        <v>987</v>
      </c>
      <c r="BK2009" t="s">
        <v>963</v>
      </c>
    </row>
    <row r="2010" spans="21:63">
      <c r="U2010" t="s">
        <v>234</v>
      </c>
      <c r="V2010" t="s">
        <v>230</v>
      </c>
      <c r="W2010" t="s">
        <v>235</v>
      </c>
      <c r="X2010">
        <v>8</v>
      </c>
      <c r="Y2010">
        <v>545</v>
      </c>
      <c r="Z2010" t="s">
        <v>985</v>
      </c>
      <c r="AA2010" t="s">
        <v>986</v>
      </c>
      <c r="AB2010">
        <v>1</v>
      </c>
      <c r="AC2010" t="s">
        <v>960</v>
      </c>
      <c r="AD2010">
        <v>1</v>
      </c>
      <c r="AE2010">
        <v>20110430</v>
      </c>
      <c r="AF2010" s="358">
        <v>40663</v>
      </c>
      <c r="AG2010" s="147">
        <v>40663</v>
      </c>
      <c r="AH2010" s="147">
        <v>2011</v>
      </c>
      <c r="BG2010" t="s">
        <v>987</v>
      </c>
      <c r="BH2010" t="s">
        <v>971</v>
      </c>
      <c r="BI2010">
        <v>0.5</v>
      </c>
      <c r="BJ2010" t="s">
        <v>987</v>
      </c>
      <c r="BK2010" t="s">
        <v>963</v>
      </c>
    </row>
    <row r="2011" spans="21:63">
      <c r="U2011" t="s">
        <v>234</v>
      </c>
      <c r="V2011" t="s">
        <v>230</v>
      </c>
      <c r="W2011" t="s">
        <v>235</v>
      </c>
      <c r="X2011">
        <v>8</v>
      </c>
      <c r="Y2011">
        <v>545</v>
      </c>
      <c r="Z2011" t="s">
        <v>985</v>
      </c>
      <c r="AA2011" t="s">
        <v>986</v>
      </c>
      <c r="AB2011">
        <v>1</v>
      </c>
      <c r="AC2011" t="s">
        <v>960</v>
      </c>
      <c r="AD2011">
        <v>1</v>
      </c>
      <c r="AE2011">
        <v>20110531</v>
      </c>
      <c r="AF2011" s="358">
        <v>40694</v>
      </c>
      <c r="AG2011" s="147">
        <v>40694</v>
      </c>
      <c r="AH2011" s="147">
        <v>2011</v>
      </c>
      <c r="BG2011" t="s">
        <v>987</v>
      </c>
      <c r="BH2011" t="s">
        <v>971</v>
      </c>
      <c r="BI2011">
        <v>0.5</v>
      </c>
      <c r="BJ2011" t="s">
        <v>987</v>
      </c>
      <c r="BK2011" t="s">
        <v>963</v>
      </c>
    </row>
    <row r="2012" spans="21:63">
      <c r="U2012" t="s">
        <v>234</v>
      </c>
      <c r="V2012" t="s">
        <v>230</v>
      </c>
      <c r="W2012" t="s">
        <v>235</v>
      </c>
      <c r="X2012">
        <v>8</v>
      </c>
      <c r="Y2012">
        <v>545</v>
      </c>
      <c r="Z2012" t="s">
        <v>985</v>
      </c>
      <c r="AA2012" t="s">
        <v>986</v>
      </c>
      <c r="AB2012">
        <v>1</v>
      </c>
      <c r="AC2012" t="s">
        <v>960</v>
      </c>
      <c r="AD2012">
        <v>1</v>
      </c>
      <c r="AE2012">
        <v>20110630</v>
      </c>
      <c r="AF2012" s="358">
        <v>40724</v>
      </c>
      <c r="AG2012" s="147">
        <v>40724</v>
      </c>
      <c r="AH2012" s="147">
        <v>2011</v>
      </c>
      <c r="BG2012" t="s">
        <v>987</v>
      </c>
      <c r="BH2012" t="s">
        <v>971</v>
      </c>
      <c r="BI2012">
        <v>0.5</v>
      </c>
      <c r="BJ2012" t="s">
        <v>987</v>
      </c>
      <c r="BK2012" t="s">
        <v>963</v>
      </c>
    </row>
    <row r="2013" spans="21:63">
      <c r="U2013" t="s">
        <v>234</v>
      </c>
      <c r="V2013" t="s">
        <v>230</v>
      </c>
      <c r="W2013" t="s">
        <v>235</v>
      </c>
      <c r="X2013">
        <v>8</v>
      </c>
      <c r="Y2013">
        <v>545</v>
      </c>
      <c r="Z2013" t="s">
        <v>985</v>
      </c>
      <c r="AA2013" t="s">
        <v>986</v>
      </c>
      <c r="AB2013">
        <v>1</v>
      </c>
      <c r="AC2013" t="s">
        <v>960</v>
      </c>
      <c r="AD2013">
        <v>1</v>
      </c>
      <c r="AE2013">
        <v>20110731</v>
      </c>
      <c r="AF2013" s="358">
        <v>40755</v>
      </c>
      <c r="AG2013" s="147">
        <v>40755</v>
      </c>
      <c r="AH2013" s="147">
        <v>2011</v>
      </c>
      <c r="BG2013" t="s">
        <v>987</v>
      </c>
      <c r="BH2013" t="s">
        <v>971</v>
      </c>
      <c r="BI2013">
        <v>0.5</v>
      </c>
      <c r="BJ2013" t="s">
        <v>987</v>
      </c>
      <c r="BK2013" t="s">
        <v>963</v>
      </c>
    </row>
    <row r="2014" spans="21:63">
      <c r="U2014" t="s">
        <v>234</v>
      </c>
      <c r="V2014" t="s">
        <v>230</v>
      </c>
      <c r="W2014" t="s">
        <v>235</v>
      </c>
      <c r="X2014">
        <v>8</v>
      </c>
      <c r="Y2014">
        <v>545</v>
      </c>
      <c r="Z2014" t="s">
        <v>985</v>
      </c>
      <c r="AA2014" t="s">
        <v>986</v>
      </c>
      <c r="AB2014">
        <v>1</v>
      </c>
      <c r="AC2014" t="s">
        <v>960</v>
      </c>
      <c r="AD2014">
        <v>1</v>
      </c>
      <c r="AE2014">
        <v>20110831</v>
      </c>
      <c r="AF2014" s="358">
        <v>40786</v>
      </c>
      <c r="AG2014" s="147">
        <v>40786</v>
      </c>
      <c r="AH2014" s="147">
        <v>2011</v>
      </c>
      <c r="BG2014" t="s">
        <v>987</v>
      </c>
      <c r="BH2014" t="s">
        <v>971</v>
      </c>
      <c r="BI2014">
        <v>0.5</v>
      </c>
      <c r="BJ2014" t="s">
        <v>987</v>
      </c>
      <c r="BK2014" t="s">
        <v>963</v>
      </c>
    </row>
    <row r="2015" spans="21:63">
      <c r="U2015" t="s">
        <v>234</v>
      </c>
      <c r="V2015" t="s">
        <v>230</v>
      </c>
      <c r="W2015" t="s">
        <v>235</v>
      </c>
      <c r="X2015">
        <v>8</v>
      </c>
      <c r="Y2015">
        <v>545</v>
      </c>
      <c r="Z2015" t="s">
        <v>985</v>
      </c>
      <c r="AA2015" t="s">
        <v>986</v>
      </c>
      <c r="AB2015">
        <v>1</v>
      </c>
      <c r="AC2015" t="s">
        <v>960</v>
      </c>
      <c r="AD2015">
        <v>1</v>
      </c>
      <c r="AE2015">
        <v>20110930</v>
      </c>
      <c r="AF2015" s="358">
        <v>40816</v>
      </c>
      <c r="AG2015" s="147">
        <v>40816</v>
      </c>
      <c r="AH2015" s="147">
        <v>2011</v>
      </c>
      <c r="BG2015" t="s">
        <v>987</v>
      </c>
      <c r="BH2015" t="s">
        <v>971</v>
      </c>
      <c r="BI2015">
        <v>0.5</v>
      </c>
      <c r="BJ2015" t="s">
        <v>987</v>
      </c>
      <c r="BK2015" t="s">
        <v>963</v>
      </c>
    </row>
    <row r="2016" spans="21:63">
      <c r="U2016" t="s">
        <v>234</v>
      </c>
      <c r="V2016" t="s">
        <v>230</v>
      </c>
      <c r="W2016" t="s">
        <v>235</v>
      </c>
      <c r="X2016">
        <v>8</v>
      </c>
      <c r="Y2016">
        <v>545</v>
      </c>
      <c r="Z2016" t="s">
        <v>985</v>
      </c>
      <c r="AA2016" t="s">
        <v>986</v>
      </c>
      <c r="AB2016">
        <v>1</v>
      </c>
      <c r="AC2016" t="s">
        <v>960</v>
      </c>
      <c r="AD2016">
        <v>1</v>
      </c>
      <c r="AE2016">
        <v>20111031</v>
      </c>
      <c r="AF2016" s="358">
        <v>40847</v>
      </c>
      <c r="AG2016" s="147">
        <v>40847</v>
      </c>
      <c r="AH2016" s="147">
        <v>2011</v>
      </c>
      <c r="BG2016" t="s">
        <v>987</v>
      </c>
      <c r="BH2016" t="s">
        <v>971</v>
      </c>
      <c r="BI2016">
        <v>0.5</v>
      </c>
      <c r="BJ2016" t="s">
        <v>987</v>
      </c>
      <c r="BK2016" t="s">
        <v>963</v>
      </c>
    </row>
    <row r="2017" spans="21:63">
      <c r="U2017" t="s">
        <v>234</v>
      </c>
      <c r="V2017" t="s">
        <v>230</v>
      </c>
      <c r="W2017" t="s">
        <v>235</v>
      </c>
      <c r="X2017">
        <v>8</v>
      </c>
      <c r="Y2017">
        <v>545</v>
      </c>
      <c r="Z2017" t="s">
        <v>985</v>
      </c>
      <c r="AA2017" t="s">
        <v>986</v>
      </c>
      <c r="AB2017">
        <v>1</v>
      </c>
      <c r="AC2017" t="s">
        <v>960</v>
      </c>
      <c r="AD2017">
        <v>1</v>
      </c>
      <c r="AE2017">
        <v>20111130</v>
      </c>
      <c r="AF2017" s="358">
        <v>40877</v>
      </c>
      <c r="AG2017" s="147">
        <v>40877</v>
      </c>
      <c r="AH2017" s="147">
        <v>2011</v>
      </c>
      <c r="BG2017" t="s">
        <v>987</v>
      </c>
      <c r="BH2017" t="s">
        <v>971</v>
      </c>
      <c r="BI2017">
        <v>0.5</v>
      </c>
      <c r="BJ2017" t="s">
        <v>987</v>
      </c>
      <c r="BK2017" t="s">
        <v>963</v>
      </c>
    </row>
    <row r="2018" spans="21:63">
      <c r="U2018" t="s">
        <v>234</v>
      </c>
      <c r="V2018" t="s">
        <v>230</v>
      </c>
      <c r="W2018" t="s">
        <v>235</v>
      </c>
      <c r="X2018">
        <v>8</v>
      </c>
      <c r="Y2018">
        <v>545</v>
      </c>
      <c r="Z2018" t="s">
        <v>985</v>
      </c>
      <c r="AA2018" t="s">
        <v>986</v>
      </c>
      <c r="AB2018">
        <v>1</v>
      </c>
      <c r="AC2018" t="s">
        <v>960</v>
      </c>
      <c r="AD2018">
        <v>1</v>
      </c>
      <c r="AE2018">
        <v>20111231</v>
      </c>
      <c r="AF2018" s="358">
        <v>40908</v>
      </c>
      <c r="AG2018" s="147">
        <v>40908</v>
      </c>
      <c r="AH2018" s="147">
        <v>2011</v>
      </c>
      <c r="BG2018" t="s">
        <v>987</v>
      </c>
      <c r="BH2018" t="s">
        <v>971</v>
      </c>
      <c r="BI2018">
        <v>0.5</v>
      </c>
      <c r="BJ2018" t="s">
        <v>987</v>
      </c>
      <c r="BK2018" t="s">
        <v>963</v>
      </c>
    </row>
    <row r="2019" spans="21:63">
      <c r="U2019" t="s">
        <v>234</v>
      </c>
      <c r="V2019" t="s">
        <v>230</v>
      </c>
      <c r="W2019" t="s">
        <v>235</v>
      </c>
      <c r="X2019">
        <v>8</v>
      </c>
      <c r="Y2019">
        <v>545</v>
      </c>
      <c r="Z2019" t="s">
        <v>985</v>
      </c>
      <c r="AA2019" t="s">
        <v>986</v>
      </c>
      <c r="AB2019">
        <v>1</v>
      </c>
      <c r="AC2019" t="s">
        <v>960</v>
      </c>
      <c r="AD2019">
        <v>1</v>
      </c>
      <c r="AE2019">
        <v>20120131</v>
      </c>
      <c r="AF2019" s="358">
        <v>40939</v>
      </c>
      <c r="AG2019" s="147">
        <v>40939</v>
      </c>
      <c r="AH2019" s="147">
        <v>2012</v>
      </c>
      <c r="BG2019" t="s">
        <v>987</v>
      </c>
      <c r="BH2019" t="s">
        <v>971</v>
      </c>
      <c r="BI2019">
        <v>0.5</v>
      </c>
      <c r="BJ2019" t="s">
        <v>987</v>
      </c>
      <c r="BK2019" t="s">
        <v>963</v>
      </c>
    </row>
    <row r="2020" spans="21:63">
      <c r="U2020" t="s">
        <v>234</v>
      </c>
      <c r="V2020" t="s">
        <v>230</v>
      </c>
      <c r="W2020" t="s">
        <v>235</v>
      </c>
      <c r="X2020">
        <v>8</v>
      </c>
      <c r="Y2020">
        <v>545</v>
      </c>
      <c r="Z2020" t="s">
        <v>985</v>
      </c>
      <c r="AA2020" t="s">
        <v>986</v>
      </c>
      <c r="AB2020">
        <v>1</v>
      </c>
      <c r="AC2020" t="s">
        <v>960</v>
      </c>
      <c r="AD2020">
        <v>1</v>
      </c>
      <c r="AE2020">
        <v>20120229</v>
      </c>
      <c r="AF2020" s="358">
        <v>40968</v>
      </c>
      <c r="AG2020" s="147">
        <v>40968</v>
      </c>
      <c r="AH2020" s="147">
        <v>2012</v>
      </c>
      <c r="BG2020" t="s">
        <v>987</v>
      </c>
      <c r="BH2020" t="s">
        <v>971</v>
      </c>
      <c r="BI2020">
        <v>0.5</v>
      </c>
      <c r="BJ2020" t="s">
        <v>987</v>
      </c>
      <c r="BK2020" t="s">
        <v>963</v>
      </c>
    </row>
    <row r="2021" spans="21:63">
      <c r="U2021" t="s">
        <v>234</v>
      </c>
      <c r="V2021" t="s">
        <v>230</v>
      </c>
      <c r="W2021" t="s">
        <v>235</v>
      </c>
      <c r="X2021">
        <v>8</v>
      </c>
      <c r="Y2021">
        <v>545</v>
      </c>
      <c r="Z2021" t="s">
        <v>985</v>
      </c>
      <c r="AA2021" t="s">
        <v>986</v>
      </c>
      <c r="AB2021">
        <v>1</v>
      </c>
      <c r="AC2021" t="s">
        <v>960</v>
      </c>
      <c r="AD2021">
        <v>1</v>
      </c>
      <c r="AE2021">
        <v>20120331</v>
      </c>
      <c r="AF2021" s="358">
        <v>40999</v>
      </c>
      <c r="AG2021" s="147">
        <v>40999</v>
      </c>
      <c r="AH2021" s="147">
        <v>2012</v>
      </c>
      <c r="BG2021" t="s">
        <v>987</v>
      </c>
      <c r="BH2021" t="s">
        <v>971</v>
      </c>
      <c r="BI2021">
        <v>0.5</v>
      </c>
      <c r="BJ2021" t="s">
        <v>987</v>
      </c>
      <c r="BK2021" t="s">
        <v>963</v>
      </c>
    </row>
    <row r="2022" spans="21:63">
      <c r="U2022" t="s">
        <v>234</v>
      </c>
      <c r="V2022" t="s">
        <v>230</v>
      </c>
      <c r="W2022" t="s">
        <v>235</v>
      </c>
      <c r="X2022">
        <v>8</v>
      </c>
      <c r="Y2022">
        <v>545</v>
      </c>
      <c r="Z2022" t="s">
        <v>985</v>
      </c>
      <c r="AA2022" t="s">
        <v>986</v>
      </c>
      <c r="AB2022">
        <v>1</v>
      </c>
      <c r="AC2022" t="s">
        <v>960</v>
      </c>
      <c r="AD2022">
        <v>1</v>
      </c>
      <c r="AE2022">
        <v>20120430</v>
      </c>
      <c r="AF2022" s="358">
        <v>41029</v>
      </c>
      <c r="AG2022" s="147">
        <v>41029</v>
      </c>
      <c r="AH2022" s="147">
        <v>2012</v>
      </c>
      <c r="BG2022" t="s">
        <v>987</v>
      </c>
      <c r="BH2022" t="s">
        <v>971</v>
      </c>
      <c r="BI2022">
        <v>0.5</v>
      </c>
      <c r="BJ2022" t="s">
        <v>987</v>
      </c>
      <c r="BK2022" t="s">
        <v>963</v>
      </c>
    </row>
    <row r="2023" spans="21:63">
      <c r="U2023" t="s">
        <v>234</v>
      </c>
      <c r="V2023" t="s">
        <v>230</v>
      </c>
      <c r="W2023" t="s">
        <v>235</v>
      </c>
      <c r="X2023">
        <v>8</v>
      </c>
      <c r="Y2023">
        <v>545</v>
      </c>
      <c r="Z2023" t="s">
        <v>985</v>
      </c>
      <c r="AA2023" t="s">
        <v>986</v>
      </c>
      <c r="AB2023">
        <v>1</v>
      </c>
      <c r="AC2023" t="s">
        <v>960</v>
      </c>
      <c r="AD2023">
        <v>1</v>
      </c>
      <c r="AE2023">
        <v>20120531</v>
      </c>
      <c r="AF2023" s="358">
        <v>41060</v>
      </c>
      <c r="AG2023" s="147">
        <v>41060</v>
      </c>
      <c r="AH2023" s="147">
        <v>2012</v>
      </c>
      <c r="BG2023" t="s">
        <v>987</v>
      </c>
      <c r="BH2023" t="s">
        <v>971</v>
      </c>
      <c r="BI2023">
        <v>0.5</v>
      </c>
      <c r="BJ2023" t="s">
        <v>987</v>
      </c>
      <c r="BK2023" t="s">
        <v>963</v>
      </c>
    </row>
    <row r="2024" spans="21:63">
      <c r="U2024" t="s">
        <v>234</v>
      </c>
      <c r="V2024" t="s">
        <v>230</v>
      </c>
      <c r="W2024" t="s">
        <v>235</v>
      </c>
      <c r="X2024">
        <v>8</v>
      </c>
      <c r="Y2024">
        <v>545</v>
      </c>
      <c r="Z2024" t="s">
        <v>985</v>
      </c>
      <c r="AA2024" t="s">
        <v>986</v>
      </c>
      <c r="AB2024">
        <v>1</v>
      </c>
      <c r="AC2024" t="s">
        <v>960</v>
      </c>
      <c r="AD2024">
        <v>1</v>
      </c>
      <c r="AE2024">
        <v>20120630</v>
      </c>
      <c r="AF2024" s="358">
        <v>41090</v>
      </c>
      <c r="AG2024" s="147">
        <v>41090</v>
      </c>
      <c r="AH2024" s="147">
        <v>2012</v>
      </c>
      <c r="BG2024" t="s">
        <v>987</v>
      </c>
      <c r="BH2024" t="s">
        <v>971</v>
      </c>
      <c r="BI2024">
        <v>0.5</v>
      </c>
      <c r="BJ2024" t="s">
        <v>987</v>
      </c>
      <c r="BK2024" t="s">
        <v>963</v>
      </c>
    </row>
    <row r="2025" spans="21:63">
      <c r="U2025" t="s">
        <v>234</v>
      </c>
      <c r="V2025" t="s">
        <v>230</v>
      </c>
      <c r="W2025" t="s">
        <v>235</v>
      </c>
      <c r="X2025">
        <v>8</v>
      </c>
      <c r="Y2025">
        <v>545</v>
      </c>
      <c r="Z2025" t="s">
        <v>985</v>
      </c>
      <c r="AA2025" t="s">
        <v>986</v>
      </c>
      <c r="AB2025">
        <v>1</v>
      </c>
      <c r="AC2025" t="s">
        <v>960</v>
      </c>
      <c r="AD2025">
        <v>1</v>
      </c>
      <c r="AE2025">
        <v>20120731</v>
      </c>
      <c r="AF2025" s="358">
        <v>41121</v>
      </c>
      <c r="AG2025" s="147">
        <v>41121</v>
      </c>
      <c r="AH2025" s="147">
        <v>2012</v>
      </c>
      <c r="BG2025" t="s">
        <v>987</v>
      </c>
      <c r="BH2025" t="s">
        <v>971</v>
      </c>
      <c r="BI2025">
        <v>0.5</v>
      </c>
      <c r="BJ2025" t="s">
        <v>987</v>
      </c>
      <c r="BK2025" t="s">
        <v>963</v>
      </c>
    </row>
    <row r="2026" spans="21:63">
      <c r="U2026" t="s">
        <v>234</v>
      </c>
      <c r="V2026" t="s">
        <v>230</v>
      </c>
      <c r="W2026" t="s">
        <v>235</v>
      </c>
      <c r="X2026">
        <v>8</v>
      </c>
      <c r="Y2026">
        <v>545</v>
      </c>
      <c r="Z2026" t="s">
        <v>985</v>
      </c>
      <c r="AA2026" t="s">
        <v>986</v>
      </c>
      <c r="AB2026">
        <v>1</v>
      </c>
      <c r="AC2026" t="s">
        <v>960</v>
      </c>
      <c r="AD2026">
        <v>1</v>
      </c>
      <c r="AE2026">
        <v>20120831</v>
      </c>
      <c r="AF2026" s="358">
        <v>41152</v>
      </c>
      <c r="AG2026" s="147">
        <v>41152</v>
      </c>
      <c r="AH2026" s="147">
        <v>2012</v>
      </c>
      <c r="BG2026" t="s">
        <v>987</v>
      </c>
      <c r="BH2026" t="s">
        <v>971</v>
      </c>
      <c r="BI2026">
        <v>0.5</v>
      </c>
      <c r="BJ2026" t="s">
        <v>987</v>
      </c>
      <c r="BK2026" t="s">
        <v>963</v>
      </c>
    </row>
    <row r="2027" spans="21:63">
      <c r="U2027" t="s">
        <v>234</v>
      </c>
      <c r="V2027" t="s">
        <v>230</v>
      </c>
      <c r="W2027" t="s">
        <v>235</v>
      </c>
      <c r="X2027">
        <v>8</v>
      </c>
      <c r="Y2027">
        <v>545</v>
      </c>
      <c r="Z2027" t="s">
        <v>985</v>
      </c>
      <c r="AA2027" t="s">
        <v>986</v>
      </c>
      <c r="AB2027">
        <v>1</v>
      </c>
      <c r="AC2027" t="s">
        <v>960</v>
      </c>
      <c r="AD2027">
        <v>1</v>
      </c>
      <c r="AE2027">
        <v>20120930</v>
      </c>
      <c r="AF2027" s="358">
        <v>41182</v>
      </c>
      <c r="AG2027" s="147">
        <v>41182</v>
      </c>
      <c r="AH2027" s="147">
        <v>2012</v>
      </c>
      <c r="BG2027" t="s">
        <v>987</v>
      </c>
      <c r="BH2027" t="s">
        <v>971</v>
      </c>
      <c r="BI2027">
        <v>0.5</v>
      </c>
      <c r="BJ2027" t="s">
        <v>987</v>
      </c>
      <c r="BK2027" t="s">
        <v>963</v>
      </c>
    </row>
    <row r="2028" spans="21:63">
      <c r="U2028" t="s">
        <v>234</v>
      </c>
      <c r="V2028" t="s">
        <v>230</v>
      </c>
      <c r="W2028" t="s">
        <v>235</v>
      </c>
      <c r="X2028">
        <v>8</v>
      </c>
      <c r="Y2028">
        <v>552</v>
      </c>
      <c r="Z2028" t="s">
        <v>988</v>
      </c>
      <c r="AA2028" t="s">
        <v>989</v>
      </c>
      <c r="AB2028">
        <v>1</v>
      </c>
      <c r="AC2028" t="s">
        <v>960</v>
      </c>
      <c r="AD2028">
        <v>1</v>
      </c>
      <c r="AE2028">
        <v>20090731</v>
      </c>
      <c r="AF2028" s="358">
        <v>40025</v>
      </c>
      <c r="AG2028" s="147">
        <v>40025</v>
      </c>
      <c r="AH2028" s="147">
        <v>2009</v>
      </c>
      <c r="BG2028" t="s">
        <v>976</v>
      </c>
      <c r="BH2028" t="s">
        <v>971</v>
      </c>
      <c r="BI2028">
        <v>10</v>
      </c>
      <c r="BJ2028" t="s">
        <v>976</v>
      </c>
      <c r="BK2028" t="s">
        <v>963</v>
      </c>
    </row>
    <row r="2029" spans="21:63">
      <c r="U2029" t="s">
        <v>234</v>
      </c>
      <c r="V2029" t="s">
        <v>230</v>
      </c>
      <c r="W2029" t="s">
        <v>235</v>
      </c>
      <c r="X2029">
        <v>8</v>
      </c>
      <c r="Y2029">
        <v>552</v>
      </c>
      <c r="Z2029" t="s">
        <v>988</v>
      </c>
      <c r="AA2029" t="s">
        <v>989</v>
      </c>
      <c r="AB2029">
        <v>1</v>
      </c>
      <c r="AC2029" t="s">
        <v>960</v>
      </c>
      <c r="AD2029">
        <v>1</v>
      </c>
      <c r="AE2029">
        <v>20090831</v>
      </c>
      <c r="AF2029" s="358">
        <v>40056</v>
      </c>
      <c r="AG2029" s="147">
        <v>40056</v>
      </c>
      <c r="AH2029" s="147">
        <v>2009</v>
      </c>
      <c r="BG2029" t="s">
        <v>976</v>
      </c>
      <c r="BH2029" t="s">
        <v>971</v>
      </c>
      <c r="BI2029">
        <v>10</v>
      </c>
      <c r="BJ2029" t="s">
        <v>976</v>
      </c>
      <c r="BK2029" t="s">
        <v>963</v>
      </c>
    </row>
    <row r="2030" spans="21:63">
      <c r="U2030" t="s">
        <v>234</v>
      </c>
      <c r="V2030" t="s">
        <v>230</v>
      </c>
      <c r="W2030" t="s">
        <v>235</v>
      </c>
      <c r="X2030">
        <v>8</v>
      </c>
      <c r="Y2030">
        <v>552</v>
      </c>
      <c r="Z2030" t="s">
        <v>988</v>
      </c>
      <c r="AA2030" t="s">
        <v>989</v>
      </c>
      <c r="AB2030">
        <v>1</v>
      </c>
      <c r="AC2030" t="s">
        <v>960</v>
      </c>
      <c r="AD2030">
        <v>1</v>
      </c>
      <c r="AE2030">
        <v>20090930</v>
      </c>
      <c r="AF2030" s="358">
        <v>40086</v>
      </c>
      <c r="AG2030" s="147">
        <v>40086</v>
      </c>
      <c r="AH2030" s="147">
        <v>2009</v>
      </c>
      <c r="BG2030" t="s">
        <v>976</v>
      </c>
      <c r="BH2030" t="s">
        <v>971</v>
      </c>
      <c r="BI2030">
        <v>10</v>
      </c>
      <c r="BJ2030" t="s">
        <v>976</v>
      </c>
      <c r="BK2030" t="s">
        <v>963</v>
      </c>
    </row>
    <row r="2031" spans="21:63">
      <c r="U2031" t="s">
        <v>234</v>
      </c>
      <c r="V2031" t="s">
        <v>230</v>
      </c>
      <c r="W2031" t="s">
        <v>235</v>
      </c>
      <c r="X2031">
        <v>8</v>
      </c>
      <c r="Y2031">
        <v>552</v>
      </c>
      <c r="Z2031" t="s">
        <v>988</v>
      </c>
      <c r="AA2031" t="s">
        <v>989</v>
      </c>
      <c r="AB2031">
        <v>1</v>
      </c>
      <c r="AC2031" t="s">
        <v>960</v>
      </c>
      <c r="AD2031">
        <v>1</v>
      </c>
      <c r="AE2031">
        <v>20091031</v>
      </c>
      <c r="AF2031" s="358">
        <v>40117</v>
      </c>
      <c r="AG2031" s="147">
        <v>40117</v>
      </c>
      <c r="AH2031" s="147">
        <v>2009</v>
      </c>
      <c r="BG2031" t="s">
        <v>976</v>
      </c>
      <c r="BH2031" t="s">
        <v>971</v>
      </c>
      <c r="BI2031">
        <v>10</v>
      </c>
      <c r="BJ2031" t="s">
        <v>976</v>
      </c>
      <c r="BK2031" t="s">
        <v>963</v>
      </c>
    </row>
    <row r="2032" spans="21:63">
      <c r="U2032" t="s">
        <v>234</v>
      </c>
      <c r="V2032" t="s">
        <v>230</v>
      </c>
      <c r="W2032" t="s">
        <v>235</v>
      </c>
      <c r="X2032">
        <v>8</v>
      </c>
      <c r="Y2032">
        <v>552</v>
      </c>
      <c r="Z2032" t="s">
        <v>988</v>
      </c>
      <c r="AA2032" t="s">
        <v>989</v>
      </c>
      <c r="AB2032">
        <v>1</v>
      </c>
      <c r="AC2032" t="s">
        <v>960</v>
      </c>
      <c r="AD2032">
        <v>1</v>
      </c>
      <c r="AE2032">
        <v>20091130</v>
      </c>
      <c r="AF2032" s="358">
        <v>40147</v>
      </c>
      <c r="AG2032" s="147">
        <v>40147</v>
      </c>
      <c r="AH2032" s="147">
        <v>2009</v>
      </c>
      <c r="BG2032" t="s">
        <v>976</v>
      </c>
      <c r="BH2032" t="s">
        <v>971</v>
      </c>
      <c r="BI2032">
        <v>10</v>
      </c>
      <c r="BJ2032" t="s">
        <v>976</v>
      </c>
      <c r="BK2032" t="s">
        <v>963</v>
      </c>
    </row>
    <row r="2033" spans="21:63">
      <c r="U2033" t="s">
        <v>234</v>
      </c>
      <c r="V2033" t="s">
        <v>230</v>
      </c>
      <c r="W2033" t="s">
        <v>235</v>
      </c>
      <c r="X2033">
        <v>8</v>
      </c>
      <c r="Y2033">
        <v>552</v>
      </c>
      <c r="Z2033" t="s">
        <v>988</v>
      </c>
      <c r="AA2033" t="s">
        <v>989</v>
      </c>
      <c r="AB2033">
        <v>1</v>
      </c>
      <c r="AC2033" t="s">
        <v>960</v>
      </c>
      <c r="AD2033">
        <v>1</v>
      </c>
      <c r="AE2033">
        <v>20091231</v>
      </c>
      <c r="AF2033" s="358">
        <v>40178</v>
      </c>
      <c r="AG2033" s="147">
        <v>40178</v>
      </c>
      <c r="AH2033" s="147">
        <v>2009</v>
      </c>
      <c r="BG2033" t="s">
        <v>976</v>
      </c>
      <c r="BH2033" t="s">
        <v>971</v>
      </c>
      <c r="BI2033">
        <v>10</v>
      </c>
      <c r="BJ2033" t="s">
        <v>976</v>
      </c>
      <c r="BK2033" t="s">
        <v>963</v>
      </c>
    </row>
    <row r="2034" spans="21:63">
      <c r="U2034" t="s">
        <v>234</v>
      </c>
      <c r="V2034" t="s">
        <v>230</v>
      </c>
      <c r="W2034" t="s">
        <v>235</v>
      </c>
      <c r="X2034">
        <v>8</v>
      </c>
      <c r="Y2034">
        <v>552</v>
      </c>
      <c r="Z2034" t="s">
        <v>988</v>
      </c>
      <c r="AA2034" t="s">
        <v>989</v>
      </c>
      <c r="AB2034">
        <v>1</v>
      </c>
      <c r="AC2034" t="s">
        <v>960</v>
      </c>
      <c r="AD2034">
        <v>1</v>
      </c>
      <c r="AE2034">
        <v>20100131</v>
      </c>
      <c r="AF2034" s="358">
        <v>40209</v>
      </c>
      <c r="AG2034" s="147">
        <v>40209</v>
      </c>
      <c r="AH2034" s="147">
        <v>2010</v>
      </c>
      <c r="BG2034" t="s">
        <v>976</v>
      </c>
      <c r="BH2034" t="s">
        <v>971</v>
      </c>
      <c r="BI2034">
        <v>10</v>
      </c>
      <c r="BJ2034" t="s">
        <v>976</v>
      </c>
      <c r="BK2034" t="s">
        <v>963</v>
      </c>
    </row>
    <row r="2035" spans="21:63">
      <c r="U2035" t="s">
        <v>234</v>
      </c>
      <c r="V2035" t="s">
        <v>230</v>
      </c>
      <c r="W2035" t="s">
        <v>235</v>
      </c>
      <c r="X2035">
        <v>8</v>
      </c>
      <c r="Y2035">
        <v>552</v>
      </c>
      <c r="Z2035" t="s">
        <v>988</v>
      </c>
      <c r="AA2035" t="s">
        <v>989</v>
      </c>
      <c r="AB2035">
        <v>1</v>
      </c>
      <c r="AC2035" t="s">
        <v>960</v>
      </c>
      <c r="AD2035">
        <v>1</v>
      </c>
      <c r="AE2035">
        <v>20100228</v>
      </c>
      <c r="AF2035" s="358">
        <v>40237</v>
      </c>
      <c r="AG2035" s="147">
        <v>40237</v>
      </c>
      <c r="AH2035" s="147">
        <v>2010</v>
      </c>
      <c r="BG2035" t="s">
        <v>976</v>
      </c>
      <c r="BH2035" t="s">
        <v>971</v>
      </c>
      <c r="BI2035">
        <v>10</v>
      </c>
      <c r="BJ2035" t="s">
        <v>976</v>
      </c>
      <c r="BK2035" t="s">
        <v>963</v>
      </c>
    </row>
    <row r="2036" spans="21:63">
      <c r="U2036" t="s">
        <v>234</v>
      </c>
      <c r="V2036" t="s">
        <v>230</v>
      </c>
      <c r="W2036" t="s">
        <v>235</v>
      </c>
      <c r="X2036">
        <v>8</v>
      </c>
      <c r="Y2036">
        <v>552</v>
      </c>
      <c r="Z2036" t="s">
        <v>988</v>
      </c>
      <c r="AA2036" t="s">
        <v>989</v>
      </c>
      <c r="AB2036">
        <v>1</v>
      </c>
      <c r="AC2036" t="s">
        <v>960</v>
      </c>
      <c r="AD2036">
        <v>1</v>
      </c>
      <c r="AE2036">
        <v>20100331</v>
      </c>
      <c r="AF2036" s="358">
        <v>40268</v>
      </c>
      <c r="AG2036" s="147">
        <v>40268</v>
      </c>
      <c r="AH2036" s="147">
        <v>2010</v>
      </c>
      <c r="BG2036" t="s">
        <v>976</v>
      </c>
      <c r="BH2036" t="s">
        <v>971</v>
      </c>
      <c r="BI2036">
        <v>10</v>
      </c>
      <c r="BJ2036" t="s">
        <v>976</v>
      </c>
      <c r="BK2036" t="s">
        <v>963</v>
      </c>
    </row>
    <row r="2037" spans="21:63">
      <c r="U2037" t="s">
        <v>234</v>
      </c>
      <c r="V2037" t="s">
        <v>230</v>
      </c>
      <c r="W2037" t="s">
        <v>235</v>
      </c>
      <c r="X2037">
        <v>8</v>
      </c>
      <c r="Y2037">
        <v>552</v>
      </c>
      <c r="Z2037" t="s">
        <v>988</v>
      </c>
      <c r="AA2037" t="s">
        <v>989</v>
      </c>
      <c r="AB2037">
        <v>1</v>
      </c>
      <c r="AC2037" t="s">
        <v>960</v>
      </c>
      <c r="AD2037">
        <v>1</v>
      </c>
      <c r="AE2037">
        <v>20100430</v>
      </c>
      <c r="AF2037" s="358">
        <v>40298</v>
      </c>
      <c r="AG2037" s="147">
        <v>40298</v>
      </c>
      <c r="AH2037" s="147">
        <v>2010</v>
      </c>
      <c r="BG2037" t="s">
        <v>976</v>
      </c>
      <c r="BH2037" t="s">
        <v>971</v>
      </c>
      <c r="BI2037">
        <v>10</v>
      </c>
      <c r="BJ2037" t="s">
        <v>976</v>
      </c>
      <c r="BK2037" t="s">
        <v>963</v>
      </c>
    </row>
    <row r="2038" spans="21:63">
      <c r="U2038" t="s">
        <v>234</v>
      </c>
      <c r="V2038" t="s">
        <v>230</v>
      </c>
      <c r="W2038" t="s">
        <v>235</v>
      </c>
      <c r="X2038">
        <v>8</v>
      </c>
      <c r="Y2038">
        <v>552</v>
      </c>
      <c r="Z2038" t="s">
        <v>988</v>
      </c>
      <c r="AA2038" t="s">
        <v>989</v>
      </c>
      <c r="AB2038">
        <v>1</v>
      </c>
      <c r="AC2038" t="s">
        <v>960</v>
      </c>
      <c r="AD2038">
        <v>1</v>
      </c>
      <c r="AE2038">
        <v>20100531</v>
      </c>
      <c r="AF2038" s="358">
        <v>40329</v>
      </c>
      <c r="AG2038" s="147">
        <v>40329</v>
      </c>
      <c r="AH2038" s="147">
        <v>2010</v>
      </c>
      <c r="BG2038" t="s">
        <v>976</v>
      </c>
      <c r="BH2038" t="s">
        <v>971</v>
      </c>
      <c r="BI2038">
        <v>10</v>
      </c>
      <c r="BJ2038" t="s">
        <v>976</v>
      </c>
      <c r="BK2038" t="s">
        <v>963</v>
      </c>
    </row>
    <row r="2039" spans="21:63">
      <c r="U2039" t="s">
        <v>234</v>
      </c>
      <c r="V2039" t="s">
        <v>230</v>
      </c>
      <c r="W2039" t="s">
        <v>235</v>
      </c>
      <c r="X2039">
        <v>8</v>
      </c>
      <c r="Y2039">
        <v>552</v>
      </c>
      <c r="Z2039" t="s">
        <v>988</v>
      </c>
      <c r="AA2039" t="s">
        <v>989</v>
      </c>
      <c r="AB2039">
        <v>1</v>
      </c>
      <c r="AC2039" t="s">
        <v>960</v>
      </c>
      <c r="AD2039">
        <v>1</v>
      </c>
      <c r="AE2039">
        <v>20100630</v>
      </c>
      <c r="AF2039" s="358">
        <v>40359</v>
      </c>
      <c r="AG2039" s="147">
        <v>40359</v>
      </c>
      <c r="AH2039" s="147">
        <v>2010</v>
      </c>
      <c r="BG2039" t="s">
        <v>976</v>
      </c>
      <c r="BH2039" t="s">
        <v>971</v>
      </c>
      <c r="BI2039">
        <v>10</v>
      </c>
      <c r="BJ2039" t="s">
        <v>976</v>
      </c>
      <c r="BK2039" t="s">
        <v>963</v>
      </c>
    </row>
    <row r="2040" spans="21:63">
      <c r="U2040" t="s">
        <v>234</v>
      </c>
      <c r="V2040" t="s">
        <v>230</v>
      </c>
      <c r="W2040" t="s">
        <v>235</v>
      </c>
      <c r="X2040">
        <v>8</v>
      </c>
      <c r="Y2040">
        <v>552</v>
      </c>
      <c r="Z2040" t="s">
        <v>988</v>
      </c>
      <c r="AA2040" t="s">
        <v>989</v>
      </c>
      <c r="AB2040">
        <v>1</v>
      </c>
      <c r="AC2040" t="s">
        <v>960</v>
      </c>
      <c r="AD2040">
        <v>1</v>
      </c>
      <c r="AE2040">
        <v>20100731</v>
      </c>
      <c r="AF2040" s="358">
        <v>40390</v>
      </c>
      <c r="AG2040" s="147">
        <v>40390</v>
      </c>
      <c r="AH2040" s="147">
        <v>2010</v>
      </c>
      <c r="BG2040" t="s">
        <v>976</v>
      </c>
      <c r="BH2040" t="s">
        <v>971</v>
      </c>
      <c r="BI2040">
        <v>10</v>
      </c>
      <c r="BJ2040" t="s">
        <v>976</v>
      </c>
      <c r="BK2040" t="s">
        <v>963</v>
      </c>
    </row>
    <row r="2041" spans="21:63">
      <c r="U2041" t="s">
        <v>234</v>
      </c>
      <c r="V2041" t="s">
        <v>230</v>
      </c>
      <c r="W2041" t="s">
        <v>235</v>
      </c>
      <c r="X2041">
        <v>8</v>
      </c>
      <c r="Y2041">
        <v>552</v>
      </c>
      <c r="Z2041" t="s">
        <v>988</v>
      </c>
      <c r="AA2041" t="s">
        <v>989</v>
      </c>
      <c r="AB2041">
        <v>1</v>
      </c>
      <c r="AC2041" t="s">
        <v>960</v>
      </c>
      <c r="AD2041">
        <v>1</v>
      </c>
      <c r="AE2041">
        <v>20100831</v>
      </c>
      <c r="AF2041" s="358">
        <v>40421</v>
      </c>
      <c r="AG2041" s="147">
        <v>40421</v>
      </c>
      <c r="AH2041" s="147">
        <v>2010</v>
      </c>
      <c r="BG2041" t="s">
        <v>976</v>
      </c>
      <c r="BH2041" t="s">
        <v>971</v>
      </c>
      <c r="BI2041">
        <v>10</v>
      </c>
      <c r="BJ2041" t="s">
        <v>976</v>
      </c>
      <c r="BK2041" t="s">
        <v>963</v>
      </c>
    </row>
    <row r="2042" spans="21:63">
      <c r="U2042" t="s">
        <v>234</v>
      </c>
      <c r="V2042" t="s">
        <v>230</v>
      </c>
      <c r="W2042" t="s">
        <v>235</v>
      </c>
      <c r="X2042">
        <v>8</v>
      </c>
      <c r="Y2042">
        <v>552</v>
      </c>
      <c r="Z2042" t="s">
        <v>988</v>
      </c>
      <c r="AA2042" t="s">
        <v>989</v>
      </c>
      <c r="AB2042">
        <v>1</v>
      </c>
      <c r="AC2042" t="s">
        <v>960</v>
      </c>
      <c r="AD2042">
        <v>1</v>
      </c>
      <c r="AE2042">
        <v>20100930</v>
      </c>
      <c r="AF2042" s="358">
        <v>40451</v>
      </c>
      <c r="AG2042" s="147">
        <v>40451</v>
      </c>
      <c r="AH2042" s="147">
        <v>2010</v>
      </c>
      <c r="BG2042" t="s">
        <v>976</v>
      </c>
      <c r="BH2042" t="s">
        <v>971</v>
      </c>
      <c r="BI2042">
        <v>10</v>
      </c>
      <c r="BJ2042" t="s">
        <v>976</v>
      </c>
      <c r="BK2042" t="s">
        <v>963</v>
      </c>
    </row>
    <row r="2043" spans="21:63">
      <c r="U2043" t="s">
        <v>234</v>
      </c>
      <c r="V2043" t="s">
        <v>230</v>
      </c>
      <c r="W2043" t="s">
        <v>235</v>
      </c>
      <c r="X2043">
        <v>8</v>
      </c>
      <c r="Y2043">
        <v>552</v>
      </c>
      <c r="Z2043" t="s">
        <v>988</v>
      </c>
      <c r="AA2043" t="s">
        <v>989</v>
      </c>
      <c r="AB2043">
        <v>1</v>
      </c>
      <c r="AC2043" t="s">
        <v>960</v>
      </c>
      <c r="AD2043">
        <v>1</v>
      </c>
      <c r="AE2043">
        <v>20101031</v>
      </c>
      <c r="AF2043" s="358">
        <v>40482</v>
      </c>
      <c r="AG2043" s="147">
        <v>40482</v>
      </c>
      <c r="AH2043" s="147">
        <v>2010</v>
      </c>
      <c r="BG2043" t="s">
        <v>976</v>
      </c>
      <c r="BH2043" t="s">
        <v>971</v>
      </c>
      <c r="BI2043">
        <v>10</v>
      </c>
      <c r="BJ2043" t="s">
        <v>976</v>
      </c>
      <c r="BK2043" t="s">
        <v>963</v>
      </c>
    </row>
    <row r="2044" spans="21:63">
      <c r="U2044" t="s">
        <v>234</v>
      </c>
      <c r="V2044" t="s">
        <v>230</v>
      </c>
      <c r="W2044" t="s">
        <v>235</v>
      </c>
      <c r="X2044">
        <v>8</v>
      </c>
      <c r="Y2044">
        <v>552</v>
      </c>
      <c r="Z2044" t="s">
        <v>988</v>
      </c>
      <c r="AA2044" t="s">
        <v>989</v>
      </c>
      <c r="AB2044">
        <v>1</v>
      </c>
      <c r="AC2044" t="s">
        <v>960</v>
      </c>
      <c r="AD2044">
        <v>1</v>
      </c>
      <c r="AE2044">
        <v>20101130</v>
      </c>
      <c r="AF2044" s="358">
        <v>40512</v>
      </c>
      <c r="AG2044" s="147">
        <v>40512</v>
      </c>
      <c r="AH2044" s="147">
        <v>2010</v>
      </c>
      <c r="BG2044" t="s">
        <v>976</v>
      </c>
      <c r="BH2044" t="s">
        <v>971</v>
      </c>
      <c r="BI2044">
        <v>10</v>
      </c>
      <c r="BJ2044" t="s">
        <v>976</v>
      </c>
      <c r="BK2044" t="s">
        <v>963</v>
      </c>
    </row>
    <row r="2045" spans="21:63">
      <c r="U2045" t="s">
        <v>234</v>
      </c>
      <c r="V2045" t="s">
        <v>230</v>
      </c>
      <c r="W2045" t="s">
        <v>235</v>
      </c>
      <c r="X2045">
        <v>8</v>
      </c>
      <c r="Y2045">
        <v>552</v>
      </c>
      <c r="Z2045" t="s">
        <v>988</v>
      </c>
      <c r="AA2045" t="s">
        <v>989</v>
      </c>
      <c r="AB2045">
        <v>1</v>
      </c>
      <c r="AC2045" t="s">
        <v>960</v>
      </c>
      <c r="AD2045">
        <v>1</v>
      </c>
      <c r="AE2045">
        <v>20101231</v>
      </c>
      <c r="AF2045" s="358">
        <v>40543</v>
      </c>
      <c r="AG2045" s="147">
        <v>40543</v>
      </c>
      <c r="AH2045" s="147">
        <v>2010</v>
      </c>
      <c r="BG2045" t="s">
        <v>976</v>
      </c>
      <c r="BH2045" t="s">
        <v>971</v>
      </c>
      <c r="BI2045">
        <v>10</v>
      </c>
      <c r="BJ2045" t="s">
        <v>976</v>
      </c>
      <c r="BK2045" t="s">
        <v>963</v>
      </c>
    </row>
    <row r="2046" spans="21:63">
      <c r="U2046" t="s">
        <v>234</v>
      </c>
      <c r="V2046" t="s">
        <v>230</v>
      </c>
      <c r="W2046" t="s">
        <v>235</v>
      </c>
      <c r="X2046">
        <v>8</v>
      </c>
      <c r="Y2046">
        <v>552</v>
      </c>
      <c r="Z2046" t="s">
        <v>988</v>
      </c>
      <c r="AA2046" t="s">
        <v>989</v>
      </c>
      <c r="AB2046">
        <v>1</v>
      </c>
      <c r="AC2046" t="s">
        <v>960</v>
      </c>
      <c r="AD2046">
        <v>1</v>
      </c>
      <c r="AE2046">
        <v>20110131</v>
      </c>
      <c r="AF2046" s="358">
        <v>40574</v>
      </c>
      <c r="AG2046" s="147">
        <v>40574</v>
      </c>
      <c r="AH2046" s="147">
        <v>2011</v>
      </c>
      <c r="BG2046" t="s">
        <v>976</v>
      </c>
      <c r="BH2046" t="s">
        <v>971</v>
      </c>
      <c r="BI2046">
        <v>10</v>
      </c>
      <c r="BJ2046" t="s">
        <v>976</v>
      </c>
      <c r="BK2046" t="s">
        <v>963</v>
      </c>
    </row>
    <row r="2047" spans="21:63">
      <c r="U2047" t="s">
        <v>234</v>
      </c>
      <c r="V2047" t="s">
        <v>230</v>
      </c>
      <c r="W2047" t="s">
        <v>235</v>
      </c>
      <c r="X2047">
        <v>8</v>
      </c>
      <c r="Y2047">
        <v>552</v>
      </c>
      <c r="Z2047" t="s">
        <v>988</v>
      </c>
      <c r="AA2047" t="s">
        <v>989</v>
      </c>
      <c r="AB2047">
        <v>1</v>
      </c>
      <c r="AC2047" t="s">
        <v>960</v>
      </c>
      <c r="AD2047">
        <v>1</v>
      </c>
      <c r="AE2047">
        <v>20110228</v>
      </c>
      <c r="AF2047" s="358">
        <v>40602</v>
      </c>
      <c r="AG2047" s="147">
        <v>40602</v>
      </c>
      <c r="AH2047" s="147">
        <v>2011</v>
      </c>
      <c r="BG2047" t="s">
        <v>976</v>
      </c>
      <c r="BH2047" t="s">
        <v>971</v>
      </c>
      <c r="BI2047">
        <v>10</v>
      </c>
      <c r="BJ2047" t="s">
        <v>976</v>
      </c>
      <c r="BK2047" t="s">
        <v>963</v>
      </c>
    </row>
    <row r="2048" spans="21:63">
      <c r="U2048" t="s">
        <v>234</v>
      </c>
      <c r="V2048" t="s">
        <v>230</v>
      </c>
      <c r="W2048" t="s">
        <v>235</v>
      </c>
      <c r="X2048">
        <v>8</v>
      </c>
      <c r="Y2048">
        <v>552</v>
      </c>
      <c r="Z2048" t="s">
        <v>988</v>
      </c>
      <c r="AA2048" t="s">
        <v>989</v>
      </c>
      <c r="AB2048">
        <v>1</v>
      </c>
      <c r="AC2048" t="s">
        <v>960</v>
      </c>
      <c r="AD2048">
        <v>1</v>
      </c>
      <c r="AE2048">
        <v>20110331</v>
      </c>
      <c r="AF2048" s="358">
        <v>40633</v>
      </c>
      <c r="AG2048" s="147">
        <v>40633</v>
      </c>
      <c r="AH2048" s="147">
        <v>2011</v>
      </c>
      <c r="BG2048" t="s">
        <v>976</v>
      </c>
      <c r="BH2048" t="s">
        <v>971</v>
      </c>
      <c r="BI2048">
        <v>10</v>
      </c>
      <c r="BJ2048" t="s">
        <v>976</v>
      </c>
      <c r="BK2048" t="s">
        <v>963</v>
      </c>
    </row>
    <row r="2049" spans="21:63">
      <c r="U2049" t="s">
        <v>234</v>
      </c>
      <c r="V2049" t="s">
        <v>230</v>
      </c>
      <c r="W2049" t="s">
        <v>235</v>
      </c>
      <c r="X2049">
        <v>8</v>
      </c>
      <c r="Y2049">
        <v>552</v>
      </c>
      <c r="Z2049" t="s">
        <v>988</v>
      </c>
      <c r="AA2049" t="s">
        <v>989</v>
      </c>
      <c r="AB2049">
        <v>1</v>
      </c>
      <c r="AC2049" t="s">
        <v>960</v>
      </c>
      <c r="AD2049">
        <v>1</v>
      </c>
      <c r="AE2049">
        <v>20110430</v>
      </c>
      <c r="AF2049" s="358">
        <v>40663</v>
      </c>
      <c r="AG2049" s="147">
        <v>40663</v>
      </c>
      <c r="AH2049" s="147">
        <v>2011</v>
      </c>
      <c r="BG2049" t="s">
        <v>976</v>
      </c>
      <c r="BH2049" t="s">
        <v>971</v>
      </c>
      <c r="BI2049">
        <v>10</v>
      </c>
      <c r="BJ2049" t="s">
        <v>976</v>
      </c>
      <c r="BK2049" t="s">
        <v>963</v>
      </c>
    </row>
    <row r="2050" spans="21:63">
      <c r="U2050" t="s">
        <v>234</v>
      </c>
      <c r="V2050" t="s">
        <v>230</v>
      </c>
      <c r="W2050" t="s">
        <v>235</v>
      </c>
      <c r="X2050">
        <v>8</v>
      </c>
      <c r="Y2050">
        <v>552</v>
      </c>
      <c r="Z2050" t="s">
        <v>988</v>
      </c>
      <c r="AA2050" t="s">
        <v>989</v>
      </c>
      <c r="AB2050">
        <v>1</v>
      </c>
      <c r="AC2050" t="s">
        <v>960</v>
      </c>
      <c r="AD2050">
        <v>1</v>
      </c>
      <c r="AE2050">
        <v>20110531</v>
      </c>
      <c r="AF2050" s="358">
        <v>40694</v>
      </c>
      <c r="AG2050" s="147">
        <v>40694</v>
      </c>
      <c r="AH2050" s="147">
        <v>2011</v>
      </c>
      <c r="BG2050" t="s">
        <v>976</v>
      </c>
      <c r="BH2050" t="s">
        <v>971</v>
      </c>
      <c r="BI2050">
        <v>10</v>
      </c>
      <c r="BJ2050" t="s">
        <v>976</v>
      </c>
      <c r="BK2050" t="s">
        <v>963</v>
      </c>
    </row>
    <row r="2051" spans="21:63">
      <c r="U2051" t="s">
        <v>234</v>
      </c>
      <c r="V2051" t="s">
        <v>230</v>
      </c>
      <c r="W2051" t="s">
        <v>235</v>
      </c>
      <c r="X2051">
        <v>8</v>
      </c>
      <c r="Y2051">
        <v>552</v>
      </c>
      <c r="Z2051" t="s">
        <v>988</v>
      </c>
      <c r="AA2051" t="s">
        <v>989</v>
      </c>
      <c r="AB2051">
        <v>1</v>
      </c>
      <c r="AC2051" t="s">
        <v>960</v>
      </c>
      <c r="AD2051">
        <v>1</v>
      </c>
      <c r="AE2051">
        <v>20110630</v>
      </c>
      <c r="AF2051" s="358">
        <v>40724</v>
      </c>
      <c r="AG2051" s="147">
        <v>40724</v>
      </c>
      <c r="AH2051" s="147">
        <v>2011</v>
      </c>
      <c r="BG2051" t="s">
        <v>976</v>
      </c>
      <c r="BH2051" t="s">
        <v>971</v>
      </c>
      <c r="BI2051">
        <v>10</v>
      </c>
      <c r="BJ2051" t="s">
        <v>976</v>
      </c>
      <c r="BK2051" t="s">
        <v>963</v>
      </c>
    </row>
    <row r="2052" spans="21:63">
      <c r="U2052" t="s">
        <v>234</v>
      </c>
      <c r="V2052" t="s">
        <v>230</v>
      </c>
      <c r="W2052" t="s">
        <v>235</v>
      </c>
      <c r="X2052">
        <v>8</v>
      </c>
      <c r="Y2052">
        <v>552</v>
      </c>
      <c r="Z2052" t="s">
        <v>988</v>
      </c>
      <c r="AA2052" t="s">
        <v>989</v>
      </c>
      <c r="AB2052">
        <v>1</v>
      </c>
      <c r="AC2052" t="s">
        <v>960</v>
      </c>
      <c r="AD2052">
        <v>1</v>
      </c>
      <c r="AE2052">
        <v>20110731</v>
      </c>
      <c r="AF2052" s="358">
        <v>40755</v>
      </c>
      <c r="AG2052" s="147">
        <v>40755</v>
      </c>
      <c r="AH2052" s="147">
        <v>2011</v>
      </c>
      <c r="BG2052" t="s">
        <v>976</v>
      </c>
      <c r="BH2052" t="s">
        <v>971</v>
      </c>
      <c r="BI2052">
        <v>10</v>
      </c>
      <c r="BJ2052" t="s">
        <v>976</v>
      </c>
      <c r="BK2052" t="s">
        <v>963</v>
      </c>
    </row>
    <row r="2053" spans="21:63">
      <c r="U2053" t="s">
        <v>234</v>
      </c>
      <c r="V2053" t="s">
        <v>230</v>
      </c>
      <c r="W2053" t="s">
        <v>235</v>
      </c>
      <c r="X2053">
        <v>8</v>
      </c>
      <c r="Y2053">
        <v>552</v>
      </c>
      <c r="Z2053" t="s">
        <v>988</v>
      </c>
      <c r="AA2053" t="s">
        <v>989</v>
      </c>
      <c r="AB2053">
        <v>1</v>
      </c>
      <c r="AC2053" t="s">
        <v>960</v>
      </c>
      <c r="AD2053">
        <v>1</v>
      </c>
      <c r="AE2053">
        <v>20110831</v>
      </c>
      <c r="AF2053" s="358">
        <v>40786</v>
      </c>
      <c r="AG2053" s="147">
        <v>40786</v>
      </c>
      <c r="AH2053" s="147">
        <v>2011</v>
      </c>
      <c r="BG2053" t="s">
        <v>976</v>
      </c>
      <c r="BH2053" t="s">
        <v>971</v>
      </c>
      <c r="BI2053">
        <v>10</v>
      </c>
      <c r="BJ2053" t="s">
        <v>976</v>
      </c>
      <c r="BK2053" t="s">
        <v>963</v>
      </c>
    </row>
    <row r="2054" spans="21:63">
      <c r="U2054" t="s">
        <v>234</v>
      </c>
      <c r="V2054" t="s">
        <v>230</v>
      </c>
      <c r="W2054" t="s">
        <v>235</v>
      </c>
      <c r="X2054">
        <v>8</v>
      </c>
      <c r="Y2054">
        <v>552</v>
      </c>
      <c r="Z2054" t="s">
        <v>988</v>
      </c>
      <c r="AA2054" t="s">
        <v>989</v>
      </c>
      <c r="AB2054">
        <v>1</v>
      </c>
      <c r="AC2054" t="s">
        <v>960</v>
      </c>
      <c r="AD2054">
        <v>1</v>
      </c>
      <c r="AE2054">
        <v>20110930</v>
      </c>
      <c r="AF2054" s="358">
        <v>40816</v>
      </c>
      <c r="AG2054" s="147">
        <v>40816</v>
      </c>
      <c r="AH2054" s="147">
        <v>2011</v>
      </c>
      <c r="BG2054" t="s">
        <v>976</v>
      </c>
      <c r="BH2054" t="s">
        <v>971</v>
      </c>
      <c r="BI2054">
        <v>10</v>
      </c>
      <c r="BJ2054" t="s">
        <v>976</v>
      </c>
      <c r="BK2054" t="s">
        <v>963</v>
      </c>
    </row>
    <row r="2055" spans="21:63">
      <c r="U2055" t="s">
        <v>234</v>
      </c>
      <c r="V2055" t="s">
        <v>230</v>
      </c>
      <c r="W2055" t="s">
        <v>235</v>
      </c>
      <c r="X2055">
        <v>8</v>
      </c>
      <c r="Y2055">
        <v>552</v>
      </c>
      <c r="Z2055" t="s">
        <v>988</v>
      </c>
      <c r="AA2055" t="s">
        <v>989</v>
      </c>
      <c r="AB2055">
        <v>1</v>
      </c>
      <c r="AC2055" t="s">
        <v>960</v>
      </c>
      <c r="AD2055">
        <v>1</v>
      </c>
      <c r="AE2055">
        <v>20111031</v>
      </c>
      <c r="AF2055" s="358">
        <v>40847</v>
      </c>
      <c r="AG2055" s="147">
        <v>40847</v>
      </c>
      <c r="AH2055" s="147">
        <v>2011</v>
      </c>
      <c r="BG2055" t="s">
        <v>976</v>
      </c>
      <c r="BH2055" t="s">
        <v>971</v>
      </c>
      <c r="BI2055">
        <v>10</v>
      </c>
      <c r="BJ2055" t="s">
        <v>976</v>
      </c>
      <c r="BK2055" t="s">
        <v>963</v>
      </c>
    </row>
    <row r="2056" spans="21:63">
      <c r="U2056" t="s">
        <v>234</v>
      </c>
      <c r="V2056" t="s">
        <v>230</v>
      </c>
      <c r="W2056" t="s">
        <v>235</v>
      </c>
      <c r="X2056">
        <v>8</v>
      </c>
      <c r="Y2056">
        <v>552</v>
      </c>
      <c r="Z2056" t="s">
        <v>988</v>
      </c>
      <c r="AA2056" t="s">
        <v>989</v>
      </c>
      <c r="AB2056">
        <v>1</v>
      </c>
      <c r="AC2056" t="s">
        <v>960</v>
      </c>
      <c r="AD2056">
        <v>1</v>
      </c>
      <c r="AE2056">
        <v>20111130</v>
      </c>
      <c r="AF2056" s="358">
        <v>40877</v>
      </c>
      <c r="AG2056" s="147">
        <v>40877</v>
      </c>
      <c r="AH2056" s="147">
        <v>2011</v>
      </c>
      <c r="BG2056" t="s">
        <v>976</v>
      </c>
      <c r="BH2056" t="s">
        <v>971</v>
      </c>
      <c r="BI2056">
        <v>10</v>
      </c>
      <c r="BJ2056" t="s">
        <v>976</v>
      </c>
      <c r="BK2056" t="s">
        <v>963</v>
      </c>
    </row>
    <row r="2057" spans="21:63">
      <c r="U2057" t="s">
        <v>234</v>
      </c>
      <c r="V2057" t="s">
        <v>230</v>
      </c>
      <c r="W2057" t="s">
        <v>235</v>
      </c>
      <c r="X2057">
        <v>8</v>
      </c>
      <c r="Y2057">
        <v>552</v>
      </c>
      <c r="Z2057" t="s">
        <v>988</v>
      </c>
      <c r="AA2057" t="s">
        <v>989</v>
      </c>
      <c r="AB2057">
        <v>1</v>
      </c>
      <c r="AC2057" t="s">
        <v>960</v>
      </c>
      <c r="AD2057">
        <v>1</v>
      </c>
      <c r="AE2057">
        <v>20111231</v>
      </c>
      <c r="AF2057" s="358">
        <v>40908</v>
      </c>
      <c r="AG2057" s="147">
        <v>40908</v>
      </c>
      <c r="AH2057" s="147">
        <v>2011</v>
      </c>
      <c r="BG2057" t="s">
        <v>976</v>
      </c>
      <c r="BH2057" t="s">
        <v>971</v>
      </c>
      <c r="BI2057">
        <v>10</v>
      </c>
      <c r="BJ2057" t="s">
        <v>976</v>
      </c>
      <c r="BK2057" t="s">
        <v>963</v>
      </c>
    </row>
    <row r="2058" spans="21:63">
      <c r="U2058" t="s">
        <v>234</v>
      </c>
      <c r="V2058" t="s">
        <v>230</v>
      </c>
      <c r="W2058" t="s">
        <v>235</v>
      </c>
      <c r="X2058">
        <v>8</v>
      </c>
      <c r="Y2058">
        <v>552</v>
      </c>
      <c r="Z2058" t="s">
        <v>988</v>
      </c>
      <c r="AA2058" t="s">
        <v>989</v>
      </c>
      <c r="AB2058">
        <v>1</v>
      </c>
      <c r="AC2058" t="s">
        <v>960</v>
      </c>
      <c r="AD2058">
        <v>1</v>
      </c>
      <c r="AE2058">
        <v>20120131</v>
      </c>
      <c r="AF2058" s="358">
        <v>40939</v>
      </c>
      <c r="AG2058" s="147">
        <v>40939</v>
      </c>
      <c r="AH2058" s="147">
        <v>2012</v>
      </c>
      <c r="BG2058" t="s">
        <v>976</v>
      </c>
      <c r="BH2058" t="s">
        <v>971</v>
      </c>
      <c r="BI2058">
        <v>10</v>
      </c>
      <c r="BJ2058" t="s">
        <v>976</v>
      </c>
      <c r="BK2058" t="s">
        <v>963</v>
      </c>
    </row>
    <row r="2059" spans="21:63">
      <c r="U2059" t="s">
        <v>234</v>
      </c>
      <c r="V2059" t="s">
        <v>230</v>
      </c>
      <c r="W2059" t="s">
        <v>235</v>
      </c>
      <c r="X2059">
        <v>8</v>
      </c>
      <c r="Y2059">
        <v>552</v>
      </c>
      <c r="Z2059" t="s">
        <v>988</v>
      </c>
      <c r="AA2059" t="s">
        <v>989</v>
      </c>
      <c r="AB2059">
        <v>1</v>
      </c>
      <c r="AC2059" t="s">
        <v>960</v>
      </c>
      <c r="AD2059">
        <v>1</v>
      </c>
      <c r="AE2059">
        <v>20120229</v>
      </c>
      <c r="AF2059" s="358">
        <v>40968</v>
      </c>
      <c r="AG2059" s="147">
        <v>40968</v>
      </c>
      <c r="AH2059" s="147">
        <v>2012</v>
      </c>
      <c r="BG2059" t="s">
        <v>976</v>
      </c>
      <c r="BH2059" t="s">
        <v>971</v>
      </c>
      <c r="BI2059">
        <v>10</v>
      </c>
      <c r="BJ2059" t="s">
        <v>976</v>
      </c>
      <c r="BK2059" t="s">
        <v>963</v>
      </c>
    </row>
    <row r="2060" spans="21:63">
      <c r="U2060" t="s">
        <v>234</v>
      </c>
      <c r="V2060" t="s">
        <v>230</v>
      </c>
      <c r="W2060" t="s">
        <v>235</v>
      </c>
      <c r="X2060">
        <v>8</v>
      </c>
      <c r="Y2060">
        <v>552</v>
      </c>
      <c r="Z2060" t="s">
        <v>988</v>
      </c>
      <c r="AA2060" t="s">
        <v>989</v>
      </c>
      <c r="AB2060">
        <v>1</v>
      </c>
      <c r="AC2060" t="s">
        <v>960</v>
      </c>
      <c r="AD2060">
        <v>1</v>
      </c>
      <c r="AE2060">
        <v>20120331</v>
      </c>
      <c r="AF2060" s="358">
        <v>40999</v>
      </c>
      <c r="AG2060" s="147">
        <v>40999</v>
      </c>
      <c r="AH2060" s="147">
        <v>2012</v>
      </c>
      <c r="BG2060" t="s">
        <v>976</v>
      </c>
      <c r="BH2060" t="s">
        <v>971</v>
      </c>
      <c r="BI2060">
        <v>10</v>
      </c>
      <c r="BJ2060" t="s">
        <v>976</v>
      </c>
      <c r="BK2060" t="s">
        <v>963</v>
      </c>
    </row>
    <row r="2061" spans="21:63">
      <c r="U2061" t="s">
        <v>234</v>
      </c>
      <c r="V2061" t="s">
        <v>230</v>
      </c>
      <c r="W2061" t="s">
        <v>235</v>
      </c>
      <c r="X2061">
        <v>8</v>
      </c>
      <c r="Y2061">
        <v>552</v>
      </c>
      <c r="Z2061" t="s">
        <v>988</v>
      </c>
      <c r="AA2061" t="s">
        <v>989</v>
      </c>
      <c r="AB2061">
        <v>1</v>
      </c>
      <c r="AC2061" t="s">
        <v>960</v>
      </c>
      <c r="AD2061">
        <v>1</v>
      </c>
      <c r="AE2061">
        <v>20120430</v>
      </c>
      <c r="AF2061" s="358">
        <v>41029</v>
      </c>
      <c r="AG2061" s="147">
        <v>41029</v>
      </c>
      <c r="AH2061" s="147">
        <v>2012</v>
      </c>
      <c r="BG2061" t="s">
        <v>976</v>
      </c>
      <c r="BH2061" t="s">
        <v>971</v>
      </c>
      <c r="BI2061">
        <v>10</v>
      </c>
      <c r="BJ2061" t="s">
        <v>976</v>
      </c>
      <c r="BK2061" t="s">
        <v>963</v>
      </c>
    </row>
    <row r="2062" spans="21:63">
      <c r="U2062" t="s">
        <v>234</v>
      </c>
      <c r="V2062" t="s">
        <v>230</v>
      </c>
      <c r="W2062" t="s">
        <v>235</v>
      </c>
      <c r="X2062">
        <v>8</v>
      </c>
      <c r="Y2062">
        <v>556</v>
      </c>
      <c r="Z2062" t="s">
        <v>990</v>
      </c>
      <c r="AA2062" t="s">
        <v>991</v>
      </c>
      <c r="AB2062">
        <v>1</v>
      </c>
      <c r="AC2062" t="s">
        <v>960</v>
      </c>
      <c r="AD2062">
        <v>1</v>
      </c>
      <c r="AE2062">
        <v>20120531</v>
      </c>
      <c r="AF2062" s="358">
        <v>41060</v>
      </c>
      <c r="AG2062" s="147">
        <v>41060</v>
      </c>
      <c r="AH2062" s="147">
        <v>2012</v>
      </c>
      <c r="BG2062" t="s">
        <v>976</v>
      </c>
      <c r="BH2062" t="s">
        <v>971</v>
      </c>
      <c r="BI2062">
        <v>10</v>
      </c>
      <c r="BJ2062" t="s">
        <v>976</v>
      </c>
      <c r="BK2062" t="s">
        <v>963</v>
      </c>
    </row>
    <row r="2063" spans="21:63">
      <c r="U2063" t="s">
        <v>234</v>
      </c>
      <c r="V2063" t="s">
        <v>230</v>
      </c>
      <c r="W2063" t="s">
        <v>235</v>
      </c>
      <c r="X2063">
        <v>8</v>
      </c>
      <c r="Y2063">
        <v>556</v>
      </c>
      <c r="Z2063" t="s">
        <v>990</v>
      </c>
      <c r="AA2063" t="s">
        <v>991</v>
      </c>
      <c r="AB2063">
        <v>1</v>
      </c>
      <c r="AC2063" t="s">
        <v>960</v>
      </c>
      <c r="AD2063">
        <v>1</v>
      </c>
      <c r="AE2063">
        <v>20120630</v>
      </c>
      <c r="AF2063" s="358">
        <v>41090</v>
      </c>
      <c r="AG2063" s="147">
        <v>41090</v>
      </c>
      <c r="AH2063" s="147">
        <v>2012</v>
      </c>
      <c r="BG2063" t="s">
        <v>976</v>
      </c>
      <c r="BH2063" t="s">
        <v>971</v>
      </c>
      <c r="BI2063">
        <v>10</v>
      </c>
      <c r="BJ2063" t="s">
        <v>976</v>
      </c>
      <c r="BK2063" t="s">
        <v>963</v>
      </c>
    </row>
    <row r="2064" spans="21:63">
      <c r="U2064" t="s">
        <v>234</v>
      </c>
      <c r="V2064" t="s">
        <v>230</v>
      </c>
      <c r="W2064" t="s">
        <v>235</v>
      </c>
      <c r="X2064">
        <v>8</v>
      </c>
      <c r="Y2064">
        <v>556</v>
      </c>
      <c r="Z2064" t="s">
        <v>990</v>
      </c>
      <c r="AA2064" t="s">
        <v>991</v>
      </c>
      <c r="AB2064">
        <v>1</v>
      </c>
      <c r="AC2064" t="s">
        <v>960</v>
      </c>
      <c r="AD2064">
        <v>1</v>
      </c>
      <c r="AE2064">
        <v>20120731</v>
      </c>
      <c r="AF2064" s="358">
        <v>41121</v>
      </c>
      <c r="AG2064" s="147">
        <v>41121</v>
      </c>
      <c r="AH2064" s="147">
        <v>2012</v>
      </c>
      <c r="BG2064" t="s">
        <v>976</v>
      </c>
      <c r="BH2064" t="s">
        <v>971</v>
      </c>
      <c r="BI2064">
        <v>10</v>
      </c>
      <c r="BJ2064" t="s">
        <v>976</v>
      </c>
      <c r="BK2064" t="s">
        <v>963</v>
      </c>
    </row>
    <row r="2065" spans="21:63">
      <c r="U2065" t="s">
        <v>234</v>
      </c>
      <c r="V2065" t="s">
        <v>230</v>
      </c>
      <c r="W2065" t="s">
        <v>235</v>
      </c>
      <c r="X2065">
        <v>8</v>
      </c>
      <c r="Y2065">
        <v>556</v>
      </c>
      <c r="Z2065" t="s">
        <v>990</v>
      </c>
      <c r="AA2065" t="s">
        <v>991</v>
      </c>
      <c r="AB2065">
        <v>1</v>
      </c>
      <c r="AC2065" t="s">
        <v>960</v>
      </c>
      <c r="AD2065">
        <v>1</v>
      </c>
      <c r="AE2065">
        <v>20120831</v>
      </c>
      <c r="AF2065" s="358">
        <v>41152</v>
      </c>
      <c r="AG2065" s="147">
        <v>41152</v>
      </c>
      <c r="AH2065" s="147">
        <v>2012</v>
      </c>
      <c r="BG2065" t="s">
        <v>976</v>
      </c>
      <c r="BH2065" t="s">
        <v>971</v>
      </c>
      <c r="BI2065">
        <v>10</v>
      </c>
      <c r="BJ2065" t="s">
        <v>976</v>
      </c>
      <c r="BK2065" t="s">
        <v>963</v>
      </c>
    </row>
    <row r="2066" spans="21:63">
      <c r="U2066" t="s">
        <v>234</v>
      </c>
      <c r="V2066" t="s">
        <v>230</v>
      </c>
      <c r="W2066" t="s">
        <v>235</v>
      </c>
      <c r="X2066">
        <v>8</v>
      </c>
      <c r="Y2066">
        <v>556</v>
      </c>
      <c r="Z2066" t="s">
        <v>990</v>
      </c>
      <c r="AA2066" t="s">
        <v>991</v>
      </c>
      <c r="AB2066">
        <v>1</v>
      </c>
      <c r="AC2066" t="s">
        <v>960</v>
      </c>
      <c r="AD2066">
        <v>1</v>
      </c>
      <c r="AE2066">
        <v>20120930</v>
      </c>
      <c r="AF2066" s="358">
        <v>41182</v>
      </c>
      <c r="AG2066" s="147">
        <v>41182</v>
      </c>
      <c r="AH2066" s="147">
        <v>2012</v>
      </c>
      <c r="BG2066" t="s">
        <v>976</v>
      </c>
      <c r="BH2066" t="s">
        <v>971</v>
      </c>
      <c r="BI2066">
        <v>10</v>
      </c>
      <c r="BJ2066" t="s">
        <v>976</v>
      </c>
      <c r="BK2066" t="s">
        <v>963</v>
      </c>
    </row>
    <row r="2067" spans="21:63">
      <c r="U2067" t="s">
        <v>234</v>
      </c>
      <c r="V2067" t="s">
        <v>230</v>
      </c>
      <c r="W2067" t="s">
        <v>235</v>
      </c>
      <c r="X2067">
        <v>8</v>
      </c>
      <c r="Y2067">
        <v>931</v>
      </c>
      <c r="Z2067" t="s">
        <v>1011</v>
      </c>
      <c r="AA2067" t="s">
        <v>1012</v>
      </c>
      <c r="AB2067">
        <v>1</v>
      </c>
      <c r="AC2067" t="s">
        <v>960</v>
      </c>
      <c r="AD2067">
        <v>1</v>
      </c>
      <c r="AE2067">
        <v>20120531</v>
      </c>
      <c r="AF2067" s="358">
        <v>41060</v>
      </c>
      <c r="AG2067" s="147">
        <v>41060</v>
      </c>
      <c r="AH2067" s="147">
        <v>2012</v>
      </c>
      <c r="AV2067" t="s">
        <v>1013</v>
      </c>
      <c r="AW2067" t="s">
        <v>971</v>
      </c>
      <c r="AX2067">
        <v>3</v>
      </c>
      <c r="AY2067" t="s">
        <v>1013</v>
      </c>
      <c r="AZ2067" t="s">
        <v>962</v>
      </c>
      <c r="BG2067" t="s">
        <v>1013</v>
      </c>
      <c r="BH2067" t="s">
        <v>971</v>
      </c>
      <c r="BI2067">
        <v>4.5</v>
      </c>
      <c r="BJ2067" t="s">
        <v>1013</v>
      </c>
      <c r="BK2067" t="s">
        <v>963</v>
      </c>
    </row>
    <row r="2068" spans="21:63">
      <c r="U2068" t="s">
        <v>234</v>
      </c>
      <c r="V2068" t="s">
        <v>230</v>
      </c>
      <c r="W2068" t="s">
        <v>235</v>
      </c>
      <c r="X2068">
        <v>8</v>
      </c>
      <c r="Y2068">
        <v>931</v>
      </c>
      <c r="Z2068" t="s">
        <v>1011</v>
      </c>
      <c r="AA2068" t="s">
        <v>1012</v>
      </c>
      <c r="AB2068">
        <v>1</v>
      </c>
      <c r="AC2068" t="s">
        <v>960</v>
      </c>
      <c r="AD2068">
        <v>1</v>
      </c>
      <c r="AE2068">
        <v>20120630</v>
      </c>
      <c r="AF2068" s="358">
        <v>41090</v>
      </c>
      <c r="AG2068" s="147">
        <v>41090</v>
      </c>
      <c r="AH2068" s="147">
        <v>2012</v>
      </c>
      <c r="AV2068" t="s">
        <v>1013</v>
      </c>
      <c r="AW2068" t="s">
        <v>971</v>
      </c>
      <c r="AX2068">
        <v>3</v>
      </c>
      <c r="AY2068" t="s">
        <v>1013</v>
      </c>
      <c r="AZ2068" t="s">
        <v>962</v>
      </c>
      <c r="BG2068" t="s">
        <v>1013</v>
      </c>
      <c r="BH2068" t="s">
        <v>971</v>
      </c>
      <c r="BI2068">
        <v>4.5</v>
      </c>
      <c r="BJ2068" t="s">
        <v>1013</v>
      </c>
      <c r="BK2068" t="s">
        <v>963</v>
      </c>
    </row>
    <row r="2069" spans="21:63">
      <c r="U2069" t="s">
        <v>234</v>
      </c>
      <c r="V2069" t="s">
        <v>230</v>
      </c>
      <c r="W2069" t="s">
        <v>235</v>
      </c>
      <c r="X2069">
        <v>8</v>
      </c>
      <c r="Y2069">
        <v>931</v>
      </c>
      <c r="Z2069" t="s">
        <v>1011</v>
      </c>
      <c r="AA2069" t="s">
        <v>1012</v>
      </c>
      <c r="AB2069">
        <v>1</v>
      </c>
      <c r="AC2069" t="s">
        <v>960</v>
      </c>
      <c r="AD2069">
        <v>1</v>
      </c>
      <c r="AE2069">
        <v>20120731</v>
      </c>
      <c r="AF2069" s="358">
        <v>41121</v>
      </c>
      <c r="AG2069" s="147">
        <v>41121</v>
      </c>
      <c r="AH2069" s="147">
        <v>2012</v>
      </c>
      <c r="AV2069" t="s">
        <v>1013</v>
      </c>
      <c r="AW2069" t="s">
        <v>971</v>
      </c>
      <c r="AX2069">
        <v>3</v>
      </c>
      <c r="AY2069" t="s">
        <v>1013</v>
      </c>
      <c r="AZ2069" t="s">
        <v>962</v>
      </c>
      <c r="BG2069" t="s">
        <v>1013</v>
      </c>
      <c r="BH2069" t="s">
        <v>971</v>
      </c>
      <c r="BI2069">
        <v>4.5</v>
      </c>
      <c r="BJ2069" t="s">
        <v>1013</v>
      </c>
      <c r="BK2069" t="s">
        <v>963</v>
      </c>
    </row>
    <row r="2070" spans="21:63">
      <c r="U2070" t="s">
        <v>234</v>
      </c>
      <c r="V2070" t="s">
        <v>230</v>
      </c>
      <c r="W2070" t="s">
        <v>235</v>
      </c>
      <c r="X2070">
        <v>8</v>
      </c>
      <c r="Y2070">
        <v>931</v>
      </c>
      <c r="Z2070" t="s">
        <v>1011</v>
      </c>
      <c r="AA2070" t="s">
        <v>1012</v>
      </c>
      <c r="AB2070">
        <v>1</v>
      </c>
      <c r="AC2070" t="s">
        <v>960</v>
      </c>
      <c r="AD2070">
        <v>1</v>
      </c>
      <c r="AE2070">
        <v>20120831</v>
      </c>
      <c r="AF2070" s="358">
        <v>41152</v>
      </c>
      <c r="AG2070" s="147">
        <v>41152</v>
      </c>
      <c r="AH2070" s="147">
        <v>2012</v>
      </c>
      <c r="AV2070" t="s">
        <v>1013</v>
      </c>
      <c r="AW2070" t="s">
        <v>971</v>
      </c>
      <c r="AX2070">
        <v>3</v>
      </c>
      <c r="AY2070" t="s">
        <v>1013</v>
      </c>
      <c r="AZ2070" t="s">
        <v>962</v>
      </c>
      <c r="BG2070" t="s">
        <v>1013</v>
      </c>
      <c r="BH2070" t="s">
        <v>971</v>
      </c>
      <c r="BI2070">
        <v>4.5</v>
      </c>
      <c r="BJ2070" t="s">
        <v>1013</v>
      </c>
      <c r="BK2070" t="s">
        <v>963</v>
      </c>
    </row>
    <row r="2071" spans="21:63">
      <c r="U2071" t="s">
        <v>234</v>
      </c>
      <c r="V2071" t="s">
        <v>230</v>
      </c>
      <c r="W2071" t="s">
        <v>235</v>
      </c>
      <c r="X2071">
        <v>8</v>
      </c>
      <c r="Y2071">
        <v>931</v>
      </c>
      <c r="Z2071" t="s">
        <v>1011</v>
      </c>
      <c r="AA2071" t="s">
        <v>1012</v>
      </c>
      <c r="AB2071">
        <v>1</v>
      </c>
      <c r="AC2071" t="s">
        <v>960</v>
      </c>
      <c r="AD2071">
        <v>1</v>
      </c>
      <c r="AE2071">
        <v>20120930</v>
      </c>
      <c r="AF2071" s="358">
        <v>41182</v>
      </c>
      <c r="AG2071" s="147">
        <v>41182</v>
      </c>
      <c r="AH2071" s="147">
        <v>2012</v>
      </c>
      <c r="AV2071" t="s">
        <v>1013</v>
      </c>
      <c r="AW2071" t="s">
        <v>971</v>
      </c>
      <c r="AX2071">
        <v>3</v>
      </c>
      <c r="AY2071" t="s">
        <v>1013</v>
      </c>
      <c r="AZ2071" t="s">
        <v>962</v>
      </c>
      <c r="BG2071" t="s">
        <v>1013</v>
      </c>
      <c r="BH2071" t="s">
        <v>971</v>
      </c>
      <c r="BI2071">
        <v>4.5</v>
      </c>
      <c r="BJ2071" t="s">
        <v>1013</v>
      </c>
      <c r="BK2071" t="s">
        <v>963</v>
      </c>
    </row>
    <row r="2072" spans="21:63">
      <c r="U2072" t="s">
        <v>234</v>
      </c>
      <c r="V2072" t="s">
        <v>230</v>
      </c>
      <c r="W2072" t="s">
        <v>235</v>
      </c>
      <c r="X2072">
        <v>8</v>
      </c>
      <c r="Y2072">
        <v>1045</v>
      </c>
      <c r="Z2072" t="s">
        <v>1026</v>
      </c>
      <c r="AA2072" t="s">
        <v>1027</v>
      </c>
      <c r="AB2072">
        <v>1</v>
      </c>
      <c r="AC2072" t="s">
        <v>960</v>
      </c>
      <c r="AD2072">
        <v>1</v>
      </c>
      <c r="AE2072">
        <v>20090731</v>
      </c>
      <c r="AF2072" s="358">
        <v>40025</v>
      </c>
      <c r="AG2072" s="147">
        <v>40025</v>
      </c>
      <c r="AH2072" s="147">
        <v>2009</v>
      </c>
      <c r="AV2072" t="s">
        <v>976</v>
      </c>
      <c r="AW2072" t="s">
        <v>971</v>
      </c>
      <c r="AX2072">
        <v>3.5</v>
      </c>
      <c r="AY2072" t="s">
        <v>976</v>
      </c>
      <c r="AZ2072" t="s">
        <v>962</v>
      </c>
      <c r="BG2072" t="s">
        <v>976</v>
      </c>
      <c r="BH2072" t="s">
        <v>971</v>
      </c>
      <c r="BI2072">
        <v>7</v>
      </c>
      <c r="BJ2072" t="s">
        <v>976</v>
      </c>
      <c r="BK2072" t="s">
        <v>963</v>
      </c>
    </row>
    <row r="2073" spans="21:63">
      <c r="U2073" t="s">
        <v>234</v>
      </c>
      <c r="V2073" t="s">
        <v>230</v>
      </c>
      <c r="W2073" t="s">
        <v>235</v>
      </c>
      <c r="X2073">
        <v>8</v>
      </c>
      <c r="Y2073">
        <v>1045</v>
      </c>
      <c r="Z2073" t="s">
        <v>1026</v>
      </c>
      <c r="AA2073" t="s">
        <v>1027</v>
      </c>
      <c r="AB2073">
        <v>1</v>
      </c>
      <c r="AC2073" t="s">
        <v>960</v>
      </c>
      <c r="AD2073">
        <v>1</v>
      </c>
      <c r="AE2073">
        <v>20090831</v>
      </c>
      <c r="AF2073" s="358">
        <v>40056</v>
      </c>
      <c r="AG2073" s="147">
        <v>40056</v>
      </c>
      <c r="AH2073" s="147">
        <v>2009</v>
      </c>
      <c r="AV2073" t="s">
        <v>976</v>
      </c>
      <c r="AW2073" t="s">
        <v>971</v>
      </c>
      <c r="AX2073">
        <v>3.5</v>
      </c>
      <c r="AY2073" t="s">
        <v>976</v>
      </c>
      <c r="AZ2073" t="s">
        <v>962</v>
      </c>
      <c r="BG2073" t="s">
        <v>976</v>
      </c>
      <c r="BH2073" t="s">
        <v>971</v>
      </c>
      <c r="BI2073">
        <v>7</v>
      </c>
      <c r="BJ2073" t="s">
        <v>976</v>
      </c>
      <c r="BK2073" t="s">
        <v>963</v>
      </c>
    </row>
    <row r="2074" spans="21:63">
      <c r="U2074" t="s">
        <v>234</v>
      </c>
      <c r="V2074" t="s">
        <v>230</v>
      </c>
      <c r="W2074" t="s">
        <v>235</v>
      </c>
      <c r="X2074">
        <v>8</v>
      </c>
      <c r="Y2074">
        <v>1045</v>
      </c>
      <c r="Z2074" t="s">
        <v>1026</v>
      </c>
      <c r="AA2074" t="s">
        <v>1027</v>
      </c>
      <c r="AB2074">
        <v>1</v>
      </c>
      <c r="AC2074" t="s">
        <v>960</v>
      </c>
      <c r="AD2074">
        <v>1</v>
      </c>
      <c r="AE2074">
        <v>20090930</v>
      </c>
      <c r="AF2074" s="358">
        <v>40086</v>
      </c>
      <c r="AG2074" s="147">
        <v>40086</v>
      </c>
      <c r="AH2074" s="147">
        <v>2009</v>
      </c>
      <c r="AV2074" t="s">
        <v>976</v>
      </c>
      <c r="AW2074" t="s">
        <v>971</v>
      </c>
      <c r="AX2074">
        <v>3.5</v>
      </c>
      <c r="AY2074" t="s">
        <v>976</v>
      </c>
      <c r="AZ2074" t="s">
        <v>962</v>
      </c>
      <c r="BG2074" t="s">
        <v>976</v>
      </c>
      <c r="BH2074" t="s">
        <v>971</v>
      </c>
      <c r="BI2074">
        <v>7</v>
      </c>
      <c r="BJ2074" t="s">
        <v>976</v>
      </c>
      <c r="BK2074" t="s">
        <v>963</v>
      </c>
    </row>
    <row r="2075" spans="21:63">
      <c r="U2075" t="s">
        <v>234</v>
      </c>
      <c r="V2075" t="s">
        <v>230</v>
      </c>
      <c r="W2075" t="s">
        <v>235</v>
      </c>
      <c r="X2075">
        <v>8</v>
      </c>
      <c r="Y2075">
        <v>1045</v>
      </c>
      <c r="Z2075" t="s">
        <v>1026</v>
      </c>
      <c r="AA2075" t="s">
        <v>1027</v>
      </c>
      <c r="AB2075">
        <v>1</v>
      </c>
      <c r="AC2075" t="s">
        <v>960</v>
      </c>
      <c r="AD2075">
        <v>1</v>
      </c>
      <c r="AE2075">
        <v>20091031</v>
      </c>
      <c r="AF2075" s="358">
        <v>40117</v>
      </c>
      <c r="AG2075" s="147">
        <v>40117</v>
      </c>
      <c r="AH2075" s="147">
        <v>2009</v>
      </c>
      <c r="AV2075" t="s">
        <v>976</v>
      </c>
      <c r="AW2075" t="s">
        <v>971</v>
      </c>
      <c r="AX2075">
        <v>3.5</v>
      </c>
      <c r="AY2075" t="s">
        <v>976</v>
      </c>
      <c r="AZ2075" t="s">
        <v>962</v>
      </c>
      <c r="BG2075" t="s">
        <v>976</v>
      </c>
      <c r="BH2075" t="s">
        <v>971</v>
      </c>
      <c r="BI2075">
        <v>7</v>
      </c>
      <c r="BJ2075" t="s">
        <v>976</v>
      </c>
      <c r="BK2075" t="s">
        <v>963</v>
      </c>
    </row>
    <row r="2076" spans="21:63">
      <c r="U2076" t="s">
        <v>234</v>
      </c>
      <c r="V2076" t="s">
        <v>230</v>
      </c>
      <c r="W2076" t="s">
        <v>235</v>
      </c>
      <c r="X2076">
        <v>8</v>
      </c>
      <c r="Y2076">
        <v>1045</v>
      </c>
      <c r="Z2076" t="s">
        <v>1026</v>
      </c>
      <c r="AA2076" t="s">
        <v>1027</v>
      </c>
      <c r="AB2076">
        <v>1</v>
      </c>
      <c r="AC2076" t="s">
        <v>960</v>
      </c>
      <c r="AD2076">
        <v>1</v>
      </c>
      <c r="AE2076">
        <v>20091130</v>
      </c>
      <c r="AF2076" s="358">
        <v>40147</v>
      </c>
      <c r="AG2076" s="147">
        <v>40147</v>
      </c>
      <c r="AH2076" s="147">
        <v>2009</v>
      </c>
      <c r="AV2076" t="s">
        <v>976</v>
      </c>
      <c r="AW2076" t="s">
        <v>971</v>
      </c>
      <c r="AX2076">
        <v>3.5</v>
      </c>
      <c r="AY2076" t="s">
        <v>976</v>
      </c>
      <c r="AZ2076" t="s">
        <v>962</v>
      </c>
      <c r="BG2076" t="s">
        <v>976</v>
      </c>
      <c r="BH2076" t="s">
        <v>971</v>
      </c>
      <c r="BI2076">
        <v>7</v>
      </c>
      <c r="BJ2076" t="s">
        <v>976</v>
      </c>
      <c r="BK2076" t="s">
        <v>963</v>
      </c>
    </row>
    <row r="2077" spans="21:63">
      <c r="U2077" t="s">
        <v>234</v>
      </c>
      <c r="V2077" t="s">
        <v>230</v>
      </c>
      <c r="W2077" t="s">
        <v>235</v>
      </c>
      <c r="X2077">
        <v>8</v>
      </c>
      <c r="Y2077">
        <v>1045</v>
      </c>
      <c r="Z2077" t="s">
        <v>1026</v>
      </c>
      <c r="AA2077" t="s">
        <v>1027</v>
      </c>
      <c r="AB2077">
        <v>1</v>
      </c>
      <c r="AC2077" t="s">
        <v>960</v>
      </c>
      <c r="AD2077">
        <v>1</v>
      </c>
      <c r="AE2077">
        <v>20091231</v>
      </c>
      <c r="AF2077" s="358">
        <v>40178</v>
      </c>
      <c r="AG2077" s="147">
        <v>40178</v>
      </c>
      <c r="AH2077" s="147">
        <v>2009</v>
      </c>
      <c r="AV2077" t="s">
        <v>976</v>
      </c>
      <c r="AW2077" t="s">
        <v>971</v>
      </c>
      <c r="AX2077">
        <v>3.5</v>
      </c>
      <c r="AY2077" t="s">
        <v>976</v>
      </c>
      <c r="AZ2077" t="s">
        <v>962</v>
      </c>
      <c r="BG2077" t="s">
        <v>976</v>
      </c>
      <c r="BH2077" t="s">
        <v>971</v>
      </c>
      <c r="BI2077">
        <v>7</v>
      </c>
      <c r="BJ2077" t="s">
        <v>976</v>
      </c>
      <c r="BK2077" t="s">
        <v>963</v>
      </c>
    </row>
    <row r="2078" spans="21:63">
      <c r="U2078" t="s">
        <v>234</v>
      </c>
      <c r="V2078" t="s">
        <v>230</v>
      </c>
      <c r="W2078" t="s">
        <v>235</v>
      </c>
      <c r="X2078">
        <v>8</v>
      </c>
      <c r="Y2078">
        <v>1045</v>
      </c>
      <c r="Z2078" t="s">
        <v>1026</v>
      </c>
      <c r="AA2078" t="s">
        <v>1027</v>
      </c>
      <c r="AB2078">
        <v>1</v>
      </c>
      <c r="AC2078" t="s">
        <v>960</v>
      </c>
      <c r="AD2078">
        <v>1</v>
      </c>
      <c r="AE2078">
        <v>20100131</v>
      </c>
      <c r="AF2078" s="358">
        <v>40209</v>
      </c>
      <c r="AG2078" s="147">
        <v>40209</v>
      </c>
      <c r="AH2078" s="147">
        <v>2010</v>
      </c>
      <c r="AV2078" t="s">
        <v>976</v>
      </c>
      <c r="AW2078" t="s">
        <v>971</v>
      </c>
      <c r="AX2078">
        <v>3.5</v>
      </c>
      <c r="AY2078" t="s">
        <v>976</v>
      </c>
      <c r="AZ2078" t="s">
        <v>962</v>
      </c>
      <c r="BG2078" t="s">
        <v>976</v>
      </c>
      <c r="BH2078" t="s">
        <v>971</v>
      </c>
      <c r="BI2078">
        <v>7</v>
      </c>
      <c r="BJ2078" t="s">
        <v>976</v>
      </c>
      <c r="BK2078" t="s">
        <v>963</v>
      </c>
    </row>
    <row r="2079" spans="21:63">
      <c r="U2079" t="s">
        <v>234</v>
      </c>
      <c r="V2079" t="s">
        <v>230</v>
      </c>
      <c r="W2079" t="s">
        <v>235</v>
      </c>
      <c r="X2079">
        <v>8</v>
      </c>
      <c r="Y2079">
        <v>1045</v>
      </c>
      <c r="Z2079" t="s">
        <v>1026</v>
      </c>
      <c r="AA2079" t="s">
        <v>1027</v>
      </c>
      <c r="AB2079">
        <v>1</v>
      </c>
      <c r="AC2079" t="s">
        <v>960</v>
      </c>
      <c r="AD2079">
        <v>1</v>
      </c>
      <c r="AE2079">
        <v>20100228</v>
      </c>
      <c r="AF2079" s="358">
        <v>40237</v>
      </c>
      <c r="AG2079" s="147">
        <v>40237</v>
      </c>
      <c r="AH2079" s="147">
        <v>2010</v>
      </c>
      <c r="AV2079" t="s">
        <v>976</v>
      </c>
      <c r="AW2079" t="s">
        <v>971</v>
      </c>
      <c r="AX2079">
        <v>3.5</v>
      </c>
      <c r="AY2079" t="s">
        <v>976</v>
      </c>
      <c r="AZ2079" t="s">
        <v>962</v>
      </c>
      <c r="BG2079" t="s">
        <v>976</v>
      </c>
      <c r="BH2079" t="s">
        <v>971</v>
      </c>
      <c r="BI2079">
        <v>7</v>
      </c>
      <c r="BJ2079" t="s">
        <v>976</v>
      </c>
      <c r="BK2079" t="s">
        <v>963</v>
      </c>
    </row>
    <row r="2080" spans="21:63">
      <c r="U2080" t="s">
        <v>234</v>
      </c>
      <c r="V2080" t="s">
        <v>230</v>
      </c>
      <c r="W2080" t="s">
        <v>235</v>
      </c>
      <c r="X2080">
        <v>8</v>
      </c>
      <c r="Y2080">
        <v>1045</v>
      </c>
      <c r="Z2080" t="s">
        <v>1026</v>
      </c>
      <c r="AA2080" t="s">
        <v>1027</v>
      </c>
      <c r="AB2080">
        <v>1</v>
      </c>
      <c r="AC2080" t="s">
        <v>960</v>
      </c>
      <c r="AD2080">
        <v>1</v>
      </c>
      <c r="AE2080">
        <v>20100331</v>
      </c>
      <c r="AF2080" s="358">
        <v>40268</v>
      </c>
      <c r="AG2080" s="147">
        <v>40268</v>
      </c>
      <c r="AH2080" s="147">
        <v>2010</v>
      </c>
      <c r="AV2080" t="s">
        <v>976</v>
      </c>
      <c r="AW2080" t="s">
        <v>971</v>
      </c>
      <c r="AX2080">
        <v>3.5</v>
      </c>
      <c r="AY2080" t="s">
        <v>976</v>
      </c>
      <c r="AZ2080" t="s">
        <v>962</v>
      </c>
      <c r="BG2080" t="s">
        <v>976</v>
      </c>
      <c r="BH2080" t="s">
        <v>971</v>
      </c>
      <c r="BI2080">
        <v>7</v>
      </c>
      <c r="BJ2080" t="s">
        <v>976</v>
      </c>
      <c r="BK2080" t="s">
        <v>963</v>
      </c>
    </row>
    <row r="2081" spans="21:63">
      <c r="U2081" t="s">
        <v>234</v>
      </c>
      <c r="V2081" t="s">
        <v>230</v>
      </c>
      <c r="W2081" t="s">
        <v>235</v>
      </c>
      <c r="X2081">
        <v>8</v>
      </c>
      <c r="Y2081">
        <v>1045</v>
      </c>
      <c r="Z2081" t="s">
        <v>1026</v>
      </c>
      <c r="AA2081" t="s">
        <v>1027</v>
      </c>
      <c r="AB2081">
        <v>1</v>
      </c>
      <c r="AC2081" t="s">
        <v>960</v>
      </c>
      <c r="AD2081">
        <v>1</v>
      </c>
      <c r="AE2081">
        <v>20100430</v>
      </c>
      <c r="AF2081" s="358">
        <v>40298</v>
      </c>
      <c r="AG2081" s="147">
        <v>40298</v>
      </c>
      <c r="AH2081" s="147">
        <v>2010</v>
      </c>
      <c r="AV2081" t="s">
        <v>976</v>
      </c>
      <c r="AW2081" t="s">
        <v>971</v>
      </c>
      <c r="AX2081">
        <v>3.5</v>
      </c>
      <c r="AY2081" t="s">
        <v>976</v>
      </c>
      <c r="AZ2081" t="s">
        <v>962</v>
      </c>
      <c r="BG2081" t="s">
        <v>976</v>
      </c>
      <c r="BH2081" t="s">
        <v>971</v>
      </c>
      <c r="BI2081">
        <v>7</v>
      </c>
      <c r="BJ2081" t="s">
        <v>976</v>
      </c>
      <c r="BK2081" t="s">
        <v>963</v>
      </c>
    </row>
    <row r="2082" spans="21:63">
      <c r="U2082" t="s">
        <v>234</v>
      </c>
      <c r="V2082" t="s">
        <v>230</v>
      </c>
      <c r="W2082" t="s">
        <v>235</v>
      </c>
      <c r="X2082">
        <v>8</v>
      </c>
      <c r="Y2082">
        <v>1045</v>
      </c>
      <c r="Z2082" t="s">
        <v>1026</v>
      </c>
      <c r="AA2082" t="s">
        <v>1027</v>
      </c>
      <c r="AB2082">
        <v>1</v>
      </c>
      <c r="AC2082" t="s">
        <v>960</v>
      </c>
      <c r="AD2082">
        <v>1</v>
      </c>
      <c r="AE2082">
        <v>20100531</v>
      </c>
      <c r="AF2082" s="358">
        <v>40329</v>
      </c>
      <c r="AG2082" s="147">
        <v>40329</v>
      </c>
      <c r="AH2082" s="147">
        <v>2010</v>
      </c>
      <c r="AV2082" t="s">
        <v>976</v>
      </c>
      <c r="AW2082" t="s">
        <v>971</v>
      </c>
      <c r="AX2082">
        <v>3.5</v>
      </c>
      <c r="AY2082" t="s">
        <v>976</v>
      </c>
      <c r="AZ2082" t="s">
        <v>962</v>
      </c>
      <c r="BG2082" t="s">
        <v>976</v>
      </c>
      <c r="BH2082" t="s">
        <v>971</v>
      </c>
      <c r="BI2082">
        <v>7</v>
      </c>
      <c r="BJ2082" t="s">
        <v>976</v>
      </c>
      <c r="BK2082" t="s">
        <v>963</v>
      </c>
    </row>
    <row r="2083" spans="21:63">
      <c r="U2083" t="s">
        <v>234</v>
      </c>
      <c r="V2083" t="s">
        <v>230</v>
      </c>
      <c r="W2083" t="s">
        <v>235</v>
      </c>
      <c r="X2083">
        <v>8</v>
      </c>
      <c r="Y2083">
        <v>1045</v>
      </c>
      <c r="Z2083" t="s">
        <v>1026</v>
      </c>
      <c r="AA2083" t="s">
        <v>1027</v>
      </c>
      <c r="AB2083">
        <v>1</v>
      </c>
      <c r="AC2083" t="s">
        <v>960</v>
      </c>
      <c r="AD2083">
        <v>1</v>
      </c>
      <c r="AE2083">
        <v>20100630</v>
      </c>
      <c r="AF2083" s="358">
        <v>40359</v>
      </c>
      <c r="AG2083" s="147">
        <v>40359</v>
      </c>
      <c r="AH2083" s="147">
        <v>2010</v>
      </c>
      <c r="AV2083" t="s">
        <v>976</v>
      </c>
      <c r="AW2083" t="s">
        <v>971</v>
      </c>
      <c r="AX2083">
        <v>3.5</v>
      </c>
      <c r="AY2083" t="s">
        <v>976</v>
      </c>
      <c r="AZ2083" t="s">
        <v>962</v>
      </c>
      <c r="BG2083" t="s">
        <v>976</v>
      </c>
      <c r="BH2083" t="s">
        <v>971</v>
      </c>
      <c r="BI2083">
        <v>7</v>
      </c>
      <c r="BJ2083" t="s">
        <v>976</v>
      </c>
      <c r="BK2083" t="s">
        <v>963</v>
      </c>
    </row>
    <row r="2084" spans="21:63">
      <c r="U2084" t="s">
        <v>234</v>
      </c>
      <c r="V2084" t="s">
        <v>230</v>
      </c>
      <c r="W2084" t="s">
        <v>235</v>
      </c>
      <c r="X2084">
        <v>8</v>
      </c>
      <c r="Y2084">
        <v>1045</v>
      </c>
      <c r="Z2084" t="s">
        <v>1026</v>
      </c>
      <c r="AA2084" t="s">
        <v>1027</v>
      </c>
      <c r="AB2084">
        <v>1</v>
      </c>
      <c r="AC2084" t="s">
        <v>960</v>
      </c>
      <c r="AD2084">
        <v>1</v>
      </c>
      <c r="AE2084">
        <v>20100731</v>
      </c>
      <c r="AF2084" s="358">
        <v>40390</v>
      </c>
      <c r="AG2084" s="147">
        <v>40390</v>
      </c>
      <c r="AH2084" s="147">
        <v>2010</v>
      </c>
      <c r="AV2084" t="s">
        <v>976</v>
      </c>
      <c r="AW2084" t="s">
        <v>971</v>
      </c>
      <c r="AX2084">
        <v>3.5</v>
      </c>
      <c r="AY2084" t="s">
        <v>976</v>
      </c>
      <c r="AZ2084" t="s">
        <v>962</v>
      </c>
      <c r="BG2084" t="s">
        <v>976</v>
      </c>
      <c r="BH2084" t="s">
        <v>971</v>
      </c>
      <c r="BI2084">
        <v>7</v>
      </c>
      <c r="BJ2084" t="s">
        <v>976</v>
      </c>
      <c r="BK2084" t="s">
        <v>963</v>
      </c>
    </row>
    <row r="2085" spans="21:63">
      <c r="U2085" t="s">
        <v>234</v>
      </c>
      <c r="V2085" t="s">
        <v>230</v>
      </c>
      <c r="W2085" t="s">
        <v>235</v>
      </c>
      <c r="X2085">
        <v>8</v>
      </c>
      <c r="Y2085">
        <v>1045</v>
      </c>
      <c r="Z2085" t="s">
        <v>1026</v>
      </c>
      <c r="AA2085" t="s">
        <v>1027</v>
      </c>
      <c r="AB2085">
        <v>1</v>
      </c>
      <c r="AC2085" t="s">
        <v>960</v>
      </c>
      <c r="AD2085">
        <v>1</v>
      </c>
      <c r="AE2085">
        <v>20100831</v>
      </c>
      <c r="AF2085" s="358">
        <v>40421</v>
      </c>
      <c r="AG2085" s="147">
        <v>40421</v>
      </c>
      <c r="AH2085" s="147">
        <v>2010</v>
      </c>
      <c r="AV2085" t="s">
        <v>976</v>
      </c>
      <c r="AW2085" t="s">
        <v>971</v>
      </c>
      <c r="AX2085">
        <v>3.5</v>
      </c>
      <c r="AY2085" t="s">
        <v>976</v>
      </c>
      <c r="AZ2085" t="s">
        <v>962</v>
      </c>
      <c r="BG2085" t="s">
        <v>976</v>
      </c>
      <c r="BH2085" t="s">
        <v>971</v>
      </c>
      <c r="BI2085">
        <v>7</v>
      </c>
      <c r="BJ2085" t="s">
        <v>976</v>
      </c>
      <c r="BK2085" t="s">
        <v>963</v>
      </c>
    </row>
    <row r="2086" spans="21:63">
      <c r="U2086" t="s">
        <v>234</v>
      </c>
      <c r="V2086" t="s">
        <v>230</v>
      </c>
      <c r="W2086" t="s">
        <v>235</v>
      </c>
      <c r="X2086">
        <v>8</v>
      </c>
      <c r="Y2086">
        <v>1045</v>
      </c>
      <c r="Z2086" t="s">
        <v>1026</v>
      </c>
      <c r="AA2086" t="s">
        <v>1027</v>
      </c>
      <c r="AB2086">
        <v>1</v>
      </c>
      <c r="AC2086" t="s">
        <v>960</v>
      </c>
      <c r="AD2086">
        <v>1</v>
      </c>
      <c r="AE2086">
        <v>20100930</v>
      </c>
      <c r="AF2086" s="358">
        <v>40451</v>
      </c>
      <c r="AG2086" s="147">
        <v>40451</v>
      </c>
      <c r="AH2086" s="147">
        <v>2010</v>
      </c>
      <c r="AV2086" t="s">
        <v>976</v>
      </c>
      <c r="AW2086" t="s">
        <v>971</v>
      </c>
      <c r="AX2086">
        <v>3.5</v>
      </c>
      <c r="AY2086" t="s">
        <v>976</v>
      </c>
      <c r="AZ2086" t="s">
        <v>962</v>
      </c>
      <c r="BG2086" t="s">
        <v>976</v>
      </c>
      <c r="BH2086" t="s">
        <v>971</v>
      </c>
      <c r="BI2086">
        <v>7</v>
      </c>
      <c r="BJ2086" t="s">
        <v>976</v>
      </c>
      <c r="BK2086" t="s">
        <v>963</v>
      </c>
    </row>
    <row r="2087" spans="21:63">
      <c r="U2087" t="s">
        <v>234</v>
      </c>
      <c r="V2087" t="s">
        <v>230</v>
      </c>
      <c r="W2087" t="s">
        <v>235</v>
      </c>
      <c r="X2087">
        <v>8</v>
      </c>
      <c r="Y2087">
        <v>1045</v>
      </c>
      <c r="Z2087" t="s">
        <v>1026</v>
      </c>
      <c r="AA2087" t="s">
        <v>1027</v>
      </c>
      <c r="AB2087">
        <v>1</v>
      </c>
      <c r="AC2087" t="s">
        <v>960</v>
      </c>
      <c r="AD2087">
        <v>1</v>
      </c>
      <c r="AE2087">
        <v>20101031</v>
      </c>
      <c r="AF2087" s="358">
        <v>40482</v>
      </c>
      <c r="AG2087" s="147">
        <v>40482</v>
      </c>
      <c r="AH2087" s="147">
        <v>2010</v>
      </c>
      <c r="AV2087" t="s">
        <v>976</v>
      </c>
      <c r="AW2087" t="s">
        <v>971</v>
      </c>
      <c r="AX2087">
        <v>3.5</v>
      </c>
      <c r="AY2087" t="s">
        <v>976</v>
      </c>
      <c r="AZ2087" t="s">
        <v>962</v>
      </c>
      <c r="BG2087" t="s">
        <v>976</v>
      </c>
      <c r="BH2087" t="s">
        <v>971</v>
      </c>
      <c r="BI2087">
        <v>7</v>
      </c>
      <c r="BJ2087" t="s">
        <v>976</v>
      </c>
      <c r="BK2087" t="s">
        <v>963</v>
      </c>
    </row>
    <row r="2088" spans="21:63">
      <c r="U2088" t="s">
        <v>234</v>
      </c>
      <c r="V2088" t="s">
        <v>230</v>
      </c>
      <c r="W2088" t="s">
        <v>235</v>
      </c>
      <c r="X2088">
        <v>8</v>
      </c>
      <c r="Y2088">
        <v>1045</v>
      </c>
      <c r="Z2088" t="s">
        <v>1026</v>
      </c>
      <c r="AA2088" t="s">
        <v>1027</v>
      </c>
      <c r="AB2088">
        <v>1</v>
      </c>
      <c r="AC2088" t="s">
        <v>960</v>
      </c>
      <c r="AD2088">
        <v>1</v>
      </c>
      <c r="AE2088">
        <v>20101130</v>
      </c>
      <c r="AF2088" s="358">
        <v>40512</v>
      </c>
      <c r="AG2088" s="147">
        <v>40512</v>
      </c>
      <c r="AH2088" s="147">
        <v>2010</v>
      </c>
      <c r="AV2088" t="s">
        <v>976</v>
      </c>
      <c r="AW2088" t="s">
        <v>971</v>
      </c>
      <c r="AX2088">
        <v>3.5</v>
      </c>
      <c r="AY2088" t="s">
        <v>976</v>
      </c>
      <c r="AZ2088" t="s">
        <v>962</v>
      </c>
      <c r="BG2088" t="s">
        <v>976</v>
      </c>
      <c r="BH2088" t="s">
        <v>971</v>
      </c>
      <c r="BI2088">
        <v>7</v>
      </c>
      <c r="BJ2088" t="s">
        <v>976</v>
      </c>
      <c r="BK2088" t="s">
        <v>963</v>
      </c>
    </row>
    <row r="2089" spans="21:63">
      <c r="U2089" t="s">
        <v>234</v>
      </c>
      <c r="V2089" t="s">
        <v>230</v>
      </c>
      <c r="W2089" t="s">
        <v>235</v>
      </c>
      <c r="X2089">
        <v>8</v>
      </c>
      <c r="Y2089">
        <v>1045</v>
      </c>
      <c r="Z2089" t="s">
        <v>1026</v>
      </c>
      <c r="AA2089" t="s">
        <v>1027</v>
      </c>
      <c r="AB2089">
        <v>1</v>
      </c>
      <c r="AC2089" t="s">
        <v>960</v>
      </c>
      <c r="AD2089">
        <v>1</v>
      </c>
      <c r="AE2089">
        <v>20101231</v>
      </c>
      <c r="AF2089" s="358">
        <v>40543</v>
      </c>
      <c r="AG2089" s="147">
        <v>40543</v>
      </c>
      <c r="AH2089" s="147">
        <v>2010</v>
      </c>
      <c r="AV2089" t="s">
        <v>976</v>
      </c>
      <c r="AW2089" t="s">
        <v>971</v>
      </c>
      <c r="AX2089">
        <v>3.5</v>
      </c>
      <c r="AY2089" t="s">
        <v>976</v>
      </c>
      <c r="AZ2089" t="s">
        <v>962</v>
      </c>
      <c r="BG2089" t="s">
        <v>976</v>
      </c>
      <c r="BH2089" t="s">
        <v>971</v>
      </c>
      <c r="BI2089">
        <v>7</v>
      </c>
      <c r="BJ2089" t="s">
        <v>976</v>
      </c>
      <c r="BK2089" t="s">
        <v>963</v>
      </c>
    </row>
    <row r="2090" spans="21:63">
      <c r="U2090" t="s">
        <v>234</v>
      </c>
      <c r="V2090" t="s">
        <v>230</v>
      </c>
      <c r="W2090" t="s">
        <v>235</v>
      </c>
      <c r="X2090">
        <v>8</v>
      </c>
      <c r="Y2090">
        <v>1045</v>
      </c>
      <c r="Z2090" t="s">
        <v>1026</v>
      </c>
      <c r="AA2090" t="s">
        <v>1027</v>
      </c>
      <c r="AB2090">
        <v>1</v>
      </c>
      <c r="AC2090" t="s">
        <v>960</v>
      </c>
      <c r="AD2090">
        <v>1</v>
      </c>
      <c r="AE2090">
        <v>20110131</v>
      </c>
      <c r="AF2090" s="358">
        <v>40574</v>
      </c>
      <c r="AG2090" s="147">
        <v>40574</v>
      </c>
      <c r="AH2090" s="147">
        <v>2011</v>
      </c>
      <c r="AV2090" t="s">
        <v>976</v>
      </c>
      <c r="AW2090" t="s">
        <v>971</v>
      </c>
      <c r="AX2090">
        <v>3.5</v>
      </c>
      <c r="AY2090" t="s">
        <v>976</v>
      </c>
      <c r="AZ2090" t="s">
        <v>962</v>
      </c>
      <c r="BG2090" t="s">
        <v>976</v>
      </c>
      <c r="BH2090" t="s">
        <v>971</v>
      </c>
      <c r="BI2090">
        <v>7</v>
      </c>
      <c r="BJ2090" t="s">
        <v>976</v>
      </c>
      <c r="BK2090" t="s">
        <v>963</v>
      </c>
    </row>
    <row r="2091" spans="21:63">
      <c r="U2091" t="s">
        <v>234</v>
      </c>
      <c r="V2091" t="s">
        <v>230</v>
      </c>
      <c r="W2091" t="s">
        <v>235</v>
      </c>
      <c r="X2091">
        <v>8</v>
      </c>
      <c r="Y2091">
        <v>1045</v>
      </c>
      <c r="Z2091" t="s">
        <v>1026</v>
      </c>
      <c r="AA2091" t="s">
        <v>1027</v>
      </c>
      <c r="AB2091">
        <v>1</v>
      </c>
      <c r="AC2091" t="s">
        <v>960</v>
      </c>
      <c r="AD2091">
        <v>1</v>
      </c>
      <c r="AE2091">
        <v>20110228</v>
      </c>
      <c r="AF2091" s="358">
        <v>40602</v>
      </c>
      <c r="AG2091" s="147">
        <v>40602</v>
      </c>
      <c r="AH2091" s="147">
        <v>2011</v>
      </c>
      <c r="AV2091" t="s">
        <v>976</v>
      </c>
      <c r="AW2091" t="s">
        <v>971</v>
      </c>
      <c r="AX2091">
        <v>3.5</v>
      </c>
      <c r="AY2091" t="s">
        <v>976</v>
      </c>
      <c r="AZ2091" t="s">
        <v>962</v>
      </c>
      <c r="BG2091" t="s">
        <v>976</v>
      </c>
      <c r="BH2091" t="s">
        <v>971</v>
      </c>
      <c r="BI2091">
        <v>7</v>
      </c>
      <c r="BJ2091" t="s">
        <v>976</v>
      </c>
      <c r="BK2091" t="s">
        <v>963</v>
      </c>
    </row>
    <row r="2092" spans="21:63">
      <c r="U2092" t="s">
        <v>234</v>
      </c>
      <c r="V2092" t="s">
        <v>230</v>
      </c>
      <c r="W2092" t="s">
        <v>235</v>
      </c>
      <c r="X2092">
        <v>8</v>
      </c>
      <c r="Y2092">
        <v>1045</v>
      </c>
      <c r="Z2092" t="s">
        <v>1026</v>
      </c>
      <c r="AA2092" t="s">
        <v>1027</v>
      </c>
      <c r="AB2092">
        <v>1</v>
      </c>
      <c r="AC2092" t="s">
        <v>960</v>
      </c>
      <c r="AD2092">
        <v>1</v>
      </c>
      <c r="AE2092">
        <v>20110331</v>
      </c>
      <c r="AF2092" s="358">
        <v>40633</v>
      </c>
      <c r="AG2092" s="147">
        <v>40633</v>
      </c>
      <c r="AH2092" s="147">
        <v>2011</v>
      </c>
      <c r="AV2092" t="s">
        <v>976</v>
      </c>
      <c r="AW2092" t="s">
        <v>971</v>
      </c>
      <c r="AX2092">
        <v>3.5</v>
      </c>
      <c r="AY2092" t="s">
        <v>976</v>
      </c>
      <c r="AZ2092" t="s">
        <v>962</v>
      </c>
      <c r="BG2092" t="s">
        <v>976</v>
      </c>
      <c r="BH2092" t="s">
        <v>971</v>
      </c>
      <c r="BI2092">
        <v>7</v>
      </c>
      <c r="BJ2092" t="s">
        <v>976</v>
      </c>
      <c r="BK2092" t="s">
        <v>963</v>
      </c>
    </row>
    <row r="2093" spans="21:63">
      <c r="U2093" t="s">
        <v>234</v>
      </c>
      <c r="V2093" t="s">
        <v>230</v>
      </c>
      <c r="W2093" t="s">
        <v>235</v>
      </c>
      <c r="X2093">
        <v>8</v>
      </c>
      <c r="Y2093">
        <v>1045</v>
      </c>
      <c r="Z2093" t="s">
        <v>1026</v>
      </c>
      <c r="AA2093" t="s">
        <v>1027</v>
      </c>
      <c r="AB2093">
        <v>1</v>
      </c>
      <c r="AC2093" t="s">
        <v>960</v>
      </c>
      <c r="AD2093">
        <v>1</v>
      </c>
      <c r="AE2093">
        <v>20110430</v>
      </c>
      <c r="AF2093" s="358">
        <v>40663</v>
      </c>
      <c r="AG2093" s="147">
        <v>40663</v>
      </c>
      <c r="AH2093" s="147">
        <v>2011</v>
      </c>
      <c r="AV2093" t="s">
        <v>976</v>
      </c>
      <c r="AW2093" t="s">
        <v>971</v>
      </c>
      <c r="AX2093">
        <v>3.5</v>
      </c>
      <c r="AY2093" t="s">
        <v>976</v>
      </c>
      <c r="AZ2093" t="s">
        <v>962</v>
      </c>
      <c r="BG2093" t="s">
        <v>976</v>
      </c>
      <c r="BH2093" t="s">
        <v>971</v>
      </c>
      <c r="BI2093">
        <v>7</v>
      </c>
      <c r="BJ2093" t="s">
        <v>976</v>
      </c>
      <c r="BK2093" t="s">
        <v>963</v>
      </c>
    </row>
    <row r="2094" spans="21:63">
      <c r="U2094" t="s">
        <v>234</v>
      </c>
      <c r="V2094" t="s">
        <v>230</v>
      </c>
      <c r="W2094" t="s">
        <v>235</v>
      </c>
      <c r="X2094">
        <v>8</v>
      </c>
      <c r="Y2094">
        <v>1045</v>
      </c>
      <c r="Z2094" t="s">
        <v>1026</v>
      </c>
      <c r="AA2094" t="s">
        <v>1027</v>
      </c>
      <c r="AB2094">
        <v>1</v>
      </c>
      <c r="AC2094" t="s">
        <v>960</v>
      </c>
      <c r="AD2094">
        <v>1</v>
      </c>
      <c r="AE2094">
        <v>20110531</v>
      </c>
      <c r="AF2094" s="358">
        <v>40694</v>
      </c>
      <c r="AG2094" s="147">
        <v>40694</v>
      </c>
      <c r="AH2094" s="147">
        <v>2011</v>
      </c>
      <c r="AV2094" t="s">
        <v>976</v>
      </c>
      <c r="AW2094" t="s">
        <v>971</v>
      </c>
      <c r="AX2094">
        <v>3.5</v>
      </c>
      <c r="AY2094" t="s">
        <v>976</v>
      </c>
      <c r="AZ2094" t="s">
        <v>962</v>
      </c>
      <c r="BG2094" t="s">
        <v>976</v>
      </c>
      <c r="BH2094" t="s">
        <v>971</v>
      </c>
      <c r="BI2094">
        <v>7</v>
      </c>
      <c r="BJ2094" t="s">
        <v>976</v>
      </c>
      <c r="BK2094" t="s">
        <v>963</v>
      </c>
    </row>
    <row r="2095" spans="21:63">
      <c r="U2095" t="s">
        <v>234</v>
      </c>
      <c r="V2095" t="s">
        <v>230</v>
      </c>
      <c r="W2095" t="s">
        <v>235</v>
      </c>
      <c r="X2095">
        <v>8</v>
      </c>
      <c r="Y2095">
        <v>1045</v>
      </c>
      <c r="Z2095" t="s">
        <v>1026</v>
      </c>
      <c r="AA2095" t="s">
        <v>1027</v>
      </c>
      <c r="AB2095">
        <v>1</v>
      </c>
      <c r="AC2095" t="s">
        <v>960</v>
      </c>
      <c r="AD2095">
        <v>1</v>
      </c>
      <c r="AE2095">
        <v>20110630</v>
      </c>
      <c r="AF2095" s="358">
        <v>40724</v>
      </c>
      <c r="AG2095" s="147">
        <v>40724</v>
      </c>
      <c r="AH2095" s="147">
        <v>2011</v>
      </c>
      <c r="AV2095" t="s">
        <v>976</v>
      </c>
      <c r="AW2095" t="s">
        <v>971</v>
      </c>
      <c r="AX2095">
        <v>3.5</v>
      </c>
      <c r="AY2095" t="s">
        <v>976</v>
      </c>
      <c r="AZ2095" t="s">
        <v>962</v>
      </c>
      <c r="BG2095" t="s">
        <v>976</v>
      </c>
      <c r="BH2095" t="s">
        <v>971</v>
      </c>
      <c r="BI2095">
        <v>7</v>
      </c>
      <c r="BJ2095" t="s">
        <v>976</v>
      </c>
      <c r="BK2095" t="s">
        <v>963</v>
      </c>
    </row>
    <row r="2096" spans="21:63">
      <c r="U2096" t="s">
        <v>234</v>
      </c>
      <c r="V2096" t="s">
        <v>230</v>
      </c>
      <c r="W2096" t="s">
        <v>235</v>
      </c>
      <c r="X2096">
        <v>8</v>
      </c>
      <c r="Y2096">
        <v>1045</v>
      </c>
      <c r="Z2096" t="s">
        <v>1026</v>
      </c>
      <c r="AA2096" t="s">
        <v>1027</v>
      </c>
      <c r="AB2096">
        <v>1</v>
      </c>
      <c r="AC2096" t="s">
        <v>960</v>
      </c>
      <c r="AD2096">
        <v>1</v>
      </c>
      <c r="AE2096">
        <v>20110731</v>
      </c>
      <c r="AF2096" s="358">
        <v>40755</v>
      </c>
      <c r="AG2096" s="147">
        <v>40755</v>
      </c>
      <c r="AH2096" s="147">
        <v>2011</v>
      </c>
      <c r="AV2096" t="s">
        <v>976</v>
      </c>
      <c r="AW2096" t="s">
        <v>971</v>
      </c>
      <c r="AX2096">
        <v>3.5</v>
      </c>
      <c r="AY2096" t="s">
        <v>976</v>
      </c>
      <c r="AZ2096" t="s">
        <v>962</v>
      </c>
      <c r="BG2096" t="s">
        <v>976</v>
      </c>
      <c r="BH2096" t="s">
        <v>971</v>
      </c>
      <c r="BI2096">
        <v>7</v>
      </c>
      <c r="BJ2096" t="s">
        <v>976</v>
      </c>
      <c r="BK2096" t="s">
        <v>963</v>
      </c>
    </row>
    <row r="2097" spans="21:85">
      <c r="U2097" t="s">
        <v>234</v>
      </c>
      <c r="V2097" t="s">
        <v>230</v>
      </c>
      <c r="W2097" t="s">
        <v>235</v>
      </c>
      <c r="X2097">
        <v>8</v>
      </c>
      <c r="Y2097">
        <v>1045</v>
      </c>
      <c r="Z2097" t="s">
        <v>1026</v>
      </c>
      <c r="AA2097" t="s">
        <v>1027</v>
      </c>
      <c r="AB2097">
        <v>1</v>
      </c>
      <c r="AC2097" t="s">
        <v>960</v>
      </c>
      <c r="AD2097">
        <v>1</v>
      </c>
      <c r="AE2097">
        <v>20110831</v>
      </c>
      <c r="AF2097" s="358">
        <v>40786</v>
      </c>
      <c r="AG2097" s="147">
        <v>40786</v>
      </c>
      <c r="AH2097" s="147">
        <v>2011</v>
      </c>
      <c r="AV2097" t="s">
        <v>976</v>
      </c>
      <c r="AW2097" t="s">
        <v>971</v>
      </c>
      <c r="AX2097">
        <v>3.5</v>
      </c>
      <c r="AY2097" t="s">
        <v>976</v>
      </c>
      <c r="AZ2097" t="s">
        <v>962</v>
      </c>
      <c r="BG2097" t="s">
        <v>976</v>
      </c>
      <c r="BH2097" t="s">
        <v>971</v>
      </c>
      <c r="BI2097">
        <v>7</v>
      </c>
      <c r="BJ2097" t="s">
        <v>976</v>
      </c>
      <c r="BK2097" t="s">
        <v>963</v>
      </c>
    </row>
    <row r="2098" spans="21:85">
      <c r="U2098" t="s">
        <v>234</v>
      </c>
      <c r="V2098" t="s">
        <v>230</v>
      </c>
      <c r="W2098" t="s">
        <v>235</v>
      </c>
      <c r="X2098">
        <v>8</v>
      </c>
      <c r="Y2098">
        <v>1045</v>
      </c>
      <c r="Z2098" t="s">
        <v>1026</v>
      </c>
      <c r="AA2098" t="s">
        <v>1027</v>
      </c>
      <c r="AB2098">
        <v>1</v>
      </c>
      <c r="AC2098" t="s">
        <v>960</v>
      </c>
      <c r="AD2098">
        <v>1</v>
      </c>
      <c r="AE2098">
        <v>20110930</v>
      </c>
      <c r="AF2098" s="358">
        <v>40816</v>
      </c>
      <c r="AG2098" s="147">
        <v>40816</v>
      </c>
      <c r="AH2098" s="147">
        <v>2011</v>
      </c>
      <c r="AV2098" t="s">
        <v>976</v>
      </c>
      <c r="AW2098" t="s">
        <v>971</v>
      </c>
      <c r="AX2098">
        <v>3.5</v>
      </c>
      <c r="AY2098" t="s">
        <v>976</v>
      </c>
      <c r="AZ2098" t="s">
        <v>962</v>
      </c>
      <c r="BG2098" t="s">
        <v>976</v>
      </c>
      <c r="BH2098" t="s">
        <v>971</v>
      </c>
      <c r="BI2098">
        <v>7</v>
      </c>
      <c r="BJ2098" t="s">
        <v>976</v>
      </c>
      <c r="BK2098" t="s">
        <v>963</v>
      </c>
    </row>
    <row r="2099" spans="21:85">
      <c r="U2099" t="s">
        <v>234</v>
      </c>
      <c r="V2099" t="s">
        <v>230</v>
      </c>
      <c r="W2099" t="s">
        <v>235</v>
      </c>
      <c r="X2099">
        <v>8</v>
      </c>
      <c r="Y2099">
        <v>1045</v>
      </c>
      <c r="Z2099" t="s">
        <v>1026</v>
      </c>
      <c r="AA2099" t="s">
        <v>1027</v>
      </c>
      <c r="AB2099">
        <v>1</v>
      </c>
      <c r="AC2099" t="s">
        <v>960</v>
      </c>
      <c r="AD2099">
        <v>1</v>
      </c>
      <c r="AE2099">
        <v>20111031</v>
      </c>
      <c r="AF2099" s="358">
        <v>40847</v>
      </c>
      <c r="AG2099" s="147">
        <v>40847</v>
      </c>
      <c r="AH2099" s="147">
        <v>2011</v>
      </c>
      <c r="AV2099" t="s">
        <v>976</v>
      </c>
      <c r="AW2099" t="s">
        <v>971</v>
      </c>
      <c r="AX2099">
        <v>3.5</v>
      </c>
      <c r="AY2099" t="s">
        <v>976</v>
      </c>
      <c r="AZ2099" t="s">
        <v>962</v>
      </c>
      <c r="BG2099" t="s">
        <v>976</v>
      </c>
      <c r="BH2099" t="s">
        <v>971</v>
      </c>
      <c r="BI2099">
        <v>7</v>
      </c>
      <c r="BJ2099" t="s">
        <v>976</v>
      </c>
      <c r="BK2099" t="s">
        <v>963</v>
      </c>
    </row>
    <row r="2100" spans="21:85">
      <c r="U2100" t="s">
        <v>234</v>
      </c>
      <c r="V2100" t="s">
        <v>230</v>
      </c>
      <c r="W2100" t="s">
        <v>235</v>
      </c>
      <c r="X2100">
        <v>8</v>
      </c>
      <c r="Y2100">
        <v>1045</v>
      </c>
      <c r="Z2100" t="s">
        <v>1026</v>
      </c>
      <c r="AA2100" t="s">
        <v>1027</v>
      </c>
      <c r="AB2100">
        <v>1</v>
      </c>
      <c r="AC2100" t="s">
        <v>960</v>
      </c>
      <c r="AD2100">
        <v>1</v>
      </c>
      <c r="AE2100">
        <v>20111130</v>
      </c>
      <c r="AF2100" s="358">
        <v>40877</v>
      </c>
      <c r="AG2100" s="147">
        <v>40877</v>
      </c>
      <c r="AH2100" s="147">
        <v>2011</v>
      </c>
      <c r="AV2100" t="s">
        <v>976</v>
      </c>
      <c r="AW2100" t="s">
        <v>971</v>
      </c>
      <c r="AX2100">
        <v>3.5</v>
      </c>
      <c r="AY2100" t="s">
        <v>976</v>
      </c>
      <c r="AZ2100" t="s">
        <v>962</v>
      </c>
      <c r="BG2100" t="s">
        <v>976</v>
      </c>
      <c r="BH2100" t="s">
        <v>971</v>
      </c>
      <c r="BI2100">
        <v>7</v>
      </c>
      <c r="BJ2100" t="s">
        <v>976</v>
      </c>
      <c r="BK2100" t="s">
        <v>963</v>
      </c>
    </row>
    <row r="2101" spans="21:85">
      <c r="U2101" t="s">
        <v>234</v>
      </c>
      <c r="V2101" t="s">
        <v>230</v>
      </c>
      <c r="W2101" t="s">
        <v>235</v>
      </c>
      <c r="X2101">
        <v>8</v>
      </c>
      <c r="Y2101">
        <v>1045</v>
      </c>
      <c r="Z2101" t="s">
        <v>1026</v>
      </c>
      <c r="AA2101" t="s">
        <v>1027</v>
      </c>
      <c r="AB2101">
        <v>1</v>
      </c>
      <c r="AC2101" t="s">
        <v>960</v>
      </c>
      <c r="AD2101">
        <v>1</v>
      </c>
      <c r="AE2101">
        <v>20111231</v>
      </c>
      <c r="AF2101" s="358">
        <v>40908</v>
      </c>
      <c r="AG2101" s="147">
        <v>40908</v>
      </c>
      <c r="AH2101" s="147">
        <v>2011</v>
      </c>
      <c r="AV2101" t="s">
        <v>976</v>
      </c>
      <c r="AW2101" t="s">
        <v>971</v>
      </c>
      <c r="AX2101">
        <v>3.5</v>
      </c>
      <c r="AY2101" t="s">
        <v>976</v>
      </c>
      <c r="AZ2101" t="s">
        <v>962</v>
      </c>
      <c r="BG2101" t="s">
        <v>976</v>
      </c>
      <c r="BH2101" t="s">
        <v>971</v>
      </c>
      <c r="BI2101">
        <v>7</v>
      </c>
      <c r="BJ2101" t="s">
        <v>976</v>
      </c>
      <c r="BK2101" t="s">
        <v>963</v>
      </c>
    </row>
    <row r="2102" spans="21:85">
      <c r="U2102" t="s">
        <v>234</v>
      </c>
      <c r="V2102" t="s">
        <v>230</v>
      </c>
      <c r="W2102" t="s">
        <v>235</v>
      </c>
      <c r="X2102">
        <v>8</v>
      </c>
      <c r="Y2102">
        <v>1045</v>
      </c>
      <c r="Z2102" t="s">
        <v>1026</v>
      </c>
      <c r="AA2102" t="s">
        <v>1027</v>
      </c>
      <c r="AB2102">
        <v>1</v>
      </c>
      <c r="AC2102" t="s">
        <v>960</v>
      </c>
      <c r="AD2102">
        <v>1</v>
      </c>
      <c r="AE2102">
        <v>20120131</v>
      </c>
      <c r="AF2102" s="358">
        <v>40939</v>
      </c>
      <c r="AG2102" s="147">
        <v>40939</v>
      </c>
      <c r="AH2102" s="147">
        <v>2012</v>
      </c>
      <c r="AV2102" t="s">
        <v>976</v>
      </c>
      <c r="AW2102" t="s">
        <v>971</v>
      </c>
      <c r="AX2102">
        <v>3.5</v>
      </c>
      <c r="AY2102" t="s">
        <v>976</v>
      </c>
      <c r="AZ2102" t="s">
        <v>962</v>
      </c>
      <c r="BG2102" t="s">
        <v>976</v>
      </c>
      <c r="BH2102" t="s">
        <v>971</v>
      </c>
      <c r="BI2102">
        <v>7</v>
      </c>
      <c r="BJ2102" t="s">
        <v>976</v>
      </c>
      <c r="BK2102" t="s">
        <v>963</v>
      </c>
    </row>
    <row r="2103" spans="21:85">
      <c r="U2103" t="s">
        <v>234</v>
      </c>
      <c r="V2103" t="s">
        <v>230</v>
      </c>
      <c r="W2103" t="s">
        <v>235</v>
      </c>
      <c r="X2103">
        <v>8</v>
      </c>
      <c r="Y2103">
        <v>1045</v>
      </c>
      <c r="Z2103" t="s">
        <v>1026</v>
      </c>
      <c r="AA2103" t="s">
        <v>1027</v>
      </c>
      <c r="AB2103">
        <v>1</v>
      </c>
      <c r="AC2103" t="s">
        <v>960</v>
      </c>
      <c r="AD2103">
        <v>1</v>
      </c>
      <c r="AE2103">
        <v>20120229</v>
      </c>
      <c r="AF2103" s="358">
        <v>40968</v>
      </c>
      <c r="AG2103" s="147">
        <v>40968</v>
      </c>
      <c r="AH2103" s="147">
        <v>2012</v>
      </c>
      <c r="AV2103" t="s">
        <v>976</v>
      </c>
      <c r="AW2103" t="s">
        <v>971</v>
      </c>
      <c r="AX2103">
        <v>3.5</v>
      </c>
      <c r="AY2103" t="s">
        <v>976</v>
      </c>
      <c r="AZ2103" t="s">
        <v>962</v>
      </c>
      <c r="BG2103" t="s">
        <v>976</v>
      </c>
      <c r="BH2103" t="s">
        <v>971</v>
      </c>
      <c r="BI2103">
        <v>7</v>
      </c>
      <c r="BJ2103" t="s">
        <v>976</v>
      </c>
      <c r="BK2103" t="s">
        <v>963</v>
      </c>
    </row>
    <row r="2104" spans="21:85">
      <c r="U2104" t="s">
        <v>234</v>
      </c>
      <c r="V2104" t="s">
        <v>230</v>
      </c>
      <c r="W2104" t="s">
        <v>235</v>
      </c>
      <c r="X2104">
        <v>8</v>
      </c>
      <c r="Y2104">
        <v>1045</v>
      </c>
      <c r="Z2104" t="s">
        <v>1026</v>
      </c>
      <c r="AA2104" t="s">
        <v>1027</v>
      </c>
      <c r="AB2104">
        <v>1</v>
      </c>
      <c r="AC2104" t="s">
        <v>960</v>
      </c>
      <c r="AD2104">
        <v>1</v>
      </c>
      <c r="AE2104">
        <v>20120331</v>
      </c>
      <c r="AF2104" s="358">
        <v>40999</v>
      </c>
      <c r="AG2104" s="147">
        <v>40999</v>
      </c>
      <c r="AH2104" s="147">
        <v>2012</v>
      </c>
      <c r="AV2104" t="s">
        <v>976</v>
      </c>
      <c r="AW2104" t="s">
        <v>971</v>
      </c>
      <c r="AX2104">
        <v>3.5</v>
      </c>
      <c r="AY2104" t="s">
        <v>976</v>
      </c>
      <c r="AZ2104" t="s">
        <v>962</v>
      </c>
      <c r="BG2104" t="s">
        <v>976</v>
      </c>
      <c r="BH2104" t="s">
        <v>971</v>
      </c>
      <c r="BI2104">
        <v>7</v>
      </c>
      <c r="BJ2104" t="s">
        <v>976</v>
      </c>
      <c r="BK2104" t="s">
        <v>963</v>
      </c>
    </row>
    <row r="2105" spans="21:85">
      <c r="U2105" t="s">
        <v>234</v>
      </c>
      <c r="V2105" t="s">
        <v>230</v>
      </c>
      <c r="W2105" t="s">
        <v>235</v>
      </c>
      <c r="X2105">
        <v>8</v>
      </c>
      <c r="Y2105">
        <v>1045</v>
      </c>
      <c r="Z2105" t="s">
        <v>1026</v>
      </c>
      <c r="AA2105" t="s">
        <v>1027</v>
      </c>
      <c r="AB2105">
        <v>1</v>
      </c>
      <c r="AC2105" t="s">
        <v>960</v>
      </c>
      <c r="AD2105">
        <v>1</v>
      </c>
      <c r="AE2105">
        <v>20120430</v>
      </c>
      <c r="AF2105" s="358">
        <v>41029</v>
      </c>
      <c r="AG2105" s="147">
        <v>41029</v>
      </c>
      <c r="AH2105" s="147">
        <v>2012</v>
      </c>
      <c r="AV2105" t="s">
        <v>976</v>
      </c>
      <c r="AW2105" t="s">
        <v>971</v>
      </c>
      <c r="AX2105">
        <v>3.5</v>
      </c>
      <c r="AY2105" t="s">
        <v>976</v>
      </c>
      <c r="AZ2105" t="s">
        <v>962</v>
      </c>
      <c r="BG2105" t="s">
        <v>976</v>
      </c>
      <c r="BH2105" t="s">
        <v>971</v>
      </c>
      <c r="BI2105">
        <v>7</v>
      </c>
      <c r="BJ2105" t="s">
        <v>976</v>
      </c>
      <c r="BK2105" t="s">
        <v>963</v>
      </c>
    </row>
    <row r="2106" spans="21:85">
      <c r="U2106" t="s">
        <v>234</v>
      </c>
      <c r="V2106" t="s">
        <v>230</v>
      </c>
      <c r="W2106" t="s">
        <v>235</v>
      </c>
      <c r="X2106">
        <v>8</v>
      </c>
      <c r="Y2106">
        <v>1045</v>
      </c>
      <c r="Z2106" t="s">
        <v>1026</v>
      </c>
      <c r="AA2106" t="s">
        <v>1027</v>
      </c>
      <c r="AB2106">
        <v>1</v>
      </c>
      <c r="AC2106" t="s">
        <v>960</v>
      </c>
      <c r="AD2106">
        <v>1</v>
      </c>
      <c r="AE2106">
        <v>20120531</v>
      </c>
      <c r="AF2106" s="358">
        <v>41060</v>
      </c>
      <c r="AG2106" s="147">
        <v>41060</v>
      </c>
      <c r="AH2106" s="147">
        <v>2012</v>
      </c>
      <c r="AV2106" t="s">
        <v>976</v>
      </c>
      <c r="AW2106" t="s">
        <v>971</v>
      </c>
      <c r="AX2106">
        <v>3.5</v>
      </c>
      <c r="AY2106" t="s">
        <v>976</v>
      </c>
      <c r="AZ2106" t="s">
        <v>962</v>
      </c>
      <c r="BG2106" t="s">
        <v>976</v>
      </c>
      <c r="BH2106" t="s">
        <v>971</v>
      </c>
      <c r="BI2106">
        <v>7</v>
      </c>
      <c r="BJ2106" t="s">
        <v>976</v>
      </c>
      <c r="BK2106" t="s">
        <v>963</v>
      </c>
    </row>
    <row r="2107" spans="21:85">
      <c r="U2107" t="s">
        <v>234</v>
      </c>
      <c r="V2107" t="s">
        <v>230</v>
      </c>
      <c r="W2107" t="s">
        <v>235</v>
      </c>
      <c r="X2107">
        <v>8</v>
      </c>
      <c r="Y2107">
        <v>1045</v>
      </c>
      <c r="Z2107" t="s">
        <v>1026</v>
      </c>
      <c r="AA2107" t="s">
        <v>1027</v>
      </c>
      <c r="AB2107">
        <v>1</v>
      </c>
      <c r="AC2107" t="s">
        <v>960</v>
      </c>
      <c r="AD2107">
        <v>1</v>
      </c>
      <c r="AE2107">
        <v>20120630</v>
      </c>
      <c r="AF2107" s="358">
        <v>41090</v>
      </c>
      <c r="AG2107" s="147">
        <v>41090</v>
      </c>
      <c r="AH2107" s="147">
        <v>2012</v>
      </c>
      <c r="AV2107" t="s">
        <v>976</v>
      </c>
      <c r="AW2107" t="s">
        <v>971</v>
      </c>
      <c r="AX2107">
        <v>3.5</v>
      </c>
      <c r="AY2107" t="s">
        <v>976</v>
      </c>
      <c r="AZ2107" t="s">
        <v>962</v>
      </c>
      <c r="BG2107" t="s">
        <v>976</v>
      </c>
      <c r="BH2107" t="s">
        <v>971</v>
      </c>
      <c r="BI2107">
        <v>7</v>
      </c>
      <c r="BJ2107" t="s">
        <v>976</v>
      </c>
      <c r="BK2107" t="s">
        <v>963</v>
      </c>
    </row>
    <row r="2108" spans="21:85">
      <c r="U2108" t="s">
        <v>234</v>
      </c>
      <c r="V2108" t="s">
        <v>230</v>
      </c>
      <c r="W2108" t="s">
        <v>235</v>
      </c>
      <c r="X2108">
        <v>8</v>
      </c>
      <c r="Y2108">
        <v>1045</v>
      </c>
      <c r="Z2108" t="s">
        <v>1026</v>
      </c>
      <c r="AA2108" t="s">
        <v>1027</v>
      </c>
      <c r="AB2108">
        <v>1</v>
      </c>
      <c r="AC2108" t="s">
        <v>960</v>
      </c>
      <c r="AD2108">
        <v>1</v>
      </c>
      <c r="AE2108">
        <v>20120731</v>
      </c>
      <c r="AF2108" s="358">
        <v>41121</v>
      </c>
      <c r="AG2108" s="147">
        <v>41121</v>
      </c>
      <c r="AH2108" s="147">
        <v>2012</v>
      </c>
      <c r="AV2108" t="s">
        <v>976</v>
      </c>
      <c r="AW2108" t="s">
        <v>971</v>
      </c>
      <c r="AX2108">
        <v>3.5</v>
      </c>
      <c r="AY2108" t="s">
        <v>976</v>
      </c>
      <c r="AZ2108" t="s">
        <v>962</v>
      </c>
      <c r="BG2108" t="s">
        <v>976</v>
      </c>
      <c r="BH2108" t="s">
        <v>971</v>
      </c>
      <c r="BI2108">
        <v>7</v>
      </c>
      <c r="BJ2108" t="s">
        <v>976</v>
      </c>
      <c r="BK2108" t="s">
        <v>963</v>
      </c>
    </row>
    <row r="2109" spans="21:85">
      <c r="U2109" t="s">
        <v>234</v>
      </c>
      <c r="V2109" t="s">
        <v>230</v>
      </c>
      <c r="W2109" t="s">
        <v>235</v>
      </c>
      <c r="X2109">
        <v>8</v>
      </c>
      <c r="Y2109">
        <v>1045</v>
      </c>
      <c r="Z2109" t="s">
        <v>1026</v>
      </c>
      <c r="AA2109" t="s">
        <v>1027</v>
      </c>
      <c r="AB2109">
        <v>1</v>
      </c>
      <c r="AC2109" t="s">
        <v>960</v>
      </c>
      <c r="AD2109">
        <v>1</v>
      </c>
      <c r="AE2109">
        <v>20120831</v>
      </c>
      <c r="AF2109" s="358">
        <v>41152</v>
      </c>
      <c r="AG2109" s="147">
        <v>41152</v>
      </c>
      <c r="AH2109" s="147">
        <v>2012</v>
      </c>
      <c r="AV2109" t="s">
        <v>976</v>
      </c>
      <c r="AW2109" t="s">
        <v>971</v>
      </c>
      <c r="AX2109">
        <v>3.5</v>
      </c>
      <c r="AY2109" t="s">
        <v>976</v>
      </c>
      <c r="AZ2109" t="s">
        <v>962</v>
      </c>
      <c r="BG2109" t="s">
        <v>976</v>
      </c>
      <c r="BH2109" t="s">
        <v>971</v>
      </c>
      <c r="BI2109">
        <v>7</v>
      </c>
      <c r="BJ2109" t="s">
        <v>976</v>
      </c>
      <c r="BK2109" t="s">
        <v>963</v>
      </c>
    </row>
    <row r="2110" spans="21:85">
      <c r="U2110" t="s">
        <v>234</v>
      </c>
      <c r="V2110" t="s">
        <v>230</v>
      </c>
      <c r="W2110" t="s">
        <v>235</v>
      </c>
      <c r="X2110">
        <v>8</v>
      </c>
      <c r="Y2110">
        <v>1045</v>
      </c>
      <c r="Z2110" t="s">
        <v>1026</v>
      </c>
      <c r="AA2110" t="s">
        <v>1027</v>
      </c>
      <c r="AB2110">
        <v>1</v>
      </c>
      <c r="AC2110" t="s">
        <v>960</v>
      </c>
      <c r="AD2110">
        <v>1</v>
      </c>
      <c r="AE2110">
        <v>20120930</v>
      </c>
      <c r="AF2110" s="358">
        <v>41182</v>
      </c>
      <c r="AG2110" s="147">
        <v>41182</v>
      </c>
      <c r="AH2110" s="147">
        <v>2012</v>
      </c>
      <c r="AV2110" t="s">
        <v>976</v>
      </c>
      <c r="AW2110" t="s">
        <v>971</v>
      </c>
      <c r="AX2110">
        <v>3.5</v>
      </c>
      <c r="AY2110" t="s">
        <v>976</v>
      </c>
      <c r="AZ2110" t="s">
        <v>962</v>
      </c>
      <c r="BG2110" t="s">
        <v>976</v>
      </c>
      <c r="BH2110" t="s">
        <v>971</v>
      </c>
      <c r="BI2110">
        <v>7</v>
      </c>
      <c r="BJ2110" t="s">
        <v>976</v>
      </c>
      <c r="BK2110" t="s">
        <v>963</v>
      </c>
    </row>
    <row r="2111" spans="21:85">
      <c r="U2111" t="s">
        <v>234</v>
      </c>
      <c r="V2111" t="s">
        <v>230</v>
      </c>
      <c r="W2111" t="s">
        <v>235</v>
      </c>
      <c r="X2111">
        <v>8</v>
      </c>
      <c r="Y2111">
        <v>84066</v>
      </c>
      <c r="Z2111" t="s">
        <v>1047</v>
      </c>
      <c r="AA2111" t="s">
        <v>1048</v>
      </c>
      <c r="AB2111">
        <v>1</v>
      </c>
      <c r="AC2111" t="s">
        <v>960</v>
      </c>
      <c r="AD2111">
        <v>1</v>
      </c>
      <c r="AE2111">
        <v>20090731</v>
      </c>
      <c r="AF2111" s="358">
        <v>40025</v>
      </c>
      <c r="AG2111" s="147">
        <v>40025</v>
      </c>
      <c r="AH2111" s="147">
        <v>2009</v>
      </c>
      <c r="CC2111" t="s">
        <v>1049</v>
      </c>
      <c r="CD2111" t="s">
        <v>971</v>
      </c>
      <c r="CE2111">
        <v>0</v>
      </c>
      <c r="CF2111" t="s">
        <v>1049</v>
      </c>
      <c r="CG2111" t="s">
        <v>963</v>
      </c>
    </row>
    <row r="2112" spans="21:85">
      <c r="U2112" t="s">
        <v>234</v>
      </c>
      <c r="V2112" t="s">
        <v>230</v>
      </c>
      <c r="W2112" t="s">
        <v>235</v>
      </c>
      <c r="X2112">
        <v>8</v>
      </c>
      <c r="Y2112">
        <v>84066</v>
      </c>
      <c r="Z2112" t="s">
        <v>1047</v>
      </c>
      <c r="AA2112" t="s">
        <v>1048</v>
      </c>
      <c r="AB2112">
        <v>1</v>
      </c>
      <c r="AC2112" t="s">
        <v>960</v>
      </c>
      <c r="AD2112">
        <v>1</v>
      </c>
      <c r="AE2112">
        <v>20090831</v>
      </c>
      <c r="AF2112" s="358">
        <v>40056</v>
      </c>
      <c r="AG2112" s="147">
        <v>40056</v>
      </c>
      <c r="AH2112" s="147">
        <v>2009</v>
      </c>
      <c r="CC2112" t="s">
        <v>1049</v>
      </c>
      <c r="CD2112" t="s">
        <v>971</v>
      </c>
      <c r="CE2112">
        <v>0</v>
      </c>
      <c r="CF2112" t="s">
        <v>1049</v>
      </c>
      <c r="CG2112" t="s">
        <v>963</v>
      </c>
    </row>
    <row r="2113" spans="21:85">
      <c r="U2113" t="s">
        <v>234</v>
      </c>
      <c r="V2113" t="s">
        <v>230</v>
      </c>
      <c r="W2113" t="s">
        <v>235</v>
      </c>
      <c r="X2113">
        <v>8</v>
      </c>
      <c r="Y2113">
        <v>84066</v>
      </c>
      <c r="Z2113" t="s">
        <v>1047</v>
      </c>
      <c r="AA2113" t="s">
        <v>1048</v>
      </c>
      <c r="AB2113">
        <v>1</v>
      </c>
      <c r="AC2113" t="s">
        <v>960</v>
      </c>
      <c r="AD2113">
        <v>1</v>
      </c>
      <c r="AE2113">
        <v>20090930</v>
      </c>
      <c r="AF2113" s="358">
        <v>40086</v>
      </c>
      <c r="AG2113" s="147">
        <v>40086</v>
      </c>
      <c r="AH2113" s="147">
        <v>2009</v>
      </c>
      <c r="CC2113" t="s">
        <v>1049</v>
      </c>
      <c r="CD2113" t="s">
        <v>971</v>
      </c>
      <c r="CE2113">
        <v>0</v>
      </c>
      <c r="CF2113" t="s">
        <v>1049</v>
      </c>
      <c r="CG2113" t="s">
        <v>963</v>
      </c>
    </row>
    <row r="2114" spans="21:85">
      <c r="U2114" t="s">
        <v>234</v>
      </c>
      <c r="V2114" t="s">
        <v>230</v>
      </c>
      <c r="W2114" t="s">
        <v>235</v>
      </c>
      <c r="X2114">
        <v>8</v>
      </c>
      <c r="Y2114">
        <v>84066</v>
      </c>
      <c r="Z2114" t="s">
        <v>1047</v>
      </c>
      <c r="AA2114" t="s">
        <v>1048</v>
      </c>
      <c r="AB2114">
        <v>1</v>
      </c>
      <c r="AC2114" t="s">
        <v>960</v>
      </c>
      <c r="AD2114">
        <v>1</v>
      </c>
      <c r="AE2114">
        <v>20091031</v>
      </c>
      <c r="AF2114" s="358">
        <v>40117</v>
      </c>
      <c r="AG2114" s="147">
        <v>40117</v>
      </c>
      <c r="AH2114" s="147">
        <v>2009</v>
      </c>
      <c r="CC2114" t="s">
        <v>1049</v>
      </c>
      <c r="CD2114" t="s">
        <v>971</v>
      </c>
      <c r="CE2114">
        <v>0</v>
      </c>
      <c r="CF2114" t="s">
        <v>1049</v>
      </c>
      <c r="CG2114" t="s">
        <v>963</v>
      </c>
    </row>
    <row r="2115" spans="21:85">
      <c r="U2115" t="s">
        <v>234</v>
      </c>
      <c r="V2115" t="s">
        <v>230</v>
      </c>
      <c r="W2115" t="s">
        <v>235</v>
      </c>
      <c r="X2115">
        <v>8</v>
      </c>
      <c r="Y2115">
        <v>84066</v>
      </c>
      <c r="Z2115" t="s">
        <v>1047</v>
      </c>
      <c r="AA2115" t="s">
        <v>1048</v>
      </c>
      <c r="AB2115">
        <v>1</v>
      </c>
      <c r="AC2115" t="s">
        <v>960</v>
      </c>
      <c r="AD2115">
        <v>1</v>
      </c>
      <c r="AE2115">
        <v>20091130</v>
      </c>
      <c r="AF2115" s="358">
        <v>40147</v>
      </c>
      <c r="AG2115" s="147">
        <v>40147</v>
      </c>
      <c r="AH2115" s="147">
        <v>2009</v>
      </c>
      <c r="CC2115" t="s">
        <v>1049</v>
      </c>
      <c r="CD2115" t="s">
        <v>971</v>
      </c>
      <c r="CE2115">
        <v>0</v>
      </c>
      <c r="CF2115" t="s">
        <v>1049</v>
      </c>
      <c r="CG2115" t="s">
        <v>963</v>
      </c>
    </row>
    <row r="2116" spans="21:85">
      <c r="U2116" t="s">
        <v>234</v>
      </c>
      <c r="V2116" t="s">
        <v>230</v>
      </c>
      <c r="W2116" t="s">
        <v>235</v>
      </c>
      <c r="X2116">
        <v>8</v>
      </c>
      <c r="Y2116">
        <v>84066</v>
      </c>
      <c r="Z2116" t="s">
        <v>1047</v>
      </c>
      <c r="AA2116" t="s">
        <v>1048</v>
      </c>
      <c r="AB2116">
        <v>1</v>
      </c>
      <c r="AC2116" t="s">
        <v>960</v>
      </c>
      <c r="AD2116">
        <v>1</v>
      </c>
      <c r="AE2116">
        <v>20091231</v>
      </c>
      <c r="AF2116" s="358">
        <v>40178</v>
      </c>
      <c r="AG2116" s="147">
        <v>40178</v>
      </c>
      <c r="AH2116" s="147">
        <v>2009</v>
      </c>
      <c r="CC2116" t="s">
        <v>1049</v>
      </c>
      <c r="CD2116" t="s">
        <v>971</v>
      </c>
      <c r="CE2116">
        <v>0</v>
      </c>
      <c r="CF2116" t="s">
        <v>1049</v>
      </c>
      <c r="CG2116" t="s">
        <v>963</v>
      </c>
    </row>
    <row r="2117" spans="21:85">
      <c r="U2117" t="s">
        <v>234</v>
      </c>
      <c r="V2117" t="s">
        <v>230</v>
      </c>
      <c r="W2117" t="s">
        <v>235</v>
      </c>
      <c r="X2117">
        <v>8</v>
      </c>
      <c r="Y2117">
        <v>84066</v>
      </c>
      <c r="Z2117" t="s">
        <v>1047</v>
      </c>
      <c r="AA2117" t="s">
        <v>1048</v>
      </c>
      <c r="AB2117">
        <v>1</v>
      </c>
      <c r="AC2117" t="s">
        <v>960</v>
      </c>
      <c r="AD2117">
        <v>1</v>
      </c>
      <c r="AE2117">
        <v>20100131</v>
      </c>
      <c r="AF2117" s="358">
        <v>40209</v>
      </c>
      <c r="AG2117" s="147">
        <v>40209</v>
      </c>
      <c r="AH2117" s="147">
        <v>2010</v>
      </c>
      <c r="CC2117" t="s">
        <v>1049</v>
      </c>
      <c r="CD2117" t="s">
        <v>971</v>
      </c>
      <c r="CE2117">
        <v>0</v>
      </c>
      <c r="CF2117" t="s">
        <v>1049</v>
      </c>
      <c r="CG2117" t="s">
        <v>963</v>
      </c>
    </row>
    <row r="2118" spans="21:85">
      <c r="U2118" t="s">
        <v>234</v>
      </c>
      <c r="V2118" t="s">
        <v>230</v>
      </c>
      <c r="W2118" t="s">
        <v>235</v>
      </c>
      <c r="X2118">
        <v>8</v>
      </c>
      <c r="Y2118">
        <v>84066</v>
      </c>
      <c r="Z2118" t="s">
        <v>1047</v>
      </c>
      <c r="AA2118" t="s">
        <v>1048</v>
      </c>
      <c r="AB2118">
        <v>1</v>
      </c>
      <c r="AC2118" t="s">
        <v>960</v>
      </c>
      <c r="AD2118">
        <v>1</v>
      </c>
      <c r="AE2118">
        <v>20100228</v>
      </c>
      <c r="AF2118" s="358">
        <v>40237</v>
      </c>
      <c r="AG2118" s="147">
        <v>40237</v>
      </c>
      <c r="AH2118" s="147">
        <v>2010</v>
      </c>
      <c r="CC2118" t="s">
        <v>1049</v>
      </c>
      <c r="CD2118" t="s">
        <v>971</v>
      </c>
      <c r="CE2118">
        <v>0</v>
      </c>
      <c r="CF2118" t="s">
        <v>1049</v>
      </c>
      <c r="CG2118" t="s">
        <v>963</v>
      </c>
    </row>
    <row r="2119" spans="21:85">
      <c r="U2119" t="s">
        <v>234</v>
      </c>
      <c r="V2119" t="s">
        <v>230</v>
      </c>
      <c r="W2119" t="s">
        <v>235</v>
      </c>
      <c r="X2119">
        <v>8</v>
      </c>
      <c r="Y2119">
        <v>84066</v>
      </c>
      <c r="Z2119" t="s">
        <v>1047</v>
      </c>
      <c r="AA2119" t="s">
        <v>1048</v>
      </c>
      <c r="AB2119">
        <v>1</v>
      </c>
      <c r="AC2119" t="s">
        <v>960</v>
      </c>
      <c r="AD2119">
        <v>1</v>
      </c>
      <c r="AE2119">
        <v>20100331</v>
      </c>
      <c r="AF2119" s="358">
        <v>40268</v>
      </c>
      <c r="AG2119" s="147">
        <v>40268</v>
      </c>
      <c r="AH2119" s="147">
        <v>2010</v>
      </c>
      <c r="CC2119" t="s">
        <v>1049</v>
      </c>
      <c r="CD2119" t="s">
        <v>971</v>
      </c>
      <c r="CE2119">
        <v>0</v>
      </c>
      <c r="CF2119" t="s">
        <v>1049</v>
      </c>
      <c r="CG2119" t="s">
        <v>963</v>
      </c>
    </row>
    <row r="2120" spans="21:85">
      <c r="U2120" t="s">
        <v>234</v>
      </c>
      <c r="V2120" t="s">
        <v>230</v>
      </c>
      <c r="W2120" t="s">
        <v>235</v>
      </c>
      <c r="X2120">
        <v>8</v>
      </c>
      <c r="Y2120">
        <v>84066</v>
      </c>
      <c r="Z2120" t="s">
        <v>1047</v>
      </c>
      <c r="AA2120" t="s">
        <v>1048</v>
      </c>
      <c r="AB2120">
        <v>1</v>
      </c>
      <c r="AC2120" t="s">
        <v>960</v>
      </c>
      <c r="AD2120">
        <v>1</v>
      </c>
      <c r="AE2120">
        <v>20100430</v>
      </c>
      <c r="AF2120" s="358">
        <v>40298</v>
      </c>
      <c r="AG2120" s="147">
        <v>40298</v>
      </c>
      <c r="AH2120" s="147">
        <v>2010</v>
      </c>
      <c r="CC2120" t="s">
        <v>1049</v>
      </c>
      <c r="CD2120" t="s">
        <v>971</v>
      </c>
      <c r="CE2120">
        <v>0</v>
      </c>
      <c r="CF2120" t="s">
        <v>1049</v>
      </c>
      <c r="CG2120" t="s">
        <v>963</v>
      </c>
    </row>
    <row r="2121" spans="21:85">
      <c r="U2121" t="s">
        <v>234</v>
      </c>
      <c r="V2121" t="s">
        <v>230</v>
      </c>
      <c r="W2121" t="s">
        <v>235</v>
      </c>
      <c r="X2121">
        <v>8</v>
      </c>
      <c r="Y2121">
        <v>84066</v>
      </c>
      <c r="Z2121" t="s">
        <v>1047</v>
      </c>
      <c r="AA2121" t="s">
        <v>1048</v>
      </c>
      <c r="AB2121">
        <v>1</v>
      </c>
      <c r="AC2121" t="s">
        <v>960</v>
      </c>
      <c r="AD2121">
        <v>1</v>
      </c>
      <c r="AE2121">
        <v>20100531</v>
      </c>
      <c r="AF2121" s="358">
        <v>40329</v>
      </c>
      <c r="AG2121" s="147">
        <v>40329</v>
      </c>
      <c r="AH2121" s="147">
        <v>2010</v>
      </c>
      <c r="CC2121" t="s">
        <v>1049</v>
      </c>
      <c r="CD2121" t="s">
        <v>971</v>
      </c>
      <c r="CE2121">
        <v>0</v>
      </c>
      <c r="CF2121" t="s">
        <v>1049</v>
      </c>
      <c r="CG2121" t="s">
        <v>963</v>
      </c>
    </row>
    <row r="2122" spans="21:85">
      <c r="U2122" t="s">
        <v>234</v>
      </c>
      <c r="V2122" t="s">
        <v>230</v>
      </c>
      <c r="W2122" t="s">
        <v>235</v>
      </c>
      <c r="X2122">
        <v>8</v>
      </c>
      <c r="Y2122">
        <v>84066</v>
      </c>
      <c r="Z2122" t="s">
        <v>1047</v>
      </c>
      <c r="AA2122" t="s">
        <v>1048</v>
      </c>
      <c r="AB2122">
        <v>1</v>
      </c>
      <c r="AC2122" t="s">
        <v>960</v>
      </c>
      <c r="AD2122">
        <v>1</v>
      </c>
      <c r="AE2122">
        <v>20100630</v>
      </c>
      <c r="AF2122" s="358">
        <v>40359</v>
      </c>
      <c r="AG2122" s="147">
        <v>40359</v>
      </c>
      <c r="AH2122" s="147">
        <v>2010</v>
      </c>
      <c r="CC2122" t="s">
        <v>1049</v>
      </c>
      <c r="CD2122" t="s">
        <v>971</v>
      </c>
      <c r="CE2122">
        <v>0</v>
      </c>
      <c r="CF2122" t="s">
        <v>1049</v>
      </c>
      <c r="CG2122" t="s">
        <v>963</v>
      </c>
    </row>
    <row r="2123" spans="21:85">
      <c r="U2123" t="s">
        <v>234</v>
      </c>
      <c r="V2123" t="s">
        <v>230</v>
      </c>
      <c r="W2123" t="s">
        <v>235</v>
      </c>
      <c r="X2123">
        <v>8</v>
      </c>
      <c r="Y2123">
        <v>84066</v>
      </c>
      <c r="Z2123" t="s">
        <v>1047</v>
      </c>
      <c r="AA2123" t="s">
        <v>1048</v>
      </c>
      <c r="AB2123">
        <v>1</v>
      </c>
      <c r="AC2123" t="s">
        <v>960</v>
      </c>
      <c r="AD2123">
        <v>1</v>
      </c>
      <c r="AE2123">
        <v>20100731</v>
      </c>
      <c r="AF2123" s="358">
        <v>40390</v>
      </c>
      <c r="AG2123" s="147">
        <v>40390</v>
      </c>
      <c r="AH2123" s="147">
        <v>2010</v>
      </c>
      <c r="CC2123" t="s">
        <v>1049</v>
      </c>
      <c r="CD2123" t="s">
        <v>971</v>
      </c>
      <c r="CE2123">
        <v>0</v>
      </c>
      <c r="CF2123" t="s">
        <v>1049</v>
      </c>
      <c r="CG2123" t="s">
        <v>963</v>
      </c>
    </row>
    <row r="2124" spans="21:85">
      <c r="U2124" t="s">
        <v>234</v>
      </c>
      <c r="V2124" t="s">
        <v>230</v>
      </c>
      <c r="W2124" t="s">
        <v>235</v>
      </c>
      <c r="X2124">
        <v>8</v>
      </c>
      <c r="Y2124">
        <v>84066</v>
      </c>
      <c r="Z2124" t="s">
        <v>1047</v>
      </c>
      <c r="AA2124" t="s">
        <v>1048</v>
      </c>
      <c r="AB2124">
        <v>1</v>
      </c>
      <c r="AC2124" t="s">
        <v>960</v>
      </c>
      <c r="AD2124">
        <v>1</v>
      </c>
      <c r="AE2124">
        <v>20100831</v>
      </c>
      <c r="AF2124" s="358">
        <v>40421</v>
      </c>
      <c r="AG2124" s="147">
        <v>40421</v>
      </c>
      <c r="AH2124" s="147">
        <v>2010</v>
      </c>
      <c r="CC2124" t="s">
        <v>1049</v>
      </c>
      <c r="CD2124" t="s">
        <v>971</v>
      </c>
      <c r="CE2124">
        <v>0</v>
      </c>
      <c r="CF2124" t="s">
        <v>1049</v>
      </c>
      <c r="CG2124" t="s">
        <v>963</v>
      </c>
    </row>
    <row r="2125" spans="21:85">
      <c r="U2125" t="s">
        <v>234</v>
      </c>
      <c r="V2125" t="s">
        <v>230</v>
      </c>
      <c r="W2125" t="s">
        <v>235</v>
      </c>
      <c r="X2125">
        <v>8</v>
      </c>
      <c r="Y2125">
        <v>84066</v>
      </c>
      <c r="Z2125" t="s">
        <v>1047</v>
      </c>
      <c r="AA2125" t="s">
        <v>1048</v>
      </c>
      <c r="AB2125">
        <v>1</v>
      </c>
      <c r="AC2125" t="s">
        <v>960</v>
      </c>
      <c r="AD2125">
        <v>1</v>
      </c>
      <c r="AE2125">
        <v>20100930</v>
      </c>
      <c r="AF2125" s="358">
        <v>40451</v>
      </c>
      <c r="AG2125" s="147">
        <v>40451</v>
      </c>
      <c r="AH2125" s="147">
        <v>2010</v>
      </c>
      <c r="CC2125" t="s">
        <v>1049</v>
      </c>
      <c r="CD2125" t="s">
        <v>971</v>
      </c>
      <c r="CE2125">
        <v>0</v>
      </c>
      <c r="CF2125" t="s">
        <v>1049</v>
      </c>
      <c r="CG2125" t="s">
        <v>963</v>
      </c>
    </row>
    <row r="2126" spans="21:85">
      <c r="U2126" t="s">
        <v>234</v>
      </c>
      <c r="V2126" t="s">
        <v>230</v>
      </c>
      <c r="W2126" t="s">
        <v>235</v>
      </c>
      <c r="X2126">
        <v>8</v>
      </c>
      <c r="Y2126">
        <v>84066</v>
      </c>
      <c r="Z2126" t="s">
        <v>1047</v>
      </c>
      <c r="AA2126" t="s">
        <v>1048</v>
      </c>
      <c r="AB2126">
        <v>1</v>
      </c>
      <c r="AC2126" t="s">
        <v>960</v>
      </c>
      <c r="AD2126">
        <v>1</v>
      </c>
      <c r="AE2126">
        <v>20101031</v>
      </c>
      <c r="AF2126" s="358">
        <v>40482</v>
      </c>
      <c r="AG2126" s="147">
        <v>40482</v>
      </c>
      <c r="AH2126" s="147">
        <v>2010</v>
      </c>
      <c r="CC2126" t="s">
        <v>1049</v>
      </c>
      <c r="CD2126" t="s">
        <v>971</v>
      </c>
      <c r="CE2126">
        <v>0</v>
      </c>
      <c r="CF2126" t="s">
        <v>1049</v>
      </c>
      <c r="CG2126" t="s">
        <v>963</v>
      </c>
    </row>
    <row r="2127" spans="21:85">
      <c r="U2127" t="s">
        <v>234</v>
      </c>
      <c r="V2127" t="s">
        <v>230</v>
      </c>
      <c r="W2127" t="s">
        <v>235</v>
      </c>
      <c r="X2127">
        <v>8</v>
      </c>
      <c r="Y2127">
        <v>84066</v>
      </c>
      <c r="Z2127" t="s">
        <v>1047</v>
      </c>
      <c r="AA2127" t="s">
        <v>1048</v>
      </c>
      <c r="AB2127">
        <v>1</v>
      </c>
      <c r="AC2127" t="s">
        <v>960</v>
      </c>
      <c r="AD2127">
        <v>1</v>
      </c>
      <c r="AE2127">
        <v>20101130</v>
      </c>
      <c r="AF2127" s="358">
        <v>40512</v>
      </c>
      <c r="AG2127" s="147">
        <v>40512</v>
      </c>
      <c r="AH2127" s="147">
        <v>2010</v>
      </c>
      <c r="CC2127" t="s">
        <v>1049</v>
      </c>
      <c r="CD2127" t="s">
        <v>971</v>
      </c>
      <c r="CE2127">
        <v>0</v>
      </c>
      <c r="CF2127" t="s">
        <v>1049</v>
      </c>
      <c r="CG2127" t="s">
        <v>963</v>
      </c>
    </row>
    <row r="2128" spans="21:85">
      <c r="U2128" t="s">
        <v>234</v>
      </c>
      <c r="V2128" t="s">
        <v>230</v>
      </c>
      <c r="W2128" t="s">
        <v>235</v>
      </c>
      <c r="X2128">
        <v>8</v>
      </c>
      <c r="Y2128">
        <v>84066</v>
      </c>
      <c r="Z2128" t="s">
        <v>1047</v>
      </c>
      <c r="AA2128" t="s">
        <v>1048</v>
      </c>
      <c r="AB2128">
        <v>1</v>
      </c>
      <c r="AC2128" t="s">
        <v>960</v>
      </c>
      <c r="AD2128">
        <v>1</v>
      </c>
      <c r="AE2128">
        <v>20101231</v>
      </c>
      <c r="AF2128" s="358">
        <v>40543</v>
      </c>
      <c r="AG2128" s="147">
        <v>40543</v>
      </c>
      <c r="AH2128" s="147">
        <v>2010</v>
      </c>
      <c r="CC2128" t="s">
        <v>1049</v>
      </c>
      <c r="CD2128" t="s">
        <v>971</v>
      </c>
      <c r="CE2128">
        <v>0</v>
      </c>
      <c r="CF2128" t="s">
        <v>1049</v>
      </c>
      <c r="CG2128" t="s">
        <v>963</v>
      </c>
    </row>
    <row r="2129" spans="21:85">
      <c r="U2129" t="s">
        <v>234</v>
      </c>
      <c r="V2129" t="s">
        <v>230</v>
      </c>
      <c r="W2129" t="s">
        <v>235</v>
      </c>
      <c r="X2129">
        <v>8</v>
      </c>
      <c r="Y2129">
        <v>84066</v>
      </c>
      <c r="Z2129" t="s">
        <v>1047</v>
      </c>
      <c r="AA2129" t="s">
        <v>1048</v>
      </c>
      <c r="AB2129">
        <v>1</v>
      </c>
      <c r="AC2129" t="s">
        <v>960</v>
      </c>
      <c r="AD2129">
        <v>1</v>
      </c>
      <c r="AE2129">
        <v>20110131</v>
      </c>
      <c r="AF2129" s="358">
        <v>40574</v>
      </c>
      <c r="AG2129" s="147">
        <v>40574</v>
      </c>
      <c r="AH2129" s="147">
        <v>2011</v>
      </c>
      <c r="CC2129" t="s">
        <v>1049</v>
      </c>
      <c r="CD2129" t="s">
        <v>971</v>
      </c>
      <c r="CE2129">
        <v>0</v>
      </c>
      <c r="CF2129" t="s">
        <v>1049</v>
      </c>
      <c r="CG2129" t="s">
        <v>963</v>
      </c>
    </row>
    <row r="2130" spans="21:85">
      <c r="U2130" t="s">
        <v>234</v>
      </c>
      <c r="V2130" t="s">
        <v>230</v>
      </c>
      <c r="W2130" t="s">
        <v>235</v>
      </c>
      <c r="X2130">
        <v>8</v>
      </c>
      <c r="Y2130">
        <v>84066</v>
      </c>
      <c r="Z2130" t="s">
        <v>1047</v>
      </c>
      <c r="AA2130" t="s">
        <v>1048</v>
      </c>
      <c r="AB2130">
        <v>1</v>
      </c>
      <c r="AC2130" t="s">
        <v>960</v>
      </c>
      <c r="AD2130">
        <v>1</v>
      </c>
      <c r="AE2130">
        <v>20110228</v>
      </c>
      <c r="AF2130" s="358">
        <v>40602</v>
      </c>
      <c r="AG2130" s="147">
        <v>40602</v>
      </c>
      <c r="AH2130" s="147">
        <v>2011</v>
      </c>
      <c r="CC2130" t="s">
        <v>1049</v>
      </c>
      <c r="CD2130" t="s">
        <v>971</v>
      </c>
      <c r="CE2130">
        <v>0</v>
      </c>
      <c r="CF2130" t="s">
        <v>1049</v>
      </c>
      <c r="CG2130" t="s">
        <v>963</v>
      </c>
    </row>
    <row r="2131" spans="21:85">
      <c r="U2131" t="s">
        <v>234</v>
      </c>
      <c r="V2131" t="s">
        <v>230</v>
      </c>
      <c r="W2131" t="s">
        <v>235</v>
      </c>
      <c r="X2131">
        <v>8</v>
      </c>
      <c r="Y2131">
        <v>84066</v>
      </c>
      <c r="Z2131" t="s">
        <v>1047</v>
      </c>
      <c r="AA2131" t="s">
        <v>1048</v>
      </c>
      <c r="AB2131">
        <v>1</v>
      </c>
      <c r="AC2131" t="s">
        <v>960</v>
      </c>
      <c r="AD2131">
        <v>1</v>
      </c>
      <c r="AE2131">
        <v>20110331</v>
      </c>
      <c r="AF2131" s="358">
        <v>40633</v>
      </c>
      <c r="AG2131" s="147">
        <v>40633</v>
      </c>
      <c r="AH2131" s="147">
        <v>2011</v>
      </c>
      <c r="CC2131" t="s">
        <v>1049</v>
      </c>
      <c r="CD2131" t="s">
        <v>971</v>
      </c>
      <c r="CE2131">
        <v>0</v>
      </c>
      <c r="CF2131" t="s">
        <v>1049</v>
      </c>
      <c r="CG2131" t="s">
        <v>963</v>
      </c>
    </row>
    <row r="2132" spans="21:85">
      <c r="U2132" t="s">
        <v>234</v>
      </c>
      <c r="V2132" t="s">
        <v>230</v>
      </c>
      <c r="W2132" t="s">
        <v>235</v>
      </c>
      <c r="X2132">
        <v>8</v>
      </c>
      <c r="Y2132">
        <v>84066</v>
      </c>
      <c r="Z2132" t="s">
        <v>1047</v>
      </c>
      <c r="AA2132" t="s">
        <v>1048</v>
      </c>
      <c r="AB2132">
        <v>1</v>
      </c>
      <c r="AC2132" t="s">
        <v>960</v>
      </c>
      <c r="AD2132">
        <v>1</v>
      </c>
      <c r="AE2132">
        <v>20110430</v>
      </c>
      <c r="AF2132" s="358">
        <v>40663</v>
      </c>
      <c r="AG2132" s="147">
        <v>40663</v>
      </c>
      <c r="AH2132" s="147">
        <v>2011</v>
      </c>
      <c r="CC2132" t="s">
        <v>1049</v>
      </c>
      <c r="CD2132" t="s">
        <v>971</v>
      </c>
      <c r="CE2132">
        <v>0</v>
      </c>
      <c r="CF2132" t="s">
        <v>1049</v>
      </c>
      <c r="CG2132" t="s">
        <v>963</v>
      </c>
    </row>
    <row r="2133" spans="21:85">
      <c r="U2133" t="s">
        <v>234</v>
      </c>
      <c r="V2133" t="s">
        <v>230</v>
      </c>
      <c r="W2133" t="s">
        <v>235</v>
      </c>
      <c r="X2133">
        <v>8</v>
      </c>
      <c r="Y2133">
        <v>84066</v>
      </c>
      <c r="Z2133" t="s">
        <v>1047</v>
      </c>
      <c r="AA2133" t="s">
        <v>1048</v>
      </c>
      <c r="AB2133">
        <v>1</v>
      </c>
      <c r="AC2133" t="s">
        <v>960</v>
      </c>
      <c r="AD2133">
        <v>1</v>
      </c>
      <c r="AE2133">
        <v>20110531</v>
      </c>
      <c r="AF2133" s="358">
        <v>40694</v>
      </c>
      <c r="AG2133" s="147">
        <v>40694</v>
      </c>
      <c r="AH2133" s="147">
        <v>2011</v>
      </c>
      <c r="CC2133" t="s">
        <v>1049</v>
      </c>
      <c r="CD2133" t="s">
        <v>971</v>
      </c>
      <c r="CE2133">
        <v>0</v>
      </c>
      <c r="CF2133" t="s">
        <v>1049</v>
      </c>
      <c r="CG2133" t="s">
        <v>963</v>
      </c>
    </row>
    <row r="2134" spans="21:85">
      <c r="U2134" t="s">
        <v>234</v>
      </c>
      <c r="V2134" t="s">
        <v>230</v>
      </c>
      <c r="W2134" t="s">
        <v>235</v>
      </c>
      <c r="X2134">
        <v>8</v>
      </c>
      <c r="Y2134">
        <v>84066</v>
      </c>
      <c r="Z2134" t="s">
        <v>1047</v>
      </c>
      <c r="AA2134" t="s">
        <v>1048</v>
      </c>
      <c r="AB2134">
        <v>1</v>
      </c>
      <c r="AC2134" t="s">
        <v>960</v>
      </c>
      <c r="AD2134">
        <v>1</v>
      </c>
      <c r="AE2134">
        <v>20110630</v>
      </c>
      <c r="AF2134" s="358">
        <v>40724</v>
      </c>
      <c r="AG2134" s="147">
        <v>40724</v>
      </c>
      <c r="AH2134" s="147">
        <v>2011</v>
      </c>
      <c r="CC2134" t="s">
        <v>1049</v>
      </c>
      <c r="CD2134" t="s">
        <v>971</v>
      </c>
      <c r="CE2134">
        <v>0</v>
      </c>
      <c r="CF2134" t="s">
        <v>1049</v>
      </c>
      <c r="CG2134" t="s">
        <v>963</v>
      </c>
    </row>
    <row r="2135" spans="21:85">
      <c r="U2135" t="s">
        <v>234</v>
      </c>
      <c r="V2135" t="s">
        <v>230</v>
      </c>
      <c r="W2135" t="s">
        <v>235</v>
      </c>
      <c r="X2135">
        <v>8</v>
      </c>
      <c r="Y2135">
        <v>84066</v>
      </c>
      <c r="Z2135" t="s">
        <v>1047</v>
      </c>
      <c r="AA2135" t="s">
        <v>1048</v>
      </c>
      <c r="AB2135">
        <v>1</v>
      </c>
      <c r="AC2135" t="s">
        <v>960</v>
      </c>
      <c r="AD2135">
        <v>1</v>
      </c>
      <c r="AE2135">
        <v>20110731</v>
      </c>
      <c r="AF2135" s="358">
        <v>40755</v>
      </c>
      <c r="AG2135" s="147">
        <v>40755</v>
      </c>
      <c r="AH2135" s="147">
        <v>2011</v>
      </c>
      <c r="CC2135" t="s">
        <v>1049</v>
      </c>
      <c r="CD2135" t="s">
        <v>971</v>
      </c>
      <c r="CE2135">
        <v>0</v>
      </c>
      <c r="CF2135" t="s">
        <v>1049</v>
      </c>
      <c r="CG2135" t="s">
        <v>963</v>
      </c>
    </row>
    <row r="2136" spans="21:85">
      <c r="U2136" t="s">
        <v>234</v>
      </c>
      <c r="V2136" t="s">
        <v>230</v>
      </c>
      <c r="W2136" t="s">
        <v>235</v>
      </c>
      <c r="X2136">
        <v>8</v>
      </c>
      <c r="Y2136">
        <v>84066</v>
      </c>
      <c r="Z2136" t="s">
        <v>1047</v>
      </c>
      <c r="AA2136" t="s">
        <v>1048</v>
      </c>
      <c r="AB2136">
        <v>1</v>
      </c>
      <c r="AC2136" t="s">
        <v>960</v>
      </c>
      <c r="AD2136">
        <v>1</v>
      </c>
      <c r="AE2136">
        <v>20110831</v>
      </c>
      <c r="AF2136" s="358">
        <v>40786</v>
      </c>
      <c r="AG2136" s="147">
        <v>40786</v>
      </c>
      <c r="AH2136" s="147">
        <v>2011</v>
      </c>
      <c r="CC2136" t="s">
        <v>1049</v>
      </c>
      <c r="CD2136" t="s">
        <v>971</v>
      </c>
      <c r="CE2136">
        <v>0</v>
      </c>
      <c r="CF2136" t="s">
        <v>1049</v>
      </c>
      <c r="CG2136" t="s">
        <v>963</v>
      </c>
    </row>
    <row r="2137" spans="21:85">
      <c r="U2137" t="s">
        <v>234</v>
      </c>
      <c r="V2137" t="s">
        <v>230</v>
      </c>
      <c r="W2137" t="s">
        <v>235</v>
      </c>
      <c r="X2137">
        <v>8</v>
      </c>
      <c r="Y2137">
        <v>84066</v>
      </c>
      <c r="Z2137" t="s">
        <v>1047</v>
      </c>
      <c r="AA2137" t="s">
        <v>1048</v>
      </c>
      <c r="AB2137">
        <v>1</v>
      </c>
      <c r="AC2137" t="s">
        <v>960</v>
      </c>
      <c r="AD2137">
        <v>1</v>
      </c>
      <c r="AE2137">
        <v>20110930</v>
      </c>
      <c r="AF2137" s="358">
        <v>40816</v>
      </c>
      <c r="AG2137" s="147">
        <v>40816</v>
      </c>
      <c r="AH2137" s="147">
        <v>2011</v>
      </c>
      <c r="CC2137" t="s">
        <v>1049</v>
      </c>
      <c r="CD2137" t="s">
        <v>971</v>
      </c>
      <c r="CE2137">
        <v>0</v>
      </c>
      <c r="CF2137" t="s">
        <v>1049</v>
      </c>
      <c r="CG2137" t="s">
        <v>963</v>
      </c>
    </row>
    <row r="2138" spans="21:85">
      <c r="U2138" t="s">
        <v>234</v>
      </c>
      <c r="V2138" t="s">
        <v>230</v>
      </c>
      <c r="W2138" t="s">
        <v>235</v>
      </c>
      <c r="X2138">
        <v>8</v>
      </c>
      <c r="Y2138">
        <v>84066</v>
      </c>
      <c r="Z2138" t="s">
        <v>1047</v>
      </c>
      <c r="AA2138" t="s">
        <v>1048</v>
      </c>
      <c r="AB2138">
        <v>1</v>
      </c>
      <c r="AC2138" t="s">
        <v>960</v>
      </c>
      <c r="AD2138">
        <v>1</v>
      </c>
      <c r="AE2138">
        <v>20111031</v>
      </c>
      <c r="AF2138" s="358">
        <v>40847</v>
      </c>
      <c r="AG2138" s="147">
        <v>40847</v>
      </c>
      <c r="AH2138" s="147">
        <v>2011</v>
      </c>
      <c r="CC2138" t="s">
        <v>1049</v>
      </c>
      <c r="CD2138" t="s">
        <v>971</v>
      </c>
      <c r="CE2138">
        <v>0</v>
      </c>
      <c r="CF2138" t="s">
        <v>1049</v>
      </c>
      <c r="CG2138" t="s">
        <v>963</v>
      </c>
    </row>
    <row r="2139" spans="21:85">
      <c r="U2139" t="s">
        <v>234</v>
      </c>
      <c r="V2139" t="s">
        <v>230</v>
      </c>
      <c r="W2139" t="s">
        <v>235</v>
      </c>
      <c r="X2139">
        <v>8</v>
      </c>
      <c r="Y2139">
        <v>84066</v>
      </c>
      <c r="Z2139" t="s">
        <v>1047</v>
      </c>
      <c r="AA2139" t="s">
        <v>1048</v>
      </c>
      <c r="AB2139">
        <v>1</v>
      </c>
      <c r="AC2139" t="s">
        <v>960</v>
      </c>
      <c r="AD2139">
        <v>1</v>
      </c>
      <c r="AE2139">
        <v>20111130</v>
      </c>
      <c r="AF2139" s="358">
        <v>40877</v>
      </c>
      <c r="AG2139" s="147">
        <v>40877</v>
      </c>
      <c r="AH2139" s="147">
        <v>2011</v>
      </c>
      <c r="CC2139" t="s">
        <v>1049</v>
      </c>
      <c r="CD2139" t="s">
        <v>971</v>
      </c>
      <c r="CE2139">
        <v>0</v>
      </c>
      <c r="CF2139" t="s">
        <v>1049</v>
      </c>
      <c r="CG2139" t="s">
        <v>963</v>
      </c>
    </row>
    <row r="2140" spans="21:85">
      <c r="U2140" t="s">
        <v>234</v>
      </c>
      <c r="V2140" t="s">
        <v>230</v>
      </c>
      <c r="W2140" t="s">
        <v>235</v>
      </c>
      <c r="X2140">
        <v>8</v>
      </c>
      <c r="Y2140">
        <v>84066</v>
      </c>
      <c r="Z2140" t="s">
        <v>1047</v>
      </c>
      <c r="AA2140" t="s">
        <v>1048</v>
      </c>
      <c r="AB2140">
        <v>1</v>
      </c>
      <c r="AC2140" t="s">
        <v>960</v>
      </c>
      <c r="AD2140">
        <v>1</v>
      </c>
      <c r="AE2140">
        <v>20111231</v>
      </c>
      <c r="AF2140" s="358">
        <v>40908</v>
      </c>
      <c r="AG2140" s="147">
        <v>40908</v>
      </c>
      <c r="AH2140" s="147">
        <v>2011</v>
      </c>
      <c r="CC2140" t="s">
        <v>1049</v>
      </c>
      <c r="CD2140" t="s">
        <v>971</v>
      </c>
      <c r="CE2140">
        <v>0</v>
      </c>
      <c r="CF2140" t="s">
        <v>1049</v>
      </c>
      <c r="CG2140" t="s">
        <v>963</v>
      </c>
    </row>
    <row r="2141" spans="21:85">
      <c r="U2141" t="s">
        <v>234</v>
      </c>
      <c r="V2141" t="s">
        <v>230</v>
      </c>
      <c r="W2141" t="s">
        <v>235</v>
      </c>
      <c r="X2141">
        <v>8</v>
      </c>
      <c r="Y2141">
        <v>84066</v>
      </c>
      <c r="Z2141" t="s">
        <v>1047</v>
      </c>
      <c r="AA2141" t="s">
        <v>1048</v>
      </c>
      <c r="AB2141">
        <v>1</v>
      </c>
      <c r="AC2141" t="s">
        <v>960</v>
      </c>
      <c r="AD2141">
        <v>1</v>
      </c>
      <c r="AE2141">
        <v>20120131</v>
      </c>
      <c r="AF2141" s="358">
        <v>40939</v>
      </c>
      <c r="AG2141" s="147">
        <v>40939</v>
      </c>
      <c r="AH2141" s="147">
        <v>2012</v>
      </c>
      <c r="CC2141" t="s">
        <v>1049</v>
      </c>
      <c r="CD2141" t="s">
        <v>971</v>
      </c>
      <c r="CE2141">
        <v>0</v>
      </c>
      <c r="CF2141" t="s">
        <v>1049</v>
      </c>
      <c r="CG2141" t="s">
        <v>963</v>
      </c>
    </row>
    <row r="2142" spans="21:85">
      <c r="U2142" t="s">
        <v>234</v>
      </c>
      <c r="V2142" t="s">
        <v>230</v>
      </c>
      <c r="W2142" t="s">
        <v>235</v>
      </c>
      <c r="X2142">
        <v>8</v>
      </c>
      <c r="Y2142">
        <v>84066</v>
      </c>
      <c r="Z2142" t="s">
        <v>1047</v>
      </c>
      <c r="AA2142" t="s">
        <v>1048</v>
      </c>
      <c r="AB2142">
        <v>1</v>
      </c>
      <c r="AC2142" t="s">
        <v>960</v>
      </c>
      <c r="AD2142">
        <v>1</v>
      </c>
      <c r="AE2142">
        <v>20120229</v>
      </c>
      <c r="AF2142" s="358">
        <v>40968</v>
      </c>
      <c r="AG2142" s="147">
        <v>40968</v>
      </c>
      <c r="AH2142" s="147">
        <v>2012</v>
      </c>
      <c r="CC2142" t="s">
        <v>1049</v>
      </c>
      <c r="CD2142" t="s">
        <v>971</v>
      </c>
      <c r="CE2142">
        <v>0</v>
      </c>
      <c r="CF2142" t="s">
        <v>1049</v>
      </c>
      <c r="CG2142" t="s">
        <v>963</v>
      </c>
    </row>
    <row r="2143" spans="21:85">
      <c r="U2143" t="s">
        <v>234</v>
      </c>
      <c r="V2143" t="s">
        <v>230</v>
      </c>
      <c r="W2143" t="s">
        <v>235</v>
      </c>
      <c r="X2143">
        <v>8</v>
      </c>
      <c r="Y2143">
        <v>84066</v>
      </c>
      <c r="Z2143" t="s">
        <v>1047</v>
      </c>
      <c r="AA2143" t="s">
        <v>1048</v>
      </c>
      <c r="AB2143">
        <v>1</v>
      </c>
      <c r="AC2143" t="s">
        <v>960</v>
      </c>
      <c r="AD2143">
        <v>1</v>
      </c>
      <c r="AE2143">
        <v>20120331</v>
      </c>
      <c r="AF2143" s="358">
        <v>40999</v>
      </c>
      <c r="AG2143" s="147">
        <v>40999</v>
      </c>
      <c r="AH2143" s="147">
        <v>2012</v>
      </c>
      <c r="CC2143" t="s">
        <v>1049</v>
      </c>
      <c r="CD2143" t="s">
        <v>971</v>
      </c>
      <c r="CE2143">
        <v>0</v>
      </c>
      <c r="CF2143" t="s">
        <v>1049</v>
      </c>
      <c r="CG2143" t="s">
        <v>963</v>
      </c>
    </row>
    <row r="2144" spans="21:85">
      <c r="U2144" t="s">
        <v>234</v>
      </c>
      <c r="V2144" t="s">
        <v>230</v>
      </c>
      <c r="W2144" t="s">
        <v>235</v>
      </c>
      <c r="X2144">
        <v>8</v>
      </c>
      <c r="Y2144">
        <v>84066</v>
      </c>
      <c r="Z2144" t="s">
        <v>1047</v>
      </c>
      <c r="AA2144" t="s">
        <v>1048</v>
      </c>
      <c r="AB2144">
        <v>1</v>
      </c>
      <c r="AC2144" t="s">
        <v>960</v>
      </c>
      <c r="AD2144">
        <v>1</v>
      </c>
      <c r="AE2144">
        <v>20120430</v>
      </c>
      <c r="AF2144" s="358">
        <v>41029</v>
      </c>
      <c r="AG2144" s="147">
        <v>41029</v>
      </c>
      <c r="AH2144" s="147">
        <v>2012</v>
      </c>
      <c r="CC2144" t="s">
        <v>1049</v>
      </c>
      <c r="CD2144" t="s">
        <v>971</v>
      </c>
      <c r="CE2144">
        <v>0</v>
      </c>
      <c r="CF2144" t="s">
        <v>1049</v>
      </c>
      <c r="CG2144" t="s">
        <v>963</v>
      </c>
    </row>
    <row r="2145" spans="21:63">
      <c r="U2145" t="s">
        <v>234</v>
      </c>
      <c r="V2145" t="s">
        <v>230</v>
      </c>
      <c r="W2145" t="s">
        <v>235</v>
      </c>
      <c r="X2145">
        <v>10</v>
      </c>
      <c r="Y2145">
        <v>95</v>
      </c>
      <c r="Z2145" t="s">
        <v>968</v>
      </c>
      <c r="AA2145" t="s">
        <v>972</v>
      </c>
      <c r="AB2145">
        <v>1</v>
      </c>
      <c r="AC2145" t="s">
        <v>960</v>
      </c>
      <c r="AD2145">
        <v>1</v>
      </c>
      <c r="AE2145">
        <v>20120531</v>
      </c>
      <c r="AF2145" s="358">
        <v>41060</v>
      </c>
      <c r="AG2145" s="147">
        <v>41060</v>
      </c>
      <c r="AH2145" s="147">
        <v>2012</v>
      </c>
      <c r="AV2145" t="s">
        <v>973</v>
      </c>
      <c r="AW2145" t="s">
        <v>971</v>
      </c>
      <c r="AX2145">
        <v>1000</v>
      </c>
      <c r="AY2145" t="s">
        <v>973</v>
      </c>
      <c r="AZ2145" t="s">
        <v>962</v>
      </c>
      <c r="BG2145" t="s">
        <v>973</v>
      </c>
      <c r="BH2145" t="s">
        <v>971</v>
      </c>
      <c r="BI2145">
        <v>1500</v>
      </c>
      <c r="BJ2145" t="s">
        <v>973</v>
      </c>
      <c r="BK2145" t="s">
        <v>963</v>
      </c>
    </row>
    <row r="2146" spans="21:63">
      <c r="U2146" t="s">
        <v>234</v>
      </c>
      <c r="V2146" t="s">
        <v>230</v>
      </c>
      <c r="W2146" t="s">
        <v>235</v>
      </c>
      <c r="X2146">
        <v>10</v>
      </c>
      <c r="Y2146">
        <v>95</v>
      </c>
      <c r="Z2146" t="s">
        <v>968</v>
      </c>
      <c r="AA2146" t="s">
        <v>972</v>
      </c>
      <c r="AB2146">
        <v>1</v>
      </c>
      <c r="AC2146" t="s">
        <v>960</v>
      </c>
      <c r="AD2146">
        <v>1</v>
      </c>
      <c r="AE2146">
        <v>20120630</v>
      </c>
      <c r="AF2146" s="358">
        <v>41090</v>
      </c>
      <c r="AG2146" s="147">
        <v>41090</v>
      </c>
      <c r="AH2146" s="147">
        <v>2012</v>
      </c>
      <c r="AV2146" t="s">
        <v>973</v>
      </c>
      <c r="AW2146" t="s">
        <v>971</v>
      </c>
      <c r="AX2146">
        <v>1000</v>
      </c>
      <c r="AY2146" t="s">
        <v>973</v>
      </c>
      <c r="AZ2146" t="s">
        <v>962</v>
      </c>
      <c r="BG2146" t="s">
        <v>973</v>
      </c>
      <c r="BH2146" t="s">
        <v>971</v>
      </c>
      <c r="BI2146">
        <v>1500</v>
      </c>
      <c r="BJ2146" t="s">
        <v>973</v>
      </c>
      <c r="BK2146" t="s">
        <v>963</v>
      </c>
    </row>
    <row r="2147" spans="21:63">
      <c r="U2147" t="s">
        <v>234</v>
      </c>
      <c r="V2147" t="s">
        <v>230</v>
      </c>
      <c r="W2147" t="s">
        <v>235</v>
      </c>
      <c r="X2147">
        <v>10</v>
      </c>
      <c r="Y2147">
        <v>95</v>
      </c>
      <c r="Z2147" t="s">
        <v>968</v>
      </c>
      <c r="AA2147" t="s">
        <v>972</v>
      </c>
      <c r="AB2147">
        <v>1</v>
      </c>
      <c r="AC2147" t="s">
        <v>960</v>
      </c>
      <c r="AD2147">
        <v>1</v>
      </c>
      <c r="AE2147">
        <v>20120731</v>
      </c>
      <c r="AF2147" s="358">
        <v>41121</v>
      </c>
      <c r="AG2147" s="147">
        <v>41121</v>
      </c>
      <c r="AH2147" s="147">
        <v>2012</v>
      </c>
      <c r="AV2147" t="s">
        <v>973</v>
      </c>
      <c r="AW2147" t="s">
        <v>971</v>
      </c>
      <c r="AX2147">
        <v>1000</v>
      </c>
      <c r="AY2147" t="s">
        <v>973</v>
      </c>
      <c r="AZ2147" t="s">
        <v>962</v>
      </c>
      <c r="BG2147" t="s">
        <v>973</v>
      </c>
      <c r="BH2147" t="s">
        <v>971</v>
      </c>
      <c r="BI2147">
        <v>1500</v>
      </c>
      <c r="BJ2147" t="s">
        <v>973</v>
      </c>
      <c r="BK2147" t="s">
        <v>963</v>
      </c>
    </row>
    <row r="2148" spans="21:63">
      <c r="U2148" t="s">
        <v>234</v>
      </c>
      <c r="V2148" t="s">
        <v>230</v>
      </c>
      <c r="W2148" t="s">
        <v>235</v>
      </c>
      <c r="X2148">
        <v>10</v>
      </c>
      <c r="Y2148">
        <v>95</v>
      </c>
      <c r="Z2148" t="s">
        <v>968</v>
      </c>
      <c r="AA2148" t="s">
        <v>972</v>
      </c>
      <c r="AB2148">
        <v>1</v>
      </c>
      <c r="AC2148" t="s">
        <v>960</v>
      </c>
      <c r="AD2148">
        <v>1</v>
      </c>
      <c r="AE2148">
        <v>20120831</v>
      </c>
      <c r="AF2148" s="358">
        <v>41152</v>
      </c>
      <c r="AG2148" s="147">
        <v>41152</v>
      </c>
      <c r="AH2148" s="147">
        <v>2012</v>
      </c>
      <c r="AV2148" t="s">
        <v>973</v>
      </c>
      <c r="AW2148" t="s">
        <v>971</v>
      </c>
      <c r="AX2148">
        <v>1000</v>
      </c>
      <c r="AY2148" t="s">
        <v>973</v>
      </c>
      <c r="AZ2148" t="s">
        <v>962</v>
      </c>
      <c r="BG2148" t="s">
        <v>973</v>
      </c>
      <c r="BH2148" t="s">
        <v>971</v>
      </c>
      <c r="BI2148">
        <v>1500</v>
      </c>
      <c r="BJ2148" t="s">
        <v>973</v>
      </c>
      <c r="BK2148" t="s">
        <v>963</v>
      </c>
    </row>
    <row r="2149" spans="21:63">
      <c r="U2149" t="s">
        <v>234</v>
      </c>
      <c r="V2149" t="s">
        <v>230</v>
      </c>
      <c r="W2149" t="s">
        <v>235</v>
      </c>
      <c r="X2149">
        <v>10</v>
      </c>
      <c r="Y2149">
        <v>95</v>
      </c>
      <c r="Z2149" t="s">
        <v>968</v>
      </c>
      <c r="AA2149" t="s">
        <v>972</v>
      </c>
      <c r="AB2149">
        <v>1</v>
      </c>
      <c r="AC2149" t="s">
        <v>960</v>
      </c>
      <c r="AD2149">
        <v>1</v>
      </c>
      <c r="AE2149">
        <v>20120930</v>
      </c>
      <c r="AF2149" s="358">
        <v>41182</v>
      </c>
      <c r="AG2149" s="147">
        <v>41182</v>
      </c>
      <c r="AH2149" s="147">
        <v>2012</v>
      </c>
      <c r="AV2149" t="s">
        <v>973</v>
      </c>
      <c r="AW2149" t="s">
        <v>971</v>
      </c>
      <c r="AX2149">
        <v>1000</v>
      </c>
      <c r="AY2149" t="s">
        <v>973</v>
      </c>
      <c r="AZ2149" t="s">
        <v>962</v>
      </c>
      <c r="BG2149" t="s">
        <v>973</v>
      </c>
      <c r="BH2149" t="s">
        <v>971</v>
      </c>
      <c r="BI2149">
        <v>1500</v>
      </c>
      <c r="BJ2149" t="s">
        <v>973</v>
      </c>
      <c r="BK2149" t="s">
        <v>963</v>
      </c>
    </row>
    <row r="2150" spans="21:63">
      <c r="U2150" t="s">
        <v>234</v>
      </c>
      <c r="V2150" t="s">
        <v>230</v>
      </c>
      <c r="W2150" t="s">
        <v>235</v>
      </c>
      <c r="X2150">
        <v>10</v>
      </c>
      <c r="Y2150">
        <v>400</v>
      </c>
      <c r="Z2150" t="s">
        <v>977</v>
      </c>
      <c r="AA2150" t="s">
        <v>978</v>
      </c>
      <c r="AB2150">
        <v>1</v>
      </c>
      <c r="AC2150" t="s">
        <v>960</v>
      </c>
      <c r="AD2150">
        <v>1</v>
      </c>
      <c r="AE2150">
        <v>20090731</v>
      </c>
      <c r="AF2150" s="358">
        <v>40025</v>
      </c>
      <c r="AG2150" s="147">
        <v>40025</v>
      </c>
      <c r="AH2150" s="147">
        <v>2009</v>
      </c>
      <c r="AK2150" t="s">
        <v>979</v>
      </c>
      <c r="AL2150" t="s">
        <v>980</v>
      </c>
      <c r="AM2150">
        <v>6.5</v>
      </c>
      <c r="AN2150" t="s">
        <v>979</v>
      </c>
      <c r="AO2150" t="s">
        <v>981</v>
      </c>
      <c r="BG2150" t="s">
        <v>979</v>
      </c>
      <c r="BH2150" t="s">
        <v>971</v>
      </c>
      <c r="BI2150">
        <v>9</v>
      </c>
      <c r="BJ2150" t="s">
        <v>979</v>
      </c>
      <c r="BK2150" t="s">
        <v>963</v>
      </c>
    </row>
    <row r="2151" spans="21:63">
      <c r="U2151" t="s">
        <v>234</v>
      </c>
      <c r="V2151" t="s">
        <v>230</v>
      </c>
      <c r="W2151" t="s">
        <v>235</v>
      </c>
      <c r="X2151">
        <v>10</v>
      </c>
      <c r="Y2151">
        <v>400</v>
      </c>
      <c r="Z2151" t="s">
        <v>977</v>
      </c>
      <c r="AA2151" t="s">
        <v>978</v>
      </c>
      <c r="AB2151">
        <v>1</v>
      </c>
      <c r="AC2151" t="s">
        <v>960</v>
      </c>
      <c r="AD2151">
        <v>1</v>
      </c>
      <c r="AE2151">
        <v>20090831</v>
      </c>
      <c r="AF2151" s="358">
        <v>40056</v>
      </c>
      <c r="AG2151" s="147">
        <v>40056</v>
      </c>
      <c r="AH2151" s="147">
        <v>2009</v>
      </c>
      <c r="AK2151" t="s">
        <v>979</v>
      </c>
      <c r="AL2151" t="s">
        <v>980</v>
      </c>
      <c r="AM2151">
        <v>6.5</v>
      </c>
      <c r="AN2151" t="s">
        <v>979</v>
      </c>
      <c r="AO2151" t="s">
        <v>981</v>
      </c>
      <c r="BG2151" t="s">
        <v>979</v>
      </c>
      <c r="BH2151" t="s">
        <v>971</v>
      </c>
      <c r="BI2151">
        <v>9</v>
      </c>
      <c r="BJ2151" t="s">
        <v>979</v>
      </c>
      <c r="BK2151" t="s">
        <v>963</v>
      </c>
    </row>
    <row r="2152" spans="21:63">
      <c r="U2152" t="s">
        <v>234</v>
      </c>
      <c r="V2152" t="s">
        <v>230</v>
      </c>
      <c r="W2152" t="s">
        <v>235</v>
      </c>
      <c r="X2152">
        <v>10</v>
      </c>
      <c r="Y2152">
        <v>400</v>
      </c>
      <c r="Z2152" t="s">
        <v>977</v>
      </c>
      <c r="AA2152" t="s">
        <v>978</v>
      </c>
      <c r="AB2152">
        <v>1</v>
      </c>
      <c r="AC2152" t="s">
        <v>960</v>
      </c>
      <c r="AD2152">
        <v>1</v>
      </c>
      <c r="AE2152">
        <v>20090930</v>
      </c>
      <c r="AF2152" s="358">
        <v>40086</v>
      </c>
      <c r="AG2152" s="147">
        <v>40086</v>
      </c>
      <c r="AH2152" s="147">
        <v>2009</v>
      </c>
      <c r="AK2152" t="s">
        <v>979</v>
      </c>
      <c r="AL2152" t="s">
        <v>980</v>
      </c>
      <c r="AM2152">
        <v>6.5</v>
      </c>
      <c r="AN2152" t="s">
        <v>979</v>
      </c>
      <c r="AO2152" t="s">
        <v>981</v>
      </c>
      <c r="BG2152" t="s">
        <v>979</v>
      </c>
      <c r="BH2152" t="s">
        <v>971</v>
      </c>
      <c r="BI2152">
        <v>9</v>
      </c>
      <c r="BJ2152" t="s">
        <v>979</v>
      </c>
      <c r="BK2152" t="s">
        <v>963</v>
      </c>
    </row>
    <row r="2153" spans="21:63">
      <c r="U2153" t="s">
        <v>234</v>
      </c>
      <c r="V2153" t="s">
        <v>230</v>
      </c>
      <c r="W2153" t="s">
        <v>235</v>
      </c>
      <c r="X2153">
        <v>10</v>
      </c>
      <c r="Y2153">
        <v>400</v>
      </c>
      <c r="Z2153" t="s">
        <v>977</v>
      </c>
      <c r="AA2153" t="s">
        <v>978</v>
      </c>
      <c r="AB2153">
        <v>1</v>
      </c>
      <c r="AC2153" t="s">
        <v>960</v>
      </c>
      <c r="AD2153">
        <v>1</v>
      </c>
      <c r="AE2153">
        <v>20091031</v>
      </c>
      <c r="AF2153" s="358">
        <v>40117</v>
      </c>
      <c r="AG2153" s="147">
        <v>40117</v>
      </c>
      <c r="AH2153" s="147">
        <v>2009</v>
      </c>
      <c r="AK2153" t="s">
        <v>979</v>
      </c>
      <c r="AL2153" t="s">
        <v>980</v>
      </c>
      <c r="AM2153">
        <v>6.5</v>
      </c>
      <c r="AN2153" t="s">
        <v>979</v>
      </c>
      <c r="AO2153" t="s">
        <v>981</v>
      </c>
      <c r="BG2153" t="s">
        <v>979</v>
      </c>
      <c r="BH2153" t="s">
        <v>971</v>
      </c>
      <c r="BI2153">
        <v>9</v>
      </c>
      <c r="BJ2153" t="s">
        <v>979</v>
      </c>
      <c r="BK2153" t="s">
        <v>963</v>
      </c>
    </row>
    <row r="2154" spans="21:63">
      <c r="U2154" t="s">
        <v>234</v>
      </c>
      <c r="V2154" t="s">
        <v>230</v>
      </c>
      <c r="W2154" t="s">
        <v>235</v>
      </c>
      <c r="X2154">
        <v>10</v>
      </c>
      <c r="Y2154">
        <v>400</v>
      </c>
      <c r="Z2154" t="s">
        <v>977</v>
      </c>
      <c r="AA2154" t="s">
        <v>978</v>
      </c>
      <c r="AB2154">
        <v>1</v>
      </c>
      <c r="AC2154" t="s">
        <v>960</v>
      </c>
      <c r="AD2154">
        <v>1</v>
      </c>
      <c r="AE2154">
        <v>20091130</v>
      </c>
      <c r="AF2154" s="358">
        <v>40147</v>
      </c>
      <c r="AG2154" s="147">
        <v>40147</v>
      </c>
      <c r="AH2154" s="147">
        <v>2009</v>
      </c>
      <c r="AK2154" t="s">
        <v>979</v>
      </c>
      <c r="AL2154" t="s">
        <v>980</v>
      </c>
      <c r="AM2154">
        <v>6.5</v>
      </c>
      <c r="AN2154" t="s">
        <v>979</v>
      </c>
      <c r="AO2154" t="s">
        <v>981</v>
      </c>
      <c r="BG2154" t="s">
        <v>979</v>
      </c>
      <c r="BH2154" t="s">
        <v>971</v>
      </c>
      <c r="BI2154">
        <v>9</v>
      </c>
      <c r="BJ2154" t="s">
        <v>979</v>
      </c>
      <c r="BK2154" t="s">
        <v>963</v>
      </c>
    </row>
    <row r="2155" spans="21:63">
      <c r="U2155" t="s">
        <v>234</v>
      </c>
      <c r="V2155" t="s">
        <v>230</v>
      </c>
      <c r="W2155" t="s">
        <v>235</v>
      </c>
      <c r="X2155">
        <v>10</v>
      </c>
      <c r="Y2155">
        <v>400</v>
      </c>
      <c r="Z2155" t="s">
        <v>977</v>
      </c>
      <c r="AA2155" t="s">
        <v>978</v>
      </c>
      <c r="AB2155">
        <v>1</v>
      </c>
      <c r="AC2155" t="s">
        <v>960</v>
      </c>
      <c r="AD2155">
        <v>1</v>
      </c>
      <c r="AE2155">
        <v>20091231</v>
      </c>
      <c r="AF2155" s="358">
        <v>40178</v>
      </c>
      <c r="AG2155" s="147">
        <v>40178</v>
      </c>
      <c r="AH2155" s="147">
        <v>2009</v>
      </c>
      <c r="AK2155" t="s">
        <v>979</v>
      </c>
      <c r="AL2155" t="s">
        <v>980</v>
      </c>
      <c r="AM2155">
        <v>6.5</v>
      </c>
      <c r="AN2155" t="s">
        <v>979</v>
      </c>
      <c r="AO2155" t="s">
        <v>981</v>
      </c>
      <c r="BG2155" t="s">
        <v>979</v>
      </c>
      <c r="BH2155" t="s">
        <v>971</v>
      </c>
      <c r="BI2155">
        <v>9</v>
      </c>
      <c r="BJ2155" t="s">
        <v>979</v>
      </c>
      <c r="BK2155" t="s">
        <v>963</v>
      </c>
    </row>
    <row r="2156" spans="21:63">
      <c r="U2156" t="s">
        <v>234</v>
      </c>
      <c r="V2156" t="s">
        <v>230</v>
      </c>
      <c r="W2156" t="s">
        <v>235</v>
      </c>
      <c r="X2156">
        <v>10</v>
      </c>
      <c r="Y2156">
        <v>400</v>
      </c>
      <c r="Z2156" t="s">
        <v>977</v>
      </c>
      <c r="AA2156" t="s">
        <v>978</v>
      </c>
      <c r="AB2156">
        <v>1</v>
      </c>
      <c r="AC2156" t="s">
        <v>960</v>
      </c>
      <c r="AD2156">
        <v>1</v>
      </c>
      <c r="AE2156">
        <v>20100131</v>
      </c>
      <c r="AF2156" s="358">
        <v>40209</v>
      </c>
      <c r="AG2156" s="147">
        <v>40209</v>
      </c>
      <c r="AH2156" s="147">
        <v>2010</v>
      </c>
      <c r="AK2156" t="s">
        <v>979</v>
      </c>
      <c r="AL2156" t="s">
        <v>980</v>
      </c>
      <c r="AM2156">
        <v>6.5</v>
      </c>
      <c r="AN2156" t="s">
        <v>979</v>
      </c>
      <c r="AO2156" t="s">
        <v>981</v>
      </c>
      <c r="BG2156" t="s">
        <v>979</v>
      </c>
      <c r="BH2156" t="s">
        <v>971</v>
      </c>
      <c r="BI2156">
        <v>9</v>
      </c>
      <c r="BJ2156" t="s">
        <v>979</v>
      </c>
      <c r="BK2156" t="s">
        <v>963</v>
      </c>
    </row>
    <row r="2157" spans="21:63">
      <c r="U2157" t="s">
        <v>234</v>
      </c>
      <c r="V2157" t="s">
        <v>230</v>
      </c>
      <c r="W2157" t="s">
        <v>235</v>
      </c>
      <c r="X2157">
        <v>10</v>
      </c>
      <c r="Y2157">
        <v>400</v>
      </c>
      <c r="Z2157" t="s">
        <v>977</v>
      </c>
      <c r="AA2157" t="s">
        <v>978</v>
      </c>
      <c r="AB2157">
        <v>1</v>
      </c>
      <c r="AC2157" t="s">
        <v>960</v>
      </c>
      <c r="AD2157">
        <v>1</v>
      </c>
      <c r="AE2157">
        <v>20100228</v>
      </c>
      <c r="AF2157" s="358">
        <v>40237</v>
      </c>
      <c r="AG2157" s="147">
        <v>40237</v>
      </c>
      <c r="AH2157" s="147">
        <v>2010</v>
      </c>
      <c r="AK2157" t="s">
        <v>979</v>
      </c>
      <c r="AL2157" t="s">
        <v>980</v>
      </c>
      <c r="AM2157">
        <v>6.5</v>
      </c>
      <c r="AN2157" t="s">
        <v>979</v>
      </c>
      <c r="AO2157" t="s">
        <v>981</v>
      </c>
      <c r="BG2157" t="s">
        <v>979</v>
      </c>
      <c r="BH2157" t="s">
        <v>971</v>
      </c>
      <c r="BI2157">
        <v>9</v>
      </c>
      <c r="BJ2157" t="s">
        <v>979</v>
      </c>
      <c r="BK2157" t="s">
        <v>963</v>
      </c>
    </row>
    <row r="2158" spans="21:63">
      <c r="U2158" t="s">
        <v>234</v>
      </c>
      <c r="V2158" t="s">
        <v>230</v>
      </c>
      <c r="W2158" t="s">
        <v>235</v>
      </c>
      <c r="X2158">
        <v>10</v>
      </c>
      <c r="Y2158">
        <v>400</v>
      </c>
      <c r="Z2158" t="s">
        <v>977</v>
      </c>
      <c r="AA2158" t="s">
        <v>978</v>
      </c>
      <c r="AB2158">
        <v>1</v>
      </c>
      <c r="AC2158" t="s">
        <v>960</v>
      </c>
      <c r="AD2158">
        <v>1</v>
      </c>
      <c r="AE2158">
        <v>20100331</v>
      </c>
      <c r="AF2158" s="358">
        <v>40268</v>
      </c>
      <c r="AG2158" s="147">
        <v>40268</v>
      </c>
      <c r="AH2158" s="147">
        <v>2010</v>
      </c>
      <c r="AK2158" t="s">
        <v>979</v>
      </c>
      <c r="AL2158" t="s">
        <v>980</v>
      </c>
      <c r="AM2158">
        <v>6.5</v>
      </c>
      <c r="AN2158" t="s">
        <v>979</v>
      </c>
      <c r="AO2158" t="s">
        <v>981</v>
      </c>
      <c r="BG2158" t="s">
        <v>979</v>
      </c>
      <c r="BH2158" t="s">
        <v>971</v>
      </c>
      <c r="BI2158">
        <v>9</v>
      </c>
      <c r="BJ2158" t="s">
        <v>979</v>
      </c>
      <c r="BK2158" t="s">
        <v>963</v>
      </c>
    </row>
    <row r="2159" spans="21:63">
      <c r="U2159" t="s">
        <v>234</v>
      </c>
      <c r="V2159" t="s">
        <v>230</v>
      </c>
      <c r="W2159" t="s">
        <v>235</v>
      </c>
      <c r="X2159">
        <v>10</v>
      </c>
      <c r="Y2159">
        <v>400</v>
      </c>
      <c r="Z2159" t="s">
        <v>977</v>
      </c>
      <c r="AA2159" t="s">
        <v>978</v>
      </c>
      <c r="AB2159">
        <v>1</v>
      </c>
      <c r="AC2159" t="s">
        <v>960</v>
      </c>
      <c r="AD2159">
        <v>1</v>
      </c>
      <c r="AE2159">
        <v>20100430</v>
      </c>
      <c r="AF2159" s="358">
        <v>40298</v>
      </c>
      <c r="AG2159" s="147">
        <v>40298</v>
      </c>
      <c r="AH2159" s="147">
        <v>2010</v>
      </c>
      <c r="AK2159" t="s">
        <v>979</v>
      </c>
      <c r="AL2159" t="s">
        <v>980</v>
      </c>
      <c r="AM2159">
        <v>6.5</v>
      </c>
      <c r="AN2159" t="s">
        <v>979</v>
      </c>
      <c r="AO2159" t="s">
        <v>981</v>
      </c>
      <c r="BG2159" t="s">
        <v>979</v>
      </c>
      <c r="BH2159" t="s">
        <v>971</v>
      </c>
      <c r="BI2159">
        <v>9</v>
      </c>
      <c r="BJ2159" t="s">
        <v>979</v>
      </c>
      <c r="BK2159" t="s">
        <v>963</v>
      </c>
    </row>
    <row r="2160" spans="21:63">
      <c r="U2160" t="s">
        <v>234</v>
      </c>
      <c r="V2160" t="s">
        <v>230</v>
      </c>
      <c r="W2160" t="s">
        <v>235</v>
      </c>
      <c r="X2160">
        <v>10</v>
      </c>
      <c r="Y2160">
        <v>400</v>
      </c>
      <c r="Z2160" t="s">
        <v>977</v>
      </c>
      <c r="AA2160" t="s">
        <v>978</v>
      </c>
      <c r="AB2160">
        <v>1</v>
      </c>
      <c r="AC2160" t="s">
        <v>960</v>
      </c>
      <c r="AD2160">
        <v>1</v>
      </c>
      <c r="AE2160">
        <v>20100531</v>
      </c>
      <c r="AF2160" s="358">
        <v>40329</v>
      </c>
      <c r="AG2160" s="147">
        <v>40329</v>
      </c>
      <c r="AH2160" s="147">
        <v>2010</v>
      </c>
      <c r="AK2160" t="s">
        <v>979</v>
      </c>
      <c r="AL2160" t="s">
        <v>980</v>
      </c>
      <c r="AM2160">
        <v>6.5</v>
      </c>
      <c r="AN2160" t="s">
        <v>979</v>
      </c>
      <c r="AO2160" t="s">
        <v>981</v>
      </c>
      <c r="BG2160" t="s">
        <v>979</v>
      </c>
      <c r="BH2160" t="s">
        <v>971</v>
      </c>
      <c r="BI2160">
        <v>9</v>
      </c>
      <c r="BJ2160" t="s">
        <v>979</v>
      </c>
      <c r="BK2160" t="s">
        <v>963</v>
      </c>
    </row>
    <row r="2161" spans="21:63">
      <c r="U2161" t="s">
        <v>234</v>
      </c>
      <c r="V2161" t="s">
        <v>230</v>
      </c>
      <c r="W2161" t="s">
        <v>235</v>
      </c>
      <c r="X2161">
        <v>10</v>
      </c>
      <c r="Y2161">
        <v>400</v>
      </c>
      <c r="Z2161" t="s">
        <v>977</v>
      </c>
      <c r="AA2161" t="s">
        <v>978</v>
      </c>
      <c r="AB2161">
        <v>1</v>
      </c>
      <c r="AC2161" t="s">
        <v>960</v>
      </c>
      <c r="AD2161">
        <v>1</v>
      </c>
      <c r="AE2161">
        <v>20100630</v>
      </c>
      <c r="AF2161" s="358">
        <v>40359</v>
      </c>
      <c r="AG2161" s="147">
        <v>40359</v>
      </c>
      <c r="AH2161" s="147">
        <v>2010</v>
      </c>
      <c r="AK2161" t="s">
        <v>979</v>
      </c>
      <c r="AL2161" t="s">
        <v>980</v>
      </c>
      <c r="AM2161">
        <v>6.5</v>
      </c>
      <c r="AN2161" t="s">
        <v>979</v>
      </c>
      <c r="AO2161" t="s">
        <v>981</v>
      </c>
      <c r="BG2161" t="s">
        <v>979</v>
      </c>
      <c r="BH2161" t="s">
        <v>971</v>
      </c>
      <c r="BI2161">
        <v>9</v>
      </c>
      <c r="BJ2161" t="s">
        <v>979</v>
      </c>
      <c r="BK2161" t="s">
        <v>963</v>
      </c>
    </row>
    <row r="2162" spans="21:63">
      <c r="U2162" t="s">
        <v>234</v>
      </c>
      <c r="V2162" t="s">
        <v>230</v>
      </c>
      <c r="W2162" t="s">
        <v>235</v>
      </c>
      <c r="X2162">
        <v>10</v>
      </c>
      <c r="Y2162">
        <v>400</v>
      </c>
      <c r="Z2162" t="s">
        <v>977</v>
      </c>
      <c r="AA2162" t="s">
        <v>978</v>
      </c>
      <c r="AB2162">
        <v>1</v>
      </c>
      <c r="AC2162" t="s">
        <v>960</v>
      </c>
      <c r="AD2162">
        <v>1</v>
      </c>
      <c r="AE2162">
        <v>20100731</v>
      </c>
      <c r="AF2162" s="358">
        <v>40390</v>
      </c>
      <c r="AG2162" s="147">
        <v>40390</v>
      </c>
      <c r="AH2162" s="147">
        <v>2010</v>
      </c>
      <c r="AK2162" t="s">
        <v>979</v>
      </c>
      <c r="AL2162" t="s">
        <v>980</v>
      </c>
      <c r="AM2162">
        <v>6.5</v>
      </c>
      <c r="AN2162" t="s">
        <v>979</v>
      </c>
      <c r="AO2162" t="s">
        <v>981</v>
      </c>
      <c r="BG2162" t="s">
        <v>979</v>
      </c>
      <c r="BH2162" t="s">
        <v>971</v>
      </c>
      <c r="BI2162">
        <v>9</v>
      </c>
      <c r="BJ2162" t="s">
        <v>979</v>
      </c>
      <c r="BK2162" t="s">
        <v>963</v>
      </c>
    </row>
    <row r="2163" spans="21:63">
      <c r="U2163" t="s">
        <v>234</v>
      </c>
      <c r="V2163" t="s">
        <v>230</v>
      </c>
      <c r="W2163" t="s">
        <v>235</v>
      </c>
      <c r="X2163">
        <v>10</v>
      </c>
      <c r="Y2163">
        <v>400</v>
      </c>
      <c r="Z2163" t="s">
        <v>977</v>
      </c>
      <c r="AA2163" t="s">
        <v>978</v>
      </c>
      <c r="AB2163">
        <v>1</v>
      </c>
      <c r="AC2163" t="s">
        <v>960</v>
      </c>
      <c r="AD2163">
        <v>1</v>
      </c>
      <c r="AE2163">
        <v>20100831</v>
      </c>
      <c r="AF2163" s="358">
        <v>40421</v>
      </c>
      <c r="AG2163" s="147">
        <v>40421</v>
      </c>
      <c r="AH2163" s="147">
        <v>2010</v>
      </c>
      <c r="AK2163" t="s">
        <v>979</v>
      </c>
      <c r="AL2163" t="s">
        <v>980</v>
      </c>
      <c r="AM2163">
        <v>6.5</v>
      </c>
      <c r="AN2163" t="s">
        <v>979</v>
      </c>
      <c r="AO2163" t="s">
        <v>981</v>
      </c>
      <c r="BG2163" t="s">
        <v>979</v>
      </c>
      <c r="BH2163" t="s">
        <v>971</v>
      </c>
      <c r="BI2163">
        <v>9</v>
      </c>
      <c r="BJ2163" t="s">
        <v>979</v>
      </c>
      <c r="BK2163" t="s">
        <v>963</v>
      </c>
    </row>
    <row r="2164" spans="21:63">
      <c r="U2164" t="s">
        <v>234</v>
      </c>
      <c r="V2164" t="s">
        <v>230</v>
      </c>
      <c r="W2164" t="s">
        <v>235</v>
      </c>
      <c r="X2164">
        <v>10</v>
      </c>
      <c r="Y2164">
        <v>400</v>
      </c>
      <c r="Z2164" t="s">
        <v>977</v>
      </c>
      <c r="AA2164" t="s">
        <v>978</v>
      </c>
      <c r="AB2164">
        <v>1</v>
      </c>
      <c r="AC2164" t="s">
        <v>960</v>
      </c>
      <c r="AD2164">
        <v>1</v>
      </c>
      <c r="AE2164">
        <v>20100930</v>
      </c>
      <c r="AF2164" s="358">
        <v>40451</v>
      </c>
      <c r="AG2164" s="147">
        <v>40451</v>
      </c>
      <c r="AH2164" s="147">
        <v>2010</v>
      </c>
      <c r="AK2164" t="s">
        <v>979</v>
      </c>
      <c r="AL2164" t="s">
        <v>980</v>
      </c>
      <c r="AM2164">
        <v>6.5</v>
      </c>
      <c r="AN2164" t="s">
        <v>979</v>
      </c>
      <c r="AO2164" t="s">
        <v>981</v>
      </c>
      <c r="BG2164" t="s">
        <v>979</v>
      </c>
      <c r="BH2164" t="s">
        <v>971</v>
      </c>
      <c r="BI2164">
        <v>9</v>
      </c>
      <c r="BJ2164" t="s">
        <v>979</v>
      </c>
      <c r="BK2164" t="s">
        <v>963</v>
      </c>
    </row>
    <row r="2165" spans="21:63">
      <c r="U2165" t="s">
        <v>234</v>
      </c>
      <c r="V2165" t="s">
        <v>230</v>
      </c>
      <c r="W2165" t="s">
        <v>235</v>
      </c>
      <c r="X2165">
        <v>10</v>
      </c>
      <c r="Y2165">
        <v>400</v>
      </c>
      <c r="Z2165" t="s">
        <v>977</v>
      </c>
      <c r="AA2165" t="s">
        <v>978</v>
      </c>
      <c r="AB2165">
        <v>1</v>
      </c>
      <c r="AC2165" t="s">
        <v>960</v>
      </c>
      <c r="AD2165">
        <v>1</v>
      </c>
      <c r="AE2165">
        <v>20101031</v>
      </c>
      <c r="AF2165" s="358">
        <v>40482</v>
      </c>
      <c r="AG2165" s="147">
        <v>40482</v>
      </c>
      <c r="AH2165" s="147">
        <v>2010</v>
      </c>
      <c r="AK2165" t="s">
        <v>979</v>
      </c>
      <c r="AL2165" t="s">
        <v>980</v>
      </c>
      <c r="AM2165">
        <v>6.5</v>
      </c>
      <c r="AN2165" t="s">
        <v>979</v>
      </c>
      <c r="AO2165" t="s">
        <v>981</v>
      </c>
      <c r="BG2165" t="s">
        <v>979</v>
      </c>
      <c r="BH2165" t="s">
        <v>971</v>
      </c>
      <c r="BI2165">
        <v>9</v>
      </c>
      <c r="BJ2165" t="s">
        <v>979</v>
      </c>
      <c r="BK2165" t="s">
        <v>963</v>
      </c>
    </row>
    <row r="2166" spans="21:63">
      <c r="U2166" t="s">
        <v>234</v>
      </c>
      <c r="V2166" t="s">
        <v>230</v>
      </c>
      <c r="W2166" t="s">
        <v>235</v>
      </c>
      <c r="X2166">
        <v>10</v>
      </c>
      <c r="Y2166">
        <v>400</v>
      </c>
      <c r="Z2166" t="s">
        <v>977</v>
      </c>
      <c r="AA2166" t="s">
        <v>978</v>
      </c>
      <c r="AB2166">
        <v>1</v>
      </c>
      <c r="AC2166" t="s">
        <v>960</v>
      </c>
      <c r="AD2166">
        <v>1</v>
      </c>
      <c r="AE2166">
        <v>20101130</v>
      </c>
      <c r="AF2166" s="358">
        <v>40512</v>
      </c>
      <c r="AG2166" s="147">
        <v>40512</v>
      </c>
      <c r="AH2166" s="147">
        <v>2010</v>
      </c>
      <c r="AK2166" t="s">
        <v>979</v>
      </c>
      <c r="AL2166" t="s">
        <v>980</v>
      </c>
      <c r="AM2166">
        <v>6.5</v>
      </c>
      <c r="AN2166" t="s">
        <v>979</v>
      </c>
      <c r="AO2166" t="s">
        <v>981</v>
      </c>
      <c r="BG2166" t="s">
        <v>979</v>
      </c>
      <c r="BH2166" t="s">
        <v>971</v>
      </c>
      <c r="BI2166">
        <v>9</v>
      </c>
      <c r="BJ2166" t="s">
        <v>979</v>
      </c>
      <c r="BK2166" t="s">
        <v>963</v>
      </c>
    </row>
    <row r="2167" spans="21:63">
      <c r="U2167" t="s">
        <v>234</v>
      </c>
      <c r="V2167" t="s">
        <v>230</v>
      </c>
      <c r="W2167" t="s">
        <v>235</v>
      </c>
      <c r="X2167">
        <v>10</v>
      </c>
      <c r="Y2167">
        <v>400</v>
      </c>
      <c r="Z2167" t="s">
        <v>977</v>
      </c>
      <c r="AA2167" t="s">
        <v>978</v>
      </c>
      <c r="AB2167">
        <v>1</v>
      </c>
      <c r="AC2167" t="s">
        <v>960</v>
      </c>
      <c r="AD2167">
        <v>1</v>
      </c>
      <c r="AE2167">
        <v>20101231</v>
      </c>
      <c r="AF2167" s="358">
        <v>40543</v>
      </c>
      <c r="AG2167" s="147">
        <v>40543</v>
      </c>
      <c r="AH2167" s="147">
        <v>2010</v>
      </c>
      <c r="AK2167" t="s">
        <v>979</v>
      </c>
      <c r="AL2167" t="s">
        <v>980</v>
      </c>
      <c r="AM2167">
        <v>6.5</v>
      </c>
      <c r="AN2167" t="s">
        <v>979</v>
      </c>
      <c r="AO2167" t="s">
        <v>981</v>
      </c>
      <c r="BG2167" t="s">
        <v>979</v>
      </c>
      <c r="BH2167" t="s">
        <v>971</v>
      </c>
      <c r="BI2167">
        <v>9</v>
      </c>
      <c r="BJ2167" t="s">
        <v>979</v>
      </c>
      <c r="BK2167" t="s">
        <v>963</v>
      </c>
    </row>
    <row r="2168" spans="21:63">
      <c r="U2168" t="s">
        <v>234</v>
      </c>
      <c r="V2168" t="s">
        <v>230</v>
      </c>
      <c r="W2168" t="s">
        <v>235</v>
      </c>
      <c r="X2168">
        <v>10</v>
      </c>
      <c r="Y2168">
        <v>400</v>
      </c>
      <c r="Z2168" t="s">
        <v>977</v>
      </c>
      <c r="AA2168" t="s">
        <v>978</v>
      </c>
      <c r="AB2168">
        <v>1</v>
      </c>
      <c r="AC2168" t="s">
        <v>960</v>
      </c>
      <c r="AD2168">
        <v>1</v>
      </c>
      <c r="AE2168">
        <v>20110131</v>
      </c>
      <c r="AF2168" s="358">
        <v>40574</v>
      </c>
      <c r="AG2168" s="147">
        <v>40574</v>
      </c>
      <c r="AH2168" s="147">
        <v>2011</v>
      </c>
      <c r="AK2168" t="s">
        <v>979</v>
      </c>
      <c r="AL2168" t="s">
        <v>980</v>
      </c>
      <c r="AM2168">
        <v>6.5</v>
      </c>
      <c r="AN2168" t="s">
        <v>979</v>
      </c>
      <c r="AO2168" t="s">
        <v>981</v>
      </c>
      <c r="BG2168" t="s">
        <v>979</v>
      </c>
      <c r="BH2168" t="s">
        <v>971</v>
      </c>
      <c r="BI2168">
        <v>9</v>
      </c>
      <c r="BJ2168" t="s">
        <v>979</v>
      </c>
      <c r="BK2168" t="s">
        <v>963</v>
      </c>
    </row>
    <row r="2169" spans="21:63">
      <c r="U2169" t="s">
        <v>234</v>
      </c>
      <c r="V2169" t="s">
        <v>230</v>
      </c>
      <c r="W2169" t="s">
        <v>235</v>
      </c>
      <c r="X2169">
        <v>10</v>
      </c>
      <c r="Y2169">
        <v>400</v>
      </c>
      <c r="Z2169" t="s">
        <v>977</v>
      </c>
      <c r="AA2169" t="s">
        <v>978</v>
      </c>
      <c r="AB2169">
        <v>1</v>
      </c>
      <c r="AC2169" t="s">
        <v>960</v>
      </c>
      <c r="AD2169">
        <v>1</v>
      </c>
      <c r="AE2169">
        <v>20110228</v>
      </c>
      <c r="AF2169" s="358">
        <v>40602</v>
      </c>
      <c r="AG2169" s="147">
        <v>40602</v>
      </c>
      <c r="AH2169" s="147">
        <v>2011</v>
      </c>
      <c r="AK2169" t="s">
        <v>979</v>
      </c>
      <c r="AL2169" t="s">
        <v>980</v>
      </c>
      <c r="AM2169">
        <v>6.5</v>
      </c>
      <c r="AN2169" t="s">
        <v>979</v>
      </c>
      <c r="AO2169" t="s">
        <v>981</v>
      </c>
      <c r="BG2169" t="s">
        <v>979</v>
      </c>
      <c r="BH2169" t="s">
        <v>971</v>
      </c>
      <c r="BI2169">
        <v>9</v>
      </c>
      <c r="BJ2169" t="s">
        <v>979</v>
      </c>
      <c r="BK2169" t="s">
        <v>963</v>
      </c>
    </row>
    <row r="2170" spans="21:63">
      <c r="U2170" t="s">
        <v>234</v>
      </c>
      <c r="V2170" t="s">
        <v>230</v>
      </c>
      <c r="W2170" t="s">
        <v>235</v>
      </c>
      <c r="X2170">
        <v>10</v>
      </c>
      <c r="Y2170">
        <v>400</v>
      </c>
      <c r="Z2170" t="s">
        <v>977</v>
      </c>
      <c r="AA2170" t="s">
        <v>978</v>
      </c>
      <c r="AB2170">
        <v>1</v>
      </c>
      <c r="AC2170" t="s">
        <v>960</v>
      </c>
      <c r="AD2170">
        <v>1</v>
      </c>
      <c r="AE2170">
        <v>20110331</v>
      </c>
      <c r="AF2170" s="358">
        <v>40633</v>
      </c>
      <c r="AG2170" s="147">
        <v>40633</v>
      </c>
      <c r="AH2170" s="147">
        <v>2011</v>
      </c>
      <c r="AK2170" t="s">
        <v>979</v>
      </c>
      <c r="AL2170" t="s">
        <v>980</v>
      </c>
      <c r="AM2170">
        <v>6.5</v>
      </c>
      <c r="AN2170" t="s">
        <v>979</v>
      </c>
      <c r="AO2170" t="s">
        <v>981</v>
      </c>
      <c r="BG2170" t="s">
        <v>979</v>
      </c>
      <c r="BH2170" t="s">
        <v>971</v>
      </c>
      <c r="BI2170">
        <v>9</v>
      </c>
      <c r="BJ2170" t="s">
        <v>979</v>
      </c>
      <c r="BK2170" t="s">
        <v>963</v>
      </c>
    </row>
    <row r="2171" spans="21:63">
      <c r="U2171" t="s">
        <v>234</v>
      </c>
      <c r="V2171" t="s">
        <v>230</v>
      </c>
      <c r="W2171" t="s">
        <v>235</v>
      </c>
      <c r="X2171">
        <v>10</v>
      </c>
      <c r="Y2171">
        <v>400</v>
      </c>
      <c r="Z2171" t="s">
        <v>977</v>
      </c>
      <c r="AA2171" t="s">
        <v>978</v>
      </c>
      <c r="AB2171">
        <v>1</v>
      </c>
      <c r="AC2171" t="s">
        <v>960</v>
      </c>
      <c r="AD2171">
        <v>1</v>
      </c>
      <c r="AE2171">
        <v>20110430</v>
      </c>
      <c r="AF2171" s="358">
        <v>40663</v>
      </c>
      <c r="AG2171" s="147">
        <v>40663</v>
      </c>
      <c r="AH2171" s="147">
        <v>2011</v>
      </c>
      <c r="AK2171" t="s">
        <v>979</v>
      </c>
      <c r="AL2171" t="s">
        <v>980</v>
      </c>
      <c r="AM2171">
        <v>6.5</v>
      </c>
      <c r="AN2171" t="s">
        <v>979</v>
      </c>
      <c r="AO2171" t="s">
        <v>981</v>
      </c>
      <c r="BG2171" t="s">
        <v>979</v>
      </c>
      <c r="BH2171" t="s">
        <v>971</v>
      </c>
      <c r="BI2171">
        <v>9</v>
      </c>
      <c r="BJ2171" t="s">
        <v>979</v>
      </c>
      <c r="BK2171" t="s">
        <v>963</v>
      </c>
    </row>
    <row r="2172" spans="21:63">
      <c r="U2172" t="s">
        <v>234</v>
      </c>
      <c r="V2172" t="s">
        <v>230</v>
      </c>
      <c r="W2172" t="s">
        <v>235</v>
      </c>
      <c r="X2172">
        <v>10</v>
      </c>
      <c r="Y2172">
        <v>400</v>
      </c>
      <c r="Z2172" t="s">
        <v>977</v>
      </c>
      <c r="AA2172" t="s">
        <v>978</v>
      </c>
      <c r="AB2172">
        <v>1</v>
      </c>
      <c r="AC2172" t="s">
        <v>960</v>
      </c>
      <c r="AD2172">
        <v>1</v>
      </c>
      <c r="AE2172">
        <v>20110531</v>
      </c>
      <c r="AF2172" s="358">
        <v>40694</v>
      </c>
      <c r="AG2172" s="147">
        <v>40694</v>
      </c>
      <c r="AH2172" s="147">
        <v>2011</v>
      </c>
      <c r="AK2172" t="s">
        <v>979</v>
      </c>
      <c r="AL2172" t="s">
        <v>980</v>
      </c>
      <c r="AM2172">
        <v>6.5</v>
      </c>
      <c r="AN2172" t="s">
        <v>979</v>
      </c>
      <c r="AO2172" t="s">
        <v>981</v>
      </c>
      <c r="BG2172" t="s">
        <v>979</v>
      </c>
      <c r="BH2172" t="s">
        <v>971</v>
      </c>
      <c r="BI2172">
        <v>9</v>
      </c>
      <c r="BJ2172" t="s">
        <v>979</v>
      </c>
      <c r="BK2172" t="s">
        <v>963</v>
      </c>
    </row>
    <row r="2173" spans="21:63">
      <c r="U2173" t="s">
        <v>234</v>
      </c>
      <c r="V2173" t="s">
        <v>230</v>
      </c>
      <c r="W2173" t="s">
        <v>235</v>
      </c>
      <c r="X2173">
        <v>10</v>
      </c>
      <c r="Y2173">
        <v>400</v>
      </c>
      <c r="Z2173" t="s">
        <v>977</v>
      </c>
      <c r="AA2173" t="s">
        <v>978</v>
      </c>
      <c r="AB2173">
        <v>1</v>
      </c>
      <c r="AC2173" t="s">
        <v>960</v>
      </c>
      <c r="AD2173">
        <v>1</v>
      </c>
      <c r="AE2173">
        <v>20110630</v>
      </c>
      <c r="AF2173" s="358">
        <v>40724</v>
      </c>
      <c r="AG2173" s="147">
        <v>40724</v>
      </c>
      <c r="AH2173" s="147">
        <v>2011</v>
      </c>
      <c r="AK2173" t="s">
        <v>979</v>
      </c>
      <c r="AL2173" t="s">
        <v>980</v>
      </c>
      <c r="AM2173">
        <v>6.5</v>
      </c>
      <c r="AN2173" t="s">
        <v>979</v>
      </c>
      <c r="AO2173" t="s">
        <v>981</v>
      </c>
      <c r="BG2173" t="s">
        <v>979</v>
      </c>
      <c r="BH2173" t="s">
        <v>971</v>
      </c>
      <c r="BI2173">
        <v>9</v>
      </c>
      <c r="BJ2173" t="s">
        <v>979</v>
      </c>
      <c r="BK2173" t="s">
        <v>963</v>
      </c>
    </row>
    <row r="2174" spans="21:63">
      <c r="U2174" t="s">
        <v>234</v>
      </c>
      <c r="V2174" t="s">
        <v>230</v>
      </c>
      <c r="W2174" t="s">
        <v>235</v>
      </c>
      <c r="X2174">
        <v>10</v>
      </c>
      <c r="Y2174">
        <v>400</v>
      </c>
      <c r="Z2174" t="s">
        <v>977</v>
      </c>
      <c r="AA2174" t="s">
        <v>978</v>
      </c>
      <c r="AB2174">
        <v>1</v>
      </c>
      <c r="AC2174" t="s">
        <v>960</v>
      </c>
      <c r="AD2174">
        <v>1</v>
      </c>
      <c r="AE2174">
        <v>20110731</v>
      </c>
      <c r="AF2174" s="358">
        <v>40755</v>
      </c>
      <c r="AG2174" s="147">
        <v>40755</v>
      </c>
      <c r="AH2174" s="147">
        <v>2011</v>
      </c>
      <c r="AK2174" t="s">
        <v>979</v>
      </c>
      <c r="AL2174" t="s">
        <v>980</v>
      </c>
      <c r="AM2174">
        <v>6.5</v>
      </c>
      <c r="AN2174" t="s">
        <v>979</v>
      </c>
      <c r="AO2174" t="s">
        <v>981</v>
      </c>
      <c r="BG2174" t="s">
        <v>979</v>
      </c>
      <c r="BH2174" t="s">
        <v>971</v>
      </c>
      <c r="BI2174">
        <v>9</v>
      </c>
      <c r="BJ2174" t="s">
        <v>979</v>
      </c>
      <c r="BK2174" t="s">
        <v>963</v>
      </c>
    </row>
    <row r="2175" spans="21:63">
      <c r="U2175" t="s">
        <v>234</v>
      </c>
      <c r="V2175" t="s">
        <v>230</v>
      </c>
      <c r="W2175" t="s">
        <v>235</v>
      </c>
      <c r="X2175">
        <v>10</v>
      </c>
      <c r="Y2175">
        <v>400</v>
      </c>
      <c r="Z2175" t="s">
        <v>977</v>
      </c>
      <c r="AA2175" t="s">
        <v>978</v>
      </c>
      <c r="AB2175">
        <v>1</v>
      </c>
      <c r="AC2175" t="s">
        <v>960</v>
      </c>
      <c r="AD2175">
        <v>1</v>
      </c>
      <c r="AE2175">
        <v>20110831</v>
      </c>
      <c r="AF2175" s="358">
        <v>40786</v>
      </c>
      <c r="AG2175" s="147">
        <v>40786</v>
      </c>
      <c r="AH2175" s="147">
        <v>2011</v>
      </c>
      <c r="AK2175" t="s">
        <v>979</v>
      </c>
      <c r="AL2175" t="s">
        <v>980</v>
      </c>
      <c r="AM2175">
        <v>6.5</v>
      </c>
      <c r="AN2175" t="s">
        <v>979</v>
      </c>
      <c r="AO2175" t="s">
        <v>981</v>
      </c>
      <c r="BG2175" t="s">
        <v>979</v>
      </c>
      <c r="BH2175" t="s">
        <v>971</v>
      </c>
      <c r="BI2175">
        <v>9</v>
      </c>
      <c r="BJ2175" t="s">
        <v>979</v>
      </c>
      <c r="BK2175" t="s">
        <v>963</v>
      </c>
    </row>
    <row r="2176" spans="21:63">
      <c r="U2176" t="s">
        <v>234</v>
      </c>
      <c r="V2176" t="s">
        <v>230</v>
      </c>
      <c r="W2176" t="s">
        <v>235</v>
      </c>
      <c r="X2176">
        <v>10</v>
      </c>
      <c r="Y2176">
        <v>400</v>
      </c>
      <c r="Z2176" t="s">
        <v>977</v>
      </c>
      <c r="AA2176" t="s">
        <v>978</v>
      </c>
      <c r="AB2176">
        <v>1</v>
      </c>
      <c r="AC2176" t="s">
        <v>960</v>
      </c>
      <c r="AD2176">
        <v>1</v>
      </c>
      <c r="AE2176">
        <v>20110930</v>
      </c>
      <c r="AF2176" s="358">
        <v>40816</v>
      </c>
      <c r="AG2176" s="147">
        <v>40816</v>
      </c>
      <c r="AH2176" s="147">
        <v>2011</v>
      </c>
      <c r="AK2176" t="s">
        <v>979</v>
      </c>
      <c r="AL2176" t="s">
        <v>980</v>
      </c>
      <c r="AM2176">
        <v>6.5</v>
      </c>
      <c r="AN2176" t="s">
        <v>979</v>
      </c>
      <c r="AO2176" t="s">
        <v>981</v>
      </c>
      <c r="BG2176" t="s">
        <v>979</v>
      </c>
      <c r="BH2176" t="s">
        <v>971</v>
      </c>
      <c r="BI2176">
        <v>9</v>
      </c>
      <c r="BJ2176" t="s">
        <v>979</v>
      </c>
      <c r="BK2176" t="s">
        <v>963</v>
      </c>
    </row>
    <row r="2177" spans="21:63">
      <c r="U2177" t="s">
        <v>234</v>
      </c>
      <c r="V2177" t="s">
        <v>230</v>
      </c>
      <c r="W2177" t="s">
        <v>235</v>
      </c>
      <c r="X2177">
        <v>10</v>
      </c>
      <c r="Y2177">
        <v>400</v>
      </c>
      <c r="Z2177" t="s">
        <v>977</v>
      </c>
      <c r="AA2177" t="s">
        <v>978</v>
      </c>
      <c r="AB2177">
        <v>1</v>
      </c>
      <c r="AC2177" t="s">
        <v>960</v>
      </c>
      <c r="AD2177">
        <v>1</v>
      </c>
      <c r="AE2177">
        <v>20111031</v>
      </c>
      <c r="AF2177" s="358">
        <v>40847</v>
      </c>
      <c r="AG2177" s="147">
        <v>40847</v>
      </c>
      <c r="AH2177" s="147">
        <v>2011</v>
      </c>
      <c r="AK2177" t="s">
        <v>979</v>
      </c>
      <c r="AL2177" t="s">
        <v>980</v>
      </c>
      <c r="AM2177">
        <v>6.5</v>
      </c>
      <c r="AN2177" t="s">
        <v>979</v>
      </c>
      <c r="AO2177" t="s">
        <v>981</v>
      </c>
      <c r="BG2177" t="s">
        <v>979</v>
      </c>
      <c r="BH2177" t="s">
        <v>971</v>
      </c>
      <c r="BI2177">
        <v>9</v>
      </c>
      <c r="BJ2177" t="s">
        <v>979</v>
      </c>
      <c r="BK2177" t="s">
        <v>963</v>
      </c>
    </row>
    <row r="2178" spans="21:63">
      <c r="U2178" t="s">
        <v>234</v>
      </c>
      <c r="V2178" t="s">
        <v>230</v>
      </c>
      <c r="W2178" t="s">
        <v>235</v>
      </c>
      <c r="X2178">
        <v>10</v>
      </c>
      <c r="Y2178">
        <v>400</v>
      </c>
      <c r="Z2178" t="s">
        <v>977</v>
      </c>
      <c r="AA2178" t="s">
        <v>978</v>
      </c>
      <c r="AB2178">
        <v>1</v>
      </c>
      <c r="AC2178" t="s">
        <v>960</v>
      </c>
      <c r="AD2178">
        <v>1</v>
      </c>
      <c r="AE2178">
        <v>20111130</v>
      </c>
      <c r="AF2178" s="358">
        <v>40877</v>
      </c>
      <c r="AG2178" s="147">
        <v>40877</v>
      </c>
      <c r="AH2178" s="147">
        <v>2011</v>
      </c>
      <c r="AK2178" t="s">
        <v>979</v>
      </c>
      <c r="AL2178" t="s">
        <v>980</v>
      </c>
      <c r="AM2178">
        <v>6.5</v>
      </c>
      <c r="AN2178" t="s">
        <v>979</v>
      </c>
      <c r="AO2178" t="s">
        <v>981</v>
      </c>
      <c r="BG2178" t="s">
        <v>979</v>
      </c>
      <c r="BH2178" t="s">
        <v>971</v>
      </c>
      <c r="BI2178">
        <v>9</v>
      </c>
      <c r="BJ2178" t="s">
        <v>979</v>
      </c>
      <c r="BK2178" t="s">
        <v>963</v>
      </c>
    </row>
    <row r="2179" spans="21:63">
      <c r="U2179" t="s">
        <v>234</v>
      </c>
      <c r="V2179" t="s">
        <v>230</v>
      </c>
      <c r="W2179" t="s">
        <v>235</v>
      </c>
      <c r="X2179">
        <v>10</v>
      </c>
      <c r="Y2179">
        <v>400</v>
      </c>
      <c r="Z2179" t="s">
        <v>977</v>
      </c>
      <c r="AA2179" t="s">
        <v>978</v>
      </c>
      <c r="AB2179">
        <v>1</v>
      </c>
      <c r="AC2179" t="s">
        <v>960</v>
      </c>
      <c r="AD2179">
        <v>1</v>
      </c>
      <c r="AE2179">
        <v>20111231</v>
      </c>
      <c r="AF2179" s="358">
        <v>40908</v>
      </c>
      <c r="AG2179" s="147">
        <v>40908</v>
      </c>
      <c r="AH2179" s="147">
        <v>2011</v>
      </c>
      <c r="AK2179" t="s">
        <v>979</v>
      </c>
      <c r="AL2179" t="s">
        <v>980</v>
      </c>
      <c r="AM2179">
        <v>6.5</v>
      </c>
      <c r="AN2179" t="s">
        <v>979</v>
      </c>
      <c r="AO2179" t="s">
        <v>981</v>
      </c>
      <c r="BG2179" t="s">
        <v>979</v>
      </c>
      <c r="BH2179" t="s">
        <v>971</v>
      </c>
      <c r="BI2179">
        <v>9</v>
      </c>
      <c r="BJ2179" t="s">
        <v>979</v>
      </c>
      <c r="BK2179" t="s">
        <v>963</v>
      </c>
    </row>
    <row r="2180" spans="21:63">
      <c r="U2180" t="s">
        <v>234</v>
      </c>
      <c r="V2180" t="s">
        <v>230</v>
      </c>
      <c r="W2180" t="s">
        <v>235</v>
      </c>
      <c r="X2180">
        <v>10</v>
      </c>
      <c r="Y2180">
        <v>400</v>
      </c>
      <c r="Z2180" t="s">
        <v>977</v>
      </c>
      <c r="AA2180" t="s">
        <v>978</v>
      </c>
      <c r="AB2180">
        <v>1</v>
      </c>
      <c r="AC2180" t="s">
        <v>960</v>
      </c>
      <c r="AD2180">
        <v>1</v>
      </c>
      <c r="AE2180">
        <v>20120131</v>
      </c>
      <c r="AF2180" s="358">
        <v>40939</v>
      </c>
      <c r="AG2180" s="147">
        <v>40939</v>
      </c>
      <c r="AH2180" s="147">
        <v>2012</v>
      </c>
      <c r="AK2180" t="s">
        <v>979</v>
      </c>
      <c r="AL2180" t="s">
        <v>980</v>
      </c>
      <c r="AM2180">
        <v>6.5</v>
      </c>
      <c r="AN2180" t="s">
        <v>979</v>
      </c>
      <c r="AO2180" t="s">
        <v>981</v>
      </c>
      <c r="BG2180" t="s">
        <v>979</v>
      </c>
      <c r="BH2180" t="s">
        <v>971</v>
      </c>
      <c r="BI2180">
        <v>9</v>
      </c>
      <c r="BJ2180" t="s">
        <v>979</v>
      </c>
      <c r="BK2180" t="s">
        <v>963</v>
      </c>
    </row>
    <row r="2181" spans="21:63">
      <c r="U2181" t="s">
        <v>234</v>
      </c>
      <c r="V2181" t="s">
        <v>230</v>
      </c>
      <c r="W2181" t="s">
        <v>235</v>
      </c>
      <c r="X2181">
        <v>10</v>
      </c>
      <c r="Y2181">
        <v>400</v>
      </c>
      <c r="Z2181" t="s">
        <v>977</v>
      </c>
      <c r="AA2181" t="s">
        <v>978</v>
      </c>
      <c r="AB2181">
        <v>1</v>
      </c>
      <c r="AC2181" t="s">
        <v>960</v>
      </c>
      <c r="AD2181">
        <v>1</v>
      </c>
      <c r="AE2181">
        <v>20120229</v>
      </c>
      <c r="AF2181" s="358">
        <v>40968</v>
      </c>
      <c r="AG2181" s="147">
        <v>40968</v>
      </c>
      <c r="AH2181" s="147">
        <v>2012</v>
      </c>
      <c r="AK2181" t="s">
        <v>979</v>
      </c>
      <c r="AL2181" t="s">
        <v>980</v>
      </c>
      <c r="AM2181">
        <v>6.5</v>
      </c>
      <c r="AN2181" t="s">
        <v>979</v>
      </c>
      <c r="AO2181" t="s">
        <v>981</v>
      </c>
      <c r="BG2181" t="s">
        <v>979</v>
      </c>
      <c r="BH2181" t="s">
        <v>971</v>
      </c>
      <c r="BI2181">
        <v>9</v>
      </c>
      <c r="BJ2181" t="s">
        <v>979</v>
      </c>
      <c r="BK2181" t="s">
        <v>963</v>
      </c>
    </row>
    <row r="2182" spans="21:63">
      <c r="U2182" t="s">
        <v>234</v>
      </c>
      <c r="V2182" t="s">
        <v>230</v>
      </c>
      <c r="W2182" t="s">
        <v>235</v>
      </c>
      <c r="X2182">
        <v>10</v>
      </c>
      <c r="Y2182">
        <v>400</v>
      </c>
      <c r="Z2182" t="s">
        <v>977</v>
      </c>
      <c r="AA2182" t="s">
        <v>978</v>
      </c>
      <c r="AB2182">
        <v>1</v>
      </c>
      <c r="AC2182" t="s">
        <v>960</v>
      </c>
      <c r="AD2182">
        <v>1</v>
      </c>
      <c r="AE2182">
        <v>20120331</v>
      </c>
      <c r="AF2182" s="358">
        <v>40999</v>
      </c>
      <c r="AG2182" s="147">
        <v>40999</v>
      </c>
      <c r="AH2182" s="147">
        <v>2012</v>
      </c>
      <c r="AK2182" t="s">
        <v>979</v>
      </c>
      <c r="AL2182" t="s">
        <v>980</v>
      </c>
      <c r="AM2182">
        <v>6.5</v>
      </c>
      <c r="AN2182" t="s">
        <v>979</v>
      </c>
      <c r="AO2182" t="s">
        <v>981</v>
      </c>
      <c r="BG2182" t="s">
        <v>979</v>
      </c>
      <c r="BH2182" t="s">
        <v>971</v>
      </c>
      <c r="BI2182">
        <v>9</v>
      </c>
      <c r="BJ2182" t="s">
        <v>979</v>
      </c>
      <c r="BK2182" t="s">
        <v>963</v>
      </c>
    </row>
    <row r="2183" spans="21:63">
      <c r="U2183" t="s">
        <v>234</v>
      </c>
      <c r="V2183" t="s">
        <v>230</v>
      </c>
      <c r="W2183" t="s">
        <v>235</v>
      </c>
      <c r="X2183">
        <v>10</v>
      </c>
      <c r="Y2183">
        <v>400</v>
      </c>
      <c r="Z2183" t="s">
        <v>977</v>
      </c>
      <c r="AA2183" t="s">
        <v>978</v>
      </c>
      <c r="AB2183">
        <v>1</v>
      </c>
      <c r="AC2183" t="s">
        <v>960</v>
      </c>
      <c r="AD2183">
        <v>1</v>
      </c>
      <c r="AE2183">
        <v>20120430</v>
      </c>
      <c r="AF2183" s="358">
        <v>41029</v>
      </c>
      <c r="AG2183" s="147">
        <v>41029</v>
      </c>
      <c r="AH2183" s="147">
        <v>2012</v>
      </c>
      <c r="AK2183" t="s">
        <v>979</v>
      </c>
      <c r="AL2183" t="s">
        <v>980</v>
      </c>
      <c r="AM2183">
        <v>6.5</v>
      </c>
      <c r="AN2183" t="s">
        <v>979</v>
      </c>
      <c r="AO2183" t="s">
        <v>981</v>
      </c>
      <c r="BG2183" t="s">
        <v>979</v>
      </c>
      <c r="BH2183" t="s">
        <v>971</v>
      </c>
      <c r="BI2183">
        <v>9</v>
      </c>
      <c r="BJ2183" t="s">
        <v>979</v>
      </c>
      <c r="BK2183" t="s">
        <v>963</v>
      </c>
    </row>
    <row r="2184" spans="21:63">
      <c r="U2184" t="s">
        <v>234</v>
      </c>
      <c r="V2184" t="s">
        <v>230</v>
      </c>
      <c r="W2184" t="s">
        <v>235</v>
      </c>
      <c r="X2184">
        <v>10</v>
      </c>
      <c r="Y2184">
        <v>400</v>
      </c>
      <c r="Z2184" t="s">
        <v>977</v>
      </c>
      <c r="AA2184" t="s">
        <v>978</v>
      </c>
      <c r="AB2184">
        <v>1</v>
      </c>
      <c r="AC2184" t="s">
        <v>960</v>
      </c>
      <c r="AD2184">
        <v>1</v>
      </c>
      <c r="AE2184">
        <v>20120531</v>
      </c>
      <c r="AF2184" s="358">
        <v>41060</v>
      </c>
      <c r="AG2184" s="147">
        <v>41060</v>
      </c>
      <c r="AH2184" s="147">
        <v>2012</v>
      </c>
      <c r="AV2184" t="s">
        <v>979</v>
      </c>
      <c r="AW2184" t="s">
        <v>980</v>
      </c>
      <c r="AX2184">
        <v>6</v>
      </c>
      <c r="AY2184" t="s">
        <v>979</v>
      </c>
      <c r="AZ2184" t="s">
        <v>981</v>
      </c>
      <c r="BG2184" t="s">
        <v>979</v>
      </c>
      <c r="BH2184" t="s">
        <v>971</v>
      </c>
      <c r="BI2184">
        <v>9</v>
      </c>
      <c r="BJ2184" t="s">
        <v>979</v>
      </c>
      <c r="BK2184" t="s">
        <v>963</v>
      </c>
    </row>
    <row r="2185" spans="21:63">
      <c r="U2185" t="s">
        <v>234</v>
      </c>
      <c r="V2185" t="s">
        <v>230</v>
      </c>
      <c r="W2185" t="s">
        <v>235</v>
      </c>
      <c r="X2185">
        <v>10</v>
      </c>
      <c r="Y2185">
        <v>400</v>
      </c>
      <c r="Z2185" t="s">
        <v>977</v>
      </c>
      <c r="AA2185" t="s">
        <v>978</v>
      </c>
      <c r="AB2185">
        <v>1</v>
      </c>
      <c r="AC2185" t="s">
        <v>960</v>
      </c>
      <c r="AD2185">
        <v>1</v>
      </c>
      <c r="AE2185">
        <v>20120630</v>
      </c>
      <c r="AF2185" s="358">
        <v>41090</v>
      </c>
      <c r="AG2185" s="147">
        <v>41090</v>
      </c>
      <c r="AH2185" s="147">
        <v>2012</v>
      </c>
      <c r="AV2185" t="s">
        <v>979</v>
      </c>
      <c r="AW2185" t="s">
        <v>980</v>
      </c>
      <c r="AX2185">
        <v>6</v>
      </c>
      <c r="AY2185" t="s">
        <v>979</v>
      </c>
      <c r="AZ2185" t="s">
        <v>981</v>
      </c>
      <c r="BG2185" t="s">
        <v>979</v>
      </c>
      <c r="BH2185" t="s">
        <v>971</v>
      </c>
      <c r="BI2185">
        <v>9</v>
      </c>
      <c r="BJ2185" t="s">
        <v>979</v>
      </c>
      <c r="BK2185" t="s">
        <v>963</v>
      </c>
    </row>
    <row r="2186" spans="21:63">
      <c r="U2186" t="s">
        <v>234</v>
      </c>
      <c r="V2186" t="s">
        <v>230</v>
      </c>
      <c r="W2186" t="s">
        <v>235</v>
      </c>
      <c r="X2186">
        <v>10</v>
      </c>
      <c r="Y2186">
        <v>400</v>
      </c>
      <c r="Z2186" t="s">
        <v>977</v>
      </c>
      <c r="AA2186" t="s">
        <v>978</v>
      </c>
      <c r="AB2186">
        <v>1</v>
      </c>
      <c r="AC2186" t="s">
        <v>960</v>
      </c>
      <c r="AD2186">
        <v>1</v>
      </c>
      <c r="AE2186">
        <v>20120731</v>
      </c>
      <c r="AF2186" s="358">
        <v>41121</v>
      </c>
      <c r="AG2186" s="147">
        <v>41121</v>
      </c>
      <c r="AH2186" s="147">
        <v>2012</v>
      </c>
      <c r="AV2186" t="s">
        <v>979</v>
      </c>
      <c r="AW2186" t="s">
        <v>980</v>
      </c>
      <c r="AX2186">
        <v>6</v>
      </c>
      <c r="AY2186" t="s">
        <v>979</v>
      </c>
      <c r="AZ2186" t="s">
        <v>981</v>
      </c>
      <c r="BG2186" t="s">
        <v>979</v>
      </c>
      <c r="BH2186" t="s">
        <v>971</v>
      </c>
      <c r="BI2186">
        <v>9</v>
      </c>
      <c r="BJ2186" t="s">
        <v>979</v>
      </c>
      <c r="BK2186" t="s">
        <v>963</v>
      </c>
    </row>
    <row r="2187" spans="21:63">
      <c r="U2187" t="s">
        <v>234</v>
      </c>
      <c r="V2187" t="s">
        <v>230</v>
      </c>
      <c r="W2187" t="s">
        <v>235</v>
      </c>
      <c r="X2187">
        <v>10</v>
      </c>
      <c r="Y2187">
        <v>400</v>
      </c>
      <c r="Z2187" t="s">
        <v>977</v>
      </c>
      <c r="AA2187" t="s">
        <v>978</v>
      </c>
      <c r="AB2187">
        <v>1</v>
      </c>
      <c r="AC2187" t="s">
        <v>960</v>
      </c>
      <c r="AD2187">
        <v>1</v>
      </c>
      <c r="AE2187">
        <v>20120831</v>
      </c>
      <c r="AF2187" s="358">
        <v>41152</v>
      </c>
      <c r="AG2187" s="147">
        <v>41152</v>
      </c>
      <c r="AH2187" s="147">
        <v>2012</v>
      </c>
      <c r="AV2187" t="s">
        <v>979</v>
      </c>
      <c r="AW2187" t="s">
        <v>980</v>
      </c>
      <c r="AX2187">
        <v>6</v>
      </c>
      <c r="AY2187" t="s">
        <v>979</v>
      </c>
      <c r="AZ2187" t="s">
        <v>981</v>
      </c>
      <c r="BG2187" t="s">
        <v>979</v>
      </c>
      <c r="BH2187" t="s">
        <v>971</v>
      </c>
      <c r="BI2187">
        <v>9</v>
      </c>
      <c r="BJ2187" t="s">
        <v>979</v>
      </c>
      <c r="BK2187" t="s">
        <v>963</v>
      </c>
    </row>
    <row r="2188" spans="21:63">
      <c r="U2188" t="s">
        <v>234</v>
      </c>
      <c r="V2188" t="s">
        <v>230</v>
      </c>
      <c r="W2188" t="s">
        <v>235</v>
      </c>
      <c r="X2188">
        <v>10</v>
      </c>
      <c r="Y2188">
        <v>400</v>
      </c>
      <c r="Z2188" t="s">
        <v>977</v>
      </c>
      <c r="AA2188" t="s">
        <v>978</v>
      </c>
      <c r="AB2188">
        <v>1</v>
      </c>
      <c r="AC2188" t="s">
        <v>960</v>
      </c>
      <c r="AD2188">
        <v>1</v>
      </c>
      <c r="AE2188">
        <v>20120930</v>
      </c>
      <c r="AF2188" s="358">
        <v>41182</v>
      </c>
      <c r="AG2188" s="147">
        <v>41182</v>
      </c>
      <c r="AH2188" s="147">
        <v>2012</v>
      </c>
      <c r="AV2188" t="s">
        <v>979</v>
      </c>
      <c r="AW2188" t="s">
        <v>980</v>
      </c>
      <c r="AX2188">
        <v>6</v>
      </c>
      <c r="AY2188" t="s">
        <v>979</v>
      </c>
      <c r="AZ2188" t="s">
        <v>981</v>
      </c>
      <c r="BG2188" t="s">
        <v>979</v>
      </c>
      <c r="BH2188" t="s">
        <v>971</v>
      </c>
      <c r="BI2188">
        <v>9</v>
      </c>
      <c r="BJ2188" t="s">
        <v>979</v>
      </c>
      <c r="BK2188" t="s">
        <v>963</v>
      </c>
    </row>
    <row r="2189" spans="21:63">
      <c r="U2189" t="s">
        <v>234</v>
      </c>
      <c r="V2189" t="s">
        <v>230</v>
      </c>
      <c r="W2189" t="s">
        <v>235</v>
      </c>
      <c r="X2189">
        <v>10</v>
      </c>
      <c r="Y2189">
        <v>530</v>
      </c>
      <c r="Z2189" t="s">
        <v>982</v>
      </c>
      <c r="AA2189" t="s">
        <v>983</v>
      </c>
      <c r="AB2189">
        <v>1</v>
      </c>
      <c r="AC2189" t="s">
        <v>960</v>
      </c>
      <c r="AD2189">
        <v>1</v>
      </c>
      <c r="AE2189">
        <v>20090731</v>
      </c>
      <c r="AF2189" s="358">
        <v>40025</v>
      </c>
      <c r="AG2189" s="147">
        <v>40025</v>
      </c>
      <c r="AH2189" s="147">
        <v>2009</v>
      </c>
      <c r="AV2189" t="s">
        <v>976</v>
      </c>
      <c r="AW2189" t="s">
        <v>971</v>
      </c>
      <c r="AX2189">
        <v>35</v>
      </c>
      <c r="AY2189" t="s">
        <v>976</v>
      </c>
      <c r="AZ2189" t="s">
        <v>962</v>
      </c>
      <c r="BG2189" t="s">
        <v>976</v>
      </c>
      <c r="BH2189" t="s">
        <v>971</v>
      </c>
      <c r="BI2189">
        <v>70</v>
      </c>
      <c r="BJ2189" t="s">
        <v>976</v>
      </c>
      <c r="BK2189" t="s">
        <v>963</v>
      </c>
    </row>
    <row r="2190" spans="21:63">
      <c r="U2190" t="s">
        <v>234</v>
      </c>
      <c r="V2190" t="s">
        <v>230</v>
      </c>
      <c r="W2190" t="s">
        <v>235</v>
      </c>
      <c r="X2190">
        <v>10</v>
      </c>
      <c r="Y2190">
        <v>530</v>
      </c>
      <c r="Z2190" t="s">
        <v>982</v>
      </c>
      <c r="AA2190" t="s">
        <v>983</v>
      </c>
      <c r="AB2190">
        <v>1</v>
      </c>
      <c r="AC2190" t="s">
        <v>960</v>
      </c>
      <c r="AD2190">
        <v>1</v>
      </c>
      <c r="AE2190">
        <v>20090831</v>
      </c>
      <c r="AF2190" s="358">
        <v>40056</v>
      </c>
      <c r="AG2190" s="147">
        <v>40056</v>
      </c>
      <c r="AH2190" s="147">
        <v>2009</v>
      </c>
      <c r="AV2190" t="s">
        <v>976</v>
      </c>
      <c r="AW2190" t="s">
        <v>971</v>
      </c>
      <c r="AX2190">
        <v>35</v>
      </c>
      <c r="AY2190" t="s">
        <v>976</v>
      </c>
      <c r="AZ2190" t="s">
        <v>962</v>
      </c>
      <c r="BG2190" t="s">
        <v>976</v>
      </c>
      <c r="BH2190" t="s">
        <v>971</v>
      </c>
      <c r="BI2190">
        <v>70</v>
      </c>
      <c r="BJ2190" t="s">
        <v>976</v>
      </c>
      <c r="BK2190" t="s">
        <v>963</v>
      </c>
    </row>
    <row r="2191" spans="21:63">
      <c r="U2191" t="s">
        <v>234</v>
      </c>
      <c r="V2191" t="s">
        <v>230</v>
      </c>
      <c r="W2191" t="s">
        <v>235</v>
      </c>
      <c r="X2191">
        <v>10</v>
      </c>
      <c r="Y2191">
        <v>530</v>
      </c>
      <c r="Z2191" t="s">
        <v>982</v>
      </c>
      <c r="AA2191" t="s">
        <v>983</v>
      </c>
      <c r="AB2191">
        <v>1</v>
      </c>
      <c r="AC2191" t="s">
        <v>960</v>
      </c>
      <c r="AD2191">
        <v>1</v>
      </c>
      <c r="AE2191">
        <v>20090930</v>
      </c>
      <c r="AF2191" s="358">
        <v>40086</v>
      </c>
      <c r="AG2191" s="147">
        <v>40086</v>
      </c>
      <c r="AH2191" s="147">
        <v>2009</v>
      </c>
      <c r="AV2191" t="s">
        <v>976</v>
      </c>
      <c r="AW2191" t="s">
        <v>971</v>
      </c>
      <c r="AX2191">
        <v>35</v>
      </c>
      <c r="AY2191" t="s">
        <v>976</v>
      </c>
      <c r="AZ2191" t="s">
        <v>962</v>
      </c>
      <c r="BG2191" t="s">
        <v>976</v>
      </c>
      <c r="BH2191" t="s">
        <v>971</v>
      </c>
      <c r="BI2191">
        <v>70</v>
      </c>
      <c r="BJ2191" t="s">
        <v>976</v>
      </c>
      <c r="BK2191" t="s">
        <v>963</v>
      </c>
    </row>
    <row r="2192" spans="21:63">
      <c r="U2192" t="s">
        <v>234</v>
      </c>
      <c r="V2192" t="s">
        <v>230</v>
      </c>
      <c r="W2192" t="s">
        <v>235</v>
      </c>
      <c r="X2192">
        <v>10</v>
      </c>
      <c r="Y2192">
        <v>530</v>
      </c>
      <c r="Z2192" t="s">
        <v>982</v>
      </c>
      <c r="AA2192" t="s">
        <v>983</v>
      </c>
      <c r="AB2192">
        <v>1</v>
      </c>
      <c r="AC2192" t="s">
        <v>960</v>
      </c>
      <c r="AD2192">
        <v>1</v>
      </c>
      <c r="AE2192">
        <v>20091031</v>
      </c>
      <c r="AF2192" s="358">
        <v>40117</v>
      </c>
      <c r="AG2192" s="147">
        <v>40117</v>
      </c>
      <c r="AH2192" s="147">
        <v>2009</v>
      </c>
      <c r="AV2192" t="s">
        <v>976</v>
      </c>
      <c r="AW2192" t="s">
        <v>971</v>
      </c>
      <c r="AX2192">
        <v>35</v>
      </c>
      <c r="AY2192" t="s">
        <v>976</v>
      </c>
      <c r="AZ2192" t="s">
        <v>962</v>
      </c>
      <c r="BG2192" t="s">
        <v>976</v>
      </c>
      <c r="BH2192" t="s">
        <v>971</v>
      </c>
      <c r="BI2192">
        <v>70</v>
      </c>
      <c r="BJ2192" t="s">
        <v>976</v>
      </c>
      <c r="BK2192" t="s">
        <v>963</v>
      </c>
    </row>
    <row r="2193" spans="21:63">
      <c r="U2193" t="s">
        <v>234</v>
      </c>
      <c r="V2193" t="s">
        <v>230</v>
      </c>
      <c r="W2193" t="s">
        <v>235</v>
      </c>
      <c r="X2193">
        <v>10</v>
      </c>
      <c r="Y2193">
        <v>530</v>
      </c>
      <c r="Z2193" t="s">
        <v>982</v>
      </c>
      <c r="AA2193" t="s">
        <v>983</v>
      </c>
      <c r="AB2193">
        <v>1</v>
      </c>
      <c r="AC2193" t="s">
        <v>960</v>
      </c>
      <c r="AD2193">
        <v>1</v>
      </c>
      <c r="AE2193">
        <v>20091130</v>
      </c>
      <c r="AF2193" s="358">
        <v>40147</v>
      </c>
      <c r="AG2193" s="147">
        <v>40147</v>
      </c>
      <c r="AH2193" s="147">
        <v>2009</v>
      </c>
      <c r="AV2193" t="s">
        <v>976</v>
      </c>
      <c r="AW2193" t="s">
        <v>971</v>
      </c>
      <c r="AX2193">
        <v>35</v>
      </c>
      <c r="AY2193" t="s">
        <v>976</v>
      </c>
      <c r="AZ2193" t="s">
        <v>962</v>
      </c>
      <c r="BG2193" t="s">
        <v>976</v>
      </c>
      <c r="BH2193" t="s">
        <v>971</v>
      </c>
      <c r="BI2193">
        <v>70</v>
      </c>
      <c r="BJ2193" t="s">
        <v>976</v>
      </c>
      <c r="BK2193" t="s">
        <v>963</v>
      </c>
    </row>
    <row r="2194" spans="21:63">
      <c r="U2194" t="s">
        <v>234</v>
      </c>
      <c r="V2194" t="s">
        <v>230</v>
      </c>
      <c r="W2194" t="s">
        <v>235</v>
      </c>
      <c r="X2194">
        <v>10</v>
      </c>
      <c r="Y2194">
        <v>530</v>
      </c>
      <c r="Z2194" t="s">
        <v>982</v>
      </c>
      <c r="AA2194" t="s">
        <v>983</v>
      </c>
      <c r="AB2194">
        <v>1</v>
      </c>
      <c r="AC2194" t="s">
        <v>960</v>
      </c>
      <c r="AD2194">
        <v>1</v>
      </c>
      <c r="AE2194">
        <v>20091231</v>
      </c>
      <c r="AF2194" s="358">
        <v>40178</v>
      </c>
      <c r="AG2194" s="147">
        <v>40178</v>
      </c>
      <c r="AH2194" s="147">
        <v>2009</v>
      </c>
      <c r="AV2194" t="s">
        <v>976</v>
      </c>
      <c r="AW2194" t="s">
        <v>971</v>
      </c>
      <c r="AX2194">
        <v>35</v>
      </c>
      <c r="AY2194" t="s">
        <v>976</v>
      </c>
      <c r="AZ2194" t="s">
        <v>962</v>
      </c>
      <c r="BG2194" t="s">
        <v>976</v>
      </c>
      <c r="BH2194" t="s">
        <v>971</v>
      </c>
      <c r="BI2194">
        <v>70</v>
      </c>
      <c r="BJ2194" t="s">
        <v>976</v>
      </c>
      <c r="BK2194" t="s">
        <v>963</v>
      </c>
    </row>
    <row r="2195" spans="21:63">
      <c r="U2195" t="s">
        <v>234</v>
      </c>
      <c r="V2195" t="s">
        <v>230</v>
      </c>
      <c r="W2195" t="s">
        <v>235</v>
      </c>
      <c r="X2195">
        <v>10</v>
      </c>
      <c r="Y2195">
        <v>530</v>
      </c>
      <c r="Z2195" t="s">
        <v>982</v>
      </c>
      <c r="AA2195" t="s">
        <v>983</v>
      </c>
      <c r="AB2195">
        <v>1</v>
      </c>
      <c r="AC2195" t="s">
        <v>960</v>
      </c>
      <c r="AD2195">
        <v>1</v>
      </c>
      <c r="AE2195">
        <v>20100131</v>
      </c>
      <c r="AF2195" s="358">
        <v>40209</v>
      </c>
      <c r="AG2195" s="147">
        <v>40209</v>
      </c>
      <c r="AH2195" s="147">
        <v>2010</v>
      </c>
      <c r="AV2195" t="s">
        <v>976</v>
      </c>
      <c r="AW2195" t="s">
        <v>971</v>
      </c>
      <c r="AX2195">
        <v>35</v>
      </c>
      <c r="AY2195" t="s">
        <v>976</v>
      </c>
      <c r="AZ2195" t="s">
        <v>962</v>
      </c>
      <c r="BG2195" t="s">
        <v>976</v>
      </c>
      <c r="BH2195" t="s">
        <v>971</v>
      </c>
      <c r="BI2195">
        <v>70</v>
      </c>
      <c r="BJ2195" t="s">
        <v>976</v>
      </c>
      <c r="BK2195" t="s">
        <v>963</v>
      </c>
    </row>
    <row r="2196" spans="21:63">
      <c r="U2196" t="s">
        <v>234</v>
      </c>
      <c r="V2196" t="s">
        <v>230</v>
      </c>
      <c r="W2196" t="s">
        <v>235</v>
      </c>
      <c r="X2196">
        <v>10</v>
      </c>
      <c r="Y2196">
        <v>530</v>
      </c>
      <c r="Z2196" t="s">
        <v>982</v>
      </c>
      <c r="AA2196" t="s">
        <v>983</v>
      </c>
      <c r="AB2196">
        <v>1</v>
      </c>
      <c r="AC2196" t="s">
        <v>960</v>
      </c>
      <c r="AD2196">
        <v>1</v>
      </c>
      <c r="AE2196">
        <v>20100228</v>
      </c>
      <c r="AF2196" s="358">
        <v>40237</v>
      </c>
      <c r="AG2196" s="147">
        <v>40237</v>
      </c>
      <c r="AH2196" s="147">
        <v>2010</v>
      </c>
      <c r="AV2196" t="s">
        <v>976</v>
      </c>
      <c r="AW2196" t="s">
        <v>971</v>
      </c>
      <c r="AX2196">
        <v>35</v>
      </c>
      <c r="AY2196" t="s">
        <v>976</v>
      </c>
      <c r="AZ2196" t="s">
        <v>962</v>
      </c>
      <c r="BG2196" t="s">
        <v>976</v>
      </c>
      <c r="BH2196" t="s">
        <v>971</v>
      </c>
      <c r="BI2196">
        <v>70</v>
      </c>
      <c r="BJ2196" t="s">
        <v>976</v>
      </c>
      <c r="BK2196" t="s">
        <v>963</v>
      </c>
    </row>
    <row r="2197" spans="21:63">
      <c r="U2197" t="s">
        <v>234</v>
      </c>
      <c r="V2197" t="s">
        <v>230</v>
      </c>
      <c r="W2197" t="s">
        <v>235</v>
      </c>
      <c r="X2197">
        <v>10</v>
      </c>
      <c r="Y2197">
        <v>530</v>
      </c>
      <c r="Z2197" t="s">
        <v>982</v>
      </c>
      <c r="AA2197" t="s">
        <v>983</v>
      </c>
      <c r="AB2197">
        <v>1</v>
      </c>
      <c r="AC2197" t="s">
        <v>960</v>
      </c>
      <c r="AD2197">
        <v>1</v>
      </c>
      <c r="AE2197">
        <v>20100331</v>
      </c>
      <c r="AF2197" s="358">
        <v>40268</v>
      </c>
      <c r="AG2197" s="147">
        <v>40268</v>
      </c>
      <c r="AH2197" s="147">
        <v>2010</v>
      </c>
      <c r="AV2197" t="s">
        <v>976</v>
      </c>
      <c r="AW2197" t="s">
        <v>971</v>
      </c>
      <c r="AX2197">
        <v>35</v>
      </c>
      <c r="AY2197" t="s">
        <v>976</v>
      </c>
      <c r="AZ2197" t="s">
        <v>962</v>
      </c>
      <c r="BG2197" t="s">
        <v>976</v>
      </c>
      <c r="BH2197" t="s">
        <v>971</v>
      </c>
      <c r="BI2197">
        <v>70</v>
      </c>
      <c r="BJ2197" t="s">
        <v>976</v>
      </c>
      <c r="BK2197" t="s">
        <v>963</v>
      </c>
    </row>
    <row r="2198" spans="21:63">
      <c r="U2198" t="s">
        <v>234</v>
      </c>
      <c r="V2198" t="s">
        <v>230</v>
      </c>
      <c r="W2198" t="s">
        <v>235</v>
      </c>
      <c r="X2198">
        <v>10</v>
      </c>
      <c r="Y2198">
        <v>530</v>
      </c>
      <c r="Z2198" t="s">
        <v>982</v>
      </c>
      <c r="AA2198" t="s">
        <v>983</v>
      </c>
      <c r="AB2198">
        <v>1</v>
      </c>
      <c r="AC2198" t="s">
        <v>960</v>
      </c>
      <c r="AD2198">
        <v>1</v>
      </c>
      <c r="AE2198">
        <v>20100430</v>
      </c>
      <c r="AF2198" s="358">
        <v>40298</v>
      </c>
      <c r="AG2198" s="147">
        <v>40298</v>
      </c>
      <c r="AH2198" s="147">
        <v>2010</v>
      </c>
      <c r="AV2198" t="s">
        <v>976</v>
      </c>
      <c r="AW2198" t="s">
        <v>971</v>
      </c>
      <c r="AX2198">
        <v>35</v>
      </c>
      <c r="AY2198" t="s">
        <v>976</v>
      </c>
      <c r="AZ2198" t="s">
        <v>962</v>
      </c>
      <c r="BG2198" t="s">
        <v>976</v>
      </c>
      <c r="BH2198" t="s">
        <v>971</v>
      </c>
      <c r="BI2198">
        <v>70</v>
      </c>
      <c r="BJ2198" t="s">
        <v>976</v>
      </c>
      <c r="BK2198" t="s">
        <v>963</v>
      </c>
    </row>
    <row r="2199" spans="21:63">
      <c r="U2199" t="s">
        <v>234</v>
      </c>
      <c r="V2199" t="s">
        <v>230</v>
      </c>
      <c r="W2199" t="s">
        <v>235</v>
      </c>
      <c r="X2199">
        <v>10</v>
      </c>
      <c r="Y2199">
        <v>530</v>
      </c>
      <c r="Z2199" t="s">
        <v>982</v>
      </c>
      <c r="AA2199" t="s">
        <v>983</v>
      </c>
      <c r="AB2199">
        <v>1</v>
      </c>
      <c r="AC2199" t="s">
        <v>960</v>
      </c>
      <c r="AD2199">
        <v>1</v>
      </c>
      <c r="AE2199">
        <v>20100531</v>
      </c>
      <c r="AF2199" s="358">
        <v>40329</v>
      </c>
      <c r="AG2199" s="147">
        <v>40329</v>
      </c>
      <c r="AH2199" s="147">
        <v>2010</v>
      </c>
      <c r="AV2199" t="s">
        <v>976</v>
      </c>
      <c r="AW2199" t="s">
        <v>971</v>
      </c>
      <c r="AX2199">
        <v>35</v>
      </c>
      <c r="AY2199" t="s">
        <v>976</v>
      </c>
      <c r="AZ2199" t="s">
        <v>962</v>
      </c>
      <c r="BG2199" t="s">
        <v>976</v>
      </c>
      <c r="BH2199" t="s">
        <v>971</v>
      </c>
      <c r="BI2199">
        <v>70</v>
      </c>
      <c r="BJ2199" t="s">
        <v>976</v>
      </c>
      <c r="BK2199" t="s">
        <v>963</v>
      </c>
    </row>
    <row r="2200" spans="21:63">
      <c r="U2200" t="s">
        <v>234</v>
      </c>
      <c r="V2200" t="s">
        <v>230</v>
      </c>
      <c r="W2200" t="s">
        <v>235</v>
      </c>
      <c r="X2200">
        <v>10</v>
      </c>
      <c r="Y2200">
        <v>530</v>
      </c>
      <c r="Z2200" t="s">
        <v>982</v>
      </c>
      <c r="AA2200" t="s">
        <v>983</v>
      </c>
      <c r="AB2200">
        <v>1</v>
      </c>
      <c r="AC2200" t="s">
        <v>960</v>
      </c>
      <c r="AD2200">
        <v>1</v>
      </c>
      <c r="AE2200">
        <v>20100630</v>
      </c>
      <c r="AF2200" s="358">
        <v>40359</v>
      </c>
      <c r="AG2200" s="147">
        <v>40359</v>
      </c>
      <c r="AH2200" s="147">
        <v>2010</v>
      </c>
      <c r="AV2200" t="s">
        <v>976</v>
      </c>
      <c r="AW2200" t="s">
        <v>971</v>
      </c>
      <c r="AX2200">
        <v>35</v>
      </c>
      <c r="AY2200" t="s">
        <v>976</v>
      </c>
      <c r="AZ2200" t="s">
        <v>962</v>
      </c>
      <c r="BG2200" t="s">
        <v>976</v>
      </c>
      <c r="BH2200" t="s">
        <v>971</v>
      </c>
      <c r="BI2200">
        <v>70</v>
      </c>
      <c r="BJ2200" t="s">
        <v>976</v>
      </c>
      <c r="BK2200" t="s">
        <v>963</v>
      </c>
    </row>
    <row r="2201" spans="21:63">
      <c r="U2201" t="s">
        <v>234</v>
      </c>
      <c r="V2201" t="s">
        <v>230</v>
      </c>
      <c r="W2201" t="s">
        <v>235</v>
      </c>
      <c r="X2201">
        <v>10</v>
      </c>
      <c r="Y2201">
        <v>530</v>
      </c>
      <c r="Z2201" t="s">
        <v>982</v>
      </c>
      <c r="AA2201" t="s">
        <v>983</v>
      </c>
      <c r="AB2201">
        <v>1</v>
      </c>
      <c r="AC2201" t="s">
        <v>960</v>
      </c>
      <c r="AD2201">
        <v>1</v>
      </c>
      <c r="AE2201">
        <v>20100731</v>
      </c>
      <c r="AF2201" s="358">
        <v>40390</v>
      </c>
      <c r="AG2201" s="147">
        <v>40390</v>
      </c>
      <c r="AH2201" s="147">
        <v>2010</v>
      </c>
      <c r="AV2201" t="s">
        <v>976</v>
      </c>
      <c r="AW2201" t="s">
        <v>971</v>
      </c>
      <c r="AX2201">
        <v>35</v>
      </c>
      <c r="AY2201" t="s">
        <v>976</v>
      </c>
      <c r="AZ2201" t="s">
        <v>962</v>
      </c>
      <c r="BG2201" t="s">
        <v>976</v>
      </c>
      <c r="BH2201" t="s">
        <v>971</v>
      </c>
      <c r="BI2201">
        <v>70</v>
      </c>
      <c r="BJ2201" t="s">
        <v>976</v>
      </c>
      <c r="BK2201" t="s">
        <v>963</v>
      </c>
    </row>
    <row r="2202" spans="21:63">
      <c r="U2202" t="s">
        <v>234</v>
      </c>
      <c r="V2202" t="s">
        <v>230</v>
      </c>
      <c r="W2202" t="s">
        <v>235</v>
      </c>
      <c r="X2202">
        <v>10</v>
      </c>
      <c r="Y2202">
        <v>530</v>
      </c>
      <c r="Z2202" t="s">
        <v>982</v>
      </c>
      <c r="AA2202" t="s">
        <v>983</v>
      </c>
      <c r="AB2202">
        <v>1</v>
      </c>
      <c r="AC2202" t="s">
        <v>960</v>
      </c>
      <c r="AD2202">
        <v>1</v>
      </c>
      <c r="AE2202">
        <v>20100831</v>
      </c>
      <c r="AF2202" s="358">
        <v>40421</v>
      </c>
      <c r="AG2202" s="147">
        <v>40421</v>
      </c>
      <c r="AH2202" s="147">
        <v>2010</v>
      </c>
      <c r="AV2202" t="s">
        <v>976</v>
      </c>
      <c r="AW2202" t="s">
        <v>971</v>
      </c>
      <c r="AX2202">
        <v>35</v>
      </c>
      <c r="AY2202" t="s">
        <v>976</v>
      </c>
      <c r="AZ2202" t="s">
        <v>962</v>
      </c>
      <c r="BG2202" t="s">
        <v>976</v>
      </c>
      <c r="BH2202" t="s">
        <v>971</v>
      </c>
      <c r="BI2202">
        <v>70</v>
      </c>
      <c r="BJ2202" t="s">
        <v>976</v>
      </c>
      <c r="BK2202" t="s">
        <v>963</v>
      </c>
    </row>
    <row r="2203" spans="21:63">
      <c r="U2203" t="s">
        <v>234</v>
      </c>
      <c r="V2203" t="s">
        <v>230</v>
      </c>
      <c r="W2203" t="s">
        <v>235</v>
      </c>
      <c r="X2203">
        <v>10</v>
      </c>
      <c r="Y2203">
        <v>530</v>
      </c>
      <c r="Z2203" t="s">
        <v>982</v>
      </c>
      <c r="AA2203" t="s">
        <v>983</v>
      </c>
      <c r="AB2203">
        <v>1</v>
      </c>
      <c r="AC2203" t="s">
        <v>960</v>
      </c>
      <c r="AD2203">
        <v>1</v>
      </c>
      <c r="AE2203">
        <v>20100930</v>
      </c>
      <c r="AF2203" s="358">
        <v>40451</v>
      </c>
      <c r="AG2203" s="147">
        <v>40451</v>
      </c>
      <c r="AH2203" s="147">
        <v>2010</v>
      </c>
      <c r="AV2203" t="s">
        <v>976</v>
      </c>
      <c r="AW2203" t="s">
        <v>971</v>
      </c>
      <c r="AX2203">
        <v>35</v>
      </c>
      <c r="AY2203" t="s">
        <v>976</v>
      </c>
      <c r="AZ2203" t="s">
        <v>962</v>
      </c>
      <c r="BG2203" t="s">
        <v>976</v>
      </c>
      <c r="BH2203" t="s">
        <v>971</v>
      </c>
      <c r="BI2203">
        <v>70</v>
      </c>
      <c r="BJ2203" t="s">
        <v>976</v>
      </c>
      <c r="BK2203" t="s">
        <v>963</v>
      </c>
    </row>
    <row r="2204" spans="21:63">
      <c r="U2204" t="s">
        <v>234</v>
      </c>
      <c r="V2204" t="s">
        <v>230</v>
      </c>
      <c r="W2204" t="s">
        <v>235</v>
      </c>
      <c r="X2204">
        <v>10</v>
      </c>
      <c r="Y2204">
        <v>530</v>
      </c>
      <c r="Z2204" t="s">
        <v>982</v>
      </c>
      <c r="AA2204" t="s">
        <v>983</v>
      </c>
      <c r="AB2204">
        <v>1</v>
      </c>
      <c r="AC2204" t="s">
        <v>960</v>
      </c>
      <c r="AD2204">
        <v>1</v>
      </c>
      <c r="AE2204">
        <v>20101031</v>
      </c>
      <c r="AF2204" s="358">
        <v>40482</v>
      </c>
      <c r="AG2204" s="147">
        <v>40482</v>
      </c>
      <c r="AH2204" s="147">
        <v>2010</v>
      </c>
      <c r="AV2204" t="s">
        <v>976</v>
      </c>
      <c r="AW2204" t="s">
        <v>971</v>
      </c>
      <c r="AX2204">
        <v>35</v>
      </c>
      <c r="AY2204" t="s">
        <v>976</v>
      </c>
      <c r="AZ2204" t="s">
        <v>962</v>
      </c>
      <c r="BG2204" t="s">
        <v>976</v>
      </c>
      <c r="BH2204" t="s">
        <v>971</v>
      </c>
      <c r="BI2204">
        <v>70</v>
      </c>
      <c r="BJ2204" t="s">
        <v>976</v>
      </c>
      <c r="BK2204" t="s">
        <v>963</v>
      </c>
    </row>
    <row r="2205" spans="21:63">
      <c r="U2205" t="s">
        <v>234</v>
      </c>
      <c r="V2205" t="s">
        <v>230</v>
      </c>
      <c r="W2205" t="s">
        <v>235</v>
      </c>
      <c r="X2205">
        <v>10</v>
      </c>
      <c r="Y2205">
        <v>530</v>
      </c>
      <c r="Z2205" t="s">
        <v>982</v>
      </c>
      <c r="AA2205" t="s">
        <v>983</v>
      </c>
      <c r="AB2205">
        <v>1</v>
      </c>
      <c r="AC2205" t="s">
        <v>960</v>
      </c>
      <c r="AD2205">
        <v>1</v>
      </c>
      <c r="AE2205">
        <v>20101130</v>
      </c>
      <c r="AF2205" s="358">
        <v>40512</v>
      </c>
      <c r="AG2205" s="147">
        <v>40512</v>
      </c>
      <c r="AH2205" s="147">
        <v>2010</v>
      </c>
      <c r="AV2205" t="s">
        <v>976</v>
      </c>
      <c r="AW2205" t="s">
        <v>971</v>
      </c>
      <c r="AX2205">
        <v>35</v>
      </c>
      <c r="AY2205" t="s">
        <v>976</v>
      </c>
      <c r="AZ2205" t="s">
        <v>962</v>
      </c>
      <c r="BG2205" t="s">
        <v>976</v>
      </c>
      <c r="BH2205" t="s">
        <v>971</v>
      </c>
      <c r="BI2205">
        <v>70</v>
      </c>
      <c r="BJ2205" t="s">
        <v>976</v>
      </c>
      <c r="BK2205" t="s">
        <v>963</v>
      </c>
    </row>
    <row r="2206" spans="21:63">
      <c r="U2206" t="s">
        <v>234</v>
      </c>
      <c r="V2206" t="s">
        <v>230</v>
      </c>
      <c r="W2206" t="s">
        <v>235</v>
      </c>
      <c r="X2206">
        <v>10</v>
      </c>
      <c r="Y2206">
        <v>530</v>
      </c>
      <c r="Z2206" t="s">
        <v>982</v>
      </c>
      <c r="AA2206" t="s">
        <v>983</v>
      </c>
      <c r="AB2206">
        <v>1</v>
      </c>
      <c r="AC2206" t="s">
        <v>960</v>
      </c>
      <c r="AD2206">
        <v>1</v>
      </c>
      <c r="AE2206">
        <v>20101231</v>
      </c>
      <c r="AF2206" s="358">
        <v>40543</v>
      </c>
      <c r="AG2206" s="147">
        <v>40543</v>
      </c>
      <c r="AH2206" s="147">
        <v>2010</v>
      </c>
      <c r="AV2206" t="s">
        <v>976</v>
      </c>
      <c r="AW2206" t="s">
        <v>971</v>
      </c>
      <c r="AX2206">
        <v>35</v>
      </c>
      <c r="AY2206" t="s">
        <v>976</v>
      </c>
      <c r="AZ2206" t="s">
        <v>962</v>
      </c>
      <c r="BG2206" t="s">
        <v>976</v>
      </c>
      <c r="BH2206" t="s">
        <v>971</v>
      </c>
      <c r="BI2206">
        <v>70</v>
      </c>
      <c r="BJ2206" t="s">
        <v>976</v>
      </c>
      <c r="BK2206" t="s">
        <v>963</v>
      </c>
    </row>
    <row r="2207" spans="21:63">
      <c r="U2207" t="s">
        <v>234</v>
      </c>
      <c r="V2207" t="s">
        <v>230</v>
      </c>
      <c r="W2207" t="s">
        <v>235</v>
      </c>
      <c r="X2207">
        <v>10</v>
      </c>
      <c r="Y2207">
        <v>530</v>
      </c>
      <c r="Z2207" t="s">
        <v>982</v>
      </c>
      <c r="AA2207" t="s">
        <v>983</v>
      </c>
      <c r="AB2207">
        <v>1</v>
      </c>
      <c r="AC2207" t="s">
        <v>960</v>
      </c>
      <c r="AD2207">
        <v>1</v>
      </c>
      <c r="AE2207">
        <v>20110131</v>
      </c>
      <c r="AF2207" s="358">
        <v>40574</v>
      </c>
      <c r="AG2207" s="147">
        <v>40574</v>
      </c>
      <c r="AH2207" s="147">
        <v>2011</v>
      </c>
      <c r="AV2207" t="s">
        <v>976</v>
      </c>
      <c r="AW2207" t="s">
        <v>971</v>
      </c>
      <c r="AX2207">
        <v>35</v>
      </c>
      <c r="AY2207" t="s">
        <v>976</v>
      </c>
      <c r="AZ2207" t="s">
        <v>962</v>
      </c>
      <c r="BG2207" t="s">
        <v>976</v>
      </c>
      <c r="BH2207" t="s">
        <v>971</v>
      </c>
      <c r="BI2207">
        <v>70</v>
      </c>
      <c r="BJ2207" t="s">
        <v>976</v>
      </c>
      <c r="BK2207" t="s">
        <v>963</v>
      </c>
    </row>
    <row r="2208" spans="21:63">
      <c r="U2208" t="s">
        <v>234</v>
      </c>
      <c r="V2208" t="s">
        <v>230</v>
      </c>
      <c r="W2208" t="s">
        <v>235</v>
      </c>
      <c r="X2208">
        <v>10</v>
      </c>
      <c r="Y2208">
        <v>530</v>
      </c>
      <c r="Z2208" t="s">
        <v>982</v>
      </c>
      <c r="AA2208" t="s">
        <v>983</v>
      </c>
      <c r="AB2208">
        <v>1</v>
      </c>
      <c r="AC2208" t="s">
        <v>960</v>
      </c>
      <c r="AD2208">
        <v>1</v>
      </c>
      <c r="AE2208">
        <v>20110228</v>
      </c>
      <c r="AF2208" s="358">
        <v>40602</v>
      </c>
      <c r="AG2208" s="147">
        <v>40602</v>
      </c>
      <c r="AH2208" s="147">
        <v>2011</v>
      </c>
      <c r="AV2208" t="s">
        <v>976</v>
      </c>
      <c r="AW2208" t="s">
        <v>971</v>
      </c>
      <c r="AX2208">
        <v>35</v>
      </c>
      <c r="AY2208" t="s">
        <v>976</v>
      </c>
      <c r="AZ2208" t="s">
        <v>962</v>
      </c>
      <c r="BG2208" t="s">
        <v>976</v>
      </c>
      <c r="BH2208" t="s">
        <v>971</v>
      </c>
      <c r="BI2208">
        <v>70</v>
      </c>
      <c r="BJ2208" t="s">
        <v>976</v>
      </c>
      <c r="BK2208" t="s">
        <v>963</v>
      </c>
    </row>
    <row r="2209" spans="21:63">
      <c r="U2209" t="s">
        <v>234</v>
      </c>
      <c r="V2209" t="s">
        <v>230</v>
      </c>
      <c r="W2209" t="s">
        <v>235</v>
      </c>
      <c r="X2209">
        <v>10</v>
      </c>
      <c r="Y2209">
        <v>530</v>
      </c>
      <c r="Z2209" t="s">
        <v>982</v>
      </c>
      <c r="AA2209" t="s">
        <v>983</v>
      </c>
      <c r="AB2209">
        <v>1</v>
      </c>
      <c r="AC2209" t="s">
        <v>960</v>
      </c>
      <c r="AD2209">
        <v>1</v>
      </c>
      <c r="AE2209">
        <v>20110331</v>
      </c>
      <c r="AF2209" s="358">
        <v>40633</v>
      </c>
      <c r="AG2209" s="147">
        <v>40633</v>
      </c>
      <c r="AH2209" s="147">
        <v>2011</v>
      </c>
      <c r="AV2209" t="s">
        <v>976</v>
      </c>
      <c r="AW2209" t="s">
        <v>971</v>
      </c>
      <c r="AX2209">
        <v>35</v>
      </c>
      <c r="AY2209" t="s">
        <v>976</v>
      </c>
      <c r="AZ2209" t="s">
        <v>962</v>
      </c>
      <c r="BG2209" t="s">
        <v>976</v>
      </c>
      <c r="BH2209" t="s">
        <v>971</v>
      </c>
      <c r="BI2209">
        <v>70</v>
      </c>
      <c r="BJ2209" t="s">
        <v>976</v>
      </c>
      <c r="BK2209" t="s">
        <v>963</v>
      </c>
    </row>
    <row r="2210" spans="21:63">
      <c r="U2210" t="s">
        <v>234</v>
      </c>
      <c r="V2210" t="s">
        <v>230</v>
      </c>
      <c r="W2210" t="s">
        <v>235</v>
      </c>
      <c r="X2210">
        <v>10</v>
      </c>
      <c r="Y2210">
        <v>530</v>
      </c>
      <c r="Z2210" t="s">
        <v>982</v>
      </c>
      <c r="AA2210" t="s">
        <v>983</v>
      </c>
      <c r="AB2210">
        <v>1</v>
      </c>
      <c r="AC2210" t="s">
        <v>960</v>
      </c>
      <c r="AD2210">
        <v>1</v>
      </c>
      <c r="AE2210">
        <v>20110430</v>
      </c>
      <c r="AF2210" s="358">
        <v>40663</v>
      </c>
      <c r="AG2210" s="147">
        <v>40663</v>
      </c>
      <c r="AH2210" s="147">
        <v>2011</v>
      </c>
      <c r="AV2210" t="s">
        <v>976</v>
      </c>
      <c r="AW2210" t="s">
        <v>971</v>
      </c>
      <c r="AX2210">
        <v>35</v>
      </c>
      <c r="AY2210" t="s">
        <v>976</v>
      </c>
      <c r="AZ2210" t="s">
        <v>962</v>
      </c>
      <c r="BG2210" t="s">
        <v>976</v>
      </c>
      <c r="BH2210" t="s">
        <v>971</v>
      </c>
      <c r="BI2210">
        <v>70</v>
      </c>
      <c r="BJ2210" t="s">
        <v>976</v>
      </c>
      <c r="BK2210" t="s">
        <v>963</v>
      </c>
    </row>
    <row r="2211" spans="21:63">
      <c r="U2211" t="s">
        <v>234</v>
      </c>
      <c r="V2211" t="s">
        <v>230</v>
      </c>
      <c r="W2211" t="s">
        <v>235</v>
      </c>
      <c r="X2211">
        <v>10</v>
      </c>
      <c r="Y2211">
        <v>530</v>
      </c>
      <c r="Z2211" t="s">
        <v>982</v>
      </c>
      <c r="AA2211" t="s">
        <v>983</v>
      </c>
      <c r="AB2211">
        <v>1</v>
      </c>
      <c r="AC2211" t="s">
        <v>960</v>
      </c>
      <c r="AD2211">
        <v>1</v>
      </c>
      <c r="AE2211">
        <v>20110531</v>
      </c>
      <c r="AF2211" s="358">
        <v>40694</v>
      </c>
      <c r="AG2211" s="147">
        <v>40694</v>
      </c>
      <c r="AH2211" s="147">
        <v>2011</v>
      </c>
      <c r="AV2211" t="s">
        <v>976</v>
      </c>
      <c r="AW2211" t="s">
        <v>971</v>
      </c>
      <c r="AX2211">
        <v>35</v>
      </c>
      <c r="AY2211" t="s">
        <v>976</v>
      </c>
      <c r="AZ2211" t="s">
        <v>962</v>
      </c>
      <c r="BG2211" t="s">
        <v>976</v>
      </c>
      <c r="BH2211" t="s">
        <v>971</v>
      </c>
      <c r="BI2211">
        <v>70</v>
      </c>
      <c r="BJ2211" t="s">
        <v>976</v>
      </c>
      <c r="BK2211" t="s">
        <v>963</v>
      </c>
    </row>
    <row r="2212" spans="21:63">
      <c r="U2212" t="s">
        <v>234</v>
      </c>
      <c r="V2212" t="s">
        <v>230</v>
      </c>
      <c r="W2212" t="s">
        <v>235</v>
      </c>
      <c r="X2212">
        <v>10</v>
      </c>
      <c r="Y2212">
        <v>530</v>
      </c>
      <c r="Z2212" t="s">
        <v>982</v>
      </c>
      <c r="AA2212" t="s">
        <v>983</v>
      </c>
      <c r="AB2212">
        <v>1</v>
      </c>
      <c r="AC2212" t="s">
        <v>960</v>
      </c>
      <c r="AD2212">
        <v>1</v>
      </c>
      <c r="AE2212">
        <v>20110630</v>
      </c>
      <c r="AF2212" s="358">
        <v>40724</v>
      </c>
      <c r="AG2212" s="147">
        <v>40724</v>
      </c>
      <c r="AH2212" s="147">
        <v>2011</v>
      </c>
      <c r="AV2212" t="s">
        <v>976</v>
      </c>
      <c r="AW2212" t="s">
        <v>971</v>
      </c>
      <c r="AX2212">
        <v>35</v>
      </c>
      <c r="AY2212" t="s">
        <v>976</v>
      </c>
      <c r="AZ2212" t="s">
        <v>962</v>
      </c>
      <c r="BG2212" t="s">
        <v>976</v>
      </c>
      <c r="BH2212" t="s">
        <v>971</v>
      </c>
      <c r="BI2212">
        <v>70</v>
      </c>
      <c r="BJ2212" t="s">
        <v>976</v>
      </c>
      <c r="BK2212" t="s">
        <v>963</v>
      </c>
    </row>
    <row r="2213" spans="21:63">
      <c r="U2213" t="s">
        <v>234</v>
      </c>
      <c r="V2213" t="s">
        <v>230</v>
      </c>
      <c r="W2213" t="s">
        <v>235</v>
      </c>
      <c r="X2213">
        <v>10</v>
      </c>
      <c r="Y2213">
        <v>530</v>
      </c>
      <c r="Z2213" t="s">
        <v>982</v>
      </c>
      <c r="AA2213" t="s">
        <v>983</v>
      </c>
      <c r="AB2213">
        <v>1</v>
      </c>
      <c r="AC2213" t="s">
        <v>960</v>
      </c>
      <c r="AD2213">
        <v>1</v>
      </c>
      <c r="AE2213">
        <v>20110731</v>
      </c>
      <c r="AF2213" s="358">
        <v>40755</v>
      </c>
      <c r="AG2213" s="147">
        <v>40755</v>
      </c>
      <c r="AH2213" s="147">
        <v>2011</v>
      </c>
      <c r="AV2213" t="s">
        <v>976</v>
      </c>
      <c r="AW2213" t="s">
        <v>971</v>
      </c>
      <c r="AX2213">
        <v>35</v>
      </c>
      <c r="AY2213" t="s">
        <v>976</v>
      </c>
      <c r="AZ2213" t="s">
        <v>962</v>
      </c>
      <c r="BG2213" t="s">
        <v>976</v>
      </c>
      <c r="BH2213" t="s">
        <v>971</v>
      </c>
      <c r="BI2213">
        <v>70</v>
      </c>
      <c r="BJ2213" t="s">
        <v>976</v>
      </c>
      <c r="BK2213" t="s">
        <v>963</v>
      </c>
    </row>
    <row r="2214" spans="21:63">
      <c r="U2214" t="s">
        <v>234</v>
      </c>
      <c r="V2214" t="s">
        <v>230</v>
      </c>
      <c r="W2214" t="s">
        <v>235</v>
      </c>
      <c r="X2214">
        <v>10</v>
      </c>
      <c r="Y2214">
        <v>530</v>
      </c>
      <c r="Z2214" t="s">
        <v>982</v>
      </c>
      <c r="AA2214" t="s">
        <v>983</v>
      </c>
      <c r="AB2214">
        <v>1</v>
      </c>
      <c r="AC2214" t="s">
        <v>960</v>
      </c>
      <c r="AD2214">
        <v>1</v>
      </c>
      <c r="AE2214">
        <v>20110831</v>
      </c>
      <c r="AF2214" s="358">
        <v>40786</v>
      </c>
      <c r="AG2214" s="147">
        <v>40786</v>
      </c>
      <c r="AH2214" s="147">
        <v>2011</v>
      </c>
      <c r="AV2214" t="s">
        <v>976</v>
      </c>
      <c r="AW2214" t="s">
        <v>971</v>
      </c>
      <c r="AX2214">
        <v>35</v>
      </c>
      <c r="AY2214" t="s">
        <v>976</v>
      </c>
      <c r="AZ2214" t="s">
        <v>962</v>
      </c>
      <c r="BG2214" t="s">
        <v>976</v>
      </c>
      <c r="BH2214" t="s">
        <v>971</v>
      </c>
      <c r="BI2214">
        <v>70</v>
      </c>
      <c r="BJ2214" t="s">
        <v>976</v>
      </c>
      <c r="BK2214" t="s">
        <v>963</v>
      </c>
    </row>
    <row r="2215" spans="21:63">
      <c r="U2215" t="s">
        <v>234</v>
      </c>
      <c r="V2215" t="s">
        <v>230</v>
      </c>
      <c r="W2215" t="s">
        <v>235</v>
      </c>
      <c r="X2215">
        <v>10</v>
      </c>
      <c r="Y2215">
        <v>530</v>
      </c>
      <c r="Z2215" t="s">
        <v>982</v>
      </c>
      <c r="AA2215" t="s">
        <v>983</v>
      </c>
      <c r="AB2215">
        <v>1</v>
      </c>
      <c r="AC2215" t="s">
        <v>960</v>
      </c>
      <c r="AD2215">
        <v>1</v>
      </c>
      <c r="AE2215">
        <v>20110930</v>
      </c>
      <c r="AF2215" s="358">
        <v>40816</v>
      </c>
      <c r="AG2215" s="147">
        <v>40816</v>
      </c>
      <c r="AH2215" s="147">
        <v>2011</v>
      </c>
      <c r="AV2215" t="s">
        <v>976</v>
      </c>
      <c r="AW2215" t="s">
        <v>971</v>
      </c>
      <c r="AX2215">
        <v>35</v>
      </c>
      <c r="AY2215" t="s">
        <v>976</v>
      </c>
      <c r="AZ2215" t="s">
        <v>962</v>
      </c>
      <c r="BG2215" t="s">
        <v>976</v>
      </c>
      <c r="BH2215" t="s">
        <v>971</v>
      </c>
      <c r="BI2215">
        <v>70</v>
      </c>
      <c r="BJ2215" t="s">
        <v>976</v>
      </c>
      <c r="BK2215" t="s">
        <v>963</v>
      </c>
    </row>
    <row r="2216" spans="21:63">
      <c r="U2216" t="s">
        <v>234</v>
      </c>
      <c r="V2216" t="s">
        <v>230</v>
      </c>
      <c r="W2216" t="s">
        <v>235</v>
      </c>
      <c r="X2216">
        <v>10</v>
      </c>
      <c r="Y2216">
        <v>530</v>
      </c>
      <c r="Z2216" t="s">
        <v>982</v>
      </c>
      <c r="AA2216" t="s">
        <v>983</v>
      </c>
      <c r="AB2216">
        <v>1</v>
      </c>
      <c r="AC2216" t="s">
        <v>960</v>
      </c>
      <c r="AD2216">
        <v>1</v>
      </c>
      <c r="AE2216">
        <v>20111031</v>
      </c>
      <c r="AF2216" s="358">
        <v>40847</v>
      </c>
      <c r="AG2216" s="147">
        <v>40847</v>
      </c>
      <c r="AH2216" s="147">
        <v>2011</v>
      </c>
      <c r="AV2216" t="s">
        <v>976</v>
      </c>
      <c r="AW2216" t="s">
        <v>971</v>
      </c>
      <c r="AX2216">
        <v>35</v>
      </c>
      <c r="AY2216" t="s">
        <v>976</v>
      </c>
      <c r="AZ2216" t="s">
        <v>962</v>
      </c>
      <c r="BG2216" t="s">
        <v>976</v>
      </c>
      <c r="BH2216" t="s">
        <v>971</v>
      </c>
      <c r="BI2216">
        <v>70</v>
      </c>
      <c r="BJ2216" t="s">
        <v>976</v>
      </c>
      <c r="BK2216" t="s">
        <v>963</v>
      </c>
    </row>
    <row r="2217" spans="21:63">
      <c r="U2217" t="s">
        <v>234</v>
      </c>
      <c r="V2217" t="s">
        <v>230</v>
      </c>
      <c r="W2217" t="s">
        <v>235</v>
      </c>
      <c r="X2217">
        <v>10</v>
      </c>
      <c r="Y2217">
        <v>530</v>
      </c>
      <c r="Z2217" t="s">
        <v>982</v>
      </c>
      <c r="AA2217" t="s">
        <v>983</v>
      </c>
      <c r="AB2217">
        <v>1</v>
      </c>
      <c r="AC2217" t="s">
        <v>960</v>
      </c>
      <c r="AD2217">
        <v>1</v>
      </c>
      <c r="AE2217">
        <v>20111130</v>
      </c>
      <c r="AF2217" s="358">
        <v>40877</v>
      </c>
      <c r="AG2217" s="147">
        <v>40877</v>
      </c>
      <c r="AH2217" s="147">
        <v>2011</v>
      </c>
      <c r="AV2217" t="s">
        <v>976</v>
      </c>
      <c r="AW2217" t="s">
        <v>971</v>
      </c>
      <c r="AX2217">
        <v>35</v>
      </c>
      <c r="AY2217" t="s">
        <v>976</v>
      </c>
      <c r="AZ2217" t="s">
        <v>962</v>
      </c>
      <c r="BG2217" t="s">
        <v>976</v>
      </c>
      <c r="BH2217" t="s">
        <v>971</v>
      </c>
      <c r="BI2217">
        <v>70</v>
      </c>
      <c r="BJ2217" t="s">
        <v>976</v>
      </c>
      <c r="BK2217" t="s">
        <v>963</v>
      </c>
    </row>
    <row r="2218" spans="21:63">
      <c r="U2218" t="s">
        <v>234</v>
      </c>
      <c r="V2218" t="s">
        <v>230</v>
      </c>
      <c r="W2218" t="s">
        <v>235</v>
      </c>
      <c r="X2218">
        <v>10</v>
      </c>
      <c r="Y2218">
        <v>530</v>
      </c>
      <c r="Z2218" t="s">
        <v>982</v>
      </c>
      <c r="AA2218" t="s">
        <v>983</v>
      </c>
      <c r="AB2218">
        <v>1</v>
      </c>
      <c r="AC2218" t="s">
        <v>960</v>
      </c>
      <c r="AD2218">
        <v>1</v>
      </c>
      <c r="AE2218">
        <v>20111231</v>
      </c>
      <c r="AF2218" s="358">
        <v>40908</v>
      </c>
      <c r="AG2218" s="147">
        <v>40908</v>
      </c>
      <c r="AH2218" s="147">
        <v>2011</v>
      </c>
      <c r="AV2218" t="s">
        <v>976</v>
      </c>
      <c r="AW2218" t="s">
        <v>971</v>
      </c>
      <c r="AX2218">
        <v>35</v>
      </c>
      <c r="AY2218" t="s">
        <v>976</v>
      </c>
      <c r="AZ2218" t="s">
        <v>962</v>
      </c>
      <c r="BG2218" t="s">
        <v>976</v>
      </c>
      <c r="BH2218" t="s">
        <v>971</v>
      </c>
      <c r="BI2218">
        <v>70</v>
      </c>
      <c r="BJ2218" t="s">
        <v>976</v>
      </c>
      <c r="BK2218" t="s">
        <v>963</v>
      </c>
    </row>
    <row r="2219" spans="21:63">
      <c r="U2219" t="s">
        <v>234</v>
      </c>
      <c r="V2219" t="s">
        <v>230</v>
      </c>
      <c r="W2219" t="s">
        <v>235</v>
      </c>
      <c r="X2219">
        <v>10</v>
      </c>
      <c r="Y2219">
        <v>530</v>
      </c>
      <c r="Z2219" t="s">
        <v>982</v>
      </c>
      <c r="AA2219" t="s">
        <v>983</v>
      </c>
      <c r="AB2219">
        <v>1</v>
      </c>
      <c r="AC2219" t="s">
        <v>960</v>
      </c>
      <c r="AD2219">
        <v>1</v>
      </c>
      <c r="AE2219">
        <v>20120131</v>
      </c>
      <c r="AF2219" s="358">
        <v>40939</v>
      </c>
      <c r="AG2219" s="147">
        <v>40939</v>
      </c>
      <c r="AH2219" s="147">
        <v>2012</v>
      </c>
      <c r="AV2219" t="s">
        <v>976</v>
      </c>
      <c r="AW2219" t="s">
        <v>971</v>
      </c>
      <c r="AX2219">
        <v>35</v>
      </c>
      <c r="AY2219" t="s">
        <v>976</v>
      </c>
      <c r="AZ2219" t="s">
        <v>962</v>
      </c>
      <c r="BG2219" t="s">
        <v>976</v>
      </c>
      <c r="BH2219" t="s">
        <v>971</v>
      </c>
      <c r="BI2219">
        <v>70</v>
      </c>
      <c r="BJ2219" t="s">
        <v>976</v>
      </c>
      <c r="BK2219" t="s">
        <v>963</v>
      </c>
    </row>
    <row r="2220" spans="21:63">
      <c r="U2220" t="s">
        <v>234</v>
      </c>
      <c r="V2220" t="s">
        <v>230</v>
      </c>
      <c r="W2220" t="s">
        <v>235</v>
      </c>
      <c r="X2220">
        <v>10</v>
      </c>
      <c r="Y2220">
        <v>530</v>
      </c>
      <c r="Z2220" t="s">
        <v>982</v>
      </c>
      <c r="AA2220" t="s">
        <v>983</v>
      </c>
      <c r="AB2220">
        <v>1</v>
      </c>
      <c r="AC2220" t="s">
        <v>960</v>
      </c>
      <c r="AD2220">
        <v>1</v>
      </c>
      <c r="AE2220">
        <v>20120229</v>
      </c>
      <c r="AF2220" s="358">
        <v>40968</v>
      </c>
      <c r="AG2220" s="147">
        <v>40968</v>
      </c>
      <c r="AH2220" s="147">
        <v>2012</v>
      </c>
      <c r="AV2220" t="s">
        <v>976</v>
      </c>
      <c r="AW2220" t="s">
        <v>971</v>
      </c>
      <c r="AX2220">
        <v>35</v>
      </c>
      <c r="AY2220" t="s">
        <v>976</v>
      </c>
      <c r="AZ2220" t="s">
        <v>962</v>
      </c>
      <c r="BG2220" t="s">
        <v>976</v>
      </c>
      <c r="BH2220" t="s">
        <v>971</v>
      </c>
      <c r="BI2220">
        <v>70</v>
      </c>
      <c r="BJ2220" t="s">
        <v>976</v>
      </c>
      <c r="BK2220" t="s">
        <v>963</v>
      </c>
    </row>
    <row r="2221" spans="21:63">
      <c r="U2221" t="s">
        <v>234</v>
      </c>
      <c r="V2221" t="s">
        <v>230</v>
      </c>
      <c r="W2221" t="s">
        <v>235</v>
      </c>
      <c r="X2221">
        <v>10</v>
      </c>
      <c r="Y2221">
        <v>530</v>
      </c>
      <c r="Z2221" t="s">
        <v>982</v>
      </c>
      <c r="AA2221" t="s">
        <v>983</v>
      </c>
      <c r="AB2221">
        <v>1</v>
      </c>
      <c r="AC2221" t="s">
        <v>960</v>
      </c>
      <c r="AD2221">
        <v>1</v>
      </c>
      <c r="AE2221">
        <v>20120331</v>
      </c>
      <c r="AF2221" s="358">
        <v>40999</v>
      </c>
      <c r="AG2221" s="147">
        <v>40999</v>
      </c>
      <c r="AH2221" s="147">
        <v>2012</v>
      </c>
      <c r="AV2221" t="s">
        <v>976</v>
      </c>
      <c r="AW2221" t="s">
        <v>971</v>
      </c>
      <c r="AX2221">
        <v>35</v>
      </c>
      <c r="AY2221" t="s">
        <v>976</v>
      </c>
      <c r="AZ2221" t="s">
        <v>962</v>
      </c>
      <c r="BG2221" t="s">
        <v>976</v>
      </c>
      <c r="BH2221" t="s">
        <v>971</v>
      </c>
      <c r="BI2221">
        <v>70</v>
      </c>
      <c r="BJ2221" t="s">
        <v>976</v>
      </c>
      <c r="BK2221" t="s">
        <v>963</v>
      </c>
    </row>
    <row r="2222" spans="21:63">
      <c r="U2222" t="s">
        <v>234</v>
      </c>
      <c r="V2222" t="s">
        <v>230</v>
      </c>
      <c r="W2222" t="s">
        <v>235</v>
      </c>
      <c r="X2222">
        <v>10</v>
      </c>
      <c r="Y2222">
        <v>530</v>
      </c>
      <c r="Z2222" t="s">
        <v>982</v>
      </c>
      <c r="AA2222" t="s">
        <v>983</v>
      </c>
      <c r="AB2222">
        <v>1</v>
      </c>
      <c r="AC2222" t="s">
        <v>960</v>
      </c>
      <c r="AD2222">
        <v>1</v>
      </c>
      <c r="AE2222">
        <v>20120430</v>
      </c>
      <c r="AF2222" s="358">
        <v>41029</v>
      </c>
      <c r="AG2222" s="147">
        <v>41029</v>
      </c>
      <c r="AH2222" s="147">
        <v>2012</v>
      </c>
      <c r="AV2222" t="s">
        <v>976</v>
      </c>
      <c r="AW2222" t="s">
        <v>971</v>
      </c>
      <c r="AX2222">
        <v>35</v>
      </c>
      <c r="AY2222" t="s">
        <v>976</v>
      </c>
      <c r="AZ2222" t="s">
        <v>962</v>
      </c>
      <c r="BG2222" t="s">
        <v>976</v>
      </c>
      <c r="BH2222" t="s">
        <v>971</v>
      </c>
      <c r="BI2222">
        <v>70</v>
      </c>
      <c r="BJ2222" t="s">
        <v>976</v>
      </c>
      <c r="BK2222" t="s">
        <v>963</v>
      </c>
    </row>
    <row r="2223" spans="21:63">
      <c r="U2223" t="s">
        <v>234</v>
      </c>
      <c r="V2223" t="s">
        <v>230</v>
      </c>
      <c r="W2223" t="s">
        <v>235</v>
      </c>
      <c r="X2223">
        <v>10</v>
      </c>
      <c r="Y2223">
        <v>530</v>
      </c>
      <c r="Z2223" t="s">
        <v>982</v>
      </c>
      <c r="AA2223" t="s">
        <v>983</v>
      </c>
      <c r="AB2223">
        <v>1</v>
      </c>
      <c r="AC2223" t="s">
        <v>960</v>
      </c>
      <c r="AD2223">
        <v>1</v>
      </c>
      <c r="AE2223">
        <v>20120531</v>
      </c>
      <c r="AF2223" s="358">
        <v>41060</v>
      </c>
      <c r="AG2223" s="147">
        <v>41060</v>
      </c>
      <c r="AH2223" s="147">
        <v>2012</v>
      </c>
      <c r="AV2223" t="s">
        <v>976</v>
      </c>
      <c r="AW2223" t="s">
        <v>971</v>
      </c>
      <c r="AX2223">
        <v>35</v>
      </c>
      <c r="AY2223" t="s">
        <v>976</v>
      </c>
      <c r="AZ2223" t="s">
        <v>962</v>
      </c>
      <c r="BG2223" t="s">
        <v>976</v>
      </c>
      <c r="BH2223" t="s">
        <v>971</v>
      </c>
      <c r="BI2223">
        <v>70</v>
      </c>
      <c r="BJ2223" t="s">
        <v>976</v>
      </c>
      <c r="BK2223" t="s">
        <v>963</v>
      </c>
    </row>
    <row r="2224" spans="21:63">
      <c r="U2224" t="s">
        <v>234</v>
      </c>
      <c r="V2224" t="s">
        <v>230</v>
      </c>
      <c r="W2224" t="s">
        <v>235</v>
      </c>
      <c r="X2224">
        <v>10</v>
      </c>
      <c r="Y2224">
        <v>530</v>
      </c>
      <c r="Z2224" t="s">
        <v>982</v>
      </c>
      <c r="AA2224" t="s">
        <v>983</v>
      </c>
      <c r="AB2224">
        <v>1</v>
      </c>
      <c r="AC2224" t="s">
        <v>960</v>
      </c>
      <c r="AD2224">
        <v>1</v>
      </c>
      <c r="AE2224">
        <v>20120630</v>
      </c>
      <c r="AF2224" s="358">
        <v>41090</v>
      </c>
      <c r="AG2224" s="147">
        <v>41090</v>
      </c>
      <c r="AH2224" s="147">
        <v>2012</v>
      </c>
      <c r="AV2224" t="s">
        <v>976</v>
      </c>
      <c r="AW2224" t="s">
        <v>971</v>
      </c>
      <c r="AX2224">
        <v>35</v>
      </c>
      <c r="AY2224" t="s">
        <v>976</v>
      </c>
      <c r="AZ2224" t="s">
        <v>962</v>
      </c>
      <c r="BG2224" t="s">
        <v>976</v>
      </c>
      <c r="BH2224" t="s">
        <v>971</v>
      </c>
      <c r="BI2224">
        <v>70</v>
      </c>
      <c r="BJ2224" t="s">
        <v>976</v>
      </c>
      <c r="BK2224" t="s">
        <v>963</v>
      </c>
    </row>
    <row r="2225" spans="21:63">
      <c r="U2225" t="s">
        <v>234</v>
      </c>
      <c r="V2225" t="s">
        <v>230</v>
      </c>
      <c r="W2225" t="s">
        <v>235</v>
      </c>
      <c r="X2225">
        <v>10</v>
      </c>
      <c r="Y2225">
        <v>530</v>
      </c>
      <c r="Z2225" t="s">
        <v>982</v>
      </c>
      <c r="AA2225" t="s">
        <v>983</v>
      </c>
      <c r="AB2225">
        <v>1</v>
      </c>
      <c r="AC2225" t="s">
        <v>960</v>
      </c>
      <c r="AD2225">
        <v>1</v>
      </c>
      <c r="AE2225">
        <v>20120731</v>
      </c>
      <c r="AF2225" s="358">
        <v>41121</v>
      </c>
      <c r="AG2225" s="147">
        <v>41121</v>
      </c>
      <c r="AH2225" s="147">
        <v>2012</v>
      </c>
      <c r="AV2225" t="s">
        <v>976</v>
      </c>
      <c r="AW2225" t="s">
        <v>971</v>
      </c>
      <c r="AX2225">
        <v>35</v>
      </c>
      <c r="AY2225" t="s">
        <v>976</v>
      </c>
      <c r="AZ2225" t="s">
        <v>962</v>
      </c>
      <c r="BG2225" t="s">
        <v>976</v>
      </c>
      <c r="BH2225" t="s">
        <v>971</v>
      </c>
      <c r="BI2225">
        <v>70</v>
      </c>
      <c r="BJ2225" t="s">
        <v>976</v>
      </c>
      <c r="BK2225" t="s">
        <v>963</v>
      </c>
    </row>
    <row r="2226" spans="21:63">
      <c r="U2226" t="s">
        <v>234</v>
      </c>
      <c r="V2226" t="s">
        <v>230</v>
      </c>
      <c r="W2226" t="s">
        <v>235</v>
      </c>
      <c r="X2226">
        <v>10</v>
      </c>
      <c r="Y2226">
        <v>530</v>
      </c>
      <c r="Z2226" t="s">
        <v>982</v>
      </c>
      <c r="AA2226" t="s">
        <v>983</v>
      </c>
      <c r="AB2226">
        <v>1</v>
      </c>
      <c r="AC2226" t="s">
        <v>960</v>
      </c>
      <c r="AD2226">
        <v>1</v>
      </c>
      <c r="AE2226">
        <v>20120831</v>
      </c>
      <c r="AF2226" s="358">
        <v>41152</v>
      </c>
      <c r="AG2226" s="147">
        <v>41152</v>
      </c>
      <c r="AH2226" s="147">
        <v>2012</v>
      </c>
      <c r="AV2226" t="s">
        <v>976</v>
      </c>
      <c r="AW2226" t="s">
        <v>971</v>
      </c>
      <c r="AX2226">
        <v>35</v>
      </c>
      <c r="AY2226" t="s">
        <v>976</v>
      </c>
      <c r="AZ2226" t="s">
        <v>962</v>
      </c>
      <c r="BG2226" t="s">
        <v>976</v>
      </c>
      <c r="BH2226" t="s">
        <v>971</v>
      </c>
      <c r="BI2226">
        <v>70</v>
      </c>
      <c r="BJ2226" t="s">
        <v>976</v>
      </c>
      <c r="BK2226" t="s">
        <v>963</v>
      </c>
    </row>
    <row r="2227" spans="21:63">
      <c r="U2227" t="s">
        <v>234</v>
      </c>
      <c r="V2227" t="s">
        <v>230</v>
      </c>
      <c r="W2227" t="s">
        <v>235</v>
      </c>
      <c r="X2227">
        <v>10</v>
      </c>
      <c r="Y2227">
        <v>530</v>
      </c>
      <c r="Z2227" t="s">
        <v>982</v>
      </c>
      <c r="AA2227" t="s">
        <v>983</v>
      </c>
      <c r="AB2227">
        <v>1</v>
      </c>
      <c r="AC2227" t="s">
        <v>960</v>
      </c>
      <c r="AD2227">
        <v>1</v>
      </c>
      <c r="AE2227">
        <v>20120930</v>
      </c>
      <c r="AF2227" s="358">
        <v>41182</v>
      </c>
      <c r="AG2227" s="147">
        <v>41182</v>
      </c>
      <c r="AH2227" s="147">
        <v>2012</v>
      </c>
      <c r="AV2227" t="s">
        <v>976</v>
      </c>
      <c r="AW2227" t="s">
        <v>971</v>
      </c>
      <c r="AX2227">
        <v>35</v>
      </c>
      <c r="AY2227" t="s">
        <v>976</v>
      </c>
      <c r="AZ2227" t="s">
        <v>962</v>
      </c>
      <c r="BG2227" t="s">
        <v>976</v>
      </c>
      <c r="BH2227" t="s">
        <v>971</v>
      </c>
      <c r="BI2227">
        <v>70</v>
      </c>
      <c r="BJ2227" t="s">
        <v>976</v>
      </c>
      <c r="BK2227" t="s">
        <v>963</v>
      </c>
    </row>
    <row r="2228" spans="21:63">
      <c r="U2228" t="s">
        <v>234</v>
      </c>
      <c r="V2228" t="s">
        <v>230</v>
      </c>
      <c r="W2228" t="s">
        <v>235</v>
      </c>
      <c r="X2228">
        <v>10</v>
      </c>
      <c r="Y2228">
        <v>545</v>
      </c>
      <c r="Z2228" t="s">
        <v>985</v>
      </c>
      <c r="AA2228" t="s">
        <v>986</v>
      </c>
      <c r="AB2228">
        <v>1</v>
      </c>
      <c r="AC2228" t="s">
        <v>960</v>
      </c>
      <c r="AD2228">
        <v>1</v>
      </c>
      <c r="AE2228">
        <v>20090731</v>
      </c>
      <c r="AF2228" s="358">
        <v>40025</v>
      </c>
      <c r="AG2228" s="147">
        <v>40025</v>
      </c>
      <c r="AH2228" s="147">
        <v>2009</v>
      </c>
      <c r="BG2228" t="s">
        <v>987</v>
      </c>
      <c r="BH2228" t="s">
        <v>971</v>
      </c>
      <c r="BI2228">
        <v>0.5</v>
      </c>
      <c r="BJ2228" t="s">
        <v>987</v>
      </c>
      <c r="BK2228" t="s">
        <v>963</v>
      </c>
    </row>
    <row r="2229" spans="21:63">
      <c r="U2229" t="s">
        <v>234</v>
      </c>
      <c r="V2229" t="s">
        <v>230</v>
      </c>
      <c r="W2229" t="s">
        <v>235</v>
      </c>
      <c r="X2229">
        <v>10</v>
      </c>
      <c r="Y2229">
        <v>545</v>
      </c>
      <c r="Z2229" t="s">
        <v>985</v>
      </c>
      <c r="AA2229" t="s">
        <v>986</v>
      </c>
      <c r="AB2229">
        <v>1</v>
      </c>
      <c r="AC2229" t="s">
        <v>960</v>
      </c>
      <c r="AD2229">
        <v>1</v>
      </c>
      <c r="AE2229">
        <v>20090831</v>
      </c>
      <c r="AF2229" s="358">
        <v>40056</v>
      </c>
      <c r="AG2229" s="147">
        <v>40056</v>
      </c>
      <c r="AH2229" s="147">
        <v>2009</v>
      </c>
      <c r="BG2229" t="s">
        <v>987</v>
      </c>
      <c r="BH2229" t="s">
        <v>971</v>
      </c>
      <c r="BI2229">
        <v>0.5</v>
      </c>
      <c r="BJ2229" t="s">
        <v>987</v>
      </c>
      <c r="BK2229" t="s">
        <v>963</v>
      </c>
    </row>
    <row r="2230" spans="21:63">
      <c r="U2230" t="s">
        <v>234</v>
      </c>
      <c r="V2230" t="s">
        <v>230</v>
      </c>
      <c r="W2230" t="s">
        <v>235</v>
      </c>
      <c r="X2230">
        <v>10</v>
      </c>
      <c r="Y2230">
        <v>545</v>
      </c>
      <c r="Z2230" t="s">
        <v>985</v>
      </c>
      <c r="AA2230" t="s">
        <v>986</v>
      </c>
      <c r="AB2230">
        <v>1</v>
      </c>
      <c r="AC2230" t="s">
        <v>960</v>
      </c>
      <c r="AD2230">
        <v>1</v>
      </c>
      <c r="AE2230">
        <v>20090930</v>
      </c>
      <c r="AF2230" s="358">
        <v>40086</v>
      </c>
      <c r="AG2230" s="147">
        <v>40086</v>
      </c>
      <c r="AH2230" s="147">
        <v>2009</v>
      </c>
      <c r="BG2230" t="s">
        <v>987</v>
      </c>
      <c r="BH2230" t="s">
        <v>971</v>
      </c>
      <c r="BI2230">
        <v>0.5</v>
      </c>
      <c r="BJ2230" t="s">
        <v>987</v>
      </c>
      <c r="BK2230" t="s">
        <v>963</v>
      </c>
    </row>
    <row r="2231" spans="21:63">
      <c r="U2231" t="s">
        <v>234</v>
      </c>
      <c r="V2231" t="s">
        <v>230</v>
      </c>
      <c r="W2231" t="s">
        <v>235</v>
      </c>
      <c r="X2231">
        <v>10</v>
      </c>
      <c r="Y2231">
        <v>545</v>
      </c>
      <c r="Z2231" t="s">
        <v>985</v>
      </c>
      <c r="AA2231" t="s">
        <v>986</v>
      </c>
      <c r="AB2231">
        <v>1</v>
      </c>
      <c r="AC2231" t="s">
        <v>960</v>
      </c>
      <c r="AD2231">
        <v>1</v>
      </c>
      <c r="AE2231">
        <v>20091031</v>
      </c>
      <c r="AF2231" s="358">
        <v>40117</v>
      </c>
      <c r="AG2231" s="147">
        <v>40117</v>
      </c>
      <c r="AH2231" s="147">
        <v>2009</v>
      </c>
      <c r="BG2231" t="s">
        <v>987</v>
      </c>
      <c r="BH2231" t="s">
        <v>971</v>
      </c>
      <c r="BI2231">
        <v>0.5</v>
      </c>
      <c r="BJ2231" t="s">
        <v>987</v>
      </c>
      <c r="BK2231" t="s">
        <v>963</v>
      </c>
    </row>
    <row r="2232" spans="21:63">
      <c r="U2232" t="s">
        <v>234</v>
      </c>
      <c r="V2232" t="s">
        <v>230</v>
      </c>
      <c r="W2232" t="s">
        <v>235</v>
      </c>
      <c r="X2232">
        <v>10</v>
      </c>
      <c r="Y2232">
        <v>545</v>
      </c>
      <c r="Z2232" t="s">
        <v>985</v>
      </c>
      <c r="AA2232" t="s">
        <v>986</v>
      </c>
      <c r="AB2232">
        <v>1</v>
      </c>
      <c r="AC2232" t="s">
        <v>960</v>
      </c>
      <c r="AD2232">
        <v>1</v>
      </c>
      <c r="AE2232">
        <v>20091130</v>
      </c>
      <c r="AF2232" s="358">
        <v>40147</v>
      </c>
      <c r="AG2232" s="147">
        <v>40147</v>
      </c>
      <c r="AH2232" s="147">
        <v>2009</v>
      </c>
      <c r="BG2232" t="s">
        <v>987</v>
      </c>
      <c r="BH2232" t="s">
        <v>971</v>
      </c>
      <c r="BI2232">
        <v>0.5</v>
      </c>
      <c r="BJ2232" t="s">
        <v>987</v>
      </c>
      <c r="BK2232" t="s">
        <v>963</v>
      </c>
    </row>
    <row r="2233" spans="21:63">
      <c r="U2233" t="s">
        <v>234</v>
      </c>
      <c r="V2233" t="s">
        <v>230</v>
      </c>
      <c r="W2233" t="s">
        <v>235</v>
      </c>
      <c r="X2233">
        <v>10</v>
      </c>
      <c r="Y2233">
        <v>545</v>
      </c>
      <c r="Z2233" t="s">
        <v>985</v>
      </c>
      <c r="AA2233" t="s">
        <v>986</v>
      </c>
      <c r="AB2233">
        <v>1</v>
      </c>
      <c r="AC2233" t="s">
        <v>960</v>
      </c>
      <c r="AD2233">
        <v>1</v>
      </c>
      <c r="AE2233">
        <v>20091231</v>
      </c>
      <c r="AF2233" s="358">
        <v>40178</v>
      </c>
      <c r="AG2233" s="147">
        <v>40178</v>
      </c>
      <c r="AH2233" s="147">
        <v>2009</v>
      </c>
      <c r="BG2233" t="s">
        <v>987</v>
      </c>
      <c r="BH2233" t="s">
        <v>971</v>
      </c>
      <c r="BI2233">
        <v>0.5</v>
      </c>
      <c r="BJ2233" t="s">
        <v>987</v>
      </c>
      <c r="BK2233" t="s">
        <v>963</v>
      </c>
    </row>
    <row r="2234" spans="21:63">
      <c r="U2234" t="s">
        <v>234</v>
      </c>
      <c r="V2234" t="s">
        <v>230</v>
      </c>
      <c r="W2234" t="s">
        <v>235</v>
      </c>
      <c r="X2234">
        <v>10</v>
      </c>
      <c r="Y2234">
        <v>545</v>
      </c>
      <c r="Z2234" t="s">
        <v>985</v>
      </c>
      <c r="AA2234" t="s">
        <v>986</v>
      </c>
      <c r="AB2234">
        <v>1</v>
      </c>
      <c r="AC2234" t="s">
        <v>960</v>
      </c>
      <c r="AD2234">
        <v>1</v>
      </c>
      <c r="AE2234">
        <v>20100131</v>
      </c>
      <c r="AF2234" s="358">
        <v>40209</v>
      </c>
      <c r="AG2234" s="147">
        <v>40209</v>
      </c>
      <c r="AH2234" s="147">
        <v>2010</v>
      </c>
      <c r="BG2234" t="s">
        <v>987</v>
      </c>
      <c r="BH2234" t="s">
        <v>971</v>
      </c>
      <c r="BI2234">
        <v>0.5</v>
      </c>
      <c r="BJ2234" t="s">
        <v>987</v>
      </c>
      <c r="BK2234" t="s">
        <v>963</v>
      </c>
    </row>
    <row r="2235" spans="21:63">
      <c r="U2235" t="s">
        <v>234</v>
      </c>
      <c r="V2235" t="s">
        <v>230</v>
      </c>
      <c r="W2235" t="s">
        <v>235</v>
      </c>
      <c r="X2235">
        <v>10</v>
      </c>
      <c r="Y2235">
        <v>545</v>
      </c>
      <c r="Z2235" t="s">
        <v>985</v>
      </c>
      <c r="AA2235" t="s">
        <v>986</v>
      </c>
      <c r="AB2235">
        <v>1</v>
      </c>
      <c r="AC2235" t="s">
        <v>960</v>
      </c>
      <c r="AD2235">
        <v>1</v>
      </c>
      <c r="AE2235">
        <v>20100228</v>
      </c>
      <c r="AF2235" s="358">
        <v>40237</v>
      </c>
      <c r="AG2235" s="147">
        <v>40237</v>
      </c>
      <c r="AH2235" s="147">
        <v>2010</v>
      </c>
      <c r="BG2235" t="s">
        <v>987</v>
      </c>
      <c r="BH2235" t="s">
        <v>971</v>
      </c>
      <c r="BI2235">
        <v>0.5</v>
      </c>
      <c r="BJ2235" t="s">
        <v>987</v>
      </c>
      <c r="BK2235" t="s">
        <v>963</v>
      </c>
    </row>
    <row r="2236" spans="21:63">
      <c r="U2236" t="s">
        <v>234</v>
      </c>
      <c r="V2236" t="s">
        <v>230</v>
      </c>
      <c r="W2236" t="s">
        <v>235</v>
      </c>
      <c r="X2236">
        <v>10</v>
      </c>
      <c r="Y2236">
        <v>545</v>
      </c>
      <c r="Z2236" t="s">
        <v>985</v>
      </c>
      <c r="AA2236" t="s">
        <v>986</v>
      </c>
      <c r="AB2236">
        <v>1</v>
      </c>
      <c r="AC2236" t="s">
        <v>960</v>
      </c>
      <c r="AD2236">
        <v>1</v>
      </c>
      <c r="AE2236">
        <v>20100331</v>
      </c>
      <c r="AF2236" s="358">
        <v>40268</v>
      </c>
      <c r="AG2236" s="147">
        <v>40268</v>
      </c>
      <c r="AH2236" s="147">
        <v>2010</v>
      </c>
      <c r="BG2236" t="s">
        <v>987</v>
      </c>
      <c r="BH2236" t="s">
        <v>971</v>
      </c>
      <c r="BI2236">
        <v>0.5</v>
      </c>
      <c r="BJ2236" t="s">
        <v>987</v>
      </c>
      <c r="BK2236" t="s">
        <v>963</v>
      </c>
    </row>
    <row r="2237" spans="21:63">
      <c r="U2237" t="s">
        <v>234</v>
      </c>
      <c r="V2237" t="s">
        <v>230</v>
      </c>
      <c r="W2237" t="s">
        <v>235</v>
      </c>
      <c r="X2237">
        <v>10</v>
      </c>
      <c r="Y2237">
        <v>545</v>
      </c>
      <c r="Z2237" t="s">
        <v>985</v>
      </c>
      <c r="AA2237" t="s">
        <v>986</v>
      </c>
      <c r="AB2237">
        <v>1</v>
      </c>
      <c r="AC2237" t="s">
        <v>960</v>
      </c>
      <c r="AD2237">
        <v>1</v>
      </c>
      <c r="AE2237">
        <v>20100430</v>
      </c>
      <c r="AF2237" s="358">
        <v>40298</v>
      </c>
      <c r="AG2237" s="147">
        <v>40298</v>
      </c>
      <c r="AH2237" s="147">
        <v>2010</v>
      </c>
      <c r="BG2237" t="s">
        <v>987</v>
      </c>
      <c r="BH2237" t="s">
        <v>971</v>
      </c>
      <c r="BI2237">
        <v>0.5</v>
      </c>
      <c r="BJ2237" t="s">
        <v>987</v>
      </c>
      <c r="BK2237" t="s">
        <v>963</v>
      </c>
    </row>
    <row r="2238" spans="21:63">
      <c r="U2238" t="s">
        <v>234</v>
      </c>
      <c r="V2238" t="s">
        <v>230</v>
      </c>
      <c r="W2238" t="s">
        <v>235</v>
      </c>
      <c r="X2238">
        <v>10</v>
      </c>
      <c r="Y2238">
        <v>545</v>
      </c>
      <c r="Z2238" t="s">
        <v>985</v>
      </c>
      <c r="AA2238" t="s">
        <v>986</v>
      </c>
      <c r="AB2238">
        <v>1</v>
      </c>
      <c r="AC2238" t="s">
        <v>960</v>
      </c>
      <c r="AD2238">
        <v>1</v>
      </c>
      <c r="AE2238">
        <v>20100531</v>
      </c>
      <c r="AF2238" s="358">
        <v>40329</v>
      </c>
      <c r="AG2238" s="147">
        <v>40329</v>
      </c>
      <c r="AH2238" s="147">
        <v>2010</v>
      </c>
      <c r="BG2238" t="s">
        <v>987</v>
      </c>
      <c r="BH2238" t="s">
        <v>971</v>
      </c>
      <c r="BI2238">
        <v>0.5</v>
      </c>
      <c r="BJ2238" t="s">
        <v>987</v>
      </c>
      <c r="BK2238" t="s">
        <v>963</v>
      </c>
    </row>
    <row r="2239" spans="21:63">
      <c r="U2239" t="s">
        <v>234</v>
      </c>
      <c r="V2239" t="s">
        <v>230</v>
      </c>
      <c r="W2239" t="s">
        <v>235</v>
      </c>
      <c r="X2239">
        <v>10</v>
      </c>
      <c r="Y2239">
        <v>545</v>
      </c>
      <c r="Z2239" t="s">
        <v>985</v>
      </c>
      <c r="AA2239" t="s">
        <v>986</v>
      </c>
      <c r="AB2239">
        <v>1</v>
      </c>
      <c r="AC2239" t="s">
        <v>960</v>
      </c>
      <c r="AD2239">
        <v>1</v>
      </c>
      <c r="AE2239">
        <v>20100630</v>
      </c>
      <c r="AF2239" s="358">
        <v>40359</v>
      </c>
      <c r="AG2239" s="147">
        <v>40359</v>
      </c>
      <c r="AH2239" s="147">
        <v>2010</v>
      </c>
      <c r="BG2239" t="s">
        <v>987</v>
      </c>
      <c r="BH2239" t="s">
        <v>971</v>
      </c>
      <c r="BI2239">
        <v>0.5</v>
      </c>
      <c r="BJ2239" t="s">
        <v>987</v>
      </c>
      <c r="BK2239" t="s">
        <v>963</v>
      </c>
    </row>
    <row r="2240" spans="21:63">
      <c r="U2240" t="s">
        <v>234</v>
      </c>
      <c r="V2240" t="s">
        <v>230</v>
      </c>
      <c r="W2240" t="s">
        <v>235</v>
      </c>
      <c r="X2240">
        <v>10</v>
      </c>
      <c r="Y2240">
        <v>545</v>
      </c>
      <c r="Z2240" t="s">
        <v>985</v>
      </c>
      <c r="AA2240" t="s">
        <v>986</v>
      </c>
      <c r="AB2240">
        <v>1</v>
      </c>
      <c r="AC2240" t="s">
        <v>960</v>
      </c>
      <c r="AD2240">
        <v>1</v>
      </c>
      <c r="AE2240">
        <v>20100731</v>
      </c>
      <c r="AF2240" s="358">
        <v>40390</v>
      </c>
      <c r="AG2240" s="147">
        <v>40390</v>
      </c>
      <c r="AH2240" s="147">
        <v>2010</v>
      </c>
      <c r="BG2240" t="s">
        <v>987</v>
      </c>
      <c r="BH2240" t="s">
        <v>971</v>
      </c>
      <c r="BI2240">
        <v>0.5</v>
      </c>
      <c r="BJ2240" t="s">
        <v>987</v>
      </c>
      <c r="BK2240" t="s">
        <v>963</v>
      </c>
    </row>
    <row r="2241" spans="21:63">
      <c r="U2241" t="s">
        <v>234</v>
      </c>
      <c r="V2241" t="s">
        <v>230</v>
      </c>
      <c r="W2241" t="s">
        <v>235</v>
      </c>
      <c r="X2241">
        <v>10</v>
      </c>
      <c r="Y2241">
        <v>545</v>
      </c>
      <c r="Z2241" t="s">
        <v>985</v>
      </c>
      <c r="AA2241" t="s">
        <v>986</v>
      </c>
      <c r="AB2241">
        <v>1</v>
      </c>
      <c r="AC2241" t="s">
        <v>960</v>
      </c>
      <c r="AD2241">
        <v>1</v>
      </c>
      <c r="AE2241">
        <v>20100831</v>
      </c>
      <c r="AF2241" s="358">
        <v>40421</v>
      </c>
      <c r="AG2241" s="147">
        <v>40421</v>
      </c>
      <c r="AH2241" s="147">
        <v>2010</v>
      </c>
      <c r="BG2241" t="s">
        <v>987</v>
      </c>
      <c r="BH2241" t="s">
        <v>971</v>
      </c>
      <c r="BI2241">
        <v>0.5</v>
      </c>
      <c r="BJ2241" t="s">
        <v>987</v>
      </c>
      <c r="BK2241" t="s">
        <v>963</v>
      </c>
    </row>
    <row r="2242" spans="21:63">
      <c r="U2242" t="s">
        <v>234</v>
      </c>
      <c r="V2242" t="s">
        <v>230</v>
      </c>
      <c r="W2242" t="s">
        <v>235</v>
      </c>
      <c r="X2242">
        <v>10</v>
      </c>
      <c r="Y2242">
        <v>545</v>
      </c>
      <c r="Z2242" t="s">
        <v>985</v>
      </c>
      <c r="AA2242" t="s">
        <v>986</v>
      </c>
      <c r="AB2242">
        <v>1</v>
      </c>
      <c r="AC2242" t="s">
        <v>960</v>
      </c>
      <c r="AD2242">
        <v>1</v>
      </c>
      <c r="AE2242">
        <v>20100930</v>
      </c>
      <c r="AF2242" s="358">
        <v>40451</v>
      </c>
      <c r="AG2242" s="147">
        <v>40451</v>
      </c>
      <c r="AH2242" s="147">
        <v>2010</v>
      </c>
      <c r="BG2242" t="s">
        <v>987</v>
      </c>
      <c r="BH2242" t="s">
        <v>971</v>
      </c>
      <c r="BI2242">
        <v>0.5</v>
      </c>
      <c r="BJ2242" t="s">
        <v>987</v>
      </c>
      <c r="BK2242" t="s">
        <v>963</v>
      </c>
    </row>
    <row r="2243" spans="21:63">
      <c r="U2243" t="s">
        <v>234</v>
      </c>
      <c r="V2243" t="s">
        <v>230</v>
      </c>
      <c r="W2243" t="s">
        <v>235</v>
      </c>
      <c r="X2243">
        <v>10</v>
      </c>
      <c r="Y2243">
        <v>545</v>
      </c>
      <c r="Z2243" t="s">
        <v>985</v>
      </c>
      <c r="AA2243" t="s">
        <v>986</v>
      </c>
      <c r="AB2243">
        <v>1</v>
      </c>
      <c r="AC2243" t="s">
        <v>960</v>
      </c>
      <c r="AD2243">
        <v>1</v>
      </c>
      <c r="AE2243">
        <v>20101031</v>
      </c>
      <c r="AF2243" s="358">
        <v>40482</v>
      </c>
      <c r="AG2243" s="147">
        <v>40482</v>
      </c>
      <c r="AH2243" s="147">
        <v>2010</v>
      </c>
      <c r="BG2243" t="s">
        <v>987</v>
      </c>
      <c r="BH2243" t="s">
        <v>971</v>
      </c>
      <c r="BI2243">
        <v>0.5</v>
      </c>
      <c r="BJ2243" t="s">
        <v>987</v>
      </c>
      <c r="BK2243" t="s">
        <v>963</v>
      </c>
    </row>
    <row r="2244" spans="21:63">
      <c r="U2244" t="s">
        <v>234</v>
      </c>
      <c r="V2244" t="s">
        <v>230</v>
      </c>
      <c r="W2244" t="s">
        <v>235</v>
      </c>
      <c r="X2244">
        <v>10</v>
      </c>
      <c r="Y2244">
        <v>545</v>
      </c>
      <c r="Z2244" t="s">
        <v>985</v>
      </c>
      <c r="AA2244" t="s">
        <v>986</v>
      </c>
      <c r="AB2244">
        <v>1</v>
      </c>
      <c r="AC2244" t="s">
        <v>960</v>
      </c>
      <c r="AD2244">
        <v>1</v>
      </c>
      <c r="AE2244">
        <v>20101130</v>
      </c>
      <c r="AF2244" s="358">
        <v>40512</v>
      </c>
      <c r="AG2244" s="147">
        <v>40512</v>
      </c>
      <c r="AH2244" s="147">
        <v>2010</v>
      </c>
      <c r="BG2244" t="s">
        <v>987</v>
      </c>
      <c r="BH2244" t="s">
        <v>971</v>
      </c>
      <c r="BI2244">
        <v>0.5</v>
      </c>
      <c r="BJ2244" t="s">
        <v>987</v>
      </c>
      <c r="BK2244" t="s">
        <v>963</v>
      </c>
    </row>
    <row r="2245" spans="21:63">
      <c r="U2245" t="s">
        <v>234</v>
      </c>
      <c r="V2245" t="s">
        <v>230</v>
      </c>
      <c r="W2245" t="s">
        <v>235</v>
      </c>
      <c r="X2245">
        <v>10</v>
      </c>
      <c r="Y2245">
        <v>545</v>
      </c>
      <c r="Z2245" t="s">
        <v>985</v>
      </c>
      <c r="AA2245" t="s">
        <v>986</v>
      </c>
      <c r="AB2245">
        <v>1</v>
      </c>
      <c r="AC2245" t="s">
        <v>960</v>
      </c>
      <c r="AD2245">
        <v>1</v>
      </c>
      <c r="AE2245">
        <v>20101231</v>
      </c>
      <c r="AF2245" s="358">
        <v>40543</v>
      </c>
      <c r="AG2245" s="147">
        <v>40543</v>
      </c>
      <c r="AH2245" s="147">
        <v>2010</v>
      </c>
      <c r="BG2245" t="s">
        <v>987</v>
      </c>
      <c r="BH2245" t="s">
        <v>971</v>
      </c>
      <c r="BI2245">
        <v>0.5</v>
      </c>
      <c r="BJ2245" t="s">
        <v>987</v>
      </c>
      <c r="BK2245" t="s">
        <v>963</v>
      </c>
    </row>
    <row r="2246" spans="21:63">
      <c r="U2246" t="s">
        <v>234</v>
      </c>
      <c r="V2246" t="s">
        <v>230</v>
      </c>
      <c r="W2246" t="s">
        <v>235</v>
      </c>
      <c r="X2246">
        <v>10</v>
      </c>
      <c r="Y2246">
        <v>545</v>
      </c>
      <c r="Z2246" t="s">
        <v>985</v>
      </c>
      <c r="AA2246" t="s">
        <v>986</v>
      </c>
      <c r="AB2246">
        <v>1</v>
      </c>
      <c r="AC2246" t="s">
        <v>960</v>
      </c>
      <c r="AD2246">
        <v>1</v>
      </c>
      <c r="AE2246">
        <v>20110131</v>
      </c>
      <c r="AF2246" s="358">
        <v>40574</v>
      </c>
      <c r="AG2246" s="147">
        <v>40574</v>
      </c>
      <c r="AH2246" s="147">
        <v>2011</v>
      </c>
      <c r="BG2246" t="s">
        <v>987</v>
      </c>
      <c r="BH2246" t="s">
        <v>971</v>
      </c>
      <c r="BI2246">
        <v>0.5</v>
      </c>
      <c r="BJ2246" t="s">
        <v>987</v>
      </c>
      <c r="BK2246" t="s">
        <v>963</v>
      </c>
    </row>
    <row r="2247" spans="21:63">
      <c r="U2247" t="s">
        <v>234</v>
      </c>
      <c r="V2247" t="s">
        <v>230</v>
      </c>
      <c r="W2247" t="s">
        <v>235</v>
      </c>
      <c r="X2247">
        <v>10</v>
      </c>
      <c r="Y2247">
        <v>545</v>
      </c>
      <c r="Z2247" t="s">
        <v>985</v>
      </c>
      <c r="AA2247" t="s">
        <v>986</v>
      </c>
      <c r="AB2247">
        <v>1</v>
      </c>
      <c r="AC2247" t="s">
        <v>960</v>
      </c>
      <c r="AD2247">
        <v>1</v>
      </c>
      <c r="AE2247">
        <v>20110228</v>
      </c>
      <c r="AF2247" s="358">
        <v>40602</v>
      </c>
      <c r="AG2247" s="147">
        <v>40602</v>
      </c>
      <c r="AH2247" s="147">
        <v>2011</v>
      </c>
      <c r="BG2247" t="s">
        <v>987</v>
      </c>
      <c r="BH2247" t="s">
        <v>971</v>
      </c>
      <c r="BI2247">
        <v>0.5</v>
      </c>
      <c r="BJ2247" t="s">
        <v>987</v>
      </c>
      <c r="BK2247" t="s">
        <v>963</v>
      </c>
    </row>
    <row r="2248" spans="21:63">
      <c r="U2248" t="s">
        <v>234</v>
      </c>
      <c r="V2248" t="s">
        <v>230</v>
      </c>
      <c r="W2248" t="s">
        <v>235</v>
      </c>
      <c r="X2248">
        <v>10</v>
      </c>
      <c r="Y2248">
        <v>545</v>
      </c>
      <c r="Z2248" t="s">
        <v>985</v>
      </c>
      <c r="AA2248" t="s">
        <v>986</v>
      </c>
      <c r="AB2248">
        <v>1</v>
      </c>
      <c r="AC2248" t="s">
        <v>960</v>
      </c>
      <c r="AD2248">
        <v>1</v>
      </c>
      <c r="AE2248">
        <v>20110331</v>
      </c>
      <c r="AF2248" s="358">
        <v>40633</v>
      </c>
      <c r="AG2248" s="147">
        <v>40633</v>
      </c>
      <c r="AH2248" s="147">
        <v>2011</v>
      </c>
      <c r="BG2248" t="s">
        <v>987</v>
      </c>
      <c r="BH2248" t="s">
        <v>971</v>
      </c>
      <c r="BI2248">
        <v>0.5</v>
      </c>
      <c r="BJ2248" t="s">
        <v>987</v>
      </c>
      <c r="BK2248" t="s">
        <v>963</v>
      </c>
    </row>
    <row r="2249" spans="21:63">
      <c r="U2249" t="s">
        <v>234</v>
      </c>
      <c r="V2249" t="s">
        <v>230</v>
      </c>
      <c r="W2249" t="s">
        <v>235</v>
      </c>
      <c r="X2249">
        <v>10</v>
      </c>
      <c r="Y2249">
        <v>545</v>
      </c>
      <c r="Z2249" t="s">
        <v>985</v>
      </c>
      <c r="AA2249" t="s">
        <v>986</v>
      </c>
      <c r="AB2249">
        <v>1</v>
      </c>
      <c r="AC2249" t="s">
        <v>960</v>
      </c>
      <c r="AD2249">
        <v>1</v>
      </c>
      <c r="AE2249">
        <v>20110430</v>
      </c>
      <c r="AF2249" s="358">
        <v>40663</v>
      </c>
      <c r="AG2249" s="147">
        <v>40663</v>
      </c>
      <c r="AH2249" s="147">
        <v>2011</v>
      </c>
      <c r="BG2249" t="s">
        <v>987</v>
      </c>
      <c r="BH2249" t="s">
        <v>971</v>
      </c>
      <c r="BI2249">
        <v>0.5</v>
      </c>
      <c r="BJ2249" t="s">
        <v>987</v>
      </c>
      <c r="BK2249" t="s">
        <v>963</v>
      </c>
    </row>
    <row r="2250" spans="21:63">
      <c r="U2250" t="s">
        <v>234</v>
      </c>
      <c r="V2250" t="s">
        <v>230</v>
      </c>
      <c r="W2250" t="s">
        <v>235</v>
      </c>
      <c r="X2250">
        <v>10</v>
      </c>
      <c r="Y2250">
        <v>545</v>
      </c>
      <c r="Z2250" t="s">
        <v>985</v>
      </c>
      <c r="AA2250" t="s">
        <v>986</v>
      </c>
      <c r="AB2250">
        <v>1</v>
      </c>
      <c r="AC2250" t="s">
        <v>960</v>
      </c>
      <c r="AD2250">
        <v>1</v>
      </c>
      <c r="AE2250">
        <v>20110531</v>
      </c>
      <c r="AF2250" s="358">
        <v>40694</v>
      </c>
      <c r="AG2250" s="147">
        <v>40694</v>
      </c>
      <c r="AH2250" s="147">
        <v>2011</v>
      </c>
      <c r="BG2250" t="s">
        <v>987</v>
      </c>
      <c r="BH2250" t="s">
        <v>971</v>
      </c>
      <c r="BI2250">
        <v>0.5</v>
      </c>
      <c r="BJ2250" t="s">
        <v>987</v>
      </c>
      <c r="BK2250" t="s">
        <v>963</v>
      </c>
    </row>
    <row r="2251" spans="21:63">
      <c r="U2251" t="s">
        <v>234</v>
      </c>
      <c r="V2251" t="s">
        <v>230</v>
      </c>
      <c r="W2251" t="s">
        <v>235</v>
      </c>
      <c r="X2251">
        <v>10</v>
      </c>
      <c r="Y2251">
        <v>545</v>
      </c>
      <c r="Z2251" t="s">
        <v>985</v>
      </c>
      <c r="AA2251" t="s">
        <v>986</v>
      </c>
      <c r="AB2251">
        <v>1</v>
      </c>
      <c r="AC2251" t="s">
        <v>960</v>
      </c>
      <c r="AD2251">
        <v>1</v>
      </c>
      <c r="AE2251">
        <v>20110630</v>
      </c>
      <c r="AF2251" s="358">
        <v>40724</v>
      </c>
      <c r="AG2251" s="147">
        <v>40724</v>
      </c>
      <c r="AH2251" s="147">
        <v>2011</v>
      </c>
      <c r="BG2251" t="s">
        <v>987</v>
      </c>
      <c r="BH2251" t="s">
        <v>971</v>
      </c>
      <c r="BI2251">
        <v>0.5</v>
      </c>
      <c r="BJ2251" t="s">
        <v>987</v>
      </c>
      <c r="BK2251" t="s">
        <v>963</v>
      </c>
    </row>
    <row r="2252" spans="21:63">
      <c r="U2252" t="s">
        <v>234</v>
      </c>
      <c r="V2252" t="s">
        <v>230</v>
      </c>
      <c r="W2252" t="s">
        <v>235</v>
      </c>
      <c r="X2252">
        <v>10</v>
      </c>
      <c r="Y2252">
        <v>545</v>
      </c>
      <c r="Z2252" t="s">
        <v>985</v>
      </c>
      <c r="AA2252" t="s">
        <v>986</v>
      </c>
      <c r="AB2252">
        <v>1</v>
      </c>
      <c r="AC2252" t="s">
        <v>960</v>
      </c>
      <c r="AD2252">
        <v>1</v>
      </c>
      <c r="AE2252">
        <v>20110731</v>
      </c>
      <c r="AF2252" s="358">
        <v>40755</v>
      </c>
      <c r="AG2252" s="147">
        <v>40755</v>
      </c>
      <c r="AH2252" s="147">
        <v>2011</v>
      </c>
      <c r="BG2252" t="s">
        <v>987</v>
      </c>
      <c r="BH2252" t="s">
        <v>971</v>
      </c>
      <c r="BI2252">
        <v>0.5</v>
      </c>
      <c r="BJ2252" t="s">
        <v>987</v>
      </c>
      <c r="BK2252" t="s">
        <v>963</v>
      </c>
    </row>
    <row r="2253" spans="21:63">
      <c r="U2253" t="s">
        <v>234</v>
      </c>
      <c r="V2253" t="s">
        <v>230</v>
      </c>
      <c r="W2253" t="s">
        <v>235</v>
      </c>
      <c r="X2253">
        <v>10</v>
      </c>
      <c r="Y2253">
        <v>545</v>
      </c>
      <c r="Z2253" t="s">
        <v>985</v>
      </c>
      <c r="AA2253" t="s">
        <v>986</v>
      </c>
      <c r="AB2253">
        <v>1</v>
      </c>
      <c r="AC2253" t="s">
        <v>960</v>
      </c>
      <c r="AD2253">
        <v>1</v>
      </c>
      <c r="AE2253">
        <v>20110831</v>
      </c>
      <c r="AF2253" s="358">
        <v>40786</v>
      </c>
      <c r="AG2253" s="147">
        <v>40786</v>
      </c>
      <c r="AH2253" s="147">
        <v>2011</v>
      </c>
      <c r="BG2253" t="s">
        <v>987</v>
      </c>
      <c r="BH2253" t="s">
        <v>971</v>
      </c>
      <c r="BI2253">
        <v>0.5</v>
      </c>
      <c r="BJ2253" t="s">
        <v>987</v>
      </c>
      <c r="BK2253" t="s">
        <v>963</v>
      </c>
    </row>
    <row r="2254" spans="21:63">
      <c r="U2254" t="s">
        <v>234</v>
      </c>
      <c r="V2254" t="s">
        <v>230</v>
      </c>
      <c r="W2254" t="s">
        <v>235</v>
      </c>
      <c r="X2254">
        <v>10</v>
      </c>
      <c r="Y2254">
        <v>545</v>
      </c>
      <c r="Z2254" t="s">
        <v>985</v>
      </c>
      <c r="AA2254" t="s">
        <v>986</v>
      </c>
      <c r="AB2254">
        <v>1</v>
      </c>
      <c r="AC2254" t="s">
        <v>960</v>
      </c>
      <c r="AD2254">
        <v>1</v>
      </c>
      <c r="AE2254">
        <v>20110930</v>
      </c>
      <c r="AF2254" s="358">
        <v>40816</v>
      </c>
      <c r="AG2254" s="147">
        <v>40816</v>
      </c>
      <c r="AH2254" s="147">
        <v>2011</v>
      </c>
      <c r="BG2254" t="s">
        <v>987</v>
      </c>
      <c r="BH2254" t="s">
        <v>971</v>
      </c>
      <c r="BI2254">
        <v>0.5</v>
      </c>
      <c r="BJ2254" t="s">
        <v>987</v>
      </c>
      <c r="BK2254" t="s">
        <v>963</v>
      </c>
    </row>
    <row r="2255" spans="21:63">
      <c r="U2255" t="s">
        <v>234</v>
      </c>
      <c r="V2255" t="s">
        <v>230</v>
      </c>
      <c r="W2255" t="s">
        <v>235</v>
      </c>
      <c r="X2255">
        <v>10</v>
      </c>
      <c r="Y2255">
        <v>545</v>
      </c>
      <c r="Z2255" t="s">
        <v>985</v>
      </c>
      <c r="AA2255" t="s">
        <v>986</v>
      </c>
      <c r="AB2255">
        <v>1</v>
      </c>
      <c r="AC2255" t="s">
        <v>960</v>
      </c>
      <c r="AD2255">
        <v>1</v>
      </c>
      <c r="AE2255">
        <v>20111031</v>
      </c>
      <c r="AF2255" s="358">
        <v>40847</v>
      </c>
      <c r="AG2255" s="147">
        <v>40847</v>
      </c>
      <c r="AH2255" s="147">
        <v>2011</v>
      </c>
      <c r="BG2255" t="s">
        <v>987</v>
      </c>
      <c r="BH2255" t="s">
        <v>971</v>
      </c>
      <c r="BI2255">
        <v>0.5</v>
      </c>
      <c r="BJ2255" t="s">
        <v>987</v>
      </c>
      <c r="BK2255" t="s">
        <v>963</v>
      </c>
    </row>
    <row r="2256" spans="21:63">
      <c r="U2256" t="s">
        <v>234</v>
      </c>
      <c r="V2256" t="s">
        <v>230</v>
      </c>
      <c r="W2256" t="s">
        <v>235</v>
      </c>
      <c r="X2256">
        <v>10</v>
      </c>
      <c r="Y2256">
        <v>545</v>
      </c>
      <c r="Z2256" t="s">
        <v>985</v>
      </c>
      <c r="AA2256" t="s">
        <v>986</v>
      </c>
      <c r="AB2256">
        <v>1</v>
      </c>
      <c r="AC2256" t="s">
        <v>960</v>
      </c>
      <c r="AD2256">
        <v>1</v>
      </c>
      <c r="AE2256">
        <v>20111130</v>
      </c>
      <c r="AF2256" s="358">
        <v>40877</v>
      </c>
      <c r="AG2256" s="147">
        <v>40877</v>
      </c>
      <c r="AH2256" s="147">
        <v>2011</v>
      </c>
      <c r="BG2256" t="s">
        <v>987</v>
      </c>
      <c r="BH2256" t="s">
        <v>971</v>
      </c>
      <c r="BI2256">
        <v>0.5</v>
      </c>
      <c r="BJ2256" t="s">
        <v>987</v>
      </c>
      <c r="BK2256" t="s">
        <v>963</v>
      </c>
    </row>
    <row r="2257" spans="21:63">
      <c r="U2257" t="s">
        <v>234</v>
      </c>
      <c r="V2257" t="s">
        <v>230</v>
      </c>
      <c r="W2257" t="s">
        <v>235</v>
      </c>
      <c r="X2257">
        <v>10</v>
      </c>
      <c r="Y2257">
        <v>545</v>
      </c>
      <c r="Z2257" t="s">
        <v>985</v>
      </c>
      <c r="AA2257" t="s">
        <v>986</v>
      </c>
      <c r="AB2257">
        <v>1</v>
      </c>
      <c r="AC2257" t="s">
        <v>960</v>
      </c>
      <c r="AD2257">
        <v>1</v>
      </c>
      <c r="AE2257">
        <v>20111231</v>
      </c>
      <c r="AF2257" s="358">
        <v>40908</v>
      </c>
      <c r="AG2257" s="147">
        <v>40908</v>
      </c>
      <c r="AH2257" s="147">
        <v>2011</v>
      </c>
      <c r="BG2257" t="s">
        <v>987</v>
      </c>
      <c r="BH2257" t="s">
        <v>971</v>
      </c>
      <c r="BI2257">
        <v>0.5</v>
      </c>
      <c r="BJ2257" t="s">
        <v>987</v>
      </c>
      <c r="BK2257" t="s">
        <v>963</v>
      </c>
    </row>
    <row r="2258" spans="21:63">
      <c r="U2258" t="s">
        <v>234</v>
      </c>
      <c r="V2258" t="s">
        <v>230</v>
      </c>
      <c r="W2258" t="s">
        <v>235</v>
      </c>
      <c r="X2258">
        <v>10</v>
      </c>
      <c r="Y2258">
        <v>545</v>
      </c>
      <c r="Z2258" t="s">
        <v>985</v>
      </c>
      <c r="AA2258" t="s">
        <v>986</v>
      </c>
      <c r="AB2258">
        <v>1</v>
      </c>
      <c r="AC2258" t="s">
        <v>960</v>
      </c>
      <c r="AD2258">
        <v>1</v>
      </c>
      <c r="AE2258">
        <v>20120131</v>
      </c>
      <c r="AF2258" s="358">
        <v>40939</v>
      </c>
      <c r="AG2258" s="147">
        <v>40939</v>
      </c>
      <c r="AH2258" s="147">
        <v>2012</v>
      </c>
      <c r="BG2258" t="s">
        <v>987</v>
      </c>
      <c r="BH2258" t="s">
        <v>971</v>
      </c>
      <c r="BI2258">
        <v>0.5</v>
      </c>
      <c r="BJ2258" t="s">
        <v>987</v>
      </c>
      <c r="BK2258" t="s">
        <v>963</v>
      </c>
    </row>
    <row r="2259" spans="21:63">
      <c r="U2259" t="s">
        <v>234</v>
      </c>
      <c r="V2259" t="s">
        <v>230</v>
      </c>
      <c r="W2259" t="s">
        <v>235</v>
      </c>
      <c r="X2259">
        <v>10</v>
      </c>
      <c r="Y2259">
        <v>545</v>
      </c>
      <c r="Z2259" t="s">
        <v>985</v>
      </c>
      <c r="AA2259" t="s">
        <v>986</v>
      </c>
      <c r="AB2259">
        <v>1</v>
      </c>
      <c r="AC2259" t="s">
        <v>960</v>
      </c>
      <c r="AD2259">
        <v>1</v>
      </c>
      <c r="AE2259">
        <v>20120229</v>
      </c>
      <c r="AF2259" s="358">
        <v>40968</v>
      </c>
      <c r="AG2259" s="147">
        <v>40968</v>
      </c>
      <c r="AH2259" s="147">
        <v>2012</v>
      </c>
      <c r="BG2259" t="s">
        <v>987</v>
      </c>
      <c r="BH2259" t="s">
        <v>971</v>
      </c>
      <c r="BI2259">
        <v>0.5</v>
      </c>
      <c r="BJ2259" t="s">
        <v>987</v>
      </c>
      <c r="BK2259" t="s">
        <v>963</v>
      </c>
    </row>
    <row r="2260" spans="21:63">
      <c r="U2260" t="s">
        <v>234</v>
      </c>
      <c r="V2260" t="s">
        <v>230</v>
      </c>
      <c r="W2260" t="s">
        <v>235</v>
      </c>
      <c r="X2260">
        <v>10</v>
      </c>
      <c r="Y2260">
        <v>545</v>
      </c>
      <c r="Z2260" t="s">
        <v>985</v>
      </c>
      <c r="AA2260" t="s">
        <v>986</v>
      </c>
      <c r="AB2260">
        <v>1</v>
      </c>
      <c r="AC2260" t="s">
        <v>960</v>
      </c>
      <c r="AD2260">
        <v>1</v>
      </c>
      <c r="AE2260">
        <v>20120331</v>
      </c>
      <c r="AF2260" s="358">
        <v>40999</v>
      </c>
      <c r="AG2260" s="147">
        <v>40999</v>
      </c>
      <c r="AH2260" s="147">
        <v>2012</v>
      </c>
      <c r="BG2260" t="s">
        <v>987</v>
      </c>
      <c r="BH2260" t="s">
        <v>971</v>
      </c>
      <c r="BI2260">
        <v>0.5</v>
      </c>
      <c r="BJ2260" t="s">
        <v>987</v>
      </c>
      <c r="BK2260" t="s">
        <v>963</v>
      </c>
    </row>
    <row r="2261" spans="21:63">
      <c r="U2261" t="s">
        <v>234</v>
      </c>
      <c r="V2261" t="s">
        <v>230</v>
      </c>
      <c r="W2261" t="s">
        <v>235</v>
      </c>
      <c r="X2261">
        <v>10</v>
      </c>
      <c r="Y2261">
        <v>545</v>
      </c>
      <c r="Z2261" t="s">
        <v>985</v>
      </c>
      <c r="AA2261" t="s">
        <v>986</v>
      </c>
      <c r="AB2261">
        <v>1</v>
      </c>
      <c r="AC2261" t="s">
        <v>960</v>
      </c>
      <c r="AD2261">
        <v>1</v>
      </c>
      <c r="AE2261">
        <v>20120430</v>
      </c>
      <c r="AF2261" s="358">
        <v>41029</v>
      </c>
      <c r="AG2261" s="147">
        <v>41029</v>
      </c>
      <c r="AH2261" s="147">
        <v>2012</v>
      </c>
      <c r="BG2261" t="s">
        <v>987</v>
      </c>
      <c r="BH2261" t="s">
        <v>971</v>
      </c>
      <c r="BI2261">
        <v>0.5</v>
      </c>
      <c r="BJ2261" t="s">
        <v>987</v>
      </c>
      <c r="BK2261" t="s">
        <v>963</v>
      </c>
    </row>
    <row r="2262" spans="21:63">
      <c r="U2262" t="s">
        <v>234</v>
      </c>
      <c r="V2262" t="s">
        <v>230</v>
      </c>
      <c r="W2262" t="s">
        <v>235</v>
      </c>
      <c r="X2262">
        <v>10</v>
      </c>
      <c r="Y2262">
        <v>545</v>
      </c>
      <c r="Z2262" t="s">
        <v>985</v>
      </c>
      <c r="AA2262" t="s">
        <v>986</v>
      </c>
      <c r="AB2262">
        <v>1</v>
      </c>
      <c r="AC2262" t="s">
        <v>960</v>
      </c>
      <c r="AD2262">
        <v>1</v>
      </c>
      <c r="AE2262">
        <v>20120531</v>
      </c>
      <c r="AF2262" s="358">
        <v>41060</v>
      </c>
      <c r="AG2262" s="147">
        <v>41060</v>
      </c>
      <c r="AH2262" s="147">
        <v>2012</v>
      </c>
      <c r="BG2262" t="s">
        <v>987</v>
      </c>
      <c r="BH2262" t="s">
        <v>971</v>
      </c>
      <c r="BI2262">
        <v>0.5</v>
      </c>
      <c r="BJ2262" t="s">
        <v>987</v>
      </c>
      <c r="BK2262" t="s">
        <v>963</v>
      </c>
    </row>
    <row r="2263" spans="21:63">
      <c r="U2263" t="s">
        <v>234</v>
      </c>
      <c r="V2263" t="s">
        <v>230</v>
      </c>
      <c r="W2263" t="s">
        <v>235</v>
      </c>
      <c r="X2263">
        <v>10</v>
      </c>
      <c r="Y2263">
        <v>545</v>
      </c>
      <c r="Z2263" t="s">
        <v>985</v>
      </c>
      <c r="AA2263" t="s">
        <v>986</v>
      </c>
      <c r="AB2263">
        <v>1</v>
      </c>
      <c r="AC2263" t="s">
        <v>960</v>
      </c>
      <c r="AD2263">
        <v>1</v>
      </c>
      <c r="AE2263">
        <v>20120630</v>
      </c>
      <c r="AF2263" s="358">
        <v>41090</v>
      </c>
      <c r="AG2263" s="147">
        <v>41090</v>
      </c>
      <c r="AH2263" s="147">
        <v>2012</v>
      </c>
      <c r="BG2263" t="s">
        <v>987</v>
      </c>
      <c r="BH2263" t="s">
        <v>971</v>
      </c>
      <c r="BI2263">
        <v>0.5</v>
      </c>
      <c r="BJ2263" t="s">
        <v>987</v>
      </c>
      <c r="BK2263" t="s">
        <v>963</v>
      </c>
    </row>
    <row r="2264" spans="21:63">
      <c r="U2264" t="s">
        <v>234</v>
      </c>
      <c r="V2264" t="s">
        <v>230</v>
      </c>
      <c r="W2264" t="s">
        <v>235</v>
      </c>
      <c r="X2264">
        <v>10</v>
      </c>
      <c r="Y2264">
        <v>545</v>
      </c>
      <c r="Z2264" t="s">
        <v>985</v>
      </c>
      <c r="AA2264" t="s">
        <v>986</v>
      </c>
      <c r="AB2264">
        <v>1</v>
      </c>
      <c r="AC2264" t="s">
        <v>960</v>
      </c>
      <c r="AD2264">
        <v>1</v>
      </c>
      <c r="AE2264">
        <v>20120731</v>
      </c>
      <c r="AF2264" s="358">
        <v>41121</v>
      </c>
      <c r="AG2264" s="147">
        <v>41121</v>
      </c>
      <c r="AH2264" s="147">
        <v>2012</v>
      </c>
      <c r="BG2264" t="s">
        <v>987</v>
      </c>
      <c r="BH2264" t="s">
        <v>971</v>
      </c>
      <c r="BI2264">
        <v>0.5</v>
      </c>
      <c r="BJ2264" t="s">
        <v>987</v>
      </c>
      <c r="BK2264" t="s">
        <v>963</v>
      </c>
    </row>
    <row r="2265" spans="21:63">
      <c r="U2265" t="s">
        <v>234</v>
      </c>
      <c r="V2265" t="s">
        <v>230</v>
      </c>
      <c r="W2265" t="s">
        <v>235</v>
      </c>
      <c r="X2265">
        <v>10</v>
      </c>
      <c r="Y2265">
        <v>545</v>
      </c>
      <c r="Z2265" t="s">
        <v>985</v>
      </c>
      <c r="AA2265" t="s">
        <v>986</v>
      </c>
      <c r="AB2265">
        <v>1</v>
      </c>
      <c r="AC2265" t="s">
        <v>960</v>
      </c>
      <c r="AD2265">
        <v>1</v>
      </c>
      <c r="AE2265">
        <v>20120831</v>
      </c>
      <c r="AF2265" s="358">
        <v>41152</v>
      </c>
      <c r="AG2265" s="147">
        <v>41152</v>
      </c>
      <c r="AH2265" s="147">
        <v>2012</v>
      </c>
      <c r="BG2265" t="s">
        <v>987</v>
      </c>
      <c r="BH2265" t="s">
        <v>971</v>
      </c>
      <c r="BI2265">
        <v>0.5</v>
      </c>
      <c r="BJ2265" t="s">
        <v>987</v>
      </c>
      <c r="BK2265" t="s">
        <v>963</v>
      </c>
    </row>
    <row r="2266" spans="21:63">
      <c r="U2266" t="s">
        <v>234</v>
      </c>
      <c r="V2266" t="s">
        <v>230</v>
      </c>
      <c r="W2266" t="s">
        <v>235</v>
      </c>
      <c r="X2266">
        <v>10</v>
      </c>
      <c r="Y2266">
        <v>545</v>
      </c>
      <c r="Z2266" t="s">
        <v>985</v>
      </c>
      <c r="AA2266" t="s">
        <v>986</v>
      </c>
      <c r="AB2266">
        <v>1</v>
      </c>
      <c r="AC2266" t="s">
        <v>960</v>
      </c>
      <c r="AD2266">
        <v>1</v>
      </c>
      <c r="AE2266">
        <v>20120930</v>
      </c>
      <c r="AF2266" s="358">
        <v>41182</v>
      </c>
      <c r="AG2266" s="147">
        <v>41182</v>
      </c>
      <c r="AH2266" s="147">
        <v>2012</v>
      </c>
      <c r="BG2266" t="s">
        <v>987</v>
      </c>
      <c r="BH2266" t="s">
        <v>971</v>
      </c>
      <c r="BI2266">
        <v>0.5</v>
      </c>
      <c r="BJ2266" t="s">
        <v>987</v>
      </c>
      <c r="BK2266" t="s">
        <v>963</v>
      </c>
    </row>
    <row r="2267" spans="21:63">
      <c r="U2267" t="s">
        <v>234</v>
      </c>
      <c r="V2267" t="s">
        <v>230</v>
      </c>
      <c r="W2267" t="s">
        <v>235</v>
      </c>
      <c r="X2267">
        <v>10</v>
      </c>
      <c r="Y2267">
        <v>552</v>
      </c>
      <c r="Z2267" t="s">
        <v>988</v>
      </c>
      <c r="AA2267" t="s">
        <v>989</v>
      </c>
      <c r="AB2267">
        <v>1</v>
      </c>
      <c r="AC2267" t="s">
        <v>960</v>
      </c>
      <c r="AD2267">
        <v>1</v>
      </c>
      <c r="AE2267">
        <v>20090731</v>
      </c>
      <c r="AF2267" s="358">
        <v>40025</v>
      </c>
      <c r="AG2267" s="147">
        <v>40025</v>
      </c>
      <c r="AH2267" s="147">
        <v>2009</v>
      </c>
      <c r="BG2267" t="s">
        <v>976</v>
      </c>
      <c r="BH2267" t="s">
        <v>971</v>
      </c>
      <c r="BI2267">
        <v>10</v>
      </c>
      <c r="BJ2267" t="s">
        <v>976</v>
      </c>
      <c r="BK2267" t="s">
        <v>963</v>
      </c>
    </row>
    <row r="2268" spans="21:63">
      <c r="U2268" t="s">
        <v>234</v>
      </c>
      <c r="V2268" t="s">
        <v>230</v>
      </c>
      <c r="W2268" t="s">
        <v>235</v>
      </c>
      <c r="X2268">
        <v>10</v>
      </c>
      <c r="Y2268">
        <v>552</v>
      </c>
      <c r="Z2268" t="s">
        <v>988</v>
      </c>
      <c r="AA2268" t="s">
        <v>989</v>
      </c>
      <c r="AB2268">
        <v>1</v>
      </c>
      <c r="AC2268" t="s">
        <v>960</v>
      </c>
      <c r="AD2268">
        <v>1</v>
      </c>
      <c r="AE2268">
        <v>20090831</v>
      </c>
      <c r="AF2268" s="358">
        <v>40056</v>
      </c>
      <c r="AG2268" s="147">
        <v>40056</v>
      </c>
      <c r="AH2268" s="147">
        <v>2009</v>
      </c>
      <c r="BG2268" t="s">
        <v>976</v>
      </c>
      <c r="BH2268" t="s">
        <v>971</v>
      </c>
      <c r="BI2268">
        <v>10</v>
      </c>
      <c r="BJ2268" t="s">
        <v>976</v>
      </c>
      <c r="BK2268" t="s">
        <v>963</v>
      </c>
    </row>
    <row r="2269" spans="21:63">
      <c r="U2269" t="s">
        <v>234</v>
      </c>
      <c r="V2269" t="s">
        <v>230</v>
      </c>
      <c r="W2269" t="s">
        <v>235</v>
      </c>
      <c r="X2269">
        <v>10</v>
      </c>
      <c r="Y2269">
        <v>552</v>
      </c>
      <c r="Z2269" t="s">
        <v>988</v>
      </c>
      <c r="AA2269" t="s">
        <v>989</v>
      </c>
      <c r="AB2269">
        <v>1</v>
      </c>
      <c r="AC2269" t="s">
        <v>960</v>
      </c>
      <c r="AD2269">
        <v>1</v>
      </c>
      <c r="AE2269">
        <v>20090930</v>
      </c>
      <c r="AF2269" s="358">
        <v>40086</v>
      </c>
      <c r="AG2269" s="147">
        <v>40086</v>
      </c>
      <c r="AH2269" s="147">
        <v>2009</v>
      </c>
      <c r="BG2269" t="s">
        <v>976</v>
      </c>
      <c r="BH2269" t="s">
        <v>971</v>
      </c>
      <c r="BI2269">
        <v>10</v>
      </c>
      <c r="BJ2269" t="s">
        <v>976</v>
      </c>
      <c r="BK2269" t="s">
        <v>963</v>
      </c>
    </row>
    <row r="2270" spans="21:63">
      <c r="U2270" t="s">
        <v>234</v>
      </c>
      <c r="V2270" t="s">
        <v>230</v>
      </c>
      <c r="W2270" t="s">
        <v>235</v>
      </c>
      <c r="X2270">
        <v>10</v>
      </c>
      <c r="Y2270">
        <v>552</v>
      </c>
      <c r="Z2270" t="s">
        <v>988</v>
      </c>
      <c r="AA2270" t="s">
        <v>989</v>
      </c>
      <c r="AB2270">
        <v>1</v>
      </c>
      <c r="AC2270" t="s">
        <v>960</v>
      </c>
      <c r="AD2270">
        <v>1</v>
      </c>
      <c r="AE2270">
        <v>20091031</v>
      </c>
      <c r="AF2270" s="358">
        <v>40117</v>
      </c>
      <c r="AG2270" s="147">
        <v>40117</v>
      </c>
      <c r="AH2270" s="147">
        <v>2009</v>
      </c>
      <c r="BG2270" t="s">
        <v>976</v>
      </c>
      <c r="BH2270" t="s">
        <v>971</v>
      </c>
      <c r="BI2270">
        <v>10</v>
      </c>
      <c r="BJ2270" t="s">
        <v>976</v>
      </c>
      <c r="BK2270" t="s">
        <v>963</v>
      </c>
    </row>
    <row r="2271" spans="21:63">
      <c r="U2271" t="s">
        <v>234</v>
      </c>
      <c r="V2271" t="s">
        <v>230</v>
      </c>
      <c r="W2271" t="s">
        <v>235</v>
      </c>
      <c r="X2271">
        <v>10</v>
      </c>
      <c r="Y2271">
        <v>552</v>
      </c>
      <c r="Z2271" t="s">
        <v>988</v>
      </c>
      <c r="AA2271" t="s">
        <v>989</v>
      </c>
      <c r="AB2271">
        <v>1</v>
      </c>
      <c r="AC2271" t="s">
        <v>960</v>
      </c>
      <c r="AD2271">
        <v>1</v>
      </c>
      <c r="AE2271">
        <v>20091130</v>
      </c>
      <c r="AF2271" s="358">
        <v>40147</v>
      </c>
      <c r="AG2271" s="147">
        <v>40147</v>
      </c>
      <c r="AH2271" s="147">
        <v>2009</v>
      </c>
      <c r="BG2271" t="s">
        <v>976</v>
      </c>
      <c r="BH2271" t="s">
        <v>971</v>
      </c>
      <c r="BI2271">
        <v>10</v>
      </c>
      <c r="BJ2271" t="s">
        <v>976</v>
      </c>
      <c r="BK2271" t="s">
        <v>963</v>
      </c>
    </row>
    <row r="2272" spans="21:63">
      <c r="U2272" t="s">
        <v>234</v>
      </c>
      <c r="V2272" t="s">
        <v>230</v>
      </c>
      <c r="W2272" t="s">
        <v>235</v>
      </c>
      <c r="X2272">
        <v>10</v>
      </c>
      <c r="Y2272">
        <v>552</v>
      </c>
      <c r="Z2272" t="s">
        <v>988</v>
      </c>
      <c r="AA2272" t="s">
        <v>989</v>
      </c>
      <c r="AB2272">
        <v>1</v>
      </c>
      <c r="AC2272" t="s">
        <v>960</v>
      </c>
      <c r="AD2272">
        <v>1</v>
      </c>
      <c r="AE2272">
        <v>20091231</v>
      </c>
      <c r="AF2272" s="358">
        <v>40178</v>
      </c>
      <c r="AG2272" s="147">
        <v>40178</v>
      </c>
      <c r="AH2272" s="147">
        <v>2009</v>
      </c>
      <c r="BG2272" t="s">
        <v>976</v>
      </c>
      <c r="BH2272" t="s">
        <v>971</v>
      </c>
      <c r="BI2272">
        <v>10</v>
      </c>
      <c r="BJ2272" t="s">
        <v>976</v>
      </c>
      <c r="BK2272" t="s">
        <v>963</v>
      </c>
    </row>
    <row r="2273" spans="21:63">
      <c r="U2273" t="s">
        <v>234</v>
      </c>
      <c r="V2273" t="s">
        <v>230</v>
      </c>
      <c r="W2273" t="s">
        <v>235</v>
      </c>
      <c r="X2273">
        <v>10</v>
      </c>
      <c r="Y2273">
        <v>552</v>
      </c>
      <c r="Z2273" t="s">
        <v>988</v>
      </c>
      <c r="AA2273" t="s">
        <v>989</v>
      </c>
      <c r="AB2273">
        <v>1</v>
      </c>
      <c r="AC2273" t="s">
        <v>960</v>
      </c>
      <c r="AD2273">
        <v>1</v>
      </c>
      <c r="AE2273">
        <v>20100131</v>
      </c>
      <c r="AF2273" s="358">
        <v>40209</v>
      </c>
      <c r="AG2273" s="147">
        <v>40209</v>
      </c>
      <c r="AH2273" s="147">
        <v>2010</v>
      </c>
      <c r="BG2273" t="s">
        <v>976</v>
      </c>
      <c r="BH2273" t="s">
        <v>971</v>
      </c>
      <c r="BI2273">
        <v>10</v>
      </c>
      <c r="BJ2273" t="s">
        <v>976</v>
      </c>
      <c r="BK2273" t="s">
        <v>963</v>
      </c>
    </row>
    <row r="2274" spans="21:63">
      <c r="U2274" t="s">
        <v>234</v>
      </c>
      <c r="V2274" t="s">
        <v>230</v>
      </c>
      <c r="W2274" t="s">
        <v>235</v>
      </c>
      <c r="X2274">
        <v>10</v>
      </c>
      <c r="Y2274">
        <v>552</v>
      </c>
      <c r="Z2274" t="s">
        <v>988</v>
      </c>
      <c r="AA2274" t="s">
        <v>989</v>
      </c>
      <c r="AB2274">
        <v>1</v>
      </c>
      <c r="AC2274" t="s">
        <v>960</v>
      </c>
      <c r="AD2274">
        <v>1</v>
      </c>
      <c r="AE2274">
        <v>20100228</v>
      </c>
      <c r="AF2274" s="358">
        <v>40237</v>
      </c>
      <c r="AG2274" s="147">
        <v>40237</v>
      </c>
      <c r="AH2274" s="147">
        <v>2010</v>
      </c>
      <c r="BG2274" t="s">
        <v>976</v>
      </c>
      <c r="BH2274" t="s">
        <v>971</v>
      </c>
      <c r="BI2274">
        <v>10</v>
      </c>
      <c r="BJ2274" t="s">
        <v>976</v>
      </c>
      <c r="BK2274" t="s">
        <v>963</v>
      </c>
    </row>
    <row r="2275" spans="21:63">
      <c r="U2275" t="s">
        <v>234</v>
      </c>
      <c r="V2275" t="s">
        <v>230</v>
      </c>
      <c r="W2275" t="s">
        <v>235</v>
      </c>
      <c r="X2275">
        <v>10</v>
      </c>
      <c r="Y2275">
        <v>552</v>
      </c>
      <c r="Z2275" t="s">
        <v>988</v>
      </c>
      <c r="AA2275" t="s">
        <v>989</v>
      </c>
      <c r="AB2275">
        <v>1</v>
      </c>
      <c r="AC2275" t="s">
        <v>960</v>
      </c>
      <c r="AD2275">
        <v>1</v>
      </c>
      <c r="AE2275">
        <v>20100331</v>
      </c>
      <c r="AF2275" s="358">
        <v>40268</v>
      </c>
      <c r="AG2275" s="147">
        <v>40268</v>
      </c>
      <c r="AH2275" s="147">
        <v>2010</v>
      </c>
      <c r="BG2275" t="s">
        <v>976</v>
      </c>
      <c r="BH2275" t="s">
        <v>971</v>
      </c>
      <c r="BI2275">
        <v>10</v>
      </c>
      <c r="BJ2275" t="s">
        <v>976</v>
      </c>
      <c r="BK2275" t="s">
        <v>963</v>
      </c>
    </row>
    <row r="2276" spans="21:63">
      <c r="U2276" t="s">
        <v>234</v>
      </c>
      <c r="V2276" t="s">
        <v>230</v>
      </c>
      <c r="W2276" t="s">
        <v>235</v>
      </c>
      <c r="X2276">
        <v>10</v>
      </c>
      <c r="Y2276">
        <v>552</v>
      </c>
      <c r="Z2276" t="s">
        <v>988</v>
      </c>
      <c r="AA2276" t="s">
        <v>989</v>
      </c>
      <c r="AB2276">
        <v>1</v>
      </c>
      <c r="AC2276" t="s">
        <v>960</v>
      </c>
      <c r="AD2276">
        <v>1</v>
      </c>
      <c r="AE2276">
        <v>20100430</v>
      </c>
      <c r="AF2276" s="358">
        <v>40298</v>
      </c>
      <c r="AG2276" s="147">
        <v>40298</v>
      </c>
      <c r="AH2276" s="147">
        <v>2010</v>
      </c>
      <c r="BG2276" t="s">
        <v>976</v>
      </c>
      <c r="BH2276" t="s">
        <v>971</v>
      </c>
      <c r="BI2276">
        <v>10</v>
      </c>
      <c r="BJ2276" t="s">
        <v>976</v>
      </c>
      <c r="BK2276" t="s">
        <v>963</v>
      </c>
    </row>
    <row r="2277" spans="21:63">
      <c r="U2277" t="s">
        <v>234</v>
      </c>
      <c r="V2277" t="s">
        <v>230</v>
      </c>
      <c r="W2277" t="s">
        <v>235</v>
      </c>
      <c r="X2277">
        <v>10</v>
      </c>
      <c r="Y2277">
        <v>552</v>
      </c>
      <c r="Z2277" t="s">
        <v>988</v>
      </c>
      <c r="AA2277" t="s">
        <v>989</v>
      </c>
      <c r="AB2277">
        <v>1</v>
      </c>
      <c r="AC2277" t="s">
        <v>960</v>
      </c>
      <c r="AD2277">
        <v>1</v>
      </c>
      <c r="AE2277">
        <v>20100531</v>
      </c>
      <c r="AF2277" s="358">
        <v>40329</v>
      </c>
      <c r="AG2277" s="147">
        <v>40329</v>
      </c>
      <c r="AH2277" s="147">
        <v>2010</v>
      </c>
      <c r="BG2277" t="s">
        <v>976</v>
      </c>
      <c r="BH2277" t="s">
        <v>971</v>
      </c>
      <c r="BI2277">
        <v>10</v>
      </c>
      <c r="BJ2277" t="s">
        <v>976</v>
      </c>
      <c r="BK2277" t="s">
        <v>963</v>
      </c>
    </row>
    <row r="2278" spans="21:63">
      <c r="U2278" t="s">
        <v>234</v>
      </c>
      <c r="V2278" t="s">
        <v>230</v>
      </c>
      <c r="W2278" t="s">
        <v>235</v>
      </c>
      <c r="X2278">
        <v>10</v>
      </c>
      <c r="Y2278">
        <v>552</v>
      </c>
      <c r="Z2278" t="s">
        <v>988</v>
      </c>
      <c r="AA2278" t="s">
        <v>989</v>
      </c>
      <c r="AB2278">
        <v>1</v>
      </c>
      <c r="AC2278" t="s">
        <v>960</v>
      </c>
      <c r="AD2278">
        <v>1</v>
      </c>
      <c r="AE2278">
        <v>20100630</v>
      </c>
      <c r="AF2278" s="358">
        <v>40359</v>
      </c>
      <c r="AG2278" s="147">
        <v>40359</v>
      </c>
      <c r="AH2278" s="147">
        <v>2010</v>
      </c>
      <c r="BG2278" t="s">
        <v>976</v>
      </c>
      <c r="BH2278" t="s">
        <v>971</v>
      </c>
      <c r="BI2278">
        <v>10</v>
      </c>
      <c r="BJ2278" t="s">
        <v>976</v>
      </c>
      <c r="BK2278" t="s">
        <v>963</v>
      </c>
    </row>
    <row r="2279" spans="21:63">
      <c r="U2279" t="s">
        <v>234</v>
      </c>
      <c r="V2279" t="s">
        <v>230</v>
      </c>
      <c r="W2279" t="s">
        <v>235</v>
      </c>
      <c r="X2279">
        <v>10</v>
      </c>
      <c r="Y2279">
        <v>552</v>
      </c>
      <c r="Z2279" t="s">
        <v>988</v>
      </c>
      <c r="AA2279" t="s">
        <v>989</v>
      </c>
      <c r="AB2279">
        <v>1</v>
      </c>
      <c r="AC2279" t="s">
        <v>960</v>
      </c>
      <c r="AD2279">
        <v>1</v>
      </c>
      <c r="AE2279">
        <v>20100731</v>
      </c>
      <c r="AF2279" s="358">
        <v>40390</v>
      </c>
      <c r="AG2279" s="147">
        <v>40390</v>
      </c>
      <c r="AH2279" s="147">
        <v>2010</v>
      </c>
      <c r="BG2279" t="s">
        <v>976</v>
      </c>
      <c r="BH2279" t="s">
        <v>971</v>
      </c>
      <c r="BI2279">
        <v>10</v>
      </c>
      <c r="BJ2279" t="s">
        <v>976</v>
      </c>
      <c r="BK2279" t="s">
        <v>963</v>
      </c>
    </row>
    <row r="2280" spans="21:63">
      <c r="U2280" t="s">
        <v>234</v>
      </c>
      <c r="V2280" t="s">
        <v>230</v>
      </c>
      <c r="W2280" t="s">
        <v>235</v>
      </c>
      <c r="X2280">
        <v>10</v>
      </c>
      <c r="Y2280">
        <v>552</v>
      </c>
      <c r="Z2280" t="s">
        <v>988</v>
      </c>
      <c r="AA2280" t="s">
        <v>989</v>
      </c>
      <c r="AB2280">
        <v>1</v>
      </c>
      <c r="AC2280" t="s">
        <v>960</v>
      </c>
      <c r="AD2280">
        <v>1</v>
      </c>
      <c r="AE2280">
        <v>20100831</v>
      </c>
      <c r="AF2280" s="358">
        <v>40421</v>
      </c>
      <c r="AG2280" s="147">
        <v>40421</v>
      </c>
      <c r="AH2280" s="147">
        <v>2010</v>
      </c>
      <c r="BG2280" t="s">
        <v>976</v>
      </c>
      <c r="BH2280" t="s">
        <v>971</v>
      </c>
      <c r="BI2280">
        <v>10</v>
      </c>
      <c r="BJ2280" t="s">
        <v>976</v>
      </c>
      <c r="BK2280" t="s">
        <v>963</v>
      </c>
    </row>
    <row r="2281" spans="21:63">
      <c r="U2281" t="s">
        <v>234</v>
      </c>
      <c r="V2281" t="s">
        <v>230</v>
      </c>
      <c r="W2281" t="s">
        <v>235</v>
      </c>
      <c r="X2281">
        <v>10</v>
      </c>
      <c r="Y2281">
        <v>552</v>
      </c>
      <c r="Z2281" t="s">
        <v>988</v>
      </c>
      <c r="AA2281" t="s">
        <v>989</v>
      </c>
      <c r="AB2281">
        <v>1</v>
      </c>
      <c r="AC2281" t="s">
        <v>960</v>
      </c>
      <c r="AD2281">
        <v>1</v>
      </c>
      <c r="AE2281">
        <v>20100930</v>
      </c>
      <c r="AF2281" s="358">
        <v>40451</v>
      </c>
      <c r="AG2281" s="147">
        <v>40451</v>
      </c>
      <c r="AH2281" s="147">
        <v>2010</v>
      </c>
      <c r="BG2281" t="s">
        <v>976</v>
      </c>
      <c r="BH2281" t="s">
        <v>971</v>
      </c>
      <c r="BI2281">
        <v>10</v>
      </c>
      <c r="BJ2281" t="s">
        <v>976</v>
      </c>
      <c r="BK2281" t="s">
        <v>963</v>
      </c>
    </row>
    <row r="2282" spans="21:63">
      <c r="U2282" t="s">
        <v>234</v>
      </c>
      <c r="V2282" t="s">
        <v>230</v>
      </c>
      <c r="W2282" t="s">
        <v>235</v>
      </c>
      <c r="X2282">
        <v>10</v>
      </c>
      <c r="Y2282">
        <v>552</v>
      </c>
      <c r="Z2282" t="s">
        <v>988</v>
      </c>
      <c r="AA2282" t="s">
        <v>989</v>
      </c>
      <c r="AB2282">
        <v>1</v>
      </c>
      <c r="AC2282" t="s">
        <v>960</v>
      </c>
      <c r="AD2282">
        <v>1</v>
      </c>
      <c r="AE2282">
        <v>20101031</v>
      </c>
      <c r="AF2282" s="358">
        <v>40482</v>
      </c>
      <c r="AG2282" s="147">
        <v>40482</v>
      </c>
      <c r="AH2282" s="147">
        <v>2010</v>
      </c>
      <c r="BG2282" t="s">
        <v>976</v>
      </c>
      <c r="BH2282" t="s">
        <v>971</v>
      </c>
      <c r="BI2282">
        <v>10</v>
      </c>
      <c r="BJ2282" t="s">
        <v>976</v>
      </c>
      <c r="BK2282" t="s">
        <v>963</v>
      </c>
    </row>
    <row r="2283" spans="21:63">
      <c r="U2283" t="s">
        <v>234</v>
      </c>
      <c r="V2283" t="s">
        <v>230</v>
      </c>
      <c r="W2283" t="s">
        <v>235</v>
      </c>
      <c r="X2283">
        <v>10</v>
      </c>
      <c r="Y2283">
        <v>552</v>
      </c>
      <c r="Z2283" t="s">
        <v>988</v>
      </c>
      <c r="AA2283" t="s">
        <v>989</v>
      </c>
      <c r="AB2283">
        <v>1</v>
      </c>
      <c r="AC2283" t="s">
        <v>960</v>
      </c>
      <c r="AD2283">
        <v>1</v>
      </c>
      <c r="AE2283">
        <v>20101130</v>
      </c>
      <c r="AF2283" s="358">
        <v>40512</v>
      </c>
      <c r="AG2283" s="147">
        <v>40512</v>
      </c>
      <c r="AH2283" s="147">
        <v>2010</v>
      </c>
      <c r="BG2283" t="s">
        <v>976</v>
      </c>
      <c r="BH2283" t="s">
        <v>971</v>
      </c>
      <c r="BI2283">
        <v>10</v>
      </c>
      <c r="BJ2283" t="s">
        <v>976</v>
      </c>
      <c r="BK2283" t="s">
        <v>963</v>
      </c>
    </row>
    <row r="2284" spans="21:63">
      <c r="U2284" t="s">
        <v>234</v>
      </c>
      <c r="V2284" t="s">
        <v>230</v>
      </c>
      <c r="W2284" t="s">
        <v>235</v>
      </c>
      <c r="X2284">
        <v>10</v>
      </c>
      <c r="Y2284">
        <v>552</v>
      </c>
      <c r="Z2284" t="s">
        <v>988</v>
      </c>
      <c r="AA2284" t="s">
        <v>989</v>
      </c>
      <c r="AB2284">
        <v>1</v>
      </c>
      <c r="AC2284" t="s">
        <v>960</v>
      </c>
      <c r="AD2284">
        <v>1</v>
      </c>
      <c r="AE2284">
        <v>20101231</v>
      </c>
      <c r="AF2284" s="358">
        <v>40543</v>
      </c>
      <c r="AG2284" s="147">
        <v>40543</v>
      </c>
      <c r="AH2284" s="147">
        <v>2010</v>
      </c>
      <c r="BG2284" t="s">
        <v>976</v>
      </c>
      <c r="BH2284" t="s">
        <v>971</v>
      </c>
      <c r="BI2284">
        <v>10</v>
      </c>
      <c r="BJ2284" t="s">
        <v>976</v>
      </c>
      <c r="BK2284" t="s">
        <v>963</v>
      </c>
    </row>
    <row r="2285" spans="21:63">
      <c r="U2285" t="s">
        <v>234</v>
      </c>
      <c r="V2285" t="s">
        <v>230</v>
      </c>
      <c r="W2285" t="s">
        <v>235</v>
      </c>
      <c r="X2285">
        <v>10</v>
      </c>
      <c r="Y2285">
        <v>552</v>
      </c>
      <c r="Z2285" t="s">
        <v>988</v>
      </c>
      <c r="AA2285" t="s">
        <v>989</v>
      </c>
      <c r="AB2285">
        <v>1</v>
      </c>
      <c r="AC2285" t="s">
        <v>960</v>
      </c>
      <c r="AD2285">
        <v>1</v>
      </c>
      <c r="AE2285">
        <v>20110131</v>
      </c>
      <c r="AF2285" s="358">
        <v>40574</v>
      </c>
      <c r="AG2285" s="147">
        <v>40574</v>
      </c>
      <c r="AH2285" s="147">
        <v>2011</v>
      </c>
      <c r="BG2285" t="s">
        <v>976</v>
      </c>
      <c r="BH2285" t="s">
        <v>971</v>
      </c>
      <c r="BI2285">
        <v>10</v>
      </c>
      <c r="BJ2285" t="s">
        <v>976</v>
      </c>
      <c r="BK2285" t="s">
        <v>963</v>
      </c>
    </row>
    <row r="2286" spans="21:63">
      <c r="U2286" t="s">
        <v>234</v>
      </c>
      <c r="V2286" t="s">
        <v>230</v>
      </c>
      <c r="W2286" t="s">
        <v>235</v>
      </c>
      <c r="X2286">
        <v>10</v>
      </c>
      <c r="Y2286">
        <v>552</v>
      </c>
      <c r="Z2286" t="s">
        <v>988</v>
      </c>
      <c r="AA2286" t="s">
        <v>989</v>
      </c>
      <c r="AB2286">
        <v>1</v>
      </c>
      <c r="AC2286" t="s">
        <v>960</v>
      </c>
      <c r="AD2286">
        <v>1</v>
      </c>
      <c r="AE2286">
        <v>20110228</v>
      </c>
      <c r="AF2286" s="358">
        <v>40602</v>
      </c>
      <c r="AG2286" s="147">
        <v>40602</v>
      </c>
      <c r="AH2286" s="147">
        <v>2011</v>
      </c>
      <c r="BG2286" t="s">
        <v>976</v>
      </c>
      <c r="BH2286" t="s">
        <v>971</v>
      </c>
      <c r="BI2286">
        <v>10</v>
      </c>
      <c r="BJ2286" t="s">
        <v>976</v>
      </c>
      <c r="BK2286" t="s">
        <v>963</v>
      </c>
    </row>
    <row r="2287" spans="21:63">
      <c r="U2287" t="s">
        <v>234</v>
      </c>
      <c r="V2287" t="s">
        <v>230</v>
      </c>
      <c r="W2287" t="s">
        <v>235</v>
      </c>
      <c r="X2287">
        <v>10</v>
      </c>
      <c r="Y2287">
        <v>552</v>
      </c>
      <c r="Z2287" t="s">
        <v>988</v>
      </c>
      <c r="AA2287" t="s">
        <v>989</v>
      </c>
      <c r="AB2287">
        <v>1</v>
      </c>
      <c r="AC2287" t="s">
        <v>960</v>
      </c>
      <c r="AD2287">
        <v>1</v>
      </c>
      <c r="AE2287">
        <v>20110331</v>
      </c>
      <c r="AF2287" s="358">
        <v>40633</v>
      </c>
      <c r="AG2287" s="147">
        <v>40633</v>
      </c>
      <c r="AH2287" s="147">
        <v>2011</v>
      </c>
      <c r="BG2287" t="s">
        <v>976</v>
      </c>
      <c r="BH2287" t="s">
        <v>971</v>
      </c>
      <c r="BI2287">
        <v>10</v>
      </c>
      <c r="BJ2287" t="s">
        <v>976</v>
      </c>
      <c r="BK2287" t="s">
        <v>963</v>
      </c>
    </row>
    <row r="2288" spans="21:63">
      <c r="U2288" t="s">
        <v>234</v>
      </c>
      <c r="V2288" t="s">
        <v>230</v>
      </c>
      <c r="W2288" t="s">
        <v>235</v>
      </c>
      <c r="X2288">
        <v>10</v>
      </c>
      <c r="Y2288">
        <v>552</v>
      </c>
      <c r="Z2288" t="s">
        <v>988</v>
      </c>
      <c r="AA2288" t="s">
        <v>989</v>
      </c>
      <c r="AB2288">
        <v>1</v>
      </c>
      <c r="AC2288" t="s">
        <v>960</v>
      </c>
      <c r="AD2288">
        <v>1</v>
      </c>
      <c r="AE2288">
        <v>20110430</v>
      </c>
      <c r="AF2288" s="358">
        <v>40663</v>
      </c>
      <c r="AG2288" s="147">
        <v>40663</v>
      </c>
      <c r="AH2288" s="147">
        <v>2011</v>
      </c>
      <c r="BG2288" t="s">
        <v>976</v>
      </c>
      <c r="BH2288" t="s">
        <v>971</v>
      </c>
      <c r="BI2288">
        <v>10</v>
      </c>
      <c r="BJ2288" t="s">
        <v>976</v>
      </c>
      <c r="BK2288" t="s">
        <v>963</v>
      </c>
    </row>
    <row r="2289" spans="21:63">
      <c r="U2289" t="s">
        <v>234</v>
      </c>
      <c r="V2289" t="s">
        <v>230</v>
      </c>
      <c r="W2289" t="s">
        <v>235</v>
      </c>
      <c r="X2289">
        <v>10</v>
      </c>
      <c r="Y2289">
        <v>552</v>
      </c>
      <c r="Z2289" t="s">
        <v>988</v>
      </c>
      <c r="AA2289" t="s">
        <v>989</v>
      </c>
      <c r="AB2289">
        <v>1</v>
      </c>
      <c r="AC2289" t="s">
        <v>960</v>
      </c>
      <c r="AD2289">
        <v>1</v>
      </c>
      <c r="AE2289">
        <v>20110531</v>
      </c>
      <c r="AF2289" s="358">
        <v>40694</v>
      </c>
      <c r="AG2289" s="147">
        <v>40694</v>
      </c>
      <c r="AH2289" s="147">
        <v>2011</v>
      </c>
      <c r="BG2289" t="s">
        <v>976</v>
      </c>
      <c r="BH2289" t="s">
        <v>971</v>
      </c>
      <c r="BI2289">
        <v>10</v>
      </c>
      <c r="BJ2289" t="s">
        <v>976</v>
      </c>
      <c r="BK2289" t="s">
        <v>963</v>
      </c>
    </row>
    <row r="2290" spans="21:63">
      <c r="U2290" t="s">
        <v>234</v>
      </c>
      <c r="V2290" t="s">
        <v>230</v>
      </c>
      <c r="W2290" t="s">
        <v>235</v>
      </c>
      <c r="X2290">
        <v>10</v>
      </c>
      <c r="Y2290">
        <v>552</v>
      </c>
      <c r="Z2290" t="s">
        <v>988</v>
      </c>
      <c r="AA2290" t="s">
        <v>989</v>
      </c>
      <c r="AB2290">
        <v>1</v>
      </c>
      <c r="AC2290" t="s">
        <v>960</v>
      </c>
      <c r="AD2290">
        <v>1</v>
      </c>
      <c r="AE2290">
        <v>20110630</v>
      </c>
      <c r="AF2290" s="358">
        <v>40724</v>
      </c>
      <c r="AG2290" s="147">
        <v>40724</v>
      </c>
      <c r="AH2290" s="147">
        <v>2011</v>
      </c>
      <c r="BG2290" t="s">
        <v>976</v>
      </c>
      <c r="BH2290" t="s">
        <v>971</v>
      </c>
      <c r="BI2290">
        <v>10</v>
      </c>
      <c r="BJ2290" t="s">
        <v>976</v>
      </c>
      <c r="BK2290" t="s">
        <v>963</v>
      </c>
    </row>
    <row r="2291" spans="21:63">
      <c r="U2291" t="s">
        <v>234</v>
      </c>
      <c r="V2291" t="s">
        <v>230</v>
      </c>
      <c r="W2291" t="s">
        <v>235</v>
      </c>
      <c r="X2291">
        <v>10</v>
      </c>
      <c r="Y2291">
        <v>552</v>
      </c>
      <c r="Z2291" t="s">
        <v>988</v>
      </c>
      <c r="AA2291" t="s">
        <v>989</v>
      </c>
      <c r="AB2291">
        <v>1</v>
      </c>
      <c r="AC2291" t="s">
        <v>960</v>
      </c>
      <c r="AD2291">
        <v>1</v>
      </c>
      <c r="AE2291">
        <v>20110731</v>
      </c>
      <c r="AF2291" s="358">
        <v>40755</v>
      </c>
      <c r="AG2291" s="147">
        <v>40755</v>
      </c>
      <c r="AH2291" s="147">
        <v>2011</v>
      </c>
      <c r="BG2291" t="s">
        <v>976</v>
      </c>
      <c r="BH2291" t="s">
        <v>971</v>
      </c>
      <c r="BI2291">
        <v>10</v>
      </c>
      <c r="BJ2291" t="s">
        <v>976</v>
      </c>
      <c r="BK2291" t="s">
        <v>963</v>
      </c>
    </row>
    <row r="2292" spans="21:63">
      <c r="U2292" t="s">
        <v>234</v>
      </c>
      <c r="V2292" t="s">
        <v>230</v>
      </c>
      <c r="W2292" t="s">
        <v>235</v>
      </c>
      <c r="X2292">
        <v>10</v>
      </c>
      <c r="Y2292">
        <v>552</v>
      </c>
      <c r="Z2292" t="s">
        <v>988</v>
      </c>
      <c r="AA2292" t="s">
        <v>989</v>
      </c>
      <c r="AB2292">
        <v>1</v>
      </c>
      <c r="AC2292" t="s">
        <v>960</v>
      </c>
      <c r="AD2292">
        <v>1</v>
      </c>
      <c r="AE2292">
        <v>20110831</v>
      </c>
      <c r="AF2292" s="358">
        <v>40786</v>
      </c>
      <c r="AG2292" s="147">
        <v>40786</v>
      </c>
      <c r="AH2292" s="147">
        <v>2011</v>
      </c>
      <c r="BG2292" t="s">
        <v>976</v>
      </c>
      <c r="BH2292" t="s">
        <v>971</v>
      </c>
      <c r="BI2292">
        <v>10</v>
      </c>
      <c r="BJ2292" t="s">
        <v>976</v>
      </c>
      <c r="BK2292" t="s">
        <v>963</v>
      </c>
    </row>
    <row r="2293" spans="21:63">
      <c r="U2293" t="s">
        <v>234</v>
      </c>
      <c r="V2293" t="s">
        <v>230</v>
      </c>
      <c r="W2293" t="s">
        <v>235</v>
      </c>
      <c r="X2293">
        <v>10</v>
      </c>
      <c r="Y2293">
        <v>552</v>
      </c>
      <c r="Z2293" t="s">
        <v>988</v>
      </c>
      <c r="AA2293" t="s">
        <v>989</v>
      </c>
      <c r="AB2293">
        <v>1</v>
      </c>
      <c r="AC2293" t="s">
        <v>960</v>
      </c>
      <c r="AD2293">
        <v>1</v>
      </c>
      <c r="AE2293">
        <v>20110930</v>
      </c>
      <c r="AF2293" s="358">
        <v>40816</v>
      </c>
      <c r="AG2293" s="147">
        <v>40816</v>
      </c>
      <c r="AH2293" s="147">
        <v>2011</v>
      </c>
      <c r="BG2293" t="s">
        <v>976</v>
      </c>
      <c r="BH2293" t="s">
        <v>971</v>
      </c>
      <c r="BI2293">
        <v>10</v>
      </c>
      <c r="BJ2293" t="s">
        <v>976</v>
      </c>
      <c r="BK2293" t="s">
        <v>963</v>
      </c>
    </row>
    <row r="2294" spans="21:63">
      <c r="U2294" t="s">
        <v>234</v>
      </c>
      <c r="V2294" t="s">
        <v>230</v>
      </c>
      <c r="W2294" t="s">
        <v>235</v>
      </c>
      <c r="X2294">
        <v>10</v>
      </c>
      <c r="Y2294">
        <v>552</v>
      </c>
      <c r="Z2294" t="s">
        <v>988</v>
      </c>
      <c r="AA2294" t="s">
        <v>989</v>
      </c>
      <c r="AB2294">
        <v>1</v>
      </c>
      <c r="AC2294" t="s">
        <v>960</v>
      </c>
      <c r="AD2294">
        <v>1</v>
      </c>
      <c r="AE2294">
        <v>20111031</v>
      </c>
      <c r="AF2294" s="358">
        <v>40847</v>
      </c>
      <c r="AG2294" s="147">
        <v>40847</v>
      </c>
      <c r="AH2294" s="147">
        <v>2011</v>
      </c>
      <c r="BG2294" t="s">
        <v>976</v>
      </c>
      <c r="BH2294" t="s">
        <v>971</v>
      </c>
      <c r="BI2294">
        <v>10</v>
      </c>
      <c r="BJ2294" t="s">
        <v>976</v>
      </c>
      <c r="BK2294" t="s">
        <v>963</v>
      </c>
    </row>
    <row r="2295" spans="21:63">
      <c r="U2295" t="s">
        <v>234</v>
      </c>
      <c r="V2295" t="s">
        <v>230</v>
      </c>
      <c r="W2295" t="s">
        <v>235</v>
      </c>
      <c r="X2295">
        <v>10</v>
      </c>
      <c r="Y2295">
        <v>552</v>
      </c>
      <c r="Z2295" t="s">
        <v>988</v>
      </c>
      <c r="AA2295" t="s">
        <v>989</v>
      </c>
      <c r="AB2295">
        <v>1</v>
      </c>
      <c r="AC2295" t="s">
        <v>960</v>
      </c>
      <c r="AD2295">
        <v>1</v>
      </c>
      <c r="AE2295">
        <v>20111130</v>
      </c>
      <c r="AF2295" s="358">
        <v>40877</v>
      </c>
      <c r="AG2295" s="147">
        <v>40877</v>
      </c>
      <c r="AH2295" s="147">
        <v>2011</v>
      </c>
      <c r="BG2295" t="s">
        <v>976</v>
      </c>
      <c r="BH2295" t="s">
        <v>971</v>
      </c>
      <c r="BI2295">
        <v>10</v>
      </c>
      <c r="BJ2295" t="s">
        <v>976</v>
      </c>
      <c r="BK2295" t="s">
        <v>963</v>
      </c>
    </row>
    <row r="2296" spans="21:63">
      <c r="U2296" t="s">
        <v>234</v>
      </c>
      <c r="V2296" t="s">
        <v>230</v>
      </c>
      <c r="W2296" t="s">
        <v>235</v>
      </c>
      <c r="X2296">
        <v>10</v>
      </c>
      <c r="Y2296">
        <v>552</v>
      </c>
      <c r="Z2296" t="s">
        <v>988</v>
      </c>
      <c r="AA2296" t="s">
        <v>989</v>
      </c>
      <c r="AB2296">
        <v>1</v>
      </c>
      <c r="AC2296" t="s">
        <v>960</v>
      </c>
      <c r="AD2296">
        <v>1</v>
      </c>
      <c r="AE2296">
        <v>20111231</v>
      </c>
      <c r="AF2296" s="358">
        <v>40908</v>
      </c>
      <c r="AG2296" s="147">
        <v>40908</v>
      </c>
      <c r="AH2296" s="147">
        <v>2011</v>
      </c>
      <c r="BG2296" t="s">
        <v>976</v>
      </c>
      <c r="BH2296" t="s">
        <v>971</v>
      </c>
      <c r="BI2296">
        <v>10</v>
      </c>
      <c r="BJ2296" t="s">
        <v>976</v>
      </c>
      <c r="BK2296" t="s">
        <v>963</v>
      </c>
    </row>
    <row r="2297" spans="21:63">
      <c r="U2297" t="s">
        <v>234</v>
      </c>
      <c r="V2297" t="s">
        <v>230</v>
      </c>
      <c r="W2297" t="s">
        <v>235</v>
      </c>
      <c r="X2297">
        <v>10</v>
      </c>
      <c r="Y2297">
        <v>552</v>
      </c>
      <c r="Z2297" t="s">
        <v>988</v>
      </c>
      <c r="AA2297" t="s">
        <v>989</v>
      </c>
      <c r="AB2297">
        <v>1</v>
      </c>
      <c r="AC2297" t="s">
        <v>960</v>
      </c>
      <c r="AD2297">
        <v>1</v>
      </c>
      <c r="AE2297">
        <v>20120131</v>
      </c>
      <c r="AF2297" s="358">
        <v>40939</v>
      </c>
      <c r="AG2297" s="147">
        <v>40939</v>
      </c>
      <c r="AH2297" s="147">
        <v>2012</v>
      </c>
      <c r="BG2297" t="s">
        <v>976</v>
      </c>
      <c r="BH2297" t="s">
        <v>971</v>
      </c>
      <c r="BI2297">
        <v>10</v>
      </c>
      <c r="BJ2297" t="s">
        <v>976</v>
      </c>
      <c r="BK2297" t="s">
        <v>963</v>
      </c>
    </row>
    <row r="2298" spans="21:63">
      <c r="U2298" t="s">
        <v>234</v>
      </c>
      <c r="V2298" t="s">
        <v>230</v>
      </c>
      <c r="W2298" t="s">
        <v>235</v>
      </c>
      <c r="X2298">
        <v>10</v>
      </c>
      <c r="Y2298">
        <v>552</v>
      </c>
      <c r="Z2298" t="s">
        <v>988</v>
      </c>
      <c r="AA2298" t="s">
        <v>989</v>
      </c>
      <c r="AB2298">
        <v>1</v>
      </c>
      <c r="AC2298" t="s">
        <v>960</v>
      </c>
      <c r="AD2298">
        <v>1</v>
      </c>
      <c r="AE2298">
        <v>20120229</v>
      </c>
      <c r="AF2298" s="358">
        <v>40968</v>
      </c>
      <c r="AG2298" s="147">
        <v>40968</v>
      </c>
      <c r="AH2298" s="147">
        <v>2012</v>
      </c>
      <c r="BG2298" t="s">
        <v>976</v>
      </c>
      <c r="BH2298" t="s">
        <v>971</v>
      </c>
      <c r="BI2298">
        <v>10</v>
      </c>
      <c r="BJ2298" t="s">
        <v>976</v>
      </c>
      <c r="BK2298" t="s">
        <v>963</v>
      </c>
    </row>
    <row r="2299" spans="21:63">
      <c r="U2299" t="s">
        <v>234</v>
      </c>
      <c r="V2299" t="s">
        <v>230</v>
      </c>
      <c r="W2299" t="s">
        <v>235</v>
      </c>
      <c r="X2299">
        <v>10</v>
      </c>
      <c r="Y2299">
        <v>552</v>
      </c>
      <c r="Z2299" t="s">
        <v>988</v>
      </c>
      <c r="AA2299" t="s">
        <v>989</v>
      </c>
      <c r="AB2299">
        <v>1</v>
      </c>
      <c r="AC2299" t="s">
        <v>960</v>
      </c>
      <c r="AD2299">
        <v>1</v>
      </c>
      <c r="AE2299">
        <v>20120331</v>
      </c>
      <c r="AF2299" s="358">
        <v>40999</v>
      </c>
      <c r="AG2299" s="147">
        <v>40999</v>
      </c>
      <c r="AH2299" s="147">
        <v>2012</v>
      </c>
      <c r="BG2299" t="s">
        <v>976</v>
      </c>
      <c r="BH2299" t="s">
        <v>971</v>
      </c>
      <c r="BI2299">
        <v>10</v>
      </c>
      <c r="BJ2299" t="s">
        <v>976</v>
      </c>
      <c r="BK2299" t="s">
        <v>963</v>
      </c>
    </row>
    <row r="2300" spans="21:63">
      <c r="U2300" t="s">
        <v>234</v>
      </c>
      <c r="V2300" t="s">
        <v>230</v>
      </c>
      <c r="W2300" t="s">
        <v>235</v>
      </c>
      <c r="X2300">
        <v>10</v>
      </c>
      <c r="Y2300">
        <v>552</v>
      </c>
      <c r="Z2300" t="s">
        <v>988</v>
      </c>
      <c r="AA2300" t="s">
        <v>989</v>
      </c>
      <c r="AB2300">
        <v>1</v>
      </c>
      <c r="AC2300" t="s">
        <v>960</v>
      </c>
      <c r="AD2300">
        <v>1</v>
      </c>
      <c r="AE2300">
        <v>20120430</v>
      </c>
      <c r="AF2300" s="358">
        <v>41029</v>
      </c>
      <c r="AG2300" s="147">
        <v>41029</v>
      </c>
      <c r="AH2300" s="147">
        <v>2012</v>
      </c>
      <c r="BG2300" t="s">
        <v>976</v>
      </c>
      <c r="BH2300" t="s">
        <v>971</v>
      </c>
      <c r="BI2300">
        <v>10</v>
      </c>
      <c r="BJ2300" t="s">
        <v>976</v>
      </c>
      <c r="BK2300" t="s">
        <v>963</v>
      </c>
    </row>
    <row r="2301" spans="21:63">
      <c r="U2301" t="s">
        <v>234</v>
      </c>
      <c r="V2301" t="s">
        <v>230</v>
      </c>
      <c r="W2301" t="s">
        <v>235</v>
      </c>
      <c r="X2301">
        <v>10</v>
      </c>
      <c r="Y2301">
        <v>556</v>
      </c>
      <c r="Z2301" t="s">
        <v>990</v>
      </c>
      <c r="AA2301" t="s">
        <v>991</v>
      </c>
      <c r="AB2301">
        <v>1</v>
      </c>
      <c r="AC2301" t="s">
        <v>960</v>
      </c>
      <c r="AD2301">
        <v>1</v>
      </c>
      <c r="AE2301">
        <v>20120531</v>
      </c>
      <c r="AF2301" s="358">
        <v>41060</v>
      </c>
      <c r="AG2301" s="147">
        <v>41060</v>
      </c>
      <c r="AH2301" s="147">
        <v>2012</v>
      </c>
      <c r="BG2301" t="s">
        <v>976</v>
      </c>
      <c r="BH2301" t="s">
        <v>971</v>
      </c>
      <c r="BI2301">
        <v>10</v>
      </c>
      <c r="BJ2301" t="s">
        <v>976</v>
      </c>
      <c r="BK2301" t="s">
        <v>963</v>
      </c>
    </row>
    <row r="2302" spans="21:63">
      <c r="U2302" t="s">
        <v>234</v>
      </c>
      <c r="V2302" t="s">
        <v>230</v>
      </c>
      <c r="W2302" t="s">
        <v>235</v>
      </c>
      <c r="X2302">
        <v>10</v>
      </c>
      <c r="Y2302">
        <v>556</v>
      </c>
      <c r="Z2302" t="s">
        <v>990</v>
      </c>
      <c r="AA2302" t="s">
        <v>991</v>
      </c>
      <c r="AB2302">
        <v>1</v>
      </c>
      <c r="AC2302" t="s">
        <v>960</v>
      </c>
      <c r="AD2302">
        <v>1</v>
      </c>
      <c r="AE2302">
        <v>20120630</v>
      </c>
      <c r="AF2302" s="358">
        <v>41090</v>
      </c>
      <c r="AG2302" s="147">
        <v>41090</v>
      </c>
      <c r="AH2302" s="147">
        <v>2012</v>
      </c>
      <c r="BG2302" t="s">
        <v>976</v>
      </c>
      <c r="BH2302" t="s">
        <v>971</v>
      </c>
      <c r="BI2302">
        <v>10</v>
      </c>
      <c r="BJ2302" t="s">
        <v>976</v>
      </c>
      <c r="BK2302" t="s">
        <v>963</v>
      </c>
    </row>
    <row r="2303" spans="21:63">
      <c r="U2303" t="s">
        <v>234</v>
      </c>
      <c r="V2303" t="s">
        <v>230</v>
      </c>
      <c r="W2303" t="s">
        <v>235</v>
      </c>
      <c r="X2303">
        <v>10</v>
      </c>
      <c r="Y2303">
        <v>556</v>
      </c>
      <c r="Z2303" t="s">
        <v>990</v>
      </c>
      <c r="AA2303" t="s">
        <v>991</v>
      </c>
      <c r="AB2303">
        <v>1</v>
      </c>
      <c r="AC2303" t="s">
        <v>960</v>
      </c>
      <c r="AD2303">
        <v>1</v>
      </c>
      <c r="AE2303">
        <v>20120731</v>
      </c>
      <c r="AF2303" s="358">
        <v>41121</v>
      </c>
      <c r="AG2303" s="147">
        <v>41121</v>
      </c>
      <c r="AH2303" s="147">
        <v>2012</v>
      </c>
      <c r="BG2303" t="s">
        <v>976</v>
      </c>
      <c r="BH2303" t="s">
        <v>971</v>
      </c>
      <c r="BI2303">
        <v>10</v>
      </c>
      <c r="BJ2303" t="s">
        <v>976</v>
      </c>
      <c r="BK2303" t="s">
        <v>963</v>
      </c>
    </row>
    <row r="2304" spans="21:63">
      <c r="U2304" t="s">
        <v>234</v>
      </c>
      <c r="V2304" t="s">
        <v>230</v>
      </c>
      <c r="W2304" t="s">
        <v>235</v>
      </c>
      <c r="X2304">
        <v>10</v>
      </c>
      <c r="Y2304">
        <v>556</v>
      </c>
      <c r="Z2304" t="s">
        <v>990</v>
      </c>
      <c r="AA2304" t="s">
        <v>991</v>
      </c>
      <c r="AB2304">
        <v>1</v>
      </c>
      <c r="AC2304" t="s">
        <v>960</v>
      </c>
      <c r="AD2304">
        <v>1</v>
      </c>
      <c r="AE2304">
        <v>20120831</v>
      </c>
      <c r="AF2304" s="358">
        <v>41152</v>
      </c>
      <c r="AG2304" s="147">
        <v>41152</v>
      </c>
      <c r="AH2304" s="147">
        <v>2012</v>
      </c>
      <c r="BG2304" t="s">
        <v>976</v>
      </c>
      <c r="BH2304" t="s">
        <v>971</v>
      </c>
      <c r="BI2304">
        <v>10</v>
      </c>
      <c r="BJ2304" t="s">
        <v>976</v>
      </c>
      <c r="BK2304" t="s">
        <v>963</v>
      </c>
    </row>
    <row r="2305" spans="21:63">
      <c r="U2305" t="s">
        <v>234</v>
      </c>
      <c r="V2305" t="s">
        <v>230</v>
      </c>
      <c r="W2305" t="s">
        <v>235</v>
      </c>
      <c r="X2305">
        <v>10</v>
      </c>
      <c r="Y2305">
        <v>556</v>
      </c>
      <c r="Z2305" t="s">
        <v>990</v>
      </c>
      <c r="AA2305" t="s">
        <v>991</v>
      </c>
      <c r="AB2305">
        <v>1</v>
      </c>
      <c r="AC2305" t="s">
        <v>960</v>
      </c>
      <c r="AD2305">
        <v>1</v>
      </c>
      <c r="AE2305">
        <v>20120930</v>
      </c>
      <c r="AF2305" s="358">
        <v>41182</v>
      </c>
      <c r="AG2305" s="147">
        <v>41182</v>
      </c>
      <c r="AH2305" s="147">
        <v>2012</v>
      </c>
      <c r="BG2305" t="s">
        <v>976</v>
      </c>
      <c r="BH2305" t="s">
        <v>971</v>
      </c>
      <c r="BI2305">
        <v>10</v>
      </c>
      <c r="BJ2305" t="s">
        <v>976</v>
      </c>
      <c r="BK2305" t="s">
        <v>963</v>
      </c>
    </row>
    <row r="2306" spans="21:63">
      <c r="U2306" t="s">
        <v>234</v>
      </c>
      <c r="V2306" t="s">
        <v>230</v>
      </c>
      <c r="W2306" t="s">
        <v>235</v>
      </c>
      <c r="X2306">
        <v>10</v>
      </c>
      <c r="Y2306">
        <v>931</v>
      </c>
      <c r="Z2306" t="s">
        <v>1011</v>
      </c>
      <c r="AA2306" t="s">
        <v>1012</v>
      </c>
      <c r="AB2306">
        <v>1</v>
      </c>
      <c r="AC2306" t="s">
        <v>960</v>
      </c>
      <c r="AD2306">
        <v>1</v>
      </c>
      <c r="AE2306">
        <v>20120531</v>
      </c>
      <c r="AF2306" s="358">
        <v>41060</v>
      </c>
      <c r="AG2306" s="147">
        <v>41060</v>
      </c>
      <c r="AH2306" s="147">
        <v>2012</v>
      </c>
      <c r="AV2306" t="s">
        <v>1013</v>
      </c>
      <c r="AW2306" t="s">
        <v>971</v>
      </c>
      <c r="AX2306">
        <v>3</v>
      </c>
      <c r="AY2306" t="s">
        <v>1013</v>
      </c>
      <c r="AZ2306" t="s">
        <v>962</v>
      </c>
      <c r="BG2306" t="s">
        <v>1013</v>
      </c>
      <c r="BH2306" t="s">
        <v>971</v>
      </c>
      <c r="BI2306">
        <v>4.5</v>
      </c>
      <c r="BJ2306" t="s">
        <v>1013</v>
      </c>
      <c r="BK2306" t="s">
        <v>963</v>
      </c>
    </row>
    <row r="2307" spans="21:63">
      <c r="U2307" t="s">
        <v>234</v>
      </c>
      <c r="V2307" t="s">
        <v>230</v>
      </c>
      <c r="W2307" t="s">
        <v>235</v>
      </c>
      <c r="X2307">
        <v>10</v>
      </c>
      <c r="Y2307">
        <v>931</v>
      </c>
      <c r="Z2307" t="s">
        <v>1011</v>
      </c>
      <c r="AA2307" t="s">
        <v>1012</v>
      </c>
      <c r="AB2307">
        <v>1</v>
      </c>
      <c r="AC2307" t="s">
        <v>960</v>
      </c>
      <c r="AD2307">
        <v>1</v>
      </c>
      <c r="AE2307">
        <v>20120630</v>
      </c>
      <c r="AF2307" s="358">
        <v>41090</v>
      </c>
      <c r="AG2307" s="147">
        <v>41090</v>
      </c>
      <c r="AH2307" s="147">
        <v>2012</v>
      </c>
      <c r="AV2307" t="s">
        <v>1013</v>
      </c>
      <c r="AW2307" t="s">
        <v>971</v>
      </c>
      <c r="AX2307">
        <v>3</v>
      </c>
      <c r="AY2307" t="s">
        <v>1013</v>
      </c>
      <c r="AZ2307" t="s">
        <v>962</v>
      </c>
      <c r="BG2307" t="s">
        <v>1013</v>
      </c>
      <c r="BH2307" t="s">
        <v>971</v>
      </c>
      <c r="BI2307">
        <v>4.5</v>
      </c>
      <c r="BJ2307" t="s">
        <v>1013</v>
      </c>
      <c r="BK2307" t="s">
        <v>963</v>
      </c>
    </row>
    <row r="2308" spans="21:63">
      <c r="U2308" t="s">
        <v>234</v>
      </c>
      <c r="V2308" t="s">
        <v>230</v>
      </c>
      <c r="W2308" t="s">
        <v>235</v>
      </c>
      <c r="X2308">
        <v>10</v>
      </c>
      <c r="Y2308">
        <v>931</v>
      </c>
      <c r="Z2308" t="s">
        <v>1011</v>
      </c>
      <c r="AA2308" t="s">
        <v>1012</v>
      </c>
      <c r="AB2308">
        <v>1</v>
      </c>
      <c r="AC2308" t="s">
        <v>960</v>
      </c>
      <c r="AD2308">
        <v>1</v>
      </c>
      <c r="AE2308">
        <v>20120731</v>
      </c>
      <c r="AF2308" s="358">
        <v>41121</v>
      </c>
      <c r="AG2308" s="147">
        <v>41121</v>
      </c>
      <c r="AH2308" s="147">
        <v>2012</v>
      </c>
      <c r="AV2308" t="s">
        <v>1013</v>
      </c>
      <c r="AW2308" t="s">
        <v>971</v>
      </c>
      <c r="AX2308">
        <v>3</v>
      </c>
      <c r="AY2308" t="s">
        <v>1013</v>
      </c>
      <c r="AZ2308" t="s">
        <v>962</v>
      </c>
      <c r="BG2308" t="s">
        <v>1013</v>
      </c>
      <c r="BH2308" t="s">
        <v>971</v>
      </c>
      <c r="BI2308">
        <v>4.5</v>
      </c>
      <c r="BJ2308" t="s">
        <v>1013</v>
      </c>
      <c r="BK2308" t="s">
        <v>963</v>
      </c>
    </row>
    <row r="2309" spans="21:63">
      <c r="U2309" t="s">
        <v>234</v>
      </c>
      <c r="V2309" t="s">
        <v>230</v>
      </c>
      <c r="W2309" t="s">
        <v>235</v>
      </c>
      <c r="X2309">
        <v>10</v>
      </c>
      <c r="Y2309">
        <v>931</v>
      </c>
      <c r="Z2309" t="s">
        <v>1011</v>
      </c>
      <c r="AA2309" t="s">
        <v>1012</v>
      </c>
      <c r="AB2309">
        <v>1</v>
      </c>
      <c r="AC2309" t="s">
        <v>960</v>
      </c>
      <c r="AD2309">
        <v>1</v>
      </c>
      <c r="AE2309">
        <v>20120831</v>
      </c>
      <c r="AF2309" s="358">
        <v>41152</v>
      </c>
      <c r="AG2309" s="147">
        <v>41152</v>
      </c>
      <c r="AH2309" s="147">
        <v>2012</v>
      </c>
      <c r="AV2309" t="s">
        <v>1013</v>
      </c>
      <c r="AW2309" t="s">
        <v>971</v>
      </c>
      <c r="AX2309">
        <v>3</v>
      </c>
      <c r="AY2309" t="s">
        <v>1013</v>
      </c>
      <c r="AZ2309" t="s">
        <v>962</v>
      </c>
      <c r="BG2309" t="s">
        <v>1013</v>
      </c>
      <c r="BH2309" t="s">
        <v>971</v>
      </c>
      <c r="BI2309">
        <v>4.5</v>
      </c>
      <c r="BJ2309" t="s">
        <v>1013</v>
      </c>
      <c r="BK2309" t="s">
        <v>963</v>
      </c>
    </row>
    <row r="2310" spans="21:63">
      <c r="U2310" t="s">
        <v>234</v>
      </c>
      <c r="V2310" t="s">
        <v>230</v>
      </c>
      <c r="W2310" t="s">
        <v>235</v>
      </c>
      <c r="X2310">
        <v>10</v>
      </c>
      <c r="Y2310">
        <v>931</v>
      </c>
      <c r="Z2310" t="s">
        <v>1011</v>
      </c>
      <c r="AA2310" t="s">
        <v>1012</v>
      </c>
      <c r="AB2310">
        <v>1</v>
      </c>
      <c r="AC2310" t="s">
        <v>960</v>
      </c>
      <c r="AD2310">
        <v>1</v>
      </c>
      <c r="AE2310">
        <v>20120930</v>
      </c>
      <c r="AF2310" s="358">
        <v>41182</v>
      </c>
      <c r="AG2310" s="147">
        <v>41182</v>
      </c>
      <c r="AH2310" s="147">
        <v>2012</v>
      </c>
      <c r="AV2310" t="s">
        <v>1013</v>
      </c>
      <c r="AW2310" t="s">
        <v>971</v>
      </c>
      <c r="AX2310">
        <v>3</v>
      </c>
      <c r="AY2310" t="s">
        <v>1013</v>
      </c>
      <c r="AZ2310" t="s">
        <v>962</v>
      </c>
      <c r="BG2310" t="s">
        <v>1013</v>
      </c>
      <c r="BH2310" t="s">
        <v>971</v>
      </c>
      <c r="BI2310">
        <v>4.5</v>
      </c>
      <c r="BJ2310" t="s">
        <v>1013</v>
      </c>
      <c r="BK2310" t="s">
        <v>963</v>
      </c>
    </row>
    <row r="2311" spans="21:63">
      <c r="U2311" t="s">
        <v>234</v>
      </c>
      <c r="V2311" t="s">
        <v>230</v>
      </c>
      <c r="W2311" t="s">
        <v>235</v>
      </c>
      <c r="X2311">
        <v>10</v>
      </c>
      <c r="Y2311">
        <v>980</v>
      </c>
      <c r="Z2311" t="s">
        <v>1099</v>
      </c>
      <c r="AA2311" t="s">
        <v>1100</v>
      </c>
      <c r="AB2311">
        <v>1</v>
      </c>
      <c r="AC2311" t="s">
        <v>960</v>
      </c>
      <c r="AD2311">
        <v>1</v>
      </c>
      <c r="AE2311">
        <v>20090731</v>
      </c>
      <c r="AF2311" s="358">
        <v>40025</v>
      </c>
      <c r="AG2311" s="147">
        <v>40025</v>
      </c>
      <c r="AH2311" s="147">
        <v>2009</v>
      </c>
      <c r="AV2311" t="s">
        <v>976</v>
      </c>
      <c r="AW2311" t="s">
        <v>971</v>
      </c>
      <c r="AX2311">
        <v>3</v>
      </c>
      <c r="AY2311" t="s">
        <v>976</v>
      </c>
      <c r="AZ2311" t="s">
        <v>962</v>
      </c>
      <c r="BG2311" t="s">
        <v>976</v>
      </c>
      <c r="BH2311" t="s">
        <v>971</v>
      </c>
      <c r="BI2311">
        <v>6</v>
      </c>
      <c r="BJ2311" t="s">
        <v>976</v>
      </c>
      <c r="BK2311" t="s">
        <v>963</v>
      </c>
    </row>
    <row r="2312" spans="21:63">
      <c r="U2312" t="s">
        <v>234</v>
      </c>
      <c r="V2312" t="s">
        <v>230</v>
      </c>
      <c r="W2312" t="s">
        <v>235</v>
      </c>
      <c r="X2312">
        <v>10</v>
      </c>
      <c r="Y2312">
        <v>980</v>
      </c>
      <c r="Z2312" t="s">
        <v>1099</v>
      </c>
      <c r="AA2312" t="s">
        <v>1100</v>
      </c>
      <c r="AB2312">
        <v>1</v>
      </c>
      <c r="AC2312" t="s">
        <v>960</v>
      </c>
      <c r="AD2312">
        <v>1</v>
      </c>
      <c r="AE2312">
        <v>20090831</v>
      </c>
      <c r="AF2312" s="358">
        <v>40056</v>
      </c>
      <c r="AG2312" s="147">
        <v>40056</v>
      </c>
      <c r="AH2312" s="147">
        <v>2009</v>
      </c>
      <c r="AV2312" t="s">
        <v>976</v>
      </c>
      <c r="AW2312" t="s">
        <v>971</v>
      </c>
      <c r="AX2312">
        <v>3</v>
      </c>
      <c r="AY2312" t="s">
        <v>976</v>
      </c>
      <c r="AZ2312" t="s">
        <v>962</v>
      </c>
      <c r="BG2312" t="s">
        <v>976</v>
      </c>
      <c r="BH2312" t="s">
        <v>971</v>
      </c>
      <c r="BI2312">
        <v>6</v>
      </c>
      <c r="BJ2312" t="s">
        <v>976</v>
      </c>
      <c r="BK2312" t="s">
        <v>963</v>
      </c>
    </row>
    <row r="2313" spans="21:63">
      <c r="U2313" t="s">
        <v>234</v>
      </c>
      <c r="V2313" t="s">
        <v>230</v>
      </c>
      <c r="W2313" t="s">
        <v>235</v>
      </c>
      <c r="X2313">
        <v>10</v>
      </c>
      <c r="Y2313">
        <v>980</v>
      </c>
      <c r="Z2313" t="s">
        <v>1099</v>
      </c>
      <c r="AA2313" t="s">
        <v>1100</v>
      </c>
      <c r="AB2313">
        <v>1</v>
      </c>
      <c r="AC2313" t="s">
        <v>960</v>
      </c>
      <c r="AD2313">
        <v>1</v>
      </c>
      <c r="AE2313">
        <v>20090930</v>
      </c>
      <c r="AF2313" s="358">
        <v>40086</v>
      </c>
      <c r="AG2313" s="147">
        <v>40086</v>
      </c>
      <c r="AH2313" s="147">
        <v>2009</v>
      </c>
      <c r="AV2313" t="s">
        <v>976</v>
      </c>
      <c r="AW2313" t="s">
        <v>971</v>
      </c>
      <c r="AX2313">
        <v>3</v>
      </c>
      <c r="AY2313" t="s">
        <v>976</v>
      </c>
      <c r="AZ2313" t="s">
        <v>962</v>
      </c>
      <c r="BG2313" t="s">
        <v>976</v>
      </c>
      <c r="BH2313" t="s">
        <v>971</v>
      </c>
      <c r="BI2313">
        <v>6</v>
      </c>
      <c r="BJ2313" t="s">
        <v>976</v>
      </c>
      <c r="BK2313" t="s">
        <v>963</v>
      </c>
    </row>
    <row r="2314" spans="21:63">
      <c r="U2314" t="s">
        <v>234</v>
      </c>
      <c r="V2314" t="s">
        <v>230</v>
      </c>
      <c r="W2314" t="s">
        <v>235</v>
      </c>
      <c r="X2314">
        <v>10</v>
      </c>
      <c r="Y2314">
        <v>980</v>
      </c>
      <c r="Z2314" t="s">
        <v>1099</v>
      </c>
      <c r="AA2314" t="s">
        <v>1100</v>
      </c>
      <c r="AB2314">
        <v>1</v>
      </c>
      <c r="AC2314" t="s">
        <v>960</v>
      </c>
      <c r="AD2314">
        <v>1</v>
      </c>
      <c r="AE2314">
        <v>20091031</v>
      </c>
      <c r="AF2314" s="358">
        <v>40117</v>
      </c>
      <c r="AG2314" s="147">
        <v>40117</v>
      </c>
      <c r="AH2314" s="147">
        <v>2009</v>
      </c>
      <c r="AV2314" t="s">
        <v>976</v>
      </c>
      <c r="AW2314" t="s">
        <v>971</v>
      </c>
      <c r="AX2314">
        <v>3</v>
      </c>
      <c r="AY2314" t="s">
        <v>976</v>
      </c>
      <c r="AZ2314" t="s">
        <v>962</v>
      </c>
      <c r="BG2314" t="s">
        <v>976</v>
      </c>
      <c r="BH2314" t="s">
        <v>971</v>
      </c>
      <c r="BI2314">
        <v>6</v>
      </c>
      <c r="BJ2314" t="s">
        <v>976</v>
      </c>
      <c r="BK2314" t="s">
        <v>963</v>
      </c>
    </row>
    <row r="2315" spans="21:63">
      <c r="U2315" t="s">
        <v>234</v>
      </c>
      <c r="V2315" t="s">
        <v>230</v>
      </c>
      <c r="W2315" t="s">
        <v>235</v>
      </c>
      <c r="X2315">
        <v>10</v>
      </c>
      <c r="Y2315">
        <v>980</v>
      </c>
      <c r="Z2315" t="s">
        <v>1099</v>
      </c>
      <c r="AA2315" t="s">
        <v>1100</v>
      </c>
      <c r="AB2315">
        <v>1</v>
      </c>
      <c r="AC2315" t="s">
        <v>960</v>
      </c>
      <c r="AD2315">
        <v>1</v>
      </c>
      <c r="AE2315">
        <v>20091130</v>
      </c>
      <c r="AF2315" s="358">
        <v>40147</v>
      </c>
      <c r="AG2315" s="147">
        <v>40147</v>
      </c>
      <c r="AH2315" s="147">
        <v>2009</v>
      </c>
      <c r="AV2315" t="s">
        <v>976</v>
      </c>
      <c r="AW2315" t="s">
        <v>971</v>
      </c>
      <c r="AX2315">
        <v>3</v>
      </c>
      <c r="AY2315" t="s">
        <v>976</v>
      </c>
      <c r="AZ2315" t="s">
        <v>962</v>
      </c>
      <c r="BG2315" t="s">
        <v>976</v>
      </c>
      <c r="BH2315" t="s">
        <v>971</v>
      </c>
      <c r="BI2315">
        <v>6</v>
      </c>
      <c r="BJ2315" t="s">
        <v>976</v>
      </c>
      <c r="BK2315" t="s">
        <v>963</v>
      </c>
    </row>
    <row r="2316" spans="21:63">
      <c r="U2316" t="s">
        <v>234</v>
      </c>
      <c r="V2316" t="s">
        <v>230</v>
      </c>
      <c r="W2316" t="s">
        <v>235</v>
      </c>
      <c r="X2316">
        <v>10</v>
      </c>
      <c r="Y2316">
        <v>980</v>
      </c>
      <c r="Z2316" t="s">
        <v>1099</v>
      </c>
      <c r="AA2316" t="s">
        <v>1100</v>
      </c>
      <c r="AB2316">
        <v>1</v>
      </c>
      <c r="AC2316" t="s">
        <v>960</v>
      </c>
      <c r="AD2316">
        <v>1</v>
      </c>
      <c r="AE2316">
        <v>20091231</v>
      </c>
      <c r="AF2316" s="358">
        <v>40178</v>
      </c>
      <c r="AG2316" s="147">
        <v>40178</v>
      </c>
      <c r="AH2316" s="147">
        <v>2009</v>
      </c>
      <c r="AV2316" t="s">
        <v>976</v>
      </c>
      <c r="AW2316" t="s">
        <v>971</v>
      </c>
      <c r="AX2316">
        <v>3</v>
      </c>
      <c r="AY2316" t="s">
        <v>976</v>
      </c>
      <c r="AZ2316" t="s">
        <v>962</v>
      </c>
      <c r="BG2316" t="s">
        <v>976</v>
      </c>
      <c r="BH2316" t="s">
        <v>971</v>
      </c>
      <c r="BI2316">
        <v>6</v>
      </c>
      <c r="BJ2316" t="s">
        <v>976</v>
      </c>
      <c r="BK2316" t="s">
        <v>963</v>
      </c>
    </row>
    <row r="2317" spans="21:63">
      <c r="U2317" t="s">
        <v>234</v>
      </c>
      <c r="V2317" t="s">
        <v>230</v>
      </c>
      <c r="W2317" t="s">
        <v>235</v>
      </c>
      <c r="X2317">
        <v>10</v>
      </c>
      <c r="Y2317">
        <v>980</v>
      </c>
      <c r="Z2317" t="s">
        <v>1099</v>
      </c>
      <c r="AA2317" t="s">
        <v>1100</v>
      </c>
      <c r="AB2317">
        <v>1</v>
      </c>
      <c r="AC2317" t="s">
        <v>960</v>
      </c>
      <c r="AD2317">
        <v>1</v>
      </c>
      <c r="AE2317">
        <v>20100131</v>
      </c>
      <c r="AF2317" s="358">
        <v>40209</v>
      </c>
      <c r="AG2317" s="147">
        <v>40209</v>
      </c>
      <c r="AH2317" s="147">
        <v>2010</v>
      </c>
      <c r="AV2317" t="s">
        <v>976</v>
      </c>
      <c r="AW2317" t="s">
        <v>971</v>
      </c>
      <c r="AX2317">
        <v>3</v>
      </c>
      <c r="AY2317" t="s">
        <v>976</v>
      </c>
      <c r="AZ2317" t="s">
        <v>962</v>
      </c>
      <c r="BG2317" t="s">
        <v>976</v>
      </c>
      <c r="BH2317" t="s">
        <v>971</v>
      </c>
      <c r="BI2317">
        <v>6</v>
      </c>
      <c r="BJ2317" t="s">
        <v>976</v>
      </c>
      <c r="BK2317" t="s">
        <v>963</v>
      </c>
    </row>
    <row r="2318" spans="21:63">
      <c r="U2318" t="s">
        <v>234</v>
      </c>
      <c r="V2318" t="s">
        <v>230</v>
      </c>
      <c r="W2318" t="s">
        <v>235</v>
      </c>
      <c r="X2318">
        <v>10</v>
      </c>
      <c r="Y2318">
        <v>980</v>
      </c>
      <c r="Z2318" t="s">
        <v>1099</v>
      </c>
      <c r="AA2318" t="s">
        <v>1100</v>
      </c>
      <c r="AB2318">
        <v>1</v>
      </c>
      <c r="AC2318" t="s">
        <v>960</v>
      </c>
      <c r="AD2318">
        <v>1</v>
      </c>
      <c r="AE2318">
        <v>20100228</v>
      </c>
      <c r="AF2318" s="358">
        <v>40237</v>
      </c>
      <c r="AG2318" s="147">
        <v>40237</v>
      </c>
      <c r="AH2318" s="147">
        <v>2010</v>
      </c>
      <c r="AV2318" t="s">
        <v>976</v>
      </c>
      <c r="AW2318" t="s">
        <v>971</v>
      </c>
      <c r="AX2318">
        <v>3</v>
      </c>
      <c r="AY2318" t="s">
        <v>976</v>
      </c>
      <c r="AZ2318" t="s">
        <v>962</v>
      </c>
      <c r="BG2318" t="s">
        <v>976</v>
      </c>
      <c r="BH2318" t="s">
        <v>971</v>
      </c>
      <c r="BI2318">
        <v>6</v>
      </c>
      <c r="BJ2318" t="s">
        <v>976</v>
      </c>
      <c r="BK2318" t="s">
        <v>963</v>
      </c>
    </row>
    <row r="2319" spans="21:63">
      <c r="U2319" t="s">
        <v>234</v>
      </c>
      <c r="V2319" t="s">
        <v>230</v>
      </c>
      <c r="W2319" t="s">
        <v>235</v>
      </c>
      <c r="X2319">
        <v>10</v>
      </c>
      <c r="Y2319">
        <v>980</v>
      </c>
      <c r="Z2319" t="s">
        <v>1099</v>
      </c>
      <c r="AA2319" t="s">
        <v>1100</v>
      </c>
      <c r="AB2319">
        <v>1</v>
      </c>
      <c r="AC2319" t="s">
        <v>960</v>
      </c>
      <c r="AD2319">
        <v>1</v>
      </c>
      <c r="AE2319">
        <v>20100331</v>
      </c>
      <c r="AF2319" s="358">
        <v>40268</v>
      </c>
      <c r="AG2319" s="147">
        <v>40268</v>
      </c>
      <c r="AH2319" s="147">
        <v>2010</v>
      </c>
      <c r="AV2319" t="s">
        <v>976</v>
      </c>
      <c r="AW2319" t="s">
        <v>971</v>
      </c>
      <c r="AX2319">
        <v>3</v>
      </c>
      <c r="AY2319" t="s">
        <v>976</v>
      </c>
      <c r="AZ2319" t="s">
        <v>962</v>
      </c>
      <c r="BG2319" t="s">
        <v>976</v>
      </c>
      <c r="BH2319" t="s">
        <v>971</v>
      </c>
      <c r="BI2319">
        <v>6</v>
      </c>
      <c r="BJ2319" t="s">
        <v>976</v>
      </c>
      <c r="BK2319" t="s">
        <v>963</v>
      </c>
    </row>
    <row r="2320" spans="21:63">
      <c r="U2320" t="s">
        <v>234</v>
      </c>
      <c r="V2320" t="s">
        <v>230</v>
      </c>
      <c r="W2320" t="s">
        <v>235</v>
      </c>
      <c r="X2320">
        <v>10</v>
      </c>
      <c r="Y2320">
        <v>980</v>
      </c>
      <c r="Z2320" t="s">
        <v>1099</v>
      </c>
      <c r="AA2320" t="s">
        <v>1100</v>
      </c>
      <c r="AB2320">
        <v>1</v>
      </c>
      <c r="AC2320" t="s">
        <v>960</v>
      </c>
      <c r="AD2320">
        <v>1</v>
      </c>
      <c r="AE2320">
        <v>20100430</v>
      </c>
      <c r="AF2320" s="358">
        <v>40298</v>
      </c>
      <c r="AG2320" s="147">
        <v>40298</v>
      </c>
      <c r="AH2320" s="147">
        <v>2010</v>
      </c>
      <c r="AV2320" t="s">
        <v>976</v>
      </c>
      <c r="AW2320" t="s">
        <v>971</v>
      </c>
      <c r="AX2320">
        <v>3</v>
      </c>
      <c r="AY2320" t="s">
        <v>976</v>
      </c>
      <c r="AZ2320" t="s">
        <v>962</v>
      </c>
      <c r="BG2320" t="s">
        <v>976</v>
      </c>
      <c r="BH2320" t="s">
        <v>971</v>
      </c>
      <c r="BI2320">
        <v>6</v>
      </c>
      <c r="BJ2320" t="s">
        <v>976</v>
      </c>
      <c r="BK2320" t="s">
        <v>963</v>
      </c>
    </row>
    <row r="2321" spans="21:63">
      <c r="U2321" t="s">
        <v>234</v>
      </c>
      <c r="V2321" t="s">
        <v>230</v>
      </c>
      <c r="W2321" t="s">
        <v>235</v>
      </c>
      <c r="X2321">
        <v>10</v>
      </c>
      <c r="Y2321">
        <v>980</v>
      </c>
      <c r="Z2321" t="s">
        <v>1099</v>
      </c>
      <c r="AA2321" t="s">
        <v>1100</v>
      </c>
      <c r="AB2321">
        <v>1</v>
      </c>
      <c r="AC2321" t="s">
        <v>960</v>
      </c>
      <c r="AD2321">
        <v>1</v>
      </c>
      <c r="AE2321">
        <v>20100531</v>
      </c>
      <c r="AF2321" s="358">
        <v>40329</v>
      </c>
      <c r="AG2321" s="147">
        <v>40329</v>
      </c>
      <c r="AH2321" s="147">
        <v>2010</v>
      </c>
      <c r="AV2321" t="s">
        <v>976</v>
      </c>
      <c r="AW2321" t="s">
        <v>971</v>
      </c>
      <c r="AX2321">
        <v>3</v>
      </c>
      <c r="AY2321" t="s">
        <v>976</v>
      </c>
      <c r="AZ2321" t="s">
        <v>962</v>
      </c>
      <c r="BG2321" t="s">
        <v>976</v>
      </c>
      <c r="BH2321" t="s">
        <v>971</v>
      </c>
      <c r="BI2321">
        <v>6</v>
      </c>
      <c r="BJ2321" t="s">
        <v>976</v>
      </c>
      <c r="BK2321" t="s">
        <v>963</v>
      </c>
    </row>
    <row r="2322" spans="21:63">
      <c r="U2322" t="s">
        <v>234</v>
      </c>
      <c r="V2322" t="s">
        <v>230</v>
      </c>
      <c r="W2322" t="s">
        <v>235</v>
      </c>
      <c r="X2322">
        <v>10</v>
      </c>
      <c r="Y2322">
        <v>980</v>
      </c>
      <c r="Z2322" t="s">
        <v>1099</v>
      </c>
      <c r="AA2322" t="s">
        <v>1100</v>
      </c>
      <c r="AB2322">
        <v>1</v>
      </c>
      <c r="AC2322" t="s">
        <v>960</v>
      </c>
      <c r="AD2322">
        <v>1</v>
      </c>
      <c r="AE2322">
        <v>20100630</v>
      </c>
      <c r="AF2322" s="358">
        <v>40359</v>
      </c>
      <c r="AG2322" s="147">
        <v>40359</v>
      </c>
      <c r="AH2322" s="147">
        <v>2010</v>
      </c>
      <c r="AV2322" t="s">
        <v>976</v>
      </c>
      <c r="AW2322" t="s">
        <v>971</v>
      </c>
      <c r="AX2322">
        <v>3</v>
      </c>
      <c r="AY2322" t="s">
        <v>976</v>
      </c>
      <c r="AZ2322" t="s">
        <v>962</v>
      </c>
      <c r="BG2322" t="s">
        <v>976</v>
      </c>
      <c r="BH2322" t="s">
        <v>971</v>
      </c>
      <c r="BI2322">
        <v>6</v>
      </c>
      <c r="BJ2322" t="s">
        <v>976</v>
      </c>
      <c r="BK2322" t="s">
        <v>963</v>
      </c>
    </row>
    <row r="2323" spans="21:63">
      <c r="U2323" t="s">
        <v>234</v>
      </c>
      <c r="V2323" t="s">
        <v>230</v>
      </c>
      <c r="W2323" t="s">
        <v>235</v>
      </c>
      <c r="X2323">
        <v>10</v>
      </c>
      <c r="Y2323">
        <v>980</v>
      </c>
      <c r="Z2323" t="s">
        <v>1099</v>
      </c>
      <c r="AA2323" t="s">
        <v>1100</v>
      </c>
      <c r="AB2323">
        <v>1</v>
      </c>
      <c r="AC2323" t="s">
        <v>960</v>
      </c>
      <c r="AD2323">
        <v>1</v>
      </c>
      <c r="AE2323">
        <v>20100731</v>
      </c>
      <c r="AF2323" s="358">
        <v>40390</v>
      </c>
      <c r="AG2323" s="147">
        <v>40390</v>
      </c>
      <c r="AH2323" s="147">
        <v>2010</v>
      </c>
      <c r="AV2323" t="s">
        <v>976</v>
      </c>
      <c r="AW2323" t="s">
        <v>971</v>
      </c>
      <c r="AX2323">
        <v>3</v>
      </c>
      <c r="AY2323" t="s">
        <v>976</v>
      </c>
      <c r="AZ2323" t="s">
        <v>962</v>
      </c>
      <c r="BG2323" t="s">
        <v>976</v>
      </c>
      <c r="BH2323" t="s">
        <v>971</v>
      </c>
      <c r="BI2323">
        <v>6</v>
      </c>
      <c r="BJ2323" t="s">
        <v>976</v>
      </c>
      <c r="BK2323" t="s">
        <v>963</v>
      </c>
    </row>
    <row r="2324" spans="21:63">
      <c r="U2324" t="s">
        <v>234</v>
      </c>
      <c r="V2324" t="s">
        <v>230</v>
      </c>
      <c r="W2324" t="s">
        <v>235</v>
      </c>
      <c r="X2324">
        <v>10</v>
      </c>
      <c r="Y2324">
        <v>980</v>
      </c>
      <c r="Z2324" t="s">
        <v>1099</v>
      </c>
      <c r="AA2324" t="s">
        <v>1100</v>
      </c>
      <c r="AB2324">
        <v>1</v>
      </c>
      <c r="AC2324" t="s">
        <v>960</v>
      </c>
      <c r="AD2324">
        <v>1</v>
      </c>
      <c r="AE2324">
        <v>20100831</v>
      </c>
      <c r="AF2324" s="358">
        <v>40421</v>
      </c>
      <c r="AG2324" s="147">
        <v>40421</v>
      </c>
      <c r="AH2324" s="147">
        <v>2010</v>
      </c>
      <c r="AV2324" t="s">
        <v>976</v>
      </c>
      <c r="AW2324" t="s">
        <v>971</v>
      </c>
      <c r="AX2324">
        <v>3</v>
      </c>
      <c r="AY2324" t="s">
        <v>976</v>
      </c>
      <c r="AZ2324" t="s">
        <v>962</v>
      </c>
      <c r="BG2324" t="s">
        <v>976</v>
      </c>
      <c r="BH2324" t="s">
        <v>971</v>
      </c>
      <c r="BI2324">
        <v>6</v>
      </c>
      <c r="BJ2324" t="s">
        <v>976</v>
      </c>
      <c r="BK2324" t="s">
        <v>963</v>
      </c>
    </row>
    <row r="2325" spans="21:63">
      <c r="U2325" t="s">
        <v>234</v>
      </c>
      <c r="V2325" t="s">
        <v>230</v>
      </c>
      <c r="W2325" t="s">
        <v>235</v>
      </c>
      <c r="X2325">
        <v>10</v>
      </c>
      <c r="Y2325">
        <v>980</v>
      </c>
      <c r="Z2325" t="s">
        <v>1099</v>
      </c>
      <c r="AA2325" t="s">
        <v>1100</v>
      </c>
      <c r="AB2325">
        <v>1</v>
      </c>
      <c r="AC2325" t="s">
        <v>960</v>
      </c>
      <c r="AD2325">
        <v>1</v>
      </c>
      <c r="AE2325">
        <v>20100930</v>
      </c>
      <c r="AF2325" s="358">
        <v>40451</v>
      </c>
      <c r="AG2325" s="147">
        <v>40451</v>
      </c>
      <c r="AH2325" s="147">
        <v>2010</v>
      </c>
      <c r="AV2325" t="s">
        <v>976</v>
      </c>
      <c r="AW2325" t="s">
        <v>971</v>
      </c>
      <c r="AX2325">
        <v>3</v>
      </c>
      <c r="AY2325" t="s">
        <v>976</v>
      </c>
      <c r="AZ2325" t="s">
        <v>962</v>
      </c>
      <c r="BG2325" t="s">
        <v>976</v>
      </c>
      <c r="BH2325" t="s">
        <v>971</v>
      </c>
      <c r="BI2325">
        <v>6</v>
      </c>
      <c r="BJ2325" t="s">
        <v>976</v>
      </c>
      <c r="BK2325" t="s">
        <v>963</v>
      </c>
    </row>
    <row r="2326" spans="21:63">
      <c r="U2326" t="s">
        <v>234</v>
      </c>
      <c r="V2326" t="s">
        <v>230</v>
      </c>
      <c r="W2326" t="s">
        <v>235</v>
      </c>
      <c r="X2326">
        <v>10</v>
      </c>
      <c r="Y2326">
        <v>980</v>
      </c>
      <c r="Z2326" t="s">
        <v>1099</v>
      </c>
      <c r="AA2326" t="s">
        <v>1100</v>
      </c>
      <c r="AB2326">
        <v>1</v>
      </c>
      <c r="AC2326" t="s">
        <v>960</v>
      </c>
      <c r="AD2326">
        <v>1</v>
      </c>
      <c r="AE2326">
        <v>20101031</v>
      </c>
      <c r="AF2326" s="358">
        <v>40482</v>
      </c>
      <c r="AG2326" s="147">
        <v>40482</v>
      </c>
      <c r="AH2326" s="147">
        <v>2010</v>
      </c>
      <c r="AV2326" t="s">
        <v>976</v>
      </c>
      <c r="AW2326" t="s">
        <v>971</v>
      </c>
      <c r="AX2326">
        <v>3</v>
      </c>
      <c r="AY2326" t="s">
        <v>976</v>
      </c>
      <c r="AZ2326" t="s">
        <v>962</v>
      </c>
      <c r="BG2326" t="s">
        <v>976</v>
      </c>
      <c r="BH2326" t="s">
        <v>971</v>
      </c>
      <c r="BI2326">
        <v>6</v>
      </c>
      <c r="BJ2326" t="s">
        <v>976</v>
      </c>
      <c r="BK2326" t="s">
        <v>963</v>
      </c>
    </row>
    <row r="2327" spans="21:63">
      <c r="U2327" t="s">
        <v>234</v>
      </c>
      <c r="V2327" t="s">
        <v>230</v>
      </c>
      <c r="W2327" t="s">
        <v>235</v>
      </c>
      <c r="X2327">
        <v>10</v>
      </c>
      <c r="Y2327">
        <v>980</v>
      </c>
      <c r="Z2327" t="s">
        <v>1099</v>
      </c>
      <c r="AA2327" t="s">
        <v>1100</v>
      </c>
      <c r="AB2327">
        <v>1</v>
      </c>
      <c r="AC2327" t="s">
        <v>960</v>
      </c>
      <c r="AD2327">
        <v>1</v>
      </c>
      <c r="AE2327">
        <v>20101130</v>
      </c>
      <c r="AF2327" s="358">
        <v>40512</v>
      </c>
      <c r="AG2327" s="147">
        <v>40512</v>
      </c>
      <c r="AH2327" s="147">
        <v>2010</v>
      </c>
      <c r="AV2327" t="s">
        <v>976</v>
      </c>
      <c r="AW2327" t="s">
        <v>971</v>
      </c>
      <c r="AX2327">
        <v>3</v>
      </c>
      <c r="AY2327" t="s">
        <v>976</v>
      </c>
      <c r="AZ2327" t="s">
        <v>962</v>
      </c>
      <c r="BG2327" t="s">
        <v>976</v>
      </c>
      <c r="BH2327" t="s">
        <v>971</v>
      </c>
      <c r="BI2327">
        <v>6</v>
      </c>
      <c r="BJ2327" t="s">
        <v>976</v>
      </c>
      <c r="BK2327" t="s">
        <v>963</v>
      </c>
    </row>
    <row r="2328" spans="21:63">
      <c r="U2328" t="s">
        <v>234</v>
      </c>
      <c r="V2328" t="s">
        <v>230</v>
      </c>
      <c r="W2328" t="s">
        <v>235</v>
      </c>
      <c r="X2328">
        <v>10</v>
      </c>
      <c r="Y2328">
        <v>980</v>
      </c>
      <c r="Z2328" t="s">
        <v>1099</v>
      </c>
      <c r="AA2328" t="s">
        <v>1100</v>
      </c>
      <c r="AB2328">
        <v>1</v>
      </c>
      <c r="AC2328" t="s">
        <v>960</v>
      </c>
      <c r="AD2328">
        <v>1</v>
      </c>
      <c r="AE2328">
        <v>20101231</v>
      </c>
      <c r="AF2328" s="358">
        <v>40543</v>
      </c>
      <c r="AG2328" s="147">
        <v>40543</v>
      </c>
      <c r="AH2328" s="147">
        <v>2010</v>
      </c>
      <c r="AV2328" t="s">
        <v>976</v>
      </c>
      <c r="AW2328" t="s">
        <v>971</v>
      </c>
      <c r="AX2328">
        <v>3</v>
      </c>
      <c r="AY2328" t="s">
        <v>976</v>
      </c>
      <c r="AZ2328" t="s">
        <v>962</v>
      </c>
      <c r="BG2328" t="s">
        <v>976</v>
      </c>
      <c r="BH2328" t="s">
        <v>971</v>
      </c>
      <c r="BI2328">
        <v>6</v>
      </c>
      <c r="BJ2328" t="s">
        <v>976</v>
      </c>
      <c r="BK2328" t="s">
        <v>963</v>
      </c>
    </row>
    <row r="2329" spans="21:63">
      <c r="U2329" t="s">
        <v>234</v>
      </c>
      <c r="V2329" t="s">
        <v>230</v>
      </c>
      <c r="W2329" t="s">
        <v>235</v>
      </c>
      <c r="X2329">
        <v>10</v>
      </c>
      <c r="Y2329">
        <v>980</v>
      </c>
      <c r="Z2329" t="s">
        <v>1099</v>
      </c>
      <c r="AA2329" t="s">
        <v>1100</v>
      </c>
      <c r="AB2329">
        <v>1</v>
      </c>
      <c r="AC2329" t="s">
        <v>960</v>
      </c>
      <c r="AD2329">
        <v>1</v>
      </c>
      <c r="AE2329">
        <v>20110131</v>
      </c>
      <c r="AF2329" s="358">
        <v>40574</v>
      </c>
      <c r="AG2329" s="147">
        <v>40574</v>
      </c>
      <c r="AH2329" s="147">
        <v>2011</v>
      </c>
      <c r="AV2329" t="s">
        <v>976</v>
      </c>
      <c r="AW2329" t="s">
        <v>971</v>
      </c>
      <c r="AX2329">
        <v>3</v>
      </c>
      <c r="AY2329" t="s">
        <v>976</v>
      </c>
      <c r="AZ2329" t="s">
        <v>962</v>
      </c>
      <c r="BG2329" t="s">
        <v>976</v>
      </c>
      <c r="BH2329" t="s">
        <v>971</v>
      </c>
      <c r="BI2329">
        <v>6</v>
      </c>
      <c r="BJ2329" t="s">
        <v>976</v>
      </c>
      <c r="BK2329" t="s">
        <v>963</v>
      </c>
    </row>
    <row r="2330" spans="21:63">
      <c r="U2330" t="s">
        <v>234</v>
      </c>
      <c r="V2330" t="s">
        <v>230</v>
      </c>
      <c r="W2330" t="s">
        <v>235</v>
      </c>
      <c r="X2330">
        <v>10</v>
      </c>
      <c r="Y2330">
        <v>980</v>
      </c>
      <c r="Z2330" t="s">
        <v>1099</v>
      </c>
      <c r="AA2330" t="s">
        <v>1100</v>
      </c>
      <c r="AB2330">
        <v>1</v>
      </c>
      <c r="AC2330" t="s">
        <v>960</v>
      </c>
      <c r="AD2330">
        <v>1</v>
      </c>
      <c r="AE2330">
        <v>20110228</v>
      </c>
      <c r="AF2330" s="358">
        <v>40602</v>
      </c>
      <c r="AG2330" s="147">
        <v>40602</v>
      </c>
      <c r="AH2330" s="147">
        <v>2011</v>
      </c>
      <c r="AV2330" t="s">
        <v>976</v>
      </c>
      <c r="AW2330" t="s">
        <v>971</v>
      </c>
      <c r="AX2330">
        <v>3</v>
      </c>
      <c r="AY2330" t="s">
        <v>976</v>
      </c>
      <c r="AZ2330" t="s">
        <v>962</v>
      </c>
      <c r="BG2330" t="s">
        <v>976</v>
      </c>
      <c r="BH2330" t="s">
        <v>971</v>
      </c>
      <c r="BI2330">
        <v>6</v>
      </c>
      <c r="BJ2330" t="s">
        <v>976</v>
      </c>
      <c r="BK2330" t="s">
        <v>963</v>
      </c>
    </row>
    <row r="2331" spans="21:63">
      <c r="U2331" t="s">
        <v>234</v>
      </c>
      <c r="V2331" t="s">
        <v>230</v>
      </c>
      <c r="W2331" t="s">
        <v>235</v>
      </c>
      <c r="X2331">
        <v>10</v>
      </c>
      <c r="Y2331">
        <v>980</v>
      </c>
      <c r="Z2331" t="s">
        <v>1099</v>
      </c>
      <c r="AA2331" t="s">
        <v>1100</v>
      </c>
      <c r="AB2331">
        <v>1</v>
      </c>
      <c r="AC2331" t="s">
        <v>960</v>
      </c>
      <c r="AD2331">
        <v>1</v>
      </c>
      <c r="AE2331">
        <v>20110331</v>
      </c>
      <c r="AF2331" s="358">
        <v>40633</v>
      </c>
      <c r="AG2331" s="147">
        <v>40633</v>
      </c>
      <c r="AH2331" s="147">
        <v>2011</v>
      </c>
      <c r="AV2331" t="s">
        <v>976</v>
      </c>
      <c r="AW2331" t="s">
        <v>971</v>
      </c>
      <c r="AX2331">
        <v>3</v>
      </c>
      <c r="AY2331" t="s">
        <v>976</v>
      </c>
      <c r="AZ2331" t="s">
        <v>962</v>
      </c>
      <c r="BG2331" t="s">
        <v>976</v>
      </c>
      <c r="BH2331" t="s">
        <v>971</v>
      </c>
      <c r="BI2331">
        <v>6</v>
      </c>
      <c r="BJ2331" t="s">
        <v>976</v>
      </c>
      <c r="BK2331" t="s">
        <v>963</v>
      </c>
    </row>
    <row r="2332" spans="21:63">
      <c r="U2332" t="s">
        <v>234</v>
      </c>
      <c r="V2332" t="s">
        <v>230</v>
      </c>
      <c r="W2332" t="s">
        <v>235</v>
      </c>
      <c r="X2332">
        <v>10</v>
      </c>
      <c r="Y2332">
        <v>980</v>
      </c>
      <c r="Z2332" t="s">
        <v>1099</v>
      </c>
      <c r="AA2332" t="s">
        <v>1100</v>
      </c>
      <c r="AB2332">
        <v>1</v>
      </c>
      <c r="AC2332" t="s">
        <v>960</v>
      </c>
      <c r="AD2332">
        <v>1</v>
      </c>
      <c r="AE2332">
        <v>20110430</v>
      </c>
      <c r="AF2332" s="358">
        <v>40663</v>
      </c>
      <c r="AG2332" s="147">
        <v>40663</v>
      </c>
      <c r="AH2332" s="147">
        <v>2011</v>
      </c>
      <c r="AV2332" t="s">
        <v>976</v>
      </c>
      <c r="AW2332" t="s">
        <v>971</v>
      </c>
      <c r="AX2332">
        <v>3</v>
      </c>
      <c r="AY2332" t="s">
        <v>976</v>
      </c>
      <c r="AZ2332" t="s">
        <v>962</v>
      </c>
      <c r="BG2332" t="s">
        <v>976</v>
      </c>
      <c r="BH2332" t="s">
        <v>971</v>
      </c>
      <c r="BI2332">
        <v>6</v>
      </c>
      <c r="BJ2332" t="s">
        <v>976</v>
      </c>
      <c r="BK2332" t="s">
        <v>963</v>
      </c>
    </row>
    <row r="2333" spans="21:63">
      <c r="U2333" t="s">
        <v>234</v>
      </c>
      <c r="V2333" t="s">
        <v>230</v>
      </c>
      <c r="W2333" t="s">
        <v>235</v>
      </c>
      <c r="X2333">
        <v>10</v>
      </c>
      <c r="Y2333">
        <v>980</v>
      </c>
      <c r="Z2333" t="s">
        <v>1099</v>
      </c>
      <c r="AA2333" t="s">
        <v>1100</v>
      </c>
      <c r="AB2333">
        <v>1</v>
      </c>
      <c r="AC2333" t="s">
        <v>960</v>
      </c>
      <c r="AD2333">
        <v>1</v>
      </c>
      <c r="AE2333">
        <v>20110531</v>
      </c>
      <c r="AF2333" s="358">
        <v>40694</v>
      </c>
      <c r="AG2333" s="147">
        <v>40694</v>
      </c>
      <c r="AH2333" s="147">
        <v>2011</v>
      </c>
      <c r="AV2333" t="s">
        <v>976</v>
      </c>
      <c r="AW2333" t="s">
        <v>971</v>
      </c>
      <c r="AX2333">
        <v>3</v>
      </c>
      <c r="AY2333" t="s">
        <v>976</v>
      </c>
      <c r="AZ2333" t="s">
        <v>962</v>
      </c>
      <c r="BG2333" t="s">
        <v>976</v>
      </c>
      <c r="BH2333" t="s">
        <v>971</v>
      </c>
      <c r="BI2333">
        <v>6</v>
      </c>
      <c r="BJ2333" t="s">
        <v>976</v>
      </c>
      <c r="BK2333" t="s">
        <v>963</v>
      </c>
    </row>
    <row r="2334" spans="21:63">
      <c r="U2334" t="s">
        <v>234</v>
      </c>
      <c r="V2334" t="s">
        <v>230</v>
      </c>
      <c r="W2334" t="s">
        <v>235</v>
      </c>
      <c r="X2334">
        <v>10</v>
      </c>
      <c r="Y2334">
        <v>980</v>
      </c>
      <c r="Z2334" t="s">
        <v>1099</v>
      </c>
      <c r="AA2334" t="s">
        <v>1100</v>
      </c>
      <c r="AB2334">
        <v>1</v>
      </c>
      <c r="AC2334" t="s">
        <v>960</v>
      </c>
      <c r="AD2334">
        <v>1</v>
      </c>
      <c r="AE2334">
        <v>20110630</v>
      </c>
      <c r="AF2334" s="358">
        <v>40724</v>
      </c>
      <c r="AG2334" s="147">
        <v>40724</v>
      </c>
      <c r="AH2334" s="147">
        <v>2011</v>
      </c>
      <c r="AV2334" t="s">
        <v>976</v>
      </c>
      <c r="AW2334" t="s">
        <v>971</v>
      </c>
      <c r="AX2334">
        <v>3</v>
      </c>
      <c r="AY2334" t="s">
        <v>976</v>
      </c>
      <c r="AZ2334" t="s">
        <v>962</v>
      </c>
      <c r="BG2334" t="s">
        <v>976</v>
      </c>
      <c r="BH2334" t="s">
        <v>971</v>
      </c>
      <c r="BI2334">
        <v>6</v>
      </c>
      <c r="BJ2334" t="s">
        <v>976</v>
      </c>
      <c r="BK2334" t="s">
        <v>963</v>
      </c>
    </row>
    <row r="2335" spans="21:63">
      <c r="U2335" t="s">
        <v>234</v>
      </c>
      <c r="V2335" t="s">
        <v>230</v>
      </c>
      <c r="W2335" t="s">
        <v>235</v>
      </c>
      <c r="X2335">
        <v>10</v>
      </c>
      <c r="Y2335">
        <v>980</v>
      </c>
      <c r="Z2335" t="s">
        <v>1099</v>
      </c>
      <c r="AA2335" t="s">
        <v>1100</v>
      </c>
      <c r="AB2335">
        <v>1</v>
      </c>
      <c r="AC2335" t="s">
        <v>960</v>
      </c>
      <c r="AD2335">
        <v>1</v>
      </c>
      <c r="AE2335">
        <v>20110731</v>
      </c>
      <c r="AF2335" s="358">
        <v>40755</v>
      </c>
      <c r="AG2335" s="147">
        <v>40755</v>
      </c>
      <c r="AH2335" s="147">
        <v>2011</v>
      </c>
      <c r="AV2335" t="s">
        <v>976</v>
      </c>
      <c r="AW2335" t="s">
        <v>971</v>
      </c>
      <c r="AX2335">
        <v>3</v>
      </c>
      <c r="AY2335" t="s">
        <v>976</v>
      </c>
      <c r="AZ2335" t="s">
        <v>962</v>
      </c>
      <c r="BG2335" t="s">
        <v>976</v>
      </c>
      <c r="BH2335" t="s">
        <v>971</v>
      </c>
      <c r="BI2335">
        <v>6</v>
      </c>
      <c r="BJ2335" t="s">
        <v>976</v>
      </c>
      <c r="BK2335" t="s">
        <v>963</v>
      </c>
    </row>
    <row r="2336" spans="21:63">
      <c r="U2336" t="s">
        <v>234</v>
      </c>
      <c r="V2336" t="s">
        <v>230</v>
      </c>
      <c r="W2336" t="s">
        <v>235</v>
      </c>
      <c r="X2336">
        <v>10</v>
      </c>
      <c r="Y2336">
        <v>980</v>
      </c>
      <c r="Z2336" t="s">
        <v>1099</v>
      </c>
      <c r="AA2336" t="s">
        <v>1100</v>
      </c>
      <c r="AB2336">
        <v>1</v>
      </c>
      <c r="AC2336" t="s">
        <v>960</v>
      </c>
      <c r="AD2336">
        <v>1</v>
      </c>
      <c r="AE2336">
        <v>20110831</v>
      </c>
      <c r="AF2336" s="358">
        <v>40786</v>
      </c>
      <c r="AG2336" s="147">
        <v>40786</v>
      </c>
      <c r="AH2336" s="147">
        <v>2011</v>
      </c>
      <c r="AV2336" t="s">
        <v>976</v>
      </c>
      <c r="AW2336" t="s">
        <v>971</v>
      </c>
      <c r="AX2336">
        <v>3</v>
      </c>
      <c r="AY2336" t="s">
        <v>976</v>
      </c>
      <c r="AZ2336" t="s">
        <v>962</v>
      </c>
      <c r="BG2336" t="s">
        <v>976</v>
      </c>
      <c r="BH2336" t="s">
        <v>971</v>
      </c>
      <c r="BI2336">
        <v>6</v>
      </c>
      <c r="BJ2336" t="s">
        <v>976</v>
      </c>
      <c r="BK2336" t="s">
        <v>963</v>
      </c>
    </row>
    <row r="2337" spans="21:85">
      <c r="U2337" t="s">
        <v>234</v>
      </c>
      <c r="V2337" t="s">
        <v>230</v>
      </c>
      <c r="W2337" t="s">
        <v>235</v>
      </c>
      <c r="X2337">
        <v>10</v>
      </c>
      <c r="Y2337">
        <v>980</v>
      </c>
      <c r="Z2337" t="s">
        <v>1099</v>
      </c>
      <c r="AA2337" t="s">
        <v>1100</v>
      </c>
      <c r="AB2337">
        <v>1</v>
      </c>
      <c r="AC2337" t="s">
        <v>960</v>
      </c>
      <c r="AD2337">
        <v>1</v>
      </c>
      <c r="AE2337">
        <v>20110930</v>
      </c>
      <c r="AF2337" s="358">
        <v>40816</v>
      </c>
      <c r="AG2337" s="147">
        <v>40816</v>
      </c>
      <c r="AH2337" s="147">
        <v>2011</v>
      </c>
      <c r="AV2337" t="s">
        <v>976</v>
      </c>
      <c r="AW2337" t="s">
        <v>971</v>
      </c>
      <c r="AX2337">
        <v>3</v>
      </c>
      <c r="AY2337" t="s">
        <v>976</v>
      </c>
      <c r="AZ2337" t="s">
        <v>962</v>
      </c>
      <c r="BG2337" t="s">
        <v>976</v>
      </c>
      <c r="BH2337" t="s">
        <v>971</v>
      </c>
      <c r="BI2337">
        <v>6</v>
      </c>
      <c r="BJ2337" t="s">
        <v>976</v>
      </c>
      <c r="BK2337" t="s">
        <v>963</v>
      </c>
    </row>
    <row r="2338" spans="21:85">
      <c r="U2338" t="s">
        <v>234</v>
      </c>
      <c r="V2338" t="s">
        <v>230</v>
      </c>
      <c r="W2338" t="s">
        <v>235</v>
      </c>
      <c r="X2338">
        <v>10</v>
      </c>
      <c r="Y2338">
        <v>980</v>
      </c>
      <c r="Z2338" t="s">
        <v>1099</v>
      </c>
      <c r="AA2338" t="s">
        <v>1100</v>
      </c>
      <c r="AB2338">
        <v>1</v>
      </c>
      <c r="AC2338" t="s">
        <v>960</v>
      </c>
      <c r="AD2338">
        <v>1</v>
      </c>
      <c r="AE2338">
        <v>20111031</v>
      </c>
      <c r="AF2338" s="358">
        <v>40847</v>
      </c>
      <c r="AG2338" s="147">
        <v>40847</v>
      </c>
      <c r="AH2338" s="147">
        <v>2011</v>
      </c>
      <c r="AV2338" t="s">
        <v>976</v>
      </c>
      <c r="AW2338" t="s">
        <v>971</v>
      </c>
      <c r="AX2338">
        <v>3</v>
      </c>
      <c r="AY2338" t="s">
        <v>976</v>
      </c>
      <c r="AZ2338" t="s">
        <v>962</v>
      </c>
      <c r="BG2338" t="s">
        <v>976</v>
      </c>
      <c r="BH2338" t="s">
        <v>971</v>
      </c>
      <c r="BI2338">
        <v>6</v>
      </c>
      <c r="BJ2338" t="s">
        <v>976</v>
      </c>
      <c r="BK2338" t="s">
        <v>963</v>
      </c>
    </row>
    <row r="2339" spans="21:85">
      <c r="U2339" t="s">
        <v>234</v>
      </c>
      <c r="V2339" t="s">
        <v>230</v>
      </c>
      <c r="W2339" t="s">
        <v>235</v>
      </c>
      <c r="X2339">
        <v>10</v>
      </c>
      <c r="Y2339">
        <v>980</v>
      </c>
      <c r="Z2339" t="s">
        <v>1099</v>
      </c>
      <c r="AA2339" t="s">
        <v>1100</v>
      </c>
      <c r="AB2339">
        <v>1</v>
      </c>
      <c r="AC2339" t="s">
        <v>960</v>
      </c>
      <c r="AD2339">
        <v>1</v>
      </c>
      <c r="AE2339">
        <v>20111130</v>
      </c>
      <c r="AF2339" s="358">
        <v>40877</v>
      </c>
      <c r="AG2339" s="147">
        <v>40877</v>
      </c>
      <c r="AH2339" s="147">
        <v>2011</v>
      </c>
      <c r="AV2339" t="s">
        <v>976</v>
      </c>
      <c r="AW2339" t="s">
        <v>971</v>
      </c>
      <c r="AX2339">
        <v>3</v>
      </c>
      <c r="AY2339" t="s">
        <v>976</v>
      </c>
      <c r="AZ2339" t="s">
        <v>962</v>
      </c>
      <c r="BG2339" t="s">
        <v>976</v>
      </c>
      <c r="BH2339" t="s">
        <v>971</v>
      </c>
      <c r="BI2339">
        <v>6</v>
      </c>
      <c r="BJ2339" t="s">
        <v>976</v>
      </c>
      <c r="BK2339" t="s">
        <v>963</v>
      </c>
    </row>
    <row r="2340" spans="21:85">
      <c r="U2340" t="s">
        <v>234</v>
      </c>
      <c r="V2340" t="s">
        <v>230</v>
      </c>
      <c r="W2340" t="s">
        <v>235</v>
      </c>
      <c r="X2340">
        <v>10</v>
      </c>
      <c r="Y2340">
        <v>980</v>
      </c>
      <c r="Z2340" t="s">
        <v>1099</v>
      </c>
      <c r="AA2340" t="s">
        <v>1100</v>
      </c>
      <c r="AB2340">
        <v>1</v>
      </c>
      <c r="AC2340" t="s">
        <v>960</v>
      </c>
      <c r="AD2340">
        <v>1</v>
      </c>
      <c r="AE2340">
        <v>20111231</v>
      </c>
      <c r="AF2340" s="358">
        <v>40908</v>
      </c>
      <c r="AG2340" s="147">
        <v>40908</v>
      </c>
      <c r="AH2340" s="147">
        <v>2011</v>
      </c>
      <c r="AV2340" t="s">
        <v>976</v>
      </c>
      <c r="AW2340" t="s">
        <v>971</v>
      </c>
      <c r="AX2340">
        <v>3</v>
      </c>
      <c r="AY2340" t="s">
        <v>976</v>
      </c>
      <c r="AZ2340" t="s">
        <v>962</v>
      </c>
      <c r="BG2340" t="s">
        <v>976</v>
      </c>
      <c r="BH2340" t="s">
        <v>971</v>
      </c>
      <c r="BI2340">
        <v>6</v>
      </c>
      <c r="BJ2340" t="s">
        <v>976</v>
      </c>
      <c r="BK2340" t="s">
        <v>963</v>
      </c>
    </row>
    <row r="2341" spans="21:85">
      <c r="U2341" t="s">
        <v>234</v>
      </c>
      <c r="V2341" t="s">
        <v>230</v>
      </c>
      <c r="W2341" t="s">
        <v>235</v>
      </c>
      <c r="X2341">
        <v>10</v>
      </c>
      <c r="Y2341">
        <v>980</v>
      </c>
      <c r="Z2341" t="s">
        <v>1099</v>
      </c>
      <c r="AA2341" t="s">
        <v>1100</v>
      </c>
      <c r="AB2341">
        <v>1</v>
      </c>
      <c r="AC2341" t="s">
        <v>960</v>
      </c>
      <c r="AD2341">
        <v>1</v>
      </c>
      <c r="AE2341">
        <v>20120131</v>
      </c>
      <c r="AF2341" s="358">
        <v>40939</v>
      </c>
      <c r="AG2341" s="147">
        <v>40939</v>
      </c>
      <c r="AH2341" s="147">
        <v>2012</v>
      </c>
      <c r="AV2341" t="s">
        <v>976</v>
      </c>
      <c r="AW2341" t="s">
        <v>971</v>
      </c>
      <c r="AX2341">
        <v>3</v>
      </c>
      <c r="AY2341" t="s">
        <v>976</v>
      </c>
      <c r="AZ2341" t="s">
        <v>962</v>
      </c>
      <c r="BG2341" t="s">
        <v>976</v>
      </c>
      <c r="BH2341" t="s">
        <v>971</v>
      </c>
      <c r="BI2341">
        <v>6</v>
      </c>
      <c r="BJ2341" t="s">
        <v>976</v>
      </c>
      <c r="BK2341" t="s">
        <v>963</v>
      </c>
    </row>
    <row r="2342" spans="21:85">
      <c r="U2342" t="s">
        <v>234</v>
      </c>
      <c r="V2342" t="s">
        <v>230</v>
      </c>
      <c r="W2342" t="s">
        <v>235</v>
      </c>
      <c r="X2342">
        <v>10</v>
      </c>
      <c r="Y2342">
        <v>980</v>
      </c>
      <c r="Z2342" t="s">
        <v>1099</v>
      </c>
      <c r="AA2342" t="s">
        <v>1100</v>
      </c>
      <c r="AB2342">
        <v>1</v>
      </c>
      <c r="AC2342" t="s">
        <v>960</v>
      </c>
      <c r="AD2342">
        <v>1</v>
      </c>
      <c r="AE2342">
        <v>20120229</v>
      </c>
      <c r="AF2342" s="358">
        <v>40968</v>
      </c>
      <c r="AG2342" s="147">
        <v>40968</v>
      </c>
      <c r="AH2342" s="147">
        <v>2012</v>
      </c>
      <c r="AV2342" t="s">
        <v>976</v>
      </c>
      <c r="AW2342" t="s">
        <v>971</v>
      </c>
      <c r="AX2342">
        <v>3</v>
      </c>
      <c r="AY2342" t="s">
        <v>976</v>
      </c>
      <c r="AZ2342" t="s">
        <v>962</v>
      </c>
      <c r="BG2342" t="s">
        <v>976</v>
      </c>
      <c r="BH2342" t="s">
        <v>971</v>
      </c>
      <c r="BI2342">
        <v>6</v>
      </c>
      <c r="BJ2342" t="s">
        <v>976</v>
      </c>
      <c r="BK2342" t="s">
        <v>963</v>
      </c>
    </row>
    <row r="2343" spans="21:85">
      <c r="U2343" t="s">
        <v>234</v>
      </c>
      <c r="V2343" t="s">
        <v>230</v>
      </c>
      <c r="W2343" t="s">
        <v>235</v>
      </c>
      <c r="X2343">
        <v>10</v>
      </c>
      <c r="Y2343">
        <v>980</v>
      </c>
      <c r="Z2343" t="s">
        <v>1099</v>
      </c>
      <c r="AA2343" t="s">
        <v>1100</v>
      </c>
      <c r="AB2343">
        <v>1</v>
      </c>
      <c r="AC2343" t="s">
        <v>960</v>
      </c>
      <c r="AD2343">
        <v>1</v>
      </c>
      <c r="AE2343">
        <v>20120331</v>
      </c>
      <c r="AF2343" s="358">
        <v>40999</v>
      </c>
      <c r="AG2343" s="147">
        <v>40999</v>
      </c>
      <c r="AH2343" s="147">
        <v>2012</v>
      </c>
      <c r="AV2343" t="s">
        <v>976</v>
      </c>
      <c r="AW2343" t="s">
        <v>971</v>
      </c>
      <c r="AX2343">
        <v>3</v>
      </c>
      <c r="AY2343" t="s">
        <v>976</v>
      </c>
      <c r="AZ2343" t="s">
        <v>962</v>
      </c>
      <c r="BG2343" t="s">
        <v>976</v>
      </c>
      <c r="BH2343" t="s">
        <v>971</v>
      </c>
      <c r="BI2343">
        <v>6</v>
      </c>
      <c r="BJ2343" t="s">
        <v>976</v>
      </c>
      <c r="BK2343" t="s">
        <v>963</v>
      </c>
    </row>
    <row r="2344" spans="21:85">
      <c r="U2344" t="s">
        <v>234</v>
      </c>
      <c r="V2344" t="s">
        <v>230</v>
      </c>
      <c r="W2344" t="s">
        <v>235</v>
      </c>
      <c r="X2344">
        <v>10</v>
      </c>
      <c r="Y2344">
        <v>980</v>
      </c>
      <c r="Z2344" t="s">
        <v>1099</v>
      </c>
      <c r="AA2344" t="s">
        <v>1100</v>
      </c>
      <c r="AB2344">
        <v>1</v>
      </c>
      <c r="AC2344" t="s">
        <v>960</v>
      </c>
      <c r="AD2344">
        <v>1</v>
      </c>
      <c r="AE2344">
        <v>20120430</v>
      </c>
      <c r="AF2344" s="358">
        <v>41029</v>
      </c>
      <c r="AG2344" s="147">
        <v>41029</v>
      </c>
      <c r="AH2344" s="147">
        <v>2012</v>
      </c>
      <c r="AV2344" t="s">
        <v>976</v>
      </c>
      <c r="AW2344" t="s">
        <v>971</v>
      </c>
      <c r="AX2344">
        <v>3</v>
      </c>
      <c r="AY2344" t="s">
        <v>976</v>
      </c>
      <c r="AZ2344" t="s">
        <v>962</v>
      </c>
      <c r="BG2344" t="s">
        <v>976</v>
      </c>
      <c r="BH2344" t="s">
        <v>971</v>
      </c>
      <c r="BI2344">
        <v>6</v>
      </c>
      <c r="BJ2344" t="s">
        <v>976</v>
      </c>
      <c r="BK2344" t="s">
        <v>963</v>
      </c>
    </row>
    <row r="2345" spans="21:85">
      <c r="U2345" t="s">
        <v>234</v>
      </c>
      <c r="V2345" t="s">
        <v>230</v>
      </c>
      <c r="W2345" t="s">
        <v>235</v>
      </c>
      <c r="X2345">
        <v>10</v>
      </c>
      <c r="Y2345">
        <v>1045</v>
      </c>
      <c r="Z2345" t="s">
        <v>1026</v>
      </c>
      <c r="AA2345" t="s">
        <v>1027</v>
      </c>
      <c r="AB2345">
        <v>1</v>
      </c>
      <c r="AC2345" t="s">
        <v>960</v>
      </c>
      <c r="AD2345">
        <v>1</v>
      </c>
      <c r="AE2345">
        <v>20120531</v>
      </c>
      <c r="AF2345" s="358">
        <v>41060</v>
      </c>
      <c r="AG2345" s="147">
        <v>41060</v>
      </c>
      <c r="AH2345" s="147">
        <v>2012</v>
      </c>
      <c r="AV2345" t="s">
        <v>976</v>
      </c>
      <c r="AW2345" t="s">
        <v>971</v>
      </c>
      <c r="AX2345">
        <v>3.5</v>
      </c>
      <c r="AY2345" t="s">
        <v>976</v>
      </c>
      <c r="AZ2345" t="s">
        <v>962</v>
      </c>
      <c r="BG2345" t="s">
        <v>976</v>
      </c>
      <c r="BH2345" t="s">
        <v>971</v>
      </c>
      <c r="BI2345">
        <v>7</v>
      </c>
      <c r="BJ2345" t="s">
        <v>976</v>
      </c>
      <c r="BK2345" t="s">
        <v>963</v>
      </c>
    </row>
    <row r="2346" spans="21:85">
      <c r="U2346" t="s">
        <v>234</v>
      </c>
      <c r="V2346" t="s">
        <v>230</v>
      </c>
      <c r="W2346" t="s">
        <v>235</v>
      </c>
      <c r="X2346">
        <v>10</v>
      </c>
      <c r="Y2346">
        <v>1045</v>
      </c>
      <c r="Z2346" t="s">
        <v>1026</v>
      </c>
      <c r="AA2346" t="s">
        <v>1027</v>
      </c>
      <c r="AB2346">
        <v>1</v>
      </c>
      <c r="AC2346" t="s">
        <v>960</v>
      </c>
      <c r="AD2346">
        <v>1</v>
      </c>
      <c r="AE2346">
        <v>20120630</v>
      </c>
      <c r="AF2346" s="358">
        <v>41090</v>
      </c>
      <c r="AG2346" s="147">
        <v>41090</v>
      </c>
      <c r="AH2346" s="147">
        <v>2012</v>
      </c>
      <c r="AV2346" t="s">
        <v>976</v>
      </c>
      <c r="AW2346" t="s">
        <v>971</v>
      </c>
      <c r="AX2346">
        <v>3.5</v>
      </c>
      <c r="AY2346" t="s">
        <v>976</v>
      </c>
      <c r="AZ2346" t="s">
        <v>962</v>
      </c>
      <c r="BG2346" t="s">
        <v>976</v>
      </c>
      <c r="BH2346" t="s">
        <v>971</v>
      </c>
      <c r="BI2346">
        <v>7</v>
      </c>
      <c r="BJ2346" t="s">
        <v>976</v>
      </c>
      <c r="BK2346" t="s">
        <v>963</v>
      </c>
    </row>
    <row r="2347" spans="21:85">
      <c r="U2347" t="s">
        <v>234</v>
      </c>
      <c r="V2347" t="s">
        <v>230</v>
      </c>
      <c r="W2347" t="s">
        <v>235</v>
      </c>
      <c r="X2347">
        <v>10</v>
      </c>
      <c r="Y2347">
        <v>1045</v>
      </c>
      <c r="Z2347" t="s">
        <v>1026</v>
      </c>
      <c r="AA2347" t="s">
        <v>1027</v>
      </c>
      <c r="AB2347">
        <v>1</v>
      </c>
      <c r="AC2347" t="s">
        <v>960</v>
      </c>
      <c r="AD2347">
        <v>1</v>
      </c>
      <c r="AE2347">
        <v>20120731</v>
      </c>
      <c r="AF2347" s="358">
        <v>41121</v>
      </c>
      <c r="AG2347" s="147">
        <v>41121</v>
      </c>
      <c r="AH2347" s="147">
        <v>2012</v>
      </c>
      <c r="AV2347" t="s">
        <v>976</v>
      </c>
      <c r="AW2347" t="s">
        <v>971</v>
      </c>
      <c r="AX2347">
        <v>3.5</v>
      </c>
      <c r="AY2347" t="s">
        <v>976</v>
      </c>
      <c r="AZ2347" t="s">
        <v>962</v>
      </c>
      <c r="BG2347" t="s">
        <v>976</v>
      </c>
      <c r="BH2347" t="s">
        <v>971</v>
      </c>
      <c r="BI2347">
        <v>7</v>
      </c>
      <c r="BJ2347" t="s">
        <v>976</v>
      </c>
      <c r="BK2347" t="s">
        <v>963</v>
      </c>
    </row>
    <row r="2348" spans="21:85">
      <c r="U2348" t="s">
        <v>234</v>
      </c>
      <c r="V2348" t="s">
        <v>230</v>
      </c>
      <c r="W2348" t="s">
        <v>235</v>
      </c>
      <c r="X2348">
        <v>10</v>
      </c>
      <c r="Y2348">
        <v>1045</v>
      </c>
      <c r="Z2348" t="s">
        <v>1026</v>
      </c>
      <c r="AA2348" t="s">
        <v>1027</v>
      </c>
      <c r="AB2348">
        <v>1</v>
      </c>
      <c r="AC2348" t="s">
        <v>960</v>
      </c>
      <c r="AD2348">
        <v>1</v>
      </c>
      <c r="AE2348">
        <v>20120831</v>
      </c>
      <c r="AF2348" s="358">
        <v>41152</v>
      </c>
      <c r="AG2348" s="147">
        <v>41152</v>
      </c>
      <c r="AH2348" s="147">
        <v>2012</v>
      </c>
      <c r="AV2348" t="s">
        <v>976</v>
      </c>
      <c r="AW2348" t="s">
        <v>971</v>
      </c>
      <c r="AX2348">
        <v>3.5</v>
      </c>
      <c r="AY2348" t="s">
        <v>976</v>
      </c>
      <c r="AZ2348" t="s">
        <v>962</v>
      </c>
      <c r="BG2348" t="s">
        <v>976</v>
      </c>
      <c r="BH2348" t="s">
        <v>971</v>
      </c>
      <c r="BI2348">
        <v>7</v>
      </c>
      <c r="BJ2348" t="s">
        <v>976</v>
      </c>
      <c r="BK2348" t="s">
        <v>963</v>
      </c>
    </row>
    <row r="2349" spans="21:85">
      <c r="U2349" t="s">
        <v>234</v>
      </c>
      <c r="V2349" t="s">
        <v>230</v>
      </c>
      <c r="W2349" t="s">
        <v>235</v>
      </c>
      <c r="X2349">
        <v>10</v>
      </c>
      <c r="Y2349">
        <v>1045</v>
      </c>
      <c r="Z2349" t="s">
        <v>1026</v>
      </c>
      <c r="AA2349" t="s">
        <v>1027</v>
      </c>
      <c r="AB2349">
        <v>1</v>
      </c>
      <c r="AC2349" t="s">
        <v>960</v>
      </c>
      <c r="AD2349">
        <v>1</v>
      </c>
      <c r="AE2349">
        <v>20120930</v>
      </c>
      <c r="AF2349" s="358">
        <v>41182</v>
      </c>
      <c r="AG2349" s="147">
        <v>41182</v>
      </c>
      <c r="AH2349" s="147">
        <v>2012</v>
      </c>
      <c r="AV2349" t="s">
        <v>976</v>
      </c>
      <c r="AW2349" t="s">
        <v>971</v>
      </c>
      <c r="AX2349">
        <v>3.5</v>
      </c>
      <c r="AY2349" t="s">
        <v>976</v>
      </c>
      <c r="AZ2349" t="s">
        <v>962</v>
      </c>
      <c r="BG2349" t="s">
        <v>976</v>
      </c>
      <c r="BH2349" t="s">
        <v>971</v>
      </c>
      <c r="BI2349">
        <v>7</v>
      </c>
      <c r="BJ2349" t="s">
        <v>976</v>
      </c>
      <c r="BK2349" t="s">
        <v>963</v>
      </c>
    </row>
    <row r="2350" spans="21:85">
      <c r="U2350" t="s">
        <v>234</v>
      </c>
      <c r="V2350" t="s">
        <v>230</v>
      </c>
      <c r="W2350" t="s">
        <v>235</v>
      </c>
      <c r="X2350">
        <v>10</v>
      </c>
      <c r="Y2350">
        <v>84066</v>
      </c>
      <c r="Z2350" t="s">
        <v>1047</v>
      </c>
      <c r="AA2350" t="s">
        <v>1048</v>
      </c>
      <c r="AB2350">
        <v>1</v>
      </c>
      <c r="AC2350" t="s">
        <v>960</v>
      </c>
      <c r="AD2350">
        <v>1</v>
      </c>
      <c r="AE2350">
        <v>20090731</v>
      </c>
      <c r="AF2350" s="358">
        <v>40025</v>
      </c>
      <c r="AG2350" s="147">
        <v>40025</v>
      </c>
      <c r="AH2350" s="147">
        <v>2009</v>
      </c>
      <c r="CC2350" t="s">
        <v>1049</v>
      </c>
      <c r="CD2350" t="s">
        <v>971</v>
      </c>
      <c r="CE2350">
        <v>0</v>
      </c>
      <c r="CF2350" t="s">
        <v>1049</v>
      </c>
      <c r="CG2350" t="s">
        <v>963</v>
      </c>
    </row>
    <row r="2351" spans="21:85">
      <c r="U2351" t="s">
        <v>234</v>
      </c>
      <c r="V2351" t="s">
        <v>230</v>
      </c>
      <c r="W2351" t="s">
        <v>235</v>
      </c>
      <c r="X2351">
        <v>10</v>
      </c>
      <c r="Y2351">
        <v>84066</v>
      </c>
      <c r="Z2351" t="s">
        <v>1047</v>
      </c>
      <c r="AA2351" t="s">
        <v>1048</v>
      </c>
      <c r="AB2351">
        <v>1</v>
      </c>
      <c r="AC2351" t="s">
        <v>960</v>
      </c>
      <c r="AD2351">
        <v>1</v>
      </c>
      <c r="AE2351">
        <v>20090831</v>
      </c>
      <c r="AF2351" s="358">
        <v>40056</v>
      </c>
      <c r="AG2351" s="147">
        <v>40056</v>
      </c>
      <c r="AH2351" s="147">
        <v>2009</v>
      </c>
      <c r="CC2351" t="s">
        <v>1049</v>
      </c>
      <c r="CD2351" t="s">
        <v>971</v>
      </c>
      <c r="CE2351">
        <v>0</v>
      </c>
      <c r="CF2351" t="s">
        <v>1049</v>
      </c>
      <c r="CG2351" t="s">
        <v>963</v>
      </c>
    </row>
    <row r="2352" spans="21:85">
      <c r="U2352" t="s">
        <v>234</v>
      </c>
      <c r="V2352" t="s">
        <v>230</v>
      </c>
      <c r="W2352" t="s">
        <v>235</v>
      </c>
      <c r="X2352">
        <v>10</v>
      </c>
      <c r="Y2352">
        <v>84066</v>
      </c>
      <c r="Z2352" t="s">
        <v>1047</v>
      </c>
      <c r="AA2352" t="s">
        <v>1048</v>
      </c>
      <c r="AB2352">
        <v>1</v>
      </c>
      <c r="AC2352" t="s">
        <v>960</v>
      </c>
      <c r="AD2352">
        <v>1</v>
      </c>
      <c r="AE2352">
        <v>20090930</v>
      </c>
      <c r="AF2352" s="358">
        <v>40086</v>
      </c>
      <c r="AG2352" s="147">
        <v>40086</v>
      </c>
      <c r="AH2352" s="147">
        <v>2009</v>
      </c>
      <c r="CC2352" t="s">
        <v>1049</v>
      </c>
      <c r="CD2352" t="s">
        <v>971</v>
      </c>
      <c r="CE2352">
        <v>0</v>
      </c>
      <c r="CF2352" t="s">
        <v>1049</v>
      </c>
      <c r="CG2352" t="s">
        <v>963</v>
      </c>
    </row>
    <row r="2353" spans="21:85">
      <c r="U2353" t="s">
        <v>234</v>
      </c>
      <c r="V2353" t="s">
        <v>230</v>
      </c>
      <c r="W2353" t="s">
        <v>235</v>
      </c>
      <c r="X2353">
        <v>10</v>
      </c>
      <c r="Y2353">
        <v>84066</v>
      </c>
      <c r="Z2353" t="s">
        <v>1047</v>
      </c>
      <c r="AA2353" t="s">
        <v>1048</v>
      </c>
      <c r="AB2353">
        <v>1</v>
      </c>
      <c r="AC2353" t="s">
        <v>960</v>
      </c>
      <c r="AD2353">
        <v>1</v>
      </c>
      <c r="AE2353">
        <v>20091031</v>
      </c>
      <c r="AF2353" s="358">
        <v>40117</v>
      </c>
      <c r="AG2353" s="147">
        <v>40117</v>
      </c>
      <c r="AH2353" s="147">
        <v>2009</v>
      </c>
      <c r="CC2353" t="s">
        <v>1049</v>
      </c>
      <c r="CD2353" t="s">
        <v>971</v>
      </c>
      <c r="CE2353">
        <v>0</v>
      </c>
      <c r="CF2353" t="s">
        <v>1049</v>
      </c>
      <c r="CG2353" t="s">
        <v>963</v>
      </c>
    </row>
    <row r="2354" spans="21:85">
      <c r="U2354" t="s">
        <v>234</v>
      </c>
      <c r="V2354" t="s">
        <v>230</v>
      </c>
      <c r="W2354" t="s">
        <v>235</v>
      </c>
      <c r="X2354">
        <v>10</v>
      </c>
      <c r="Y2354">
        <v>84066</v>
      </c>
      <c r="Z2354" t="s">
        <v>1047</v>
      </c>
      <c r="AA2354" t="s">
        <v>1048</v>
      </c>
      <c r="AB2354">
        <v>1</v>
      </c>
      <c r="AC2354" t="s">
        <v>960</v>
      </c>
      <c r="AD2354">
        <v>1</v>
      </c>
      <c r="AE2354">
        <v>20091130</v>
      </c>
      <c r="AF2354" s="358">
        <v>40147</v>
      </c>
      <c r="AG2354" s="147">
        <v>40147</v>
      </c>
      <c r="AH2354" s="147">
        <v>2009</v>
      </c>
      <c r="CC2354" t="s">
        <v>1049</v>
      </c>
      <c r="CD2354" t="s">
        <v>971</v>
      </c>
      <c r="CE2354">
        <v>0</v>
      </c>
      <c r="CF2354" t="s">
        <v>1049</v>
      </c>
      <c r="CG2354" t="s">
        <v>963</v>
      </c>
    </row>
    <row r="2355" spans="21:85">
      <c r="U2355" t="s">
        <v>234</v>
      </c>
      <c r="V2355" t="s">
        <v>230</v>
      </c>
      <c r="W2355" t="s">
        <v>235</v>
      </c>
      <c r="X2355">
        <v>10</v>
      </c>
      <c r="Y2355">
        <v>84066</v>
      </c>
      <c r="Z2355" t="s">
        <v>1047</v>
      </c>
      <c r="AA2355" t="s">
        <v>1048</v>
      </c>
      <c r="AB2355">
        <v>1</v>
      </c>
      <c r="AC2355" t="s">
        <v>960</v>
      </c>
      <c r="AD2355">
        <v>1</v>
      </c>
      <c r="AE2355">
        <v>20091231</v>
      </c>
      <c r="AF2355" s="358">
        <v>40178</v>
      </c>
      <c r="AG2355" s="147">
        <v>40178</v>
      </c>
      <c r="AH2355" s="147">
        <v>2009</v>
      </c>
      <c r="CC2355" t="s">
        <v>1049</v>
      </c>
      <c r="CD2355" t="s">
        <v>971</v>
      </c>
      <c r="CE2355">
        <v>0</v>
      </c>
      <c r="CF2355" t="s">
        <v>1049</v>
      </c>
      <c r="CG2355" t="s">
        <v>963</v>
      </c>
    </row>
    <row r="2356" spans="21:85">
      <c r="U2356" t="s">
        <v>234</v>
      </c>
      <c r="V2356" t="s">
        <v>230</v>
      </c>
      <c r="W2356" t="s">
        <v>235</v>
      </c>
      <c r="X2356">
        <v>10</v>
      </c>
      <c r="Y2356">
        <v>84066</v>
      </c>
      <c r="Z2356" t="s">
        <v>1047</v>
      </c>
      <c r="AA2356" t="s">
        <v>1048</v>
      </c>
      <c r="AB2356">
        <v>1</v>
      </c>
      <c r="AC2356" t="s">
        <v>960</v>
      </c>
      <c r="AD2356">
        <v>1</v>
      </c>
      <c r="AE2356">
        <v>20100131</v>
      </c>
      <c r="AF2356" s="358">
        <v>40209</v>
      </c>
      <c r="AG2356" s="147">
        <v>40209</v>
      </c>
      <c r="AH2356" s="147">
        <v>2010</v>
      </c>
      <c r="CC2356" t="s">
        <v>1049</v>
      </c>
      <c r="CD2356" t="s">
        <v>971</v>
      </c>
      <c r="CE2356">
        <v>0</v>
      </c>
      <c r="CF2356" t="s">
        <v>1049</v>
      </c>
      <c r="CG2356" t="s">
        <v>963</v>
      </c>
    </row>
    <row r="2357" spans="21:85">
      <c r="U2357" t="s">
        <v>234</v>
      </c>
      <c r="V2357" t="s">
        <v>230</v>
      </c>
      <c r="W2357" t="s">
        <v>235</v>
      </c>
      <c r="X2357">
        <v>10</v>
      </c>
      <c r="Y2357">
        <v>84066</v>
      </c>
      <c r="Z2357" t="s">
        <v>1047</v>
      </c>
      <c r="AA2357" t="s">
        <v>1048</v>
      </c>
      <c r="AB2357">
        <v>1</v>
      </c>
      <c r="AC2357" t="s">
        <v>960</v>
      </c>
      <c r="AD2357">
        <v>1</v>
      </c>
      <c r="AE2357">
        <v>20100228</v>
      </c>
      <c r="AF2357" s="358">
        <v>40237</v>
      </c>
      <c r="AG2357" s="147">
        <v>40237</v>
      </c>
      <c r="AH2357" s="147">
        <v>2010</v>
      </c>
      <c r="CC2357" t="s">
        <v>1049</v>
      </c>
      <c r="CD2357" t="s">
        <v>971</v>
      </c>
      <c r="CE2357">
        <v>0</v>
      </c>
      <c r="CF2357" t="s">
        <v>1049</v>
      </c>
      <c r="CG2357" t="s">
        <v>963</v>
      </c>
    </row>
    <row r="2358" spans="21:85">
      <c r="U2358" t="s">
        <v>234</v>
      </c>
      <c r="V2358" t="s">
        <v>230</v>
      </c>
      <c r="W2358" t="s">
        <v>235</v>
      </c>
      <c r="X2358">
        <v>10</v>
      </c>
      <c r="Y2358">
        <v>84066</v>
      </c>
      <c r="Z2358" t="s">
        <v>1047</v>
      </c>
      <c r="AA2358" t="s">
        <v>1048</v>
      </c>
      <c r="AB2358">
        <v>1</v>
      </c>
      <c r="AC2358" t="s">
        <v>960</v>
      </c>
      <c r="AD2358">
        <v>1</v>
      </c>
      <c r="AE2358">
        <v>20100331</v>
      </c>
      <c r="AF2358" s="358">
        <v>40268</v>
      </c>
      <c r="AG2358" s="147">
        <v>40268</v>
      </c>
      <c r="AH2358" s="147">
        <v>2010</v>
      </c>
      <c r="CC2358" t="s">
        <v>1049</v>
      </c>
      <c r="CD2358" t="s">
        <v>971</v>
      </c>
      <c r="CE2358">
        <v>0</v>
      </c>
      <c r="CF2358" t="s">
        <v>1049</v>
      </c>
      <c r="CG2358" t="s">
        <v>963</v>
      </c>
    </row>
    <row r="2359" spans="21:85">
      <c r="U2359" t="s">
        <v>234</v>
      </c>
      <c r="V2359" t="s">
        <v>230</v>
      </c>
      <c r="W2359" t="s">
        <v>235</v>
      </c>
      <c r="X2359">
        <v>10</v>
      </c>
      <c r="Y2359">
        <v>84066</v>
      </c>
      <c r="Z2359" t="s">
        <v>1047</v>
      </c>
      <c r="AA2359" t="s">
        <v>1048</v>
      </c>
      <c r="AB2359">
        <v>1</v>
      </c>
      <c r="AC2359" t="s">
        <v>960</v>
      </c>
      <c r="AD2359">
        <v>1</v>
      </c>
      <c r="AE2359">
        <v>20100430</v>
      </c>
      <c r="AF2359" s="358">
        <v>40298</v>
      </c>
      <c r="AG2359" s="147">
        <v>40298</v>
      </c>
      <c r="AH2359" s="147">
        <v>2010</v>
      </c>
      <c r="CC2359" t="s">
        <v>1049</v>
      </c>
      <c r="CD2359" t="s">
        <v>971</v>
      </c>
      <c r="CE2359">
        <v>0</v>
      </c>
      <c r="CF2359" t="s">
        <v>1049</v>
      </c>
      <c r="CG2359" t="s">
        <v>963</v>
      </c>
    </row>
    <row r="2360" spans="21:85">
      <c r="U2360" t="s">
        <v>234</v>
      </c>
      <c r="V2360" t="s">
        <v>230</v>
      </c>
      <c r="W2360" t="s">
        <v>235</v>
      </c>
      <c r="X2360">
        <v>10</v>
      </c>
      <c r="Y2360">
        <v>84066</v>
      </c>
      <c r="Z2360" t="s">
        <v>1047</v>
      </c>
      <c r="AA2360" t="s">
        <v>1048</v>
      </c>
      <c r="AB2360">
        <v>1</v>
      </c>
      <c r="AC2360" t="s">
        <v>960</v>
      </c>
      <c r="AD2360">
        <v>1</v>
      </c>
      <c r="AE2360">
        <v>20100531</v>
      </c>
      <c r="AF2360" s="358">
        <v>40329</v>
      </c>
      <c r="AG2360" s="147">
        <v>40329</v>
      </c>
      <c r="AH2360" s="147">
        <v>2010</v>
      </c>
      <c r="CC2360" t="s">
        <v>1049</v>
      </c>
      <c r="CD2360" t="s">
        <v>971</v>
      </c>
      <c r="CE2360">
        <v>0</v>
      </c>
      <c r="CF2360" t="s">
        <v>1049</v>
      </c>
      <c r="CG2360" t="s">
        <v>963</v>
      </c>
    </row>
    <row r="2361" spans="21:85">
      <c r="U2361" t="s">
        <v>234</v>
      </c>
      <c r="V2361" t="s">
        <v>230</v>
      </c>
      <c r="W2361" t="s">
        <v>235</v>
      </c>
      <c r="X2361">
        <v>10</v>
      </c>
      <c r="Y2361">
        <v>84066</v>
      </c>
      <c r="Z2361" t="s">
        <v>1047</v>
      </c>
      <c r="AA2361" t="s">
        <v>1048</v>
      </c>
      <c r="AB2361">
        <v>1</v>
      </c>
      <c r="AC2361" t="s">
        <v>960</v>
      </c>
      <c r="AD2361">
        <v>1</v>
      </c>
      <c r="AE2361">
        <v>20100630</v>
      </c>
      <c r="AF2361" s="358">
        <v>40359</v>
      </c>
      <c r="AG2361" s="147">
        <v>40359</v>
      </c>
      <c r="AH2361" s="147">
        <v>2010</v>
      </c>
      <c r="CC2361" t="s">
        <v>1049</v>
      </c>
      <c r="CD2361" t="s">
        <v>971</v>
      </c>
      <c r="CE2361">
        <v>0</v>
      </c>
      <c r="CF2361" t="s">
        <v>1049</v>
      </c>
      <c r="CG2361" t="s">
        <v>963</v>
      </c>
    </row>
    <row r="2362" spans="21:85">
      <c r="U2362" t="s">
        <v>234</v>
      </c>
      <c r="V2362" t="s">
        <v>230</v>
      </c>
      <c r="W2362" t="s">
        <v>235</v>
      </c>
      <c r="X2362">
        <v>10</v>
      </c>
      <c r="Y2362">
        <v>84066</v>
      </c>
      <c r="Z2362" t="s">
        <v>1047</v>
      </c>
      <c r="AA2362" t="s">
        <v>1048</v>
      </c>
      <c r="AB2362">
        <v>1</v>
      </c>
      <c r="AC2362" t="s">
        <v>960</v>
      </c>
      <c r="AD2362">
        <v>1</v>
      </c>
      <c r="AE2362">
        <v>20100731</v>
      </c>
      <c r="AF2362" s="358">
        <v>40390</v>
      </c>
      <c r="AG2362" s="147">
        <v>40390</v>
      </c>
      <c r="AH2362" s="147">
        <v>2010</v>
      </c>
      <c r="CC2362" t="s">
        <v>1049</v>
      </c>
      <c r="CD2362" t="s">
        <v>971</v>
      </c>
      <c r="CE2362">
        <v>0</v>
      </c>
      <c r="CF2362" t="s">
        <v>1049</v>
      </c>
      <c r="CG2362" t="s">
        <v>963</v>
      </c>
    </row>
    <row r="2363" spans="21:85">
      <c r="U2363" t="s">
        <v>234</v>
      </c>
      <c r="V2363" t="s">
        <v>230</v>
      </c>
      <c r="W2363" t="s">
        <v>235</v>
      </c>
      <c r="X2363">
        <v>10</v>
      </c>
      <c r="Y2363">
        <v>84066</v>
      </c>
      <c r="Z2363" t="s">
        <v>1047</v>
      </c>
      <c r="AA2363" t="s">
        <v>1048</v>
      </c>
      <c r="AB2363">
        <v>1</v>
      </c>
      <c r="AC2363" t="s">
        <v>960</v>
      </c>
      <c r="AD2363">
        <v>1</v>
      </c>
      <c r="AE2363">
        <v>20100831</v>
      </c>
      <c r="AF2363" s="358">
        <v>40421</v>
      </c>
      <c r="AG2363" s="147">
        <v>40421</v>
      </c>
      <c r="AH2363" s="147">
        <v>2010</v>
      </c>
      <c r="CC2363" t="s">
        <v>1049</v>
      </c>
      <c r="CD2363" t="s">
        <v>971</v>
      </c>
      <c r="CE2363">
        <v>0</v>
      </c>
      <c r="CF2363" t="s">
        <v>1049</v>
      </c>
      <c r="CG2363" t="s">
        <v>963</v>
      </c>
    </row>
    <row r="2364" spans="21:85">
      <c r="U2364" t="s">
        <v>234</v>
      </c>
      <c r="V2364" t="s">
        <v>230</v>
      </c>
      <c r="W2364" t="s">
        <v>235</v>
      </c>
      <c r="X2364">
        <v>10</v>
      </c>
      <c r="Y2364">
        <v>84066</v>
      </c>
      <c r="Z2364" t="s">
        <v>1047</v>
      </c>
      <c r="AA2364" t="s">
        <v>1048</v>
      </c>
      <c r="AB2364">
        <v>1</v>
      </c>
      <c r="AC2364" t="s">
        <v>960</v>
      </c>
      <c r="AD2364">
        <v>1</v>
      </c>
      <c r="AE2364">
        <v>20100930</v>
      </c>
      <c r="AF2364" s="358">
        <v>40451</v>
      </c>
      <c r="AG2364" s="147">
        <v>40451</v>
      </c>
      <c r="AH2364" s="147">
        <v>2010</v>
      </c>
      <c r="CC2364" t="s">
        <v>1049</v>
      </c>
      <c r="CD2364" t="s">
        <v>971</v>
      </c>
      <c r="CE2364">
        <v>0</v>
      </c>
      <c r="CF2364" t="s">
        <v>1049</v>
      </c>
      <c r="CG2364" t="s">
        <v>963</v>
      </c>
    </row>
    <row r="2365" spans="21:85">
      <c r="U2365" t="s">
        <v>234</v>
      </c>
      <c r="V2365" t="s">
        <v>230</v>
      </c>
      <c r="W2365" t="s">
        <v>235</v>
      </c>
      <c r="X2365">
        <v>10</v>
      </c>
      <c r="Y2365">
        <v>84066</v>
      </c>
      <c r="Z2365" t="s">
        <v>1047</v>
      </c>
      <c r="AA2365" t="s">
        <v>1048</v>
      </c>
      <c r="AB2365">
        <v>1</v>
      </c>
      <c r="AC2365" t="s">
        <v>960</v>
      </c>
      <c r="AD2365">
        <v>1</v>
      </c>
      <c r="AE2365">
        <v>20101031</v>
      </c>
      <c r="AF2365" s="358">
        <v>40482</v>
      </c>
      <c r="AG2365" s="147">
        <v>40482</v>
      </c>
      <c r="AH2365" s="147">
        <v>2010</v>
      </c>
      <c r="CC2365" t="s">
        <v>1049</v>
      </c>
      <c r="CD2365" t="s">
        <v>971</v>
      </c>
      <c r="CE2365">
        <v>0</v>
      </c>
      <c r="CF2365" t="s">
        <v>1049</v>
      </c>
      <c r="CG2365" t="s">
        <v>963</v>
      </c>
    </row>
    <row r="2366" spans="21:85">
      <c r="U2366" t="s">
        <v>234</v>
      </c>
      <c r="V2366" t="s">
        <v>230</v>
      </c>
      <c r="W2366" t="s">
        <v>235</v>
      </c>
      <c r="X2366">
        <v>10</v>
      </c>
      <c r="Y2366">
        <v>84066</v>
      </c>
      <c r="Z2366" t="s">
        <v>1047</v>
      </c>
      <c r="AA2366" t="s">
        <v>1048</v>
      </c>
      <c r="AB2366">
        <v>1</v>
      </c>
      <c r="AC2366" t="s">
        <v>960</v>
      </c>
      <c r="AD2366">
        <v>1</v>
      </c>
      <c r="AE2366">
        <v>20101130</v>
      </c>
      <c r="AF2366" s="358">
        <v>40512</v>
      </c>
      <c r="AG2366" s="147">
        <v>40512</v>
      </c>
      <c r="AH2366" s="147">
        <v>2010</v>
      </c>
      <c r="CC2366" t="s">
        <v>1049</v>
      </c>
      <c r="CD2366" t="s">
        <v>971</v>
      </c>
      <c r="CE2366">
        <v>0</v>
      </c>
      <c r="CF2366" t="s">
        <v>1049</v>
      </c>
      <c r="CG2366" t="s">
        <v>963</v>
      </c>
    </row>
    <row r="2367" spans="21:85">
      <c r="U2367" t="s">
        <v>234</v>
      </c>
      <c r="V2367" t="s">
        <v>230</v>
      </c>
      <c r="W2367" t="s">
        <v>235</v>
      </c>
      <c r="X2367">
        <v>10</v>
      </c>
      <c r="Y2367">
        <v>84066</v>
      </c>
      <c r="Z2367" t="s">
        <v>1047</v>
      </c>
      <c r="AA2367" t="s">
        <v>1048</v>
      </c>
      <c r="AB2367">
        <v>1</v>
      </c>
      <c r="AC2367" t="s">
        <v>960</v>
      </c>
      <c r="AD2367">
        <v>1</v>
      </c>
      <c r="AE2367">
        <v>20101231</v>
      </c>
      <c r="AF2367" s="358">
        <v>40543</v>
      </c>
      <c r="AG2367" s="147">
        <v>40543</v>
      </c>
      <c r="AH2367" s="147">
        <v>2010</v>
      </c>
      <c r="CC2367" t="s">
        <v>1049</v>
      </c>
      <c r="CD2367" t="s">
        <v>971</v>
      </c>
      <c r="CE2367">
        <v>0</v>
      </c>
      <c r="CF2367" t="s">
        <v>1049</v>
      </c>
      <c r="CG2367" t="s">
        <v>963</v>
      </c>
    </row>
    <row r="2368" spans="21:85">
      <c r="U2368" t="s">
        <v>234</v>
      </c>
      <c r="V2368" t="s">
        <v>230</v>
      </c>
      <c r="W2368" t="s">
        <v>235</v>
      </c>
      <c r="X2368">
        <v>10</v>
      </c>
      <c r="Y2368">
        <v>84066</v>
      </c>
      <c r="Z2368" t="s">
        <v>1047</v>
      </c>
      <c r="AA2368" t="s">
        <v>1048</v>
      </c>
      <c r="AB2368">
        <v>1</v>
      </c>
      <c r="AC2368" t="s">
        <v>960</v>
      </c>
      <c r="AD2368">
        <v>1</v>
      </c>
      <c r="AE2368">
        <v>20110131</v>
      </c>
      <c r="AF2368" s="358">
        <v>40574</v>
      </c>
      <c r="AG2368" s="147">
        <v>40574</v>
      </c>
      <c r="AH2368" s="147">
        <v>2011</v>
      </c>
      <c r="CC2368" t="s">
        <v>1049</v>
      </c>
      <c r="CD2368" t="s">
        <v>971</v>
      </c>
      <c r="CE2368">
        <v>0</v>
      </c>
      <c r="CF2368" t="s">
        <v>1049</v>
      </c>
      <c r="CG2368" t="s">
        <v>963</v>
      </c>
    </row>
    <row r="2369" spans="21:85">
      <c r="U2369" t="s">
        <v>234</v>
      </c>
      <c r="V2369" t="s">
        <v>230</v>
      </c>
      <c r="W2369" t="s">
        <v>235</v>
      </c>
      <c r="X2369">
        <v>10</v>
      </c>
      <c r="Y2369">
        <v>84066</v>
      </c>
      <c r="Z2369" t="s">
        <v>1047</v>
      </c>
      <c r="AA2369" t="s">
        <v>1048</v>
      </c>
      <c r="AB2369">
        <v>1</v>
      </c>
      <c r="AC2369" t="s">
        <v>960</v>
      </c>
      <c r="AD2369">
        <v>1</v>
      </c>
      <c r="AE2369">
        <v>20110228</v>
      </c>
      <c r="AF2369" s="358">
        <v>40602</v>
      </c>
      <c r="AG2369" s="147">
        <v>40602</v>
      </c>
      <c r="AH2369" s="147">
        <v>2011</v>
      </c>
      <c r="CC2369" t="s">
        <v>1049</v>
      </c>
      <c r="CD2369" t="s">
        <v>971</v>
      </c>
      <c r="CE2369">
        <v>0</v>
      </c>
      <c r="CF2369" t="s">
        <v>1049</v>
      </c>
      <c r="CG2369" t="s">
        <v>963</v>
      </c>
    </row>
    <row r="2370" spans="21:85">
      <c r="U2370" t="s">
        <v>234</v>
      </c>
      <c r="V2370" t="s">
        <v>230</v>
      </c>
      <c r="W2370" t="s">
        <v>235</v>
      </c>
      <c r="X2370">
        <v>10</v>
      </c>
      <c r="Y2370">
        <v>84066</v>
      </c>
      <c r="Z2370" t="s">
        <v>1047</v>
      </c>
      <c r="AA2370" t="s">
        <v>1048</v>
      </c>
      <c r="AB2370">
        <v>1</v>
      </c>
      <c r="AC2370" t="s">
        <v>960</v>
      </c>
      <c r="AD2370">
        <v>1</v>
      </c>
      <c r="AE2370">
        <v>20110331</v>
      </c>
      <c r="AF2370" s="358">
        <v>40633</v>
      </c>
      <c r="AG2370" s="147">
        <v>40633</v>
      </c>
      <c r="AH2370" s="147">
        <v>2011</v>
      </c>
      <c r="CC2370" t="s">
        <v>1049</v>
      </c>
      <c r="CD2370" t="s">
        <v>971</v>
      </c>
      <c r="CE2370">
        <v>0</v>
      </c>
      <c r="CF2370" t="s">
        <v>1049</v>
      </c>
      <c r="CG2370" t="s">
        <v>963</v>
      </c>
    </row>
    <row r="2371" spans="21:85">
      <c r="U2371" t="s">
        <v>234</v>
      </c>
      <c r="V2371" t="s">
        <v>230</v>
      </c>
      <c r="W2371" t="s">
        <v>235</v>
      </c>
      <c r="X2371">
        <v>10</v>
      </c>
      <c r="Y2371">
        <v>84066</v>
      </c>
      <c r="Z2371" t="s">
        <v>1047</v>
      </c>
      <c r="AA2371" t="s">
        <v>1048</v>
      </c>
      <c r="AB2371">
        <v>1</v>
      </c>
      <c r="AC2371" t="s">
        <v>960</v>
      </c>
      <c r="AD2371">
        <v>1</v>
      </c>
      <c r="AE2371">
        <v>20110430</v>
      </c>
      <c r="AF2371" s="358">
        <v>40663</v>
      </c>
      <c r="AG2371" s="147">
        <v>40663</v>
      </c>
      <c r="AH2371" s="147">
        <v>2011</v>
      </c>
      <c r="CC2371" t="s">
        <v>1049</v>
      </c>
      <c r="CD2371" t="s">
        <v>971</v>
      </c>
      <c r="CE2371">
        <v>0</v>
      </c>
      <c r="CF2371" t="s">
        <v>1049</v>
      </c>
      <c r="CG2371" t="s">
        <v>963</v>
      </c>
    </row>
    <row r="2372" spans="21:85">
      <c r="U2372" t="s">
        <v>234</v>
      </c>
      <c r="V2372" t="s">
        <v>230</v>
      </c>
      <c r="W2372" t="s">
        <v>235</v>
      </c>
      <c r="X2372">
        <v>10</v>
      </c>
      <c r="Y2372">
        <v>84066</v>
      </c>
      <c r="Z2372" t="s">
        <v>1047</v>
      </c>
      <c r="AA2372" t="s">
        <v>1048</v>
      </c>
      <c r="AB2372">
        <v>1</v>
      </c>
      <c r="AC2372" t="s">
        <v>960</v>
      </c>
      <c r="AD2372">
        <v>1</v>
      </c>
      <c r="AE2372">
        <v>20110531</v>
      </c>
      <c r="AF2372" s="358">
        <v>40694</v>
      </c>
      <c r="AG2372" s="147">
        <v>40694</v>
      </c>
      <c r="AH2372" s="147">
        <v>2011</v>
      </c>
      <c r="CC2372" t="s">
        <v>1049</v>
      </c>
      <c r="CD2372" t="s">
        <v>971</v>
      </c>
      <c r="CE2372">
        <v>0</v>
      </c>
      <c r="CF2372" t="s">
        <v>1049</v>
      </c>
      <c r="CG2372" t="s">
        <v>963</v>
      </c>
    </row>
    <row r="2373" spans="21:85">
      <c r="U2373" t="s">
        <v>234</v>
      </c>
      <c r="V2373" t="s">
        <v>230</v>
      </c>
      <c r="W2373" t="s">
        <v>235</v>
      </c>
      <c r="X2373">
        <v>10</v>
      </c>
      <c r="Y2373">
        <v>84066</v>
      </c>
      <c r="Z2373" t="s">
        <v>1047</v>
      </c>
      <c r="AA2373" t="s">
        <v>1048</v>
      </c>
      <c r="AB2373">
        <v>1</v>
      </c>
      <c r="AC2373" t="s">
        <v>960</v>
      </c>
      <c r="AD2373">
        <v>1</v>
      </c>
      <c r="AE2373">
        <v>20110630</v>
      </c>
      <c r="AF2373" s="358">
        <v>40724</v>
      </c>
      <c r="AG2373" s="147">
        <v>40724</v>
      </c>
      <c r="AH2373" s="147">
        <v>2011</v>
      </c>
      <c r="CC2373" t="s">
        <v>1049</v>
      </c>
      <c r="CD2373" t="s">
        <v>971</v>
      </c>
      <c r="CE2373">
        <v>0</v>
      </c>
      <c r="CF2373" t="s">
        <v>1049</v>
      </c>
      <c r="CG2373" t="s">
        <v>963</v>
      </c>
    </row>
    <row r="2374" spans="21:85">
      <c r="U2374" t="s">
        <v>234</v>
      </c>
      <c r="V2374" t="s">
        <v>230</v>
      </c>
      <c r="W2374" t="s">
        <v>235</v>
      </c>
      <c r="X2374">
        <v>10</v>
      </c>
      <c r="Y2374">
        <v>84066</v>
      </c>
      <c r="Z2374" t="s">
        <v>1047</v>
      </c>
      <c r="AA2374" t="s">
        <v>1048</v>
      </c>
      <c r="AB2374">
        <v>1</v>
      </c>
      <c r="AC2374" t="s">
        <v>960</v>
      </c>
      <c r="AD2374">
        <v>1</v>
      </c>
      <c r="AE2374">
        <v>20110731</v>
      </c>
      <c r="AF2374" s="358">
        <v>40755</v>
      </c>
      <c r="AG2374" s="147">
        <v>40755</v>
      </c>
      <c r="AH2374" s="147">
        <v>2011</v>
      </c>
      <c r="CC2374" t="s">
        <v>1049</v>
      </c>
      <c r="CD2374" t="s">
        <v>971</v>
      </c>
      <c r="CE2374">
        <v>0</v>
      </c>
      <c r="CF2374" t="s">
        <v>1049</v>
      </c>
      <c r="CG2374" t="s">
        <v>963</v>
      </c>
    </row>
    <row r="2375" spans="21:85">
      <c r="U2375" t="s">
        <v>234</v>
      </c>
      <c r="V2375" t="s">
        <v>230</v>
      </c>
      <c r="W2375" t="s">
        <v>235</v>
      </c>
      <c r="X2375">
        <v>10</v>
      </c>
      <c r="Y2375">
        <v>84066</v>
      </c>
      <c r="Z2375" t="s">
        <v>1047</v>
      </c>
      <c r="AA2375" t="s">
        <v>1048</v>
      </c>
      <c r="AB2375">
        <v>1</v>
      </c>
      <c r="AC2375" t="s">
        <v>960</v>
      </c>
      <c r="AD2375">
        <v>1</v>
      </c>
      <c r="AE2375">
        <v>20110831</v>
      </c>
      <c r="AF2375" s="358">
        <v>40786</v>
      </c>
      <c r="AG2375" s="147">
        <v>40786</v>
      </c>
      <c r="AH2375" s="147">
        <v>2011</v>
      </c>
      <c r="CC2375" t="s">
        <v>1049</v>
      </c>
      <c r="CD2375" t="s">
        <v>971</v>
      </c>
      <c r="CE2375">
        <v>0</v>
      </c>
      <c r="CF2375" t="s">
        <v>1049</v>
      </c>
      <c r="CG2375" t="s">
        <v>963</v>
      </c>
    </row>
    <row r="2376" spans="21:85">
      <c r="U2376" t="s">
        <v>234</v>
      </c>
      <c r="V2376" t="s">
        <v>230</v>
      </c>
      <c r="W2376" t="s">
        <v>235</v>
      </c>
      <c r="X2376">
        <v>10</v>
      </c>
      <c r="Y2376">
        <v>84066</v>
      </c>
      <c r="Z2376" t="s">
        <v>1047</v>
      </c>
      <c r="AA2376" t="s">
        <v>1048</v>
      </c>
      <c r="AB2376">
        <v>1</v>
      </c>
      <c r="AC2376" t="s">
        <v>960</v>
      </c>
      <c r="AD2376">
        <v>1</v>
      </c>
      <c r="AE2376">
        <v>20110930</v>
      </c>
      <c r="AF2376" s="358">
        <v>40816</v>
      </c>
      <c r="AG2376" s="147">
        <v>40816</v>
      </c>
      <c r="AH2376" s="147">
        <v>2011</v>
      </c>
      <c r="CC2376" t="s">
        <v>1049</v>
      </c>
      <c r="CD2376" t="s">
        <v>971</v>
      </c>
      <c r="CE2376">
        <v>0</v>
      </c>
      <c r="CF2376" t="s">
        <v>1049</v>
      </c>
      <c r="CG2376" t="s">
        <v>963</v>
      </c>
    </row>
    <row r="2377" spans="21:85">
      <c r="U2377" t="s">
        <v>234</v>
      </c>
      <c r="V2377" t="s">
        <v>230</v>
      </c>
      <c r="W2377" t="s">
        <v>235</v>
      </c>
      <c r="X2377">
        <v>10</v>
      </c>
      <c r="Y2377">
        <v>84066</v>
      </c>
      <c r="Z2377" t="s">
        <v>1047</v>
      </c>
      <c r="AA2377" t="s">
        <v>1048</v>
      </c>
      <c r="AB2377">
        <v>1</v>
      </c>
      <c r="AC2377" t="s">
        <v>960</v>
      </c>
      <c r="AD2377">
        <v>1</v>
      </c>
      <c r="AE2377">
        <v>20111031</v>
      </c>
      <c r="AF2377" s="358">
        <v>40847</v>
      </c>
      <c r="AG2377" s="147">
        <v>40847</v>
      </c>
      <c r="AH2377" s="147">
        <v>2011</v>
      </c>
      <c r="CC2377" t="s">
        <v>1049</v>
      </c>
      <c r="CD2377" t="s">
        <v>971</v>
      </c>
      <c r="CE2377">
        <v>0</v>
      </c>
      <c r="CF2377" t="s">
        <v>1049</v>
      </c>
      <c r="CG2377" t="s">
        <v>963</v>
      </c>
    </row>
    <row r="2378" spans="21:85">
      <c r="U2378" t="s">
        <v>234</v>
      </c>
      <c r="V2378" t="s">
        <v>230</v>
      </c>
      <c r="W2378" t="s">
        <v>235</v>
      </c>
      <c r="X2378">
        <v>10</v>
      </c>
      <c r="Y2378">
        <v>84066</v>
      </c>
      <c r="Z2378" t="s">
        <v>1047</v>
      </c>
      <c r="AA2378" t="s">
        <v>1048</v>
      </c>
      <c r="AB2378">
        <v>1</v>
      </c>
      <c r="AC2378" t="s">
        <v>960</v>
      </c>
      <c r="AD2378">
        <v>1</v>
      </c>
      <c r="AE2378">
        <v>20111130</v>
      </c>
      <c r="AF2378" s="358">
        <v>40877</v>
      </c>
      <c r="AG2378" s="147">
        <v>40877</v>
      </c>
      <c r="AH2378" s="147">
        <v>2011</v>
      </c>
      <c r="CC2378" t="s">
        <v>1049</v>
      </c>
      <c r="CD2378" t="s">
        <v>971</v>
      </c>
      <c r="CE2378">
        <v>0</v>
      </c>
      <c r="CF2378" t="s">
        <v>1049</v>
      </c>
      <c r="CG2378" t="s">
        <v>963</v>
      </c>
    </row>
    <row r="2379" spans="21:85">
      <c r="U2379" t="s">
        <v>234</v>
      </c>
      <c r="V2379" t="s">
        <v>230</v>
      </c>
      <c r="W2379" t="s">
        <v>235</v>
      </c>
      <c r="X2379">
        <v>10</v>
      </c>
      <c r="Y2379">
        <v>84066</v>
      </c>
      <c r="Z2379" t="s">
        <v>1047</v>
      </c>
      <c r="AA2379" t="s">
        <v>1048</v>
      </c>
      <c r="AB2379">
        <v>1</v>
      </c>
      <c r="AC2379" t="s">
        <v>960</v>
      </c>
      <c r="AD2379">
        <v>1</v>
      </c>
      <c r="AE2379">
        <v>20111231</v>
      </c>
      <c r="AF2379" s="358">
        <v>40908</v>
      </c>
      <c r="AG2379" s="147">
        <v>40908</v>
      </c>
      <c r="AH2379" s="147">
        <v>2011</v>
      </c>
      <c r="CC2379" t="s">
        <v>1049</v>
      </c>
      <c r="CD2379" t="s">
        <v>971</v>
      </c>
      <c r="CE2379">
        <v>0</v>
      </c>
      <c r="CF2379" t="s">
        <v>1049</v>
      </c>
      <c r="CG2379" t="s">
        <v>963</v>
      </c>
    </row>
    <row r="2380" spans="21:85">
      <c r="U2380" t="s">
        <v>234</v>
      </c>
      <c r="V2380" t="s">
        <v>230</v>
      </c>
      <c r="W2380" t="s">
        <v>235</v>
      </c>
      <c r="X2380">
        <v>10</v>
      </c>
      <c r="Y2380">
        <v>84066</v>
      </c>
      <c r="Z2380" t="s">
        <v>1047</v>
      </c>
      <c r="AA2380" t="s">
        <v>1048</v>
      </c>
      <c r="AB2380">
        <v>1</v>
      </c>
      <c r="AC2380" t="s">
        <v>960</v>
      </c>
      <c r="AD2380">
        <v>1</v>
      </c>
      <c r="AE2380">
        <v>20120131</v>
      </c>
      <c r="AF2380" s="358">
        <v>40939</v>
      </c>
      <c r="AG2380" s="147">
        <v>40939</v>
      </c>
      <c r="AH2380" s="147">
        <v>2012</v>
      </c>
      <c r="CC2380" t="s">
        <v>1049</v>
      </c>
      <c r="CD2380" t="s">
        <v>971</v>
      </c>
      <c r="CE2380">
        <v>0</v>
      </c>
      <c r="CF2380" t="s">
        <v>1049</v>
      </c>
      <c r="CG2380" t="s">
        <v>963</v>
      </c>
    </row>
    <row r="2381" spans="21:85">
      <c r="U2381" t="s">
        <v>234</v>
      </c>
      <c r="V2381" t="s">
        <v>230</v>
      </c>
      <c r="W2381" t="s">
        <v>235</v>
      </c>
      <c r="X2381">
        <v>10</v>
      </c>
      <c r="Y2381">
        <v>84066</v>
      </c>
      <c r="Z2381" t="s">
        <v>1047</v>
      </c>
      <c r="AA2381" t="s">
        <v>1048</v>
      </c>
      <c r="AB2381">
        <v>1</v>
      </c>
      <c r="AC2381" t="s">
        <v>960</v>
      </c>
      <c r="AD2381">
        <v>1</v>
      </c>
      <c r="AE2381">
        <v>20120229</v>
      </c>
      <c r="AF2381" s="358">
        <v>40968</v>
      </c>
      <c r="AG2381" s="147">
        <v>40968</v>
      </c>
      <c r="AH2381" s="147">
        <v>2012</v>
      </c>
      <c r="CC2381" t="s">
        <v>1049</v>
      </c>
      <c r="CD2381" t="s">
        <v>971</v>
      </c>
      <c r="CE2381">
        <v>0</v>
      </c>
      <c r="CF2381" t="s">
        <v>1049</v>
      </c>
      <c r="CG2381" t="s">
        <v>963</v>
      </c>
    </row>
    <row r="2382" spans="21:85">
      <c r="U2382" t="s">
        <v>234</v>
      </c>
      <c r="V2382" t="s">
        <v>230</v>
      </c>
      <c r="W2382" t="s">
        <v>235</v>
      </c>
      <c r="X2382">
        <v>10</v>
      </c>
      <c r="Y2382">
        <v>84066</v>
      </c>
      <c r="Z2382" t="s">
        <v>1047</v>
      </c>
      <c r="AA2382" t="s">
        <v>1048</v>
      </c>
      <c r="AB2382">
        <v>1</v>
      </c>
      <c r="AC2382" t="s">
        <v>960</v>
      </c>
      <c r="AD2382">
        <v>1</v>
      </c>
      <c r="AE2382">
        <v>20120331</v>
      </c>
      <c r="AF2382" s="358">
        <v>40999</v>
      </c>
      <c r="AG2382" s="147">
        <v>40999</v>
      </c>
      <c r="AH2382" s="147">
        <v>2012</v>
      </c>
      <c r="CC2382" t="s">
        <v>1049</v>
      </c>
      <c r="CD2382" t="s">
        <v>971</v>
      </c>
      <c r="CE2382">
        <v>0</v>
      </c>
      <c r="CF2382" t="s">
        <v>1049</v>
      </c>
      <c r="CG2382" t="s">
        <v>963</v>
      </c>
    </row>
    <row r="2383" spans="21:85">
      <c r="U2383" t="s">
        <v>234</v>
      </c>
      <c r="V2383" t="s">
        <v>230</v>
      </c>
      <c r="W2383" t="s">
        <v>235</v>
      </c>
      <c r="X2383">
        <v>10</v>
      </c>
      <c r="Y2383">
        <v>84066</v>
      </c>
      <c r="Z2383" t="s">
        <v>1047</v>
      </c>
      <c r="AA2383" t="s">
        <v>1048</v>
      </c>
      <c r="AB2383">
        <v>1</v>
      </c>
      <c r="AC2383" t="s">
        <v>960</v>
      </c>
      <c r="AD2383">
        <v>1</v>
      </c>
      <c r="AE2383">
        <v>20120430</v>
      </c>
      <c r="AF2383" s="358">
        <v>41029</v>
      </c>
      <c r="AG2383" s="147">
        <v>41029</v>
      </c>
      <c r="AH2383" s="147">
        <v>2012</v>
      </c>
      <c r="CC2383" t="s">
        <v>1049</v>
      </c>
      <c r="CD2383" t="s">
        <v>971</v>
      </c>
      <c r="CE2383">
        <v>0</v>
      </c>
      <c r="CF2383" t="s">
        <v>1049</v>
      </c>
      <c r="CG2383" t="s">
        <v>963</v>
      </c>
    </row>
    <row r="2384" spans="21:85">
      <c r="U2384" t="s">
        <v>232</v>
      </c>
      <c r="V2384" t="s">
        <v>230</v>
      </c>
      <c r="W2384" t="s">
        <v>233</v>
      </c>
      <c r="X2384">
        <v>2</v>
      </c>
      <c r="Y2384">
        <v>11</v>
      </c>
      <c r="Z2384" t="s">
        <v>958</v>
      </c>
      <c r="AA2384" t="s">
        <v>959</v>
      </c>
      <c r="AB2384">
        <v>1</v>
      </c>
      <c r="AC2384" t="s">
        <v>960</v>
      </c>
      <c r="AD2384">
        <v>1</v>
      </c>
      <c r="AE2384">
        <v>20090731</v>
      </c>
      <c r="AF2384" s="358">
        <v>40025</v>
      </c>
      <c r="AG2384" s="147">
        <v>40025</v>
      </c>
      <c r="AH2384" s="147">
        <v>2009</v>
      </c>
      <c r="AU2384">
        <v>69.5</v>
      </c>
      <c r="AV2384" t="s">
        <v>961</v>
      </c>
      <c r="AY2384" t="s">
        <v>961</v>
      </c>
      <c r="AZ2384" t="s">
        <v>962</v>
      </c>
    </row>
    <row r="2385" spans="21:52">
      <c r="U2385" t="s">
        <v>232</v>
      </c>
      <c r="V2385" t="s">
        <v>230</v>
      </c>
      <c r="W2385" t="s">
        <v>233</v>
      </c>
      <c r="X2385">
        <v>2</v>
      </c>
      <c r="Y2385">
        <v>11</v>
      </c>
      <c r="Z2385" t="s">
        <v>958</v>
      </c>
      <c r="AA2385" t="s">
        <v>959</v>
      </c>
      <c r="AB2385">
        <v>1</v>
      </c>
      <c r="AC2385" t="s">
        <v>960</v>
      </c>
      <c r="AD2385">
        <v>1</v>
      </c>
      <c r="AE2385">
        <v>20090831</v>
      </c>
      <c r="AF2385" s="358">
        <v>40056</v>
      </c>
      <c r="AG2385" s="147">
        <v>40056</v>
      </c>
      <c r="AH2385" s="147">
        <v>2009</v>
      </c>
      <c r="AU2385">
        <v>68.8</v>
      </c>
      <c r="AV2385" t="s">
        <v>961</v>
      </c>
      <c r="AY2385" t="s">
        <v>961</v>
      </c>
      <c r="AZ2385" t="s">
        <v>962</v>
      </c>
    </row>
    <row r="2386" spans="21:52">
      <c r="U2386" t="s">
        <v>232</v>
      </c>
      <c r="V2386" t="s">
        <v>230</v>
      </c>
      <c r="W2386" t="s">
        <v>233</v>
      </c>
      <c r="X2386">
        <v>2</v>
      </c>
      <c r="Y2386">
        <v>11</v>
      </c>
      <c r="Z2386" t="s">
        <v>958</v>
      </c>
      <c r="AA2386" t="s">
        <v>959</v>
      </c>
      <c r="AB2386">
        <v>1</v>
      </c>
      <c r="AC2386" t="s">
        <v>960</v>
      </c>
      <c r="AD2386">
        <v>1</v>
      </c>
      <c r="AE2386">
        <v>20090930</v>
      </c>
      <c r="AF2386" s="358">
        <v>40086</v>
      </c>
      <c r="AG2386" s="147">
        <v>40086</v>
      </c>
      <c r="AH2386" s="147">
        <v>2009</v>
      </c>
      <c r="AU2386">
        <v>62.7</v>
      </c>
      <c r="AV2386" t="s">
        <v>961</v>
      </c>
      <c r="AY2386" t="s">
        <v>961</v>
      </c>
      <c r="AZ2386" t="s">
        <v>962</v>
      </c>
    </row>
    <row r="2387" spans="21:52">
      <c r="U2387" t="s">
        <v>232</v>
      </c>
      <c r="V2387" t="s">
        <v>230</v>
      </c>
      <c r="W2387" t="s">
        <v>233</v>
      </c>
      <c r="X2387">
        <v>2</v>
      </c>
      <c r="Y2387">
        <v>11</v>
      </c>
      <c r="Z2387" t="s">
        <v>958</v>
      </c>
      <c r="AA2387" t="s">
        <v>959</v>
      </c>
      <c r="AB2387">
        <v>1</v>
      </c>
      <c r="AC2387" t="s">
        <v>960</v>
      </c>
      <c r="AD2387">
        <v>1</v>
      </c>
      <c r="AE2387">
        <v>20091031</v>
      </c>
      <c r="AF2387" s="358">
        <v>40117</v>
      </c>
      <c r="AG2387" s="147">
        <v>40117</v>
      </c>
      <c r="AH2387" s="147">
        <v>2009</v>
      </c>
      <c r="AU2387">
        <v>47.5</v>
      </c>
      <c r="AV2387" t="s">
        <v>961</v>
      </c>
      <c r="AY2387" t="s">
        <v>961</v>
      </c>
      <c r="AZ2387" t="s">
        <v>962</v>
      </c>
    </row>
    <row r="2388" spans="21:52">
      <c r="U2388" t="s">
        <v>232</v>
      </c>
      <c r="V2388" t="s">
        <v>230</v>
      </c>
      <c r="W2388" t="s">
        <v>233</v>
      </c>
      <c r="X2388">
        <v>2</v>
      </c>
      <c r="Y2388">
        <v>11</v>
      </c>
      <c r="Z2388" t="s">
        <v>958</v>
      </c>
      <c r="AA2388" t="s">
        <v>959</v>
      </c>
      <c r="AB2388">
        <v>1</v>
      </c>
      <c r="AC2388" t="s">
        <v>960</v>
      </c>
      <c r="AD2388">
        <v>1</v>
      </c>
      <c r="AE2388">
        <v>20091130</v>
      </c>
      <c r="AF2388" s="358">
        <v>40147</v>
      </c>
      <c r="AG2388" s="147">
        <v>40147</v>
      </c>
      <c r="AH2388" s="147">
        <v>2009</v>
      </c>
      <c r="AU2388">
        <v>41.1</v>
      </c>
      <c r="AV2388" t="s">
        <v>961</v>
      </c>
      <c r="AY2388" t="s">
        <v>961</v>
      </c>
      <c r="AZ2388" t="s">
        <v>962</v>
      </c>
    </row>
    <row r="2389" spans="21:52">
      <c r="U2389" t="s">
        <v>232</v>
      </c>
      <c r="V2389" t="s">
        <v>230</v>
      </c>
      <c r="W2389" t="s">
        <v>233</v>
      </c>
      <c r="X2389">
        <v>2</v>
      </c>
      <c r="Y2389">
        <v>11</v>
      </c>
      <c r="Z2389" t="s">
        <v>958</v>
      </c>
      <c r="AA2389" t="s">
        <v>959</v>
      </c>
      <c r="AB2389">
        <v>1</v>
      </c>
      <c r="AC2389" t="s">
        <v>960</v>
      </c>
      <c r="AD2389">
        <v>1</v>
      </c>
      <c r="AE2389">
        <v>20091231</v>
      </c>
      <c r="AF2389" s="358">
        <v>40178</v>
      </c>
      <c r="AG2389" s="147">
        <v>40178</v>
      </c>
      <c r="AH2389" s="147">
        <v>2009</v>
      </c>
      <c r="AU2389">
        <v>37.799999999999997</v>
      </c>
      <c r="AV2389" t="s">
        <v>961</v>
      </c>
      <c r="AY2389" t="s">
        <v>961</v>
      </c>
      <c r="AZ2389" t="s">
        <v>962</v>
      </c>
    </row>
    <row r="2390" spans="21:52">
      <c r="U2390" t="s">
        <v>232</v>
      </c>
      <c r="V2390" t="s">
        <v>230</v>
      </c>
      <c r="W2390" t="s">
        <v>233</v>
      </c>
      <c r="X2390">
        <v>2</v>
      </c>
      <c r="Y2390">
        <v>11</v>
      </c>
      <c r="Z2390" t="s">
        <v>958</v>
      </c>
      <c r="AA2390" t="s">
        <v>959</v>
      </c>
      <c r="AB2390">
        <v>1</v>
      </c>
      <c r="AC2390" t="s">
        <v>960</v>
      </c>
      <c r="AD2390">
        <v>1</v>
      </c>
      <c r="AE2390">
        <v>20100131</v>
      </c>
      <c r="AF2390" s="358">
        <v>40209</v>
      </c>
      <c r="AG2390" s="147">
        <v>40209</v>
      </c>
      <c r="AH2390" s="147">
        <v>2010</v>
      </c>
      <c r="AU2390">
        <v>39.799999999999997</v>
      </c>
      <c r="AV2390" t="s">
        <v>961</v>
      </c>
      <c r="AY2390" t="s">
        <v>961</v>
      </c>
      <c r="AZ2390" t="s">
        <v>962</v>
      </c>
    </row>
    <row r="2391" spans="21:52">
      <c r="U2391" t="s">
        <v>232</v>
      </c>
      <c r="V2391" t="s">
        <v>230</v>
      </c>
      <c r="W2391" t="s">
        <v>233</v>
      </c>
      <c r="X2391">
        <v>2</v>
      </c>
      <c r="Y2391">
        <v>11</v>
      </c>
      <c r="Z2391" t="s">
        <v>958</v>
      </c>
      <c r="AA2391" t="s">
        <v>959</v>
      </c>
      <c r="AB2391">
        <v>1</v>
      </c>
      <c r="AC2391" t="s">
        <v>960</v>
      </c>
      <c r="AD2391">
        <v>1</v>
      </c>
      <c r="AE2391">
        <v>20100228</v>
      </c>
      <c r="AF2391" s="358">
        <v>40237</v>
      </c>
      <c r="AG2391" s="147">
        <v>40237</v>
      </c>
      <c r="AH2391" s="147">
        <v>2010</v>
      </c>
      <c r="AU2391">
        <v>40.1</v>
      </c>
      <c r="AV2391" t="s">
        <v>961</v>
      </c>
      <c r="AY2391" t="s">
        <v>961</v>
      </c>
      <c r="AZ2391" t="s">
        <v>962</v>
      </c>
    </row>
    <row r="2392" spans="21:52">
      <c r="U2392" t="s">
        <v>232</v>
      </c>
      <c r="V2392" t="s">
        <v>230</v>
      </c>
      <c r="W2392" t="s">
        <v>233</v>
      </c>
      <c r="X2392">
        <v>2</v>
      </c>
      <c r="Y2392">
        <v>11</v>
      </c>
      <c r="Z2392" t="s">
        <v>958</v>
      </c>
      <c r="AA2392" t="s">
        <v>959</v>
      </c>
      <c r="AB2392">
        <v>1</v>
      </c>
      <c r="AC2392" t="s">
        <v>960</v>
      </c>
      <c r="AD2392">
        <v>1</v>
      </c>
      <c r="AE2392">
        <v>20100331</v>
      </c>
      <c r="AF2392" s="358">
        <v>40268</v>
      </c>
      <c r="AG2392" s="147">
        <v>40268</v>
      </c>
      <c r="AH2392" s="147">
        <v>2010</v>
      </c>
      <c r="AU2392">
        <v>45.8</v>
      </c>
      <c r="AV2392" t="s">
        <v>961</v>
      </c>
      <c r="AY2392" t="s">
        <v>961</v>
      </c>
      <c r="AZ2392" t="s">
        <v>962</v>
      </c>
    </row>
    <row r="2393" spans="21:52">
      <c r="U2393" t="s">
        <v>232</v>
      </c>
      <c r="V2393" t="s">
        <v>230</v>
      </c>
      <c r="W2393" t="s">
        <v>233</v>
      </c>
      <c r="X2393">
        <v>2</v>
      </c>
      <c r="Y2393">
        <v>11</v>
      </c>
      <c r="Z2393" t="s">
        <v>958</v>
      </c>
      <c r="AA2393" t="s">
        <v>959</v>
      </c>
      <c r="AB2393">
        <v>1</v>
      </c>
      <c r="AC2393" t="s">
        <v>960</v>
      </c>
      <c r="AD2393">
        <v>1</v>
      </c>
      <c r="AE2393">
        <v>20100430</v>
      </c>
      <c r="AF2393" s="358">
        <v>40298</v>
      </c>
      <c r="AG2393" s="147">
        <v>40298</v>
      </c>
      <c r="AH2393" s="147">
        <v>2010</v>
      </c>
      <c r="AU2393">
        <v>53.4</v>
      </c>
      <c r="AV2393" t="s">
        <v>961</v>
      </c>
      <c r="AY2393" t="s">
        <v>961</v>
      </c>
      <c r="AZ2393" t="s">
        <v>962</v>
      </c>
    </row>
    <row r="2394" spans="21:52">
      <c r="U2394" t="s">
        <v>232</v>
      </c>
      <c r="V2394" t="s">
        <v>230</v>
      </c>
      <c r="W2394" t="s">
        <v>233</v>
      </c>
      <c r="X2394">
        <v>2</v>
      </c>
      <c r="Y2394">
        <v>11</v>
      </c>
      <c r="Z2394" t="s">
        <v>958</v>
      </c>
      <c r="AA2394" t="s">
        <v>959</v>
      </c>
      <c r="AB2394">
        <v>1</v>
      </c>
      <c r="AC2394" t="s">
        <v>960</v>
      </c>
      <c r="AD2394">
        <v>1</v>
      </c>
      <c r="AE2394">
        <v>20100531</v>
      </c>
      <c r="AF2394" s="358">
        <v>40329</v>
      </c>
      <c r="AG2394" s="147">
        <v>40329</v>
      </c>
      <c r="AH2394" s="147">
        <v>2010</v>
      </c>
      <c r="AU2394">
        <v>56.4</v>
      </c>
      <c r="AV2394" t="s">
        <v>961</v>
      </c>
      <c r="AY2394" t="s">
        <v>961</v>
      </c>
      <c r="AZ2394" t="s">
        <v>962</v>
      </c>
    </row>
    <row r="2395" spans="21:52">
      <c r="U2395" t="s">
        <v>232</v>
      </c>
      <c r="V2395" t="s">
        <v>230</v>
      </c>
      <c r="W2395" t="s">
        <v>233</v>
      </c>
      <c r="X2395">
        <v>2</v>
      </c>
      <c r="Y2395">
        <v>11</v>
      </c>
      <c r="Z2395" t="s">
        <v>958</v>
      </c>
      <c r="AA2395" t="s">
        <v>959</v>
      </c>
      <c r="AB2395">
        <v>1</v>
      </c>
      <c r="AC2395" t="s">
        <v>960</v>
      </c>
      <c r="AD2395">
        <v>1</v>
      </c>
      <c r="AE2395">
        <v>20100630</v>
      </c>
      <c r="AF2395" s="358">
        <v>40359</v>
      </c>
      <c r="AG2395" s="147">
        <v>40359</v>
      </c>
      <c r="AH2395" s="147">
        <v>2010</v>
      </c>
      <c r="AU2395">
        <v>64.2</v>
      </c>
      <c r="AV2395" t="s">
        <v>961</v>
      </c>
      <c r="AY2395" t="s">
        <v>961</v>
      </c>
      <c r="AZ2395" t="s">
        <v>962</v>
      </c>
    </row>
    <row r="2396" spans="21:52">
      <c r="U2396" t="s">
        <v>232</v>
      </c>
      <c r="V2396" t="s">
        <v>230</v>
      </c>
      <c r="W2396" t="s">
        <v>233</v>
      </c>
      <c r="X2396">
        <v>2</v>
      </c>
      <c r="Y2396">
        <v>11</v>
      </c>
      <c r="Z2396" t="s">
        <v>958</v>
      </c>
      <c r="AA2396" t="s">
        <v>959</v>
      </c>
      <c r="AB2396">
        <v>1</v>
      </c>
      <c r="AC2396" t="s">
        <v>960</v>
      </c>
      <c r="AD2396">
        <v>1</v>
      </c>
      <c r="AE2396">
        <v>20100731</v>
      </c>
      <c r="AF2396" s="358">
        <v>40390</v>
      </c>
      <c r="AG2396" s="147">
        <v>40390</v>
      </c>
      <c r="AH2396" s="147">
        <v>2010</v>
      </c>
      <c r="AU2396">
        <v>71.099999999999994</v>
      </c>
      <c r="AV2396" t="s">
        <v>961</v>
      </c>
      <c r="AY2396" t="s">
        <v>961</v>
      </c>
      <c r="AZ2396" t="s">
        <v>962</v>
      </c>
    </row>
    <row r="2397" spans="21:52">
      <c r="U2397" t="s">
        <v>232</v>
      </c>
      <c r="V2397" t="s">
        <v>230</v>
      </c>
      <c r="W2397" t="s">
        <v>233</v>
      </c>
      <c r="X2397">
        <v>2</v>
      </c>
      <c r="Y2397">
        <v>11</v>
      </c>
      <c r="Z2397" t="s">
        <v>958</v>
      </c>
      <c r="AA2397" t="s">
        <v>959</v>
      </c>
      <c r="AB2397">
        <v>1</v>
      </c>
      <c r="AC2397" t="s">
        <v>960</v>
      </c>
      <c r="AD2397">
        <v>1</v>
      </c>
      <c r="AE2397">
        <v>20100831</v>
      </c>
      <c r="AF2397" s="358">
        <v>40421</v>
      </c>
      <c r="AG2397" s="147">
        <v>40421</v>
      </c>
      <c r="AH2397" s="147">
        <v>2010</v>
      </c>
      <c r="AU2397">
        <v>68.900000000000006</v>
      </c>
      <c r="AV2397" t="s">
        <v>961</v>
      </c>
      <c r="AY2397" t="s">
        <v>961</v>
      </c>
      <c r="AZ2397" t="s">
        <v>962</v>
      </c>
    </row>
    <row r="2398" spans="21:52">
      <c r="U2398" t="s">
        <v>232</v>
      </c>
      <c r="V2398" t="s">
        <v>230</v>
      </c>
      <c r="W2398" t="s">
        <v>233</v>
      </c>
      <c r="X2398">
        <v>2</v>
      </c>
      <c r="Y2398">
        <v>11</v>
      </c>
      <c r="Z2398" t="s">
        <v>958</v>
      </c>
      <c r="AA2398" t="s">
        <v>959</v>
      </c>
      <c r="AB2398">
        <v>1</v>
      </c>
      <c r="AC2398" t="s">
        <v>960</v>
      </c>
      <c r="AD2398">
        <v>1</v>
      </c>
      <c r="AE2398">
        <v>20100930</v>
      </c>
      <c r="AF2398" s="358">
        <v>40451</v>
      </c>
      <c r="AG2398" s="147">
        <v>40451</v>
      </c>
      <c r="AH2398" s="147">
        <v>2010</v>
      </c>
      <c r="AU2398">
        <v>61</v>
      </c>
      <c r="AV2398" t="s">
        <v>961</v>
      </c>
      <c r="AY2398" t="s">
        <v>961</v>
      </c>
      <c r="AZ2398" t="s">
        <v>962</v>
      </c>
    </row>
    <row r="2399" spans="21:52">
      <c r="U2399" t="s">
        <v>232</v>
      </c>
      <c r="V2399" t="s">
        <v>230</v>
      </c>
      <c r="W2399" t="s">
        <v>233</v>
      </c>
      <c r="X2399">
        <v>2</v>
      </c>
      <c r="Y2399">
        <v>11</v>
      </c>
      <c r="Z2399" t="s">
        <v>958</v>
      </c>
      <c r="AA2399" t="s">
        <v>959</v>
      </c>
      <c r="AB2399">
        <v>1</v>
      </c>
      <c r="AC2399" t="s">
        <v>960</v>
      </c>
      <c r="AD2399">
        <v>1</v>
      </c>
      <c r="AE2399">
        <v>20101031</v>
      </c>
      <c r="AF2399" s="358">
        <v>40482</v>
      </c>
      <c r="AG2399" s="147">
        <v>40482</v>
      </c>
      <c r="AH2399" s="147">
        <v>2010</v>
      </c>
      <c r="AU2399">
        <v>55.2</v>
      </c>
      <c r="AV2399" t="s">
        <v>961</v>
      </c>
      <c r="AY2399" t="s">
        <v>961</v>
      </c>
      <c r="AZ2399" t="s">
        <v>962</v>
      </c>
    </row>
    <row r="2400" spans="21:52">
      <c r="U2400" t="s">
        <v>232</v>
      </c>
      <c r="V2400" t="s">
        <v>230</v>
      </c>
      <c r="W2400" t="s">
        <v>233</v>
      </c>
      <c r="X2400">
        <v>2</v>
      </c>
      <c r="Y2400">
        <v>11</v>
      </c>
      <c r="Z2400" t="s">
        <v>958</v>
      </c>
      <c r="AA2400" t="s">
        <v>959</v>
      </c>
      <c r="AB2400">
        <v>1</v>
      </c>
      <c r="AC2400" t="s">
        <v>960</v>
      </c>
      <c r="AD2400">
        <v>1</v>
      </c>
      <c r="AE2400">
        <v>20101130</v>
      </c>
      <c r="AF2400" s="358">
        <v>40512</v>
      </c>
      <c r="AG2400" s="147">
        <v>40512</v>
      </c>
      <c r="AH2400" s="147">
        <v>2010</v>
      </c>
      <c r="AU2400">
        <v>43.5</v>
      </c>
      <c r="AV2400" t="s">
        <v>961</v>
      </c>
      <c r="AY2400" t="s">
        <v>961</v>
      </c>
      <c r="AZ2400" t="s">
        <v>962</v>
      </c>
    </row>
    <row r="2401" spans="21:52">
      <c r="U2401" t="s">
        <v>232</v>
      </c>
      <c r="V2401" t="s">
        <v>230</v>
      </c>
      <c r="W2401" t="s">
        <v>233</v>
      </c>
      <c r="X2401">
        <v>2</v>
      </c>
      <c r="Y2401">
        <v>11</v>
      </c>
      <c r="Z2401" t="s">
        <v>958</v>
      </c>
      <c r="AA2401" t="s">
        <v>959</v>
      </c>
      <c r="AB2401">
        <v>1</v>
      </c>
      <c r="AC2401" t="s">
        <v>960</v>
      </c>
      <c r="AD2401">
        <v>1</v>
      </c>
      <c r="AE2401">
        <v>20101231</v>
      </c>
      <c r="AF2401" s="358">
        <v>40543</v>
      </c>
      <c r="AG2401" s="147">
        <v>40543</v>
      </c>
      <c r="AH2401" s="147">
        <v>2010</v>
      </c>
      <c r="AU2401">
        <v>38.4</v>
      </c>
      <c r="AV2401" t="s">
        <v>961</v>
      </c>
      <c r="AY2401" t="s">
        <v>961</v>
      </c>
      <c r="AZ2401" t="s">
        <v>962</v>
      </c>
    </row>
    <row r="2402" spans="21:52">
      <c r="U2402" t="s">
        <v>232</v>
      </c>
      <c r="V2402" t="s">
        <v>230</v>
      </c>
      <c r="W2402" t="s">
        <v>233</v>
      </c>
      <c r="X2402">
        <v>2</v>
      </c>
      <c r="Y2402">
        <v>11</v>
      </c>
      <c r="Z2402" t="s">
        <v>958</v>
      </c>
      <c r="AA2402" t="s">
        <v>959</v>
      </c>
      <c r="AB2402">
        <v>1</v>
      </c>
      <c r="AC2402" t="s">
        <v>960</v>
      </c>
      <c r="AD2402">
        <v>1</v>
      </c>
      <c r="AE2402">
        <v>20110131</v>
      </c>
      <c r="AF2402" s="358">
        <v>40574</v>
      </c>
      <c r="AG2402" s="147">
        <v>40574</v>
      </c>
      <c r="AH2402" s="147">
        <v>2011</v>
      </c>
      <c r="AU2402">
        <v>38.799999999999997</v>
      </c>
      <c r="AV2402" t="s">
        <v>961</v>
      </c>
      <c r="AY2402" t="s">
        <v>961</v>
      </c>
      <c r="AZ2402" t="s">
        <v>962</v>
      </c>
    </row>
    <row r="2403" spans="21:52">
      <c r="U2403" t="s">
        <v>232</v>
      </c>
      <c r="V2403" t="s">
        <v>230</v>
      </c>
      <c r="W2403" t="s">
        <v>233</v>
      </c>
      <c r="X2403">
        <v>2</v>
      </c>
      <c r="Y2403">
        <v>11</v>
      </c>
      <c r="Z2403" t="s">
        <v>958</v>
      </c>
      <c r="AA2403" t="s">
        <v>959</v>
      </c>
      <c r="AB2403">
        <v>1</v>
      </c>
      <c r="AC2403" t="s">
        <v>960</v>
      </c>
      <c r="AD2403">
        <v>1</v>
      </c>
      <c r="AE2403">
        <v>20110228</v>
      </c>
      <c r="AF2403" s="358">
        <v>40602</v>
      </c>
      <c r="AG2403" s="147">
        <v>40602</v>
      </c>
      <c r="AH2403" s="147">
        <v>2011</v>
      </c>
      <c r="AU2403">
        <v>38.799999999999997</v>
      </c>
      <c r="AV2403" t="s">
        <v>961</v>
      </c>
      <c r="AY2403" t="s">
        <v>961</v>
      </c>
      <c r="AZ2403" t="s">
        <v>962</v>
      </c>
    </row>
    <row r="2404" spans="21:52">
      <c r="U2404" t="s">
        <v>232</v>
      </c>
      <c r="V2404" t="s">
        <v>230</v>
      </c>
      <c r="W2404" t="s">
        <v>233</v>
      </c>
      <c r="X2404">
        <v>2</v>
      </c>
      <c r="Y2404">
        <v>11</v>
      </c>
      <c r="Z2404" t="s">
        <v>958</v>
      </c>
      <c r="AA2404" t="s">
        <v>959</v>
      </c>
      <c r="AB2404">
        <v>1</v>
      </c>
      <c r="AC2404" t="s">
        <v>960</v>
      </c>
      <c r="AD2404">
        <v>1</v>
      </c>
      <c r="AE2404">
        <v>20110331</v>
      </c>
      <c r="AF2404" s="358">
        <v>40633</v>
      </c>
      <c r="AG2404" s="147">
        <v>40633</v>
      </c>
      <c r="AH2404" s="147">
        <v>2011</v>
      </c>
      <c r="AU2404">
        <v>43.2</v>
      </c>
      <c r="AV2404" t="s">
        <v>961</v>
      </c>
      <c r="AY2404" t="s">
        <v>961</v>
      </c>
      <c r="AZ2404" t="s">
        <v>962</v>
      </c>
    </row>
    <row r="2405" spans="21:52">
      <c r="U2405" t="s">
        <v>232</v>
      </c>
      <c r="V2405" t="s">
        <v>230</v>
      </c>
      <c r="W2405" t="s">
        <v>233</v>
      </c>
      <c r="X2405">
        <v>2</v>
      </c>
      <c r="Y2405">
        <v>11</v>
      </c>
      <c r="Z2405" t="s">
        <v>958</v>
      </c>
      <c r="AA2405" t="s">
        <v>959</v>
      </c>
      <c r="AB2405">
        <v>1</v>
      </c>
      <c r="AC2405" t="s">
        <v>960</v>
      </c>
      <c r="AD2405">
        <v>1</v>
      </c>
      <c r="AE2405">
        <v>20110430</v>
      </c>
      <c r="AF2405" s="358">
        <v>40663</v>
      </c>
      <c r="AG2405" s="147">
        <v>40663</v>
      </c>
      <c r="AH2405" s="147">
        <v>2011</v>
      </c>
      <c r="AU2405">
        <v>49.3</v>
      </c>
      <c r="AV2405" t="s">
        <v>961</v>
      </c>
      <c r="AY2405" t="s">
        <v>961</v>
      </c>
      <c r="AZ2405" t="s">
        <v>962</v>
      </c>
    </row>
    <row r="2406" spans="21:52">
      <c r="U2406" t="s">
        <v>232</v>
      </c>
      <c r="V2406" t="s">
        <v>230</v>
      </c>
      <c r="W2406" t="s">
        <v>233</v>
      </c>
      <c r="X2406">
        <v>2</v>
      </c>
      <c r="Y2406">
        <v>11</v>
      </c>
      <c r="Z2406" t="s">
        <v>958</v>
      </c>
      <c r="AA2406" t="s">
        <v>959</v>
      </c>
      <c r="AB2406">
        <v>1</v>
      </c>
      <c r="AC2406" t="s">
        <v>960</v>
      </c>
      <c r="AD2406">
        <v>1</v>
      </c>
      <c r="AE2406">
        <v>20110531</v>
      </c>
      <c r="AF2406" s="358">
        <v>40694</v>
      </c>
      <c r="AG2406" s="147">
        <v>40694</v>
      </c>
      <c r="AH2406" s="147">
        <v>2011</v>
      </c>
      <c r="AU2406">
        <v>56.7</v>
      </c>
      <c r="AV2406" t="s">
        <v>961</v>
      </c>
      <c r="AY2406" t="s">
        <v>961</v>
      </c>
      <c r="AZ2406" t="s">
        <v>962</v>
      </c>
    </row>
    <row r="2407" spans="21:52">
      <c r="U2407" t="s">
        <v>232</v>
      </c>
      <c r="V2407" t="s">
        <v>230</v>
      </c>
      <c r="W2407" t="s">
        <v>233</v>
      </c>
      <c r="X2407">
        <v>2</v>
      </c>
      <c r="Y2407">
        <v>11</v>
      </c>
      <c r="Z2407" t="s">
        <v>958</v>
      </c>
      <c r="AA2407" t="s">
        <v>959</v>
      </c>
      <c r="AB2407">
        <v>1</v>
      </c>
      <c r="AC2407" t="s">
        <v>960</v>
      </c>
      <c r="AD2407">
        <v>1</v>
      </c>
      <c r="AE2407">
        <v>20110630</v>
      </c>
      <c r="AF2407" s="358">
        <v>40724</v>
      </c>
      <c r="AG2407" s="147">
        <v>40724</v>
      </c>
      <c r="AH2407" s="147">
        <v>2011</v>
      </c>
      <c r="AU2407">
        <v>64.599999999999994</v>
      </c>
      <c r="AV2407" t="s">
        <v>961</v>
      </c>
      <c r="AY2407" t="s">
        <v>961</v>
      </c>
      <c r="AZ2407" t="s">
        <v>962</v>
      </c>
    </row>
    <row r="2408" spans="21:52">
      <c r="U2408" t="s">
        <v>232</v>
      </c>
      <c r="V2408" t="s">
        <v>230</v>
      </c>
      <c r="W2408" t="s">
        <v>233</v>
      </c>
      <c r="X2408">
        <v>2</v>
      </c>
      <c r="Y2408">
        <v>11</v>
      </c>
      <c r="Z2408" t="s">
        <v>958</v>
      </c>
      <c r="AA2408" t="s">
        <v>959</v>
      </c>
      <c r="AB2408">
        <v>1</v>
      </c>
      <c r="AC2408" t="s">
        <v>960</v>
      </c>
      <c r="AD2408">
        <v>1</v>
      </c>
      <c r="AE2408">
        <v>20110731</v>
      </c>
      <c r="AF2408" s="358">
        <v>40755</v>
      </c>
      <c r="AG2408" s="147">
        <v>40755</v>
      </c>
      <c r="AH2408" s="147">
        <v>2011</v>
      </c>
      <c r="AU2408">
        <v>74.5</v>
      </c>
      <c r="AV2408" t="s">
        <v>961</v>
      </c>
      <c r="AY2408" t="s">
        <v>961</v>
      </c>
      <c r="AZ2408" t="s">
        <v>962</v>
      </c>
    </row>
    <row r="2409" spans="21:52">
      <c r="U2409" t="s">
        <v>232</v>
      </c>
      <c r="V2409" t="s">
        <v>230</v>
      </c>
      <c r="W2409" t="s">
        <v>233</v>
      </c>
      <c r="X2409">
        <v>2</v>
      </c>
      <c r="Y2409">
        <v>11</v>
      </c>
      <c r="Z2409" t="s">
        <v>958</v>
      </c>
      <c r="AA2409" t="s">
        <v>959</v>
      </c>
      <c r="AB2409">
        <v>1</v>
      </c>
      <c r="AC2409" t="s">
        <v>960</v>
      </c>
      <c r="AD2409">
        <v>1</v>
      </c>
      <c r="AE2409">
        <v>20110831</v>
      </c>
      <c r="AF2409" s="358">
        <v>40786</v>
      </c>
      <c r="AG2409" s="147">
        <v>40786</v>
      </c>
      <c r="AH2409" s="147">
        <v>2011</v>
      </c>
      <c r="AU2409">
        <v>71.599999999999994</v>
      </c>
      <c r="AV2409" t="s">
        <v>961</v>
      </c>
      <c r="AY2409" t="s">
        <v>961</v>
      </c>
      <c r="AZ2409" t="s">
        <v>962</v>
      </c>
    </row>
    <row r="2410" spans="21:52">
      <c r="U2410" t="s">
        <v>232</v>
      </c>
      <c r="V2410" t="s">
        <v>230</v>
      </c>
      <c r="W2410" t="s">
        <v>233</v>
      </c>
      <c r="X2410">
        <v>2</v>
      </c>
      <c r="Y2410">
        <v>11</v>
      </c>
      <c r="Z2410" t="s">
        <v>958</v>
      </c>
      <c r="AA2410" t="s">
        <v>959</v>
      </c>
      <c r="AB2410">
        <v>1</v>
      </c>
      <c r="AC2410" t="s">
        <v>960</v>
      </c>
      <c r="AD2410">
        <v>1</v>
      </c>
      <c r="AE2410">
        <v>20110930</v>
      </c>
      <c r="AF2410" s="358">
        <v>40816</v>
      </c>
      <c r="AG2410" s="147">
        <v>40816</v>
      </c>
      <c r="AH2410" s="147">
        <v>2011</v>
      </c>
      <c r="AU2410">
        <v>64.7</v>
      </c>
      <c r="AV2410" t="s">
        <v>961</v>
      </c>
      <c r="AY2410" t="s">
        <v>961</v>
      </c>
      <c r="AZ2410" t="s">
        <v>962</v>
      </c>
    </row>
    <row r="2411" spans="21:52">
      <c r="U2411" t="s">
        <v>232</v>
      </c>
      <c r="V2411" t="s">
        <v>230</v>
      </c>
      <c r="W2411" t="s">
        <v>233</v>
      </c>
      <c r="X2411">
        <v>2</v>
      </c>
      <c r="Y2411">
        <v>11</v>
      </c>
      <c r="Z2411" t="s">
        <v>958</v>
      </c>
      <c r="AA2411" t="s">
        <v>959</v>
      </c>
      <c r="AB2411">
        <v>1</v>
      </c>
      <c r="AC2411" t="s">
        <v>960</v>
      </c>
      <c r="AD2411">
        <v>1</v>
      </c>
      <c r="AE2411">
        <v>20111031</v>
      </c>
      <c r="AF2411" s="358">
        <v>40847</v>
      </c>
      <c r="AG2411" s="147">
        <v>40847</v>
      </c>
      <c r="AH2411" s="147">
        <v>2011</v>
      </c>
      <c r="AU2411">
        <v>57.9</v>
      </c>
      <c r="AV2411" t="s">
        <v>961</v>
      </c>
      <c r="AY2411" t="s">
        <v>961</v>
      </c>
      <c r="AZ2411" t="s">
        <v>962</v>
      </c>
    </row>
    <row r="2412" spans="21:52">
      <c r="U2412" t="s">
        <v>232</v>
      </c>
      <c r="V2412" t="s">
        <v>230</v>
      </c>
      <c r="W2412" t="s">
        <v>233</v>
      </c>
      <c r="X2412">
        <v>2</v>
      </c>
      <c r="Y2412">
        <v>11</v>
      </c>
      <c r="Z2412" t="s">
        <v>958</v>
      </c>
      <c r="AA2412" t="s">
        <v>959</v>
      </c>
      <c r="AB2412">
        <v>1</v>
      </c>
      <c r="AC2412" t="s">
        <v>960</v>
      </c>
      <c r="AD2412">
        <v>1</v>
      </c>
      <c r="AE2412">
        <v>20111130</v>
      </c>
      <c r="AF2412" s="358">
        <v>40877</v>
      </c>
      <c r="AG2412" s="147">
        <v>40877</v>
      </c>
      <c r="AH2412" s="147">
        <v>2011</v>
      </c>
      <c r="AU2412">
        <v>43.3</v>
      </c>
      <c r="AV2412" t="s">
        <v>961</v>
      </c>
      <c r="AY2412" t="s">
        <v>961</v>
      </c>
      <c r="AZ2412" t="s">
        <v>962</v>
      </c>
    </row>
    <row r="2413" spans="21:52">
      <c r="U2413" t="s">
        <v>232</v>
      </c>
      <c r="V2413" t="s">
        <v>230</v>
      </c>
      <c r="W2413" t="s">
        <v>233</v>
      </c>
      <c r="X2413">
        <v>2</v>
      </c>
      <c r="Y2413">
        <v>11</v>
      </c>
      <c r="Z2413" t="s">
        <v>958</v>
      </c>
      <c r="AA2413" t="s">
        <v>959</v>
      </c>
      <c r="AB2413">
        <v>1</v>
      </c>
      <c r="AC2413" t="s">
        <v>960</v>
      </c>
      <c r="AD2413">
        <v>1</v>
      </c>
      <c r="AE2413">
        <v>20111231</v>
      </c>
      <c r="AF2413" s="358">
        <v>40908</v>
      </c>
      <c r="AG2413" s="147">
        <v>40908</v>
      </c>
      <c r="AH2413" s="147">
        <v>2011</v>
      </c>
      <c r="AU2413">
        <v>37.5</v>
      </c>
      <c r="AV2413" t="s">
        <v>961</v>
      </c>
      <c r="AY2413" t="s">
        <v>961</v>
      </c>
      <c r="AZ2413" t="s">
        <v>962</v>
      </c>
    </row>
    <row r="2414" spans="21:52">
      <c r="U2414" t="s">
        <v>232</v>
      </c>
      <c r="V2414" t="s">
        <v>230</v>
      </c>
      <c r="W2414" t="s">
        <v>233</v>
      </c>
      <c r="X2414">
        <v>2</v>
      </c>
      <c r="Y2414">
        <v>11</v>
      </c>
      <c r="Z2414" t="s">
        <v>958</v>
      </c>
      <c r="AA2414" t="s">
        <v>959</v>
      </c>
      <c r="AB2414">
        <v>1</v>
      </c>
      <c r="AC2414" t="s">
        <v>960</v>
      </c>
      <c r="AD2414">
        <v>1</v>
      </c>
      <c r="AE2414">
        <v>20120131</v>
      </c>
      <c r="AF2414" s="358">
        <v>40939</v>
      </c>
      <c r="AG2414" s="147">
        <v>40939</v>
      </c>
      <c r="AH2414" s="147">
        <v>2012</v>
      </c>
      <c r="AU2414">
        <v>40.6</v>
      </c>
      <c r="AV2414" t="s">
        <v>961</v>
      </c>
      <c r="AY2414" t="s">
        <v>961</v>
      </c>
      <c r="AZ2414" t="s">
        <v>962</v>
      </c>
    </row>
    <row r="2415" spans="21:52">
      <c r="U2415" t="s">
        <v>232</v>
      </c>
      <c r="V2415" t="s">
        <v>230</v>
      </c>
      <c r="W2415" t="s">
        <v>233</v>
      </c>
      <c r="X2415">
        <v>2</v>
      </c>
      <c r="Y2415">
        <v>11</v>
      </c>
      <c r="Z2415" t="s">
        <v>958</v>
      </c>
      <c r="AA2415" t="s">
        <v>959</v>
      </c>
      <c r="AB2415">
        <v>1</v>
      </c>
      <c r="AC2415" t="s">
        <v>960</v>
      </c>
      <c r="AD2415">
        <v>1</v>
      </c>
      <c r="AE2415">
        <v>20120229</v>
      </c>
      <c r="AF2415" s="358">
        <v>40968</v>
      </c>
      <c r="AG2415" s="147">
        <v>40968</v>
      </c>
      <c r="AH2415" s="147">
        <v>2012</v>
      </c>
      <c r="AU2415">
        <v>40.5</v>
      </c>
      <c r="AV2415" t="s">
        <v>961</v>
      </c>
      <c r="AY2415" t="s">
        <v>961</v>
      </c>
      <c r="AZ2415" t="s">
        <v>962</v>
      </c>
    </row>
    <row r="2416" spans="21:52">
      <c r="U2416" t="s">
        <v>232</v>
      </c>
      <c r="V2416" t="s">
        <v>230</v>
      </c>
      <c r="W2416" t="s">
        <v>233</v>
      </c>
      <c r="X2416">
        <v>2</v>
      </c>
      <c r="Y2416">
        <v>11</v>
      </c>
      <c r="Z2416" t="s">
        <v>958</v>
      </c>
      <c r="AA2416" t="s">
        <v>959</v>
      </c>
      <c r="AB2416">
        <v>1</v>
      </c>
      <c r="AC2416" t="s">
        <v>960</v>
      </c>
      <c r="AD2416">
        <v>1</v>
      </c>
      <c r="AE2416">
        <v>20120331</v>
      </c>
      <c r="AF2416" s="358">
        <v>40999</v>
      </c>
      <c r="AG2416" s="147">
        <v>40999</v>
      </c>
      <c r="AH2416" s="147">
        <v>2012</v>
      </c>
      <c r="AU2416">
        <v>46</v>
      </c>
      <c r="AV2416" t="s">
        <v>961</v>
      </c>
      <c r="AY2416" t="s">
        <v>961</v>
      </c>
      <c r="AZ2416" t="s">
        <v>962</v>
      </c>
    </row>
    <row r="2417" spans="21:85">
      <c r="U2417" t="s">
        <v>232</v>
      </c>
      <c r="V2417" t="s">
        <v>230</v>
      </c>
      <c r="W2417" t="s">
        <v>233</v>
      </c>
      <c r="X2417">
        <v>2</v>
      </c>
      <c r="Y2417">
        <v>11</v>
      </c>
      <c r="Z2417" t="s">
        <v>958</v>
      </c>
      <c r="AA2417" t="s">
        <v>959</v>
      </c>
      <c r="AB2417">
        <v>1</v>
      </c>
      <c r="AC2417" t="s">
        <v>960</v>
      </c>
      <c r="AD2417">
        <v>1</v>
      </c>
      <c r="AE2417">
        <v>20120430</v>
      </c>
      <c r="AF2417" s="358">
        <v>41029</v>
      </c>
      <c r="AG2417" s="147">
        <v>41029</v>
      </c>
      <c r="AH2417" s="147">
        <v>2012</v>
      </c>
      <c r="AU2417">
        <v>54.6</v>
      </c>
      <c r="AV2417" t="s">
        <v>961</v>
      </c>
      <c r="AY2417" t="s">
        <v>961</v>
      </c>
      <c r="AZ2417" t="s">
        <v>962</v>
      </c>
    </row>
    <row r="2418" spans="21:85">
      <c r="U2418" t="s">
        <v>232</v>
      </c>
      <c r="V2418" t="s">
        <v>230</v>
      </c>
      <c r="W2418" t="s">
        <v>233</v>
      </c>
      <c r="X2418">
        <v>2</v>
      </c>
      <c r="Y2418">
        <v>11</v>
      </c>
      <c r="Z2418" t="s">
        <v>958</v>
      </c>
      <c r="AA2418" t="s">
        <v>959</v>
      </c>
      <c r="AB2418">
        <v>1</v>
      </c>
      <c r="AC2418" t="s">
        <v>960</v>
      </c>
      <c r="AD2418">
        <v>1</v>
      </c>
      <c r="AE2418">
        <v>20120531</v>
      </c>
      <c r="AF2418" s="358">
        <v>41060</v>
      </c>
      <c r="AG2418" s="147">
        <v>41060</v>
      </c>
      <c r="AH2418" s="147">
        <v>2012</v>
      </c>
      <c r="BQ2418">
        <v>60.7</v>
      </c>
      <c r="BR2418" t="s">
        <v>961</v>
      </c>
      <c r="BU2418" t="s">
        <v>961</v>
      </c>
      <c r="BV2418" t="s">
        <v>962</v>
      </c>
      <c r="CB2418">
        <v>67.8</v>
      </c>
      <c r="CC2418" t="s">
        <v>961</v>
      </c>
      <c r="CF2418" t="s">
        <v>961</v>
      </c>
      <c r="CG2418" t="s">
        <v>963</v>
      </c>
    </row>
    <row r="2419" spans="21:85">
      <c r="U2419" t="s">
        <v>232</v>
      </c>
      <c r="V2419" t="s">
        <v>230</v>
      </c>
      <c r="W2419" t="s">
        <v>233</v>
      </c>
      <c r="X2419">
        <v>2</v>
      </c>
      <c r="Y2419">
        <v>11</v>
      </c>
      <c r="Z2419" t="s">
        <v>958</v>
      </c>
      <c r="AA2419" t="s">
        <v>959</v>
      </c>
      <c r="AB2419">
        <v>1</v>
      </c>
      <c r="AC2419" t="s">
        <v>960</v>
      </c>
      <c r="AD2419">
        <v>1</v>
      </c>
      <c r="AE2419">
        <v>20120630</v>
      </c>
      <c r="AF2419" s="358">
        <v>41090</v>
      </c>
      <c r="AG2419" s="147">
        <v>41090</v>
      </c>
      <c r="AH2419" s="147">
        <v>2012</v>
      </c>
      <c r="BQ2419">
        <v>71</v>
      </c>
      <c r="BR2419" t="s">
        <v>961</v>
      </c>
      <c r="BU2419" t="s">
        <v>961</v>
      </c>
      <c r="BV2419" t="s">
        <v>962</v>
      </c>
      <c r="CB2419">
        <v>78.400000000000006</v>
      </c>
      <c r="CC2419" t="s">
        <v>961</v>
      </c>
      <c r="CF2419" t="s">
        <v>961</v>
      </c>
      <c r="CG2419" t="s">
        <v>963</v>
      </c>
    </row>
    <row r="2420" spans="21:85">
      <c r="U2420" t="s">
        <v>232</v>
      </c>
      <c r="V2420" t="s">
        <v>230</v>
      </c>
      <c r="W2420" t="s">
        <v>233</v>
      </c>
      <c r="X2420">
        <v>2</v>
      </c>
      <c r="Y2420">
        <v>11</v>
      </c>
      <c r="Z2420" t="s">
        <v>958</v>
      </c>
      <c r="AA2420" t="s">
        <v>959</v>
      </c>
      <c r="AB2420">
        <v>1</v>
      </c>
      <c r="AC2420" t="s">
        <v>960</v>
      </c>
      <c r="AD2420">
        <v>1</v>
      </c>
      <c r="AE2420">
        <v>20120731</v>
      </c>
      <c r="AF2420" s="358">
        <v>41121</v>
      </c>
      <c r="AG2420" s="147">
        <v>41121</v>
      </c>
      <c r="AH2420" s="147">
        <v>2012</v>
      </c>
      <c r="BQ2420">
        <v>71.099999999999994</v>
      </c>
      <c r="BR2420" t="s">
        <v>961</v>
      </c>
      <c r="BU2420" t="s">
        <v>961</v>
      </c>
      <c r="BV2420" t="s">
        <v>962</v>
      </c>
      <c r="CB2420">
        <v>76.599999999999994</v>
      </c>
      <c r="CC2420" t="s">
        <v>961</v>
      </c>
      <c r="CF2420" t="s">
        <v>961</v>
      </c>
      <c r="CG2420" t="s">
        <v>963</v>
      </c>
    </row>
    <row r="2421" spans="21:85">
      <c r="U2421" t="s">
        <v>232</v>
      </c>
      <c r="V2421" t="s">
        <v>230</v>
      </c>
      <c r="W2421" t="s">
        <v>233</v>
      </c>
      <c r="X2421">
        <v>2</v>
      </c>
      <c r="Y2421">
        <v>11</v>
      </c>
      <c r="Z2421" t="s">
        <v>958</v>
      </c>
      <c r="AA2421" t="s">
        <v>959</v>
      </c>
      <c r="AB2421">
        <v>1</v>
      </c>
      <c r="AC2421" t="s">
        <v>960</v>
      </c>
      <c r="AD2421">
        <v>1</v>
      </c>
      <c r="AE2421">
        <v>20120831</v>
      </c>
      <c r="AF2421" s="358">
        <v>41152</v>
      </c>
      <c r="AG2421" s="147">
        <v>41152</v>
      </c>
      <c r="AH2421" s="147">
        <v>2012</v>
      </c>
      <c r="BQ2421">
        <v>67.5</v>
      </c>
      <c r="BR2421" t="s">
        <v>961</v>
      </c>
      <c r="BU2421" t="s">
        <v>961</v>
      </c>
      <c r="BV2421" t="s">
        <v>962</v>
      </c>
      <c r="CB2421">
        <v>69.3</v>
      </c>
      <c r="CC2421" t="s">
        <v>961</v>
      </c>
      <c r="CF2421" t="s">
        <v>961</v>
      </c>
      <c r="CG2421" t="s">
        <v>963</v>
      </c>
    </row>
    <row r="2422" spans="21:85">
      <c r="U2422" t="s">
        <v>232</v>
      </c>
      <c r="V2422" t="s">
        <v>230</v>
      </c>
      <c r="W2422" t="s">
        <v>233</v>
      </c>
      <c r="X2422">
        <v>2</v>
      </c>
      <c r="Y2422">
        <v>11</v>
      </c>
      <c r="Z2422" t="s">
        <v>958</v>
      </c>
      <c r="AA2422" t="s">
        <v>959</v>
      </c>
      <c r="AB2422">
        <v>1</v>
      </c>
      <c r="AC2422" t="s">
        <v>960</v>
      </c>
      <c r="AD2422">
        <v>1</v>
      </c>
      <c r="AE2422">
        <v>20120930</v>
      </c>
      <c r="AF2422" s="358">
        <v>41182</v>
      </c>
      <c r="AG2422" s="147">
        <v>41182</v>
      </c>
      <c r="AH2422" s="147">
        <v>2012</v>
      </c>
      <c r="BQ2422">
        <v>62.2</v>
      </c>
      <c r="BR2422" t="s">
        <v>961</v>
      </c>
      <c r="BU2422" t="s">
        <v>961</v>
      </c>
      <c r="BV2422" t="s">
        <v>962</v>
      </c>
      <c r="CB2422">
        <v>64.400000000000006</v>
      </c>
      <c r="CC2422" t="s">
        <v>961</v>
      </c>
      <c r="CF2422" t="s">
        <v>961</v>
      </c>
      <c r="CG2422" t="s">
        <v>963</v>
      </c>
    </row>
    <row r="2423" spans="21:85">
      <c r="U2423" t="s">
        <v>232</v>
      </c>
      <c r="V2423" t="s">
        <v>230</v>
      </c>
      <c r="W2423" t="s">
        <v>233</v>
      </c>
      <c r="X2423">
        <v>2</v>
      </c>
      <c r="Y2423">
        <v>58</v>
      </c>
      <c r="Z2423" t="s">
        <v>964</v>
      </c>
      <c r="AA2423" t="s">
        <v>966</v>
      </c>
      <c r="AB2423">
        <v>1</v>
      </c>
      <c r="AC2423" t="s">
        <v>960</v>
      </c>
      <c r="AD2423">
        <v>1</v>
      </c>
      <c r="AE2423">
        <v>20090731</v>
      </c>
      <c r="AF2423" s="358">
        <v>40025</v>
      </c>
      <c r="AG2423" s="147">
        <v>40025</v>
      </c>
      <c r="AH2423" s="147">
        <v>2009</v>
      </c>
      <c r="BQ2423">
        <v>1064</v>
      </c>
      <c r="BR2423" t="s">
        <v>967</v>
      </c>
      <c r="BU2423" t="s">
        <v>967</v>
      </c>
      <c r="BV2423" t="s">
        <v>962</v>
      </c>
      <c r="CB2423">
        <v>1445</v>
      </c>
      <c r="CC2423" t="s">
        <v>967</v>
      </c>
      <c r="CF2423" t="s">
        <v>967</v>
      </c>
      <c r="CG2423" t="s">
        <v>963</v>
      </c>
    </row>
    <row r="2424" spans="21:85">
      <c r="U2424" t="s">
        <v>232</v>
      </c>
      <c r="V2424" t="s">
        <v>230</v>
      </c>
      <c r="W2424" t="s">
        <v>233</v>
      </c>
      <c r="X2424">
        <v>2</v>
      </c>
      <c r="Y2424">
        <v>58</v>
      </c>
      <c r="Z2424" t="s">
        <v>964</v>
      </c>
      <c r="AA2424" t="s">
        <v>966</v>
      </c>
      <c r="AB2424">
        <v>1</v>
      </c>
      <c r="AC2424" t="s">
        <v>960</v>
      </c>
      <c r="AD2424">
        <v>1</v>
      </c>
      <c r="AE2424">
        <v>20090831</v>
      </c>
      <c r="AF2424" s="358">
        <v>40056</v>
      </c>
      <c r="AG2424" s="147">
        <v>40056</v>
      </c>
      <c r="AH2424" s="147">
        <v>2009</v>
      </c>
      <c r="BQ2424">
        <v>947</v>
      </c>
      <c r="BR2424" t="s">
        <v>967</v>
      </c>
      <c r="BU2424" t="s">
        <v>967</v>
      </c>
      <c r="BV2424" t="s">
        <v>962</v>
      </c>
      <c r="CB2424">
        <v>1715</v>
      </c>
      <c r="CC2424" t="s">
        <v>967</v>
      </c>
      <c r="CF2424" t="s">
        <v>967</v>
      </c>
      <c r="CG2424" t="s">
        <v>963</v>
      </c>
    </row>
    <row r="2425" spans="21:85">
      <c r="U2425" t="s">
        <v>232</v>
      </c>
      <c r="V2425" t="s">
        <v>230</v>
      </c>
      <c r="W2425" t="s">
        <v>233</v>
      </c>
      <c r="X2425">
        <v>2</v>
      </c>
      <c r="Y2425">
        <v>58</v>
      </c>
      <c r="Z2425" t="s">
        <v>964</v>
      </c>
      <c r="AA2425" t="s">
        <v>966</v>
      </c>
      <c r="AB2425">
        <v>1</v>
      </c>
      <c r="AC2425" t="s">
        <v>960</v>
      </c>
      <c r="AD2425">
        <v>1</v>
      </c>
      <c r="AE2425">
        <v>20090930</v>
      </c>
      <c r="AF2425" s="358">
        <v>40086</v>
      </c>
      <c r="AG2425" s="147">
        <v>40086</v>
      </c>
      <c r="AH2425" s="147">
        <v>2009</v>
      </c>
      <c r="BQ2425">
        <v>871</v>
      </c>
      <c r="BR2425" t="s">
        <v>967</v>
      </c>
      <c r="BU2425" t="s">
        <v>967</v>
      </c>
      <c r="BV2425" t="s">
        <v>962</v>
      </c>
      <c r="CB2425">
        <v>1531</v>
      </c>
      <c r="CC2425" t="s">
        <v>967</v>
      </c>
      <c r="CF2425" t="s">
        <v>967</v>
      </c>
      <c r="CG2425" t="s">
        <v>963</v>
      </c>
    </row>
    <row r="2426" spans="21:85">
      <c r="U2426" t="s">
        <v>232</v>
      </c>
      <c r="V2426" t="s">
        <v>230</v>
      </c>
      <c r="W2426" t="s">
        <v>233</v>
      </c>
      <c r="X2426">
        <v>2</v>
      </c>
      <c r="Y2426">
        <v>58</v>
      </c>
      <c r="Z2426" t="s">
        <v>964</v>
      </c>
      <c r="AA2426" t="s">
        <v>966</v>
      </c>
      <c r="AB2426">
        <v>1</v>
      </c>
      <c r="AC2426" t="s">
        <v>960</v>
      </c>
      <c r="AD2426">
        <v>1</v>
      </c>
      <c r="AE2426">
        <v>20091031</v>
      </c>
      <c r="AF2426" s="358">
        <v>40117</v>
      </c>
      <c r="AG2426" s="147">
        <v>40117</v>
      </c>
      <c r="AH2426" s="147">
        <v>2009</v>
      </c>
      <c r="BQ2426">
        <v>871</v>
      </c>
      <c r="BR2426" t="s">
        <v>967</v>
      </c>
      <c r="BU2426" t="s">
        <v>967</v>
      </c>
      <c r="BV2426" t="s">
        <v>962</v>
      </c>
      <c r="CB2426">
        <v>1400</v>
      </c>
      <c r="CC2426" t="s">
        <v>967</v>
      </c>
      <c r="CF2426" t="s">
        <v>967</v>
      </c>
      <c r="CG2426" t="s">
        <v>963</v>
      </c>
    </row>
    <row r="2427" spans="21:85">
      <c r="U2427" t="s">
        <v>232</v>
      </c>
      <c r="V2427" t="s">
        <v>230</v>
      </c>
      <c r="W2427" t="s">
        <v>233</v>
      </c>
      <c r="X2427">
        <v>2</v>
      </c>
      <c r="Y2427">
        <v>58</v>
      </c>
      <c r="Z2427" t="s">
        <v>964</v>
      </c>
      <c r="AA2427" t="s">
        <v>966</v>
      </c>
      <c r="AB2427">
        <v>1</v>
      </c>
      <c r="AC2427" t="s">
        <v>960</v>
      </c>
      <c r="AD2427">
        <v>1</v>
      </c>
      <c r="AE2427">
        <v>20091130</v>
      </c>
      <c r="AF2427" s="358">
        <v>40147</v>
      </c>
      <c r="AG2427" s="147">
        <v>40147</v>
      </c>
      <c r="AH2427" s="147">
        <v>2009</v>
      </c>
      <c r="BQ2427">
        <v>830</v>
      </c>
      <c r="BR2427" t="s">
        <v>967</v>
      </c>
      <c r="BU2427" t="s">
        <v>967</v>
      </c>
      <c r="BV2427" t="s">
        <v>962</v>
      </c>
      <c r="CB2427">
        <v>1715</v>
      </c>
      <c r="CC2427" t="s">
        <v>967</v>
      </c>
      <c r="CF2427" t="s">
        <v>967</v>
      </c>
      <c r="CG2427" t="s">
        <v>963</v>
      </c>
    </row>
    <row r="2428" spans="21:85">
      <c r="U2428" t="s">
        <v>232</v>
      </c>
      <c r="V2428" t="s">
        <v>230</v>
      </c>
      <c r="W2428" t="s">
        <v>233</v>
      </c>
      <c r="X2428">
        <v>2</v>
      </c>
      <c r="Y2428">
        <v>58</v>
      </c>
      <c r="Z2428" t="s">
        <v>964</v>
      </c>
      <c r="AA2428" t="s">
        <v>966</v>
      </c>
      <c r="AB2428">
        <v>1</v>
      </c>
      <c r="AC2428" t="s">
        <v>960</v>
      </c>
      <c r="AD2428">
        <v>1</v>
      </c>
      <c r="AE2428">
        <v>20091231</v>
      </c>
      <c r="AF2428" s="358">
        <v>40178</v>
      </c>
      <c r="AG2428" s="147">
        <v>40178</v>
      </c>
      <c r="AH2428" s="147">
        <v>2009</v>
      </c>
      <c r="BQ2428">
        <v>871</v>
      </c>
      <c r="BR2428" t="s">
        <v>967</v>
      </c>
      <c r="BU2428" t="s">
        <v>967</v>
      </c>
      <c r="BV2428" t="s">
        <v>962</v>
      </c>
      <c r="CB2428">
        <v>1355</v>
      </c>
      <c r="CC2428" t="s">
        <v>967</v>
      </c>
      <c r="CF2428" t="s">
        <v>967</v>
      </c>
      <c r="CG2428" t="s">
        <v>963</v>
      </c>
    </row>
    <row r="2429" spans="21:85">
      <c r="U2429" t="s">
        <v>232</v>
      </c>
      <c r="V2429" t="s">
        <v>230</v>
      </c>
      <c r="W2429" t="s">
        <v>233</v>
      </c>
      <c r="X2429">
        <v>2</v>
      </c>
      <c r="Y2429">
        <v>58</v>
      </c>
      <c r="Z2429" t="s">
        <v>964</v>
      </c>
      <c r="AA2429" t="s">
        <v>966</v>
      </c>
      <c r="AB2429">
        <v>1</v>
      </c>
      <c r="AC2429" t="s">
        <v>960</v>
      </c>
      <c r="AD2429">
        <v>1</v>
      </c>
      <c r="AE2429">
        <v>20100131</v>
      </c>
      <c r="AF2429" s="358">
        <v>40209</v>
      </c>
      <c r="AG2429" s="147">
        <v>40209</v>
      </c>
      <c r="AH2429" s="147">
        <v>2010</v>
      </c>
      <c r="BQ2429">
        <v>794</v>
      </c>
      <c r="BR2429" t="s">
        <v>967</v>
      </c>
      <c r="BU2429" t="s">
        <v>967</v>
      </c>
      <c r="BV2429" t="s">
        <v>962</v>
      </c>
      <c r="CB2429">
        <v>947</v>
      </c>
      <c r="CC2429" t="s">
        <v>967</v>
      </c>
      <c r="CF2429" t="s">
        <v>967</v>
      </c>
      <c r="CG2429" t="s">
        <v>963</v>
      </c>
    </row>
    <row r="2430" spans="21:85">
      <c r="U2430" t="s">
        <v>232</v>
      </c>
      <c r="V2430" t="s">
        <v>230</v>
      </c>
      <c r="W2430" t="s">
        <v>233</v>
      </c>
      <c r="X2430">
        <v>2</v>
      </c>
      <c r="Y2430">
        <v>58</v>
      </c>
      <c r="Z2430" t="s">
        <v>964</v>
      </c>
      <c r="AA2430" t="s">
        <v>966</v>
      </c>
      <c r="AB2430">
        <v>1</v>
      </c>
      <c r="AC2430" t="s">
        <v>960</v>
      </c>
      <c r="AD2430">
        <v>1</v>
      </c>
      <c r="AE2430">
        <v>20100228</v>
      </c>
      <c r="AF2430" s="358">
        <v>40237</v>
      </c>
      <c r="AG2430" s="147">
        <v>40237</v>
      </c>
      <c r="AH2430" s="147">
        <v>2010</v>
      </c>
      <c r="BQ2430">
        <v>759</v>
      </c>
      <c r="BR2430" t="s">
        <v>967</v>
      </c>
      <c r="BU2430" t="s">
        <v>967</v>
      </c>
      <c r="BV2430" t="s">
        <v>962</v>
      </c>
      <c r="CB2430">
        <v>1145</v>
      </c>
      <c r="CC2430" t="s">
        <v>967</v>
      </c>
      <c r="CF2430" t="s">
        <v>967</v>
      </c>
      <c r="CG2430" t="s">
        <v>963</v>
      </c>
    </row>
    <row r="2431" spans="21:85">
      <c r="U2431" t="s">
        <v>232</v>
      </c>
      <c r="V2431" t="s">
        <v>230</v>
      </c>
      <c r="W2431" t="s">
        <v>233</v>
      </c>
      <c r="X2431">
        <v>2</v>
      </c>
      <c r="Y2431">
        <v>58</v>
      </c>
      <c r="Z2431" t="s">
        <v>964</v>
      </c>
      <c r="AA2431" t="s">
        <v>966</v>
      </c>
      <c r="AB2431">
        <v>1</v>
      </c>
      <c r="AC2431" t="s">
        <v>960</v>
      </c>
      <c r="AD2431">
        <v>1</v>
      </c>
      <c r="AE2431">
        <v>20100331</v>
      </c>
      <c r="AF2431" s="358">
        <v>40268</v>
      </c>
      <c r="AG2431" s="147">
        <v>40268</v>
      </c>
      <c r="AH2431" s="147">
        <v>2010</v>
      </c>
      <c r="BQ2431">
        <v>983</v>
      </c>
      <c r="BR2431" t="s">
        <v>967</v>
      </c>
      <c r="BU2431" t="s">
        <v>967</v>
      </c>
      <c r="BV2431" t="s">
        <v>962</v>
      </c>
      <c r="CB2431">
        <v>1445</v>
      </c>
      <c r="CC2431" t="s">
        <v>967</v>
      </c>
      <c r="CF2431" t="s">
        <v>967</v>
      </c>
      <c r="CG2431" t="s">
        <v>963</v>
      </c>
    </row>
    <row r="2432" spans="21:85">
      <c r="U2432" t="s">
        <v>232</v>
      </c>
      <c r="V2432" t="s">
        <v>230</v>
      </c>
      <c r="W2432" t="s">
        <v>233</v>
      </c>
      <c r="X2432">
        <v>2</v>
      </c>
      <c r="Y2432">
        <v>58</v>
      </c>
      <c r="Z2432" t="s">
        <v>964</v>
      </c>
      <c r="AA2432" t="s">
        <v>966</v>
      </c>
      <c r="AB2432">
        <v>1</v>
      </c>
      <c r="AC2432" t="s">
        <v>960</v>
      </c>
      <c r="AD2432">
        <v>1</v>
      </c>
      <c r="AE2432">
        <v>20100430</v>
      </c>
      <c r="AF2432" s="358">
        <v>40298</v>
      </c>
      <c r="AG2432" s="147">
        <v>40298</v>
      </c>
      <c r="AH2432" s="147">
        <v>2010</v>
      </c>
      <c r="BQ2432">
        <v>947</v>
      </c>
      <c r="BR2432" t="s">
        <v>967</v>
      </c>
      <c r="BU2432" t="s">
        <v>967</v>
      </c>
      <c r="BV2432" t="s">
        <v>962</v>
      </c>
      <c r="CB2432">
        <v>1670</v>
      </c>
      <c r="CC2432" t="s">
        <v>967</v>
      </c>
      <c r="CF2432" t="s">
        <v>967</v>
      </c>
      <c r="CG2432" t="s">
        <v>963</v>
      </c>
    </row>
    <row r="2433" spans="21:85">
      <c r="U2433" t="s">
        <v>232</v>
      </c>
      <c r="V2433" t="s">
        <v>230</v>
      </c>
      <c r="W2433" t="s">
        <v>233</v>
      </c>
      <c r="X2433">
        <v>2</v>
      </c>
      <c r="Y2433">
        <v>58</v>
      </c>
      <c r="Z2433" t="s">
        <v>964</v>
      </c>
      <c r="AA2433" t="s">
        <v>966</v>
      </c>
      <c r="AB2433">
        <v>1</v>
      </c>
      <c r="AC2433" t="s">
        <v>960</v>
      </c>
      <c r="AD2433">
        <v>1</v>
      </c>
      <c r="AE2433">
        <v>20100531</v>
      </c>
      <c r="AF2433" s="358">
        <v>40329</v>
      </c>
      <c r="AG2433" s="147">
        <v>40329</v>
      </c>
      <c r="AH2433" s="147">
        <v>2010</v>
      </c>
      <c r="BQ2433">
        <v>1315</v>
      </c>
      <c r="BR2433" t="s">
        <v>967</v>
      </c>
      <c r="BU2433" t="s">
        <v>967</v>
      </c>
      <c r="BV2433" t="s">
        <v>962</v>
      </c>
      <c r="CB2433">
        <v>1715</v>
      </c>
      <c r="CC2433" t="s">
        <v>967</v>
      </c>
      <c r="CF2433" t="s">
        <v>967</v>
      </c>
      <c r="CG2433" t="s">
        <v>963</v>
      </c>
    </row>
    <row r="2434" spans="21:85">
      <c r="U2434" t="s">
        <v>232</v>
      </c>
      <c r="V2434" t="s">
        <v>230</v>
      </c>
      <c r="W2434" t="s">
        <v>233</v>
      </c>
      <c r="X2434">
        <v>2</v>
      </c>
      <c r="Y2434">
        <v>58</v>
      </c>
      <c r="Z2434" t="s">
        <v>964</v>
      </c>
      <c r="AA2434" t="s">
        <v>966</v>
      </c>
      <c r="AB2434">
        <v>1</v>
      </c>
      <c r="AC2434" t="s">
        <v>960</v>
      </c>
      <c r="AD2434">
        <v>1</v>
      </c>
      <c r="AE2434">
        <v>20100630</v>
      </c>
      <c r="AF2434" s="358">
        <v>40359</v>
      </c>
      <c r="AG2434" s="147">
        <v>40359</v>
      </c>
      <c r="AH2434" s="147">
        <v>2010</v>
      </c>
      <c r="BQ2434">
        <v>1270</v>
      </c>
      <c r="BR2434" t="s">
        <v>967</v>
      </c>
      <c r="BU2434" t="s">
        <v>967</v>
      </c>
      <c r="BV2434" t="s">
        <v>962</v>
      </c>
      <c r="CB2434">
        <v>1715</v>
      </c>
      <c r="CC2434" t="s">
        <v>967</v>
      </c>
      <c r="CF2434" t="s">
        <v>967</v>
      </c>
      <c r="CG2434" t="s">
        <v>963</v>
      </c>
    </row>
    <row r="2435" spans="21:85">
      <c r="U2435" t="s">
        <v>232</v>
      </c>
      <c r="V2435" t="s">
        <v>230</v>
      </c>
      <c r="W2435" t="s">
        <v>233</v>
      </c>
      <c r="X2435">
        <v>2</v>
      </c>
      <c r="Y2435">
        <v>58</v>
      </c>
      <c r="Z2435" t="s">
        <v>964</v>
      </c>
      <c r="AA2435" t="s">
        <v>966</v>
      </c>
      <c r="AB2435">
        <v>1</v>
      </c>
      <c r="AC2435" t="s">
        <v>960</v>
      </c>
      <c r="AD2435">
        <v>1</v>
      </c>
      <c r="AE2435">
        <v>20100731</v>
      </c>
      <c r="AF2435" s="358">
        <v>40390</v>
      </c>
      <c r="AG2435" s="147">
        <v>40390</v>
      </c>
      <c r="AH2435" s="147">
        <v>2010</v>
      </c>
      <c r="BQ2435">
        <v>1104</v>
      </c>
      <c r="BR2435" t="s">
        <v>967</v>
      </c>
      <c r="BU2435" t="s">
        <v>967</v>
      </c>
      <c r="BV2435" t="s">
        <v>962</v>
      </c>
      <c r="CB2435">
        <v>1575</v>
      </c>
      <c r="CC2435" t="s">
        <v>967</v>
      </c>
      <c r="CF2435" t="s">
        <v>967</v>
      </c>
      <c r="CG2435" t="s">
        <v>963</v>
      </c>
    </row>
    <row r="2436" spans="21:85">
      <c r="U2436" t="s">
        <v>232</v>
      </c>
      <c r="V2436" t="s">
        <v>230</v>
      </c>
      <c r="W2436" t="s">
        <v>233</v>
      </c>
      <c r="X2436">
        <v>2</v>
      </c>
      <c r="Y2436">
        <v>58</v>
      </c>
      <c r="Z2436" t="s">
        <v>964</v>
      </c>
      <c r="AA2436" t="s">
        <v>966</v>
      </c>
      <c r="AB2436">
        <v>1</v>
      </c>
      <c r="AC2436" t="s">
        <v>960</v>
      </c>
      <c r="AD2436">
        <v>1</v>
      </c>
      <c r="AE2436">
        <v>20100831</v>
      </c>
      <c r="AF2436" s="358">
        <v>40421</v>
      </c>
      <c r="AG2436" s="147">
        <v>40421</v>
      </c>
      <c r="AH2436" s="147">
        <v>2010</v>
      </c>
      <c r="BQ2436">
        <v>1145</v>
      </c>
      <c r="BR2436" t="s">
        <v>967</v>
      </c>
      <c r="BU2436" t="s">
        <v>967</v>
      </c>
      <c r="BV2436" t="s">
        <v>962</v>
      </c>
      <c r="CB2436">
        <v>1670</v>
      </c>
      <c r="CC2436" t="s">
        <v>967</v>
      </c>
      <c r="CF2436" t="s">
        <v>967</v>
      </c>
      <c r="CG2436" t="s">
        <v>963</v>
      </c>
    </row>
    <row r="2437" spans="21:85">
      <c r="U2437" t="s">
        <v>232</v>
      </c>
      <c r="V2437" t="s">
        <v>230</v>
      </c>
      <c r="W2437" t="s">
        <v>233</v>
      </c>
      <c r="X2437">
        <v>2</v>
      </c>
      <c r="Y2437">
        <v>58</v>
      </c>
      <c r="Z2437" t="s">
        <v>964</v>
      </c>
      <c r="AA2437" t="s">
        <v>966</v>
      </c>
      <c r="AB2437">
        <v>1</v>
      </c>
      <c r="AC2437" t="s">
        <v>960</v>
      </c>
      <c r="AD2437">
        <v>1</v>
      </c>
      <c r="AE2437">
        <v>20100930</v>
      </c>
      <c r="AF2437" s="358">
        <v>40451</v>
      </c>
      <c r="AG2437" s="147">
        <v>40451</v>
      </c>
      <c r="AH2437" s="147">
        <v>2010</v>
      </c>
      <c r="BQ2437">
        <v>871</v>
      </c>
      <c r="BR2437" t="s">
        <v>967</v>
      </c>
      <c r="BU2437" t="s">
        <v>967</v>
      </c>
      <c r="BV2437" t="s">
        <v>962</v>
      </c>
      <c r="CB2437">
        <v>1575</v>
      </c>
      <c r="CC2437" t="s">
        <v>967</v>
      </c>
      <c r="CF2437" t="s">
        <v>967</v>
      </c>
      <c r="CG2437" t="s">
        <v>963</v>
      </c>
    </row>
    <row r="2438" spans="21:85">
      <c r="U2438" t="s">
        <v>232</v>
      </c>
      <c r="V2438" t="s">
        <v>230</v>
      </c>
      <c r="W2438" t="s">
        <v>233</v>
      </c>
      <c r="X2438">
        <v>2</v>
      </c>
      <c r="Y2438">
        <v>58</v>
      </c>
      <c r="Z2438" t="s">
        <v>964</v>
      </c>
      <c r="AA2438" t="s">
        <v>966</v>
      </c>
      <c r="AB2438">
        <v>1</v>
      </c>
      <c r="AC2438" t="s">
        <v>960</v>
      </c>
      <c r="AD2438">
        <v>1</v>
      </c>
      <c r="AE2438">
        <v>20101031</v>
      </c>
      <c r="AF2438" s="358">
        <v>40482</v>
      </c>
      <c r="AG2438" s="147">
        <v>40482</v>
      </c>
      <c r="AH2438" s="147">
        <v>2010</v>
      </c>
      <c r="BQ2438">
        <v>871</v>
      </c>
      <c r="BR2438" t="s">
        <v>967</v>
      </c>
      <c r="BU2438" t="s">
        <v>967</v>
      </c>
      <c r="BV2438" t="s">
        <v>962</v>
      </c>
      <c r="CB2438">
        <v>1670</v>
      </c>
      <c r="CC2438" t="s">
        <v>967</v>
      </c>
      <c r="CF2438" t="s">
        <v>967</v>
      </c>
      <c r="CG2438" t="s">
        <v>963</v>
      </c>
    </row>
    <row r="2439" spans="21:85">
      <c r="U2439" t="s">
        <v>232</v>
      </c>
      <c r="V2439" t="s">
        <v>230</v>
      </c>
      <c r="W2439" t="s">
        <v>233</v>
      </c>
      <c r="X2439">
        <v>2</v>
      </c>
      <c r="Y2439">
        <v>58</v>
      </c>
      <c r="Z2439" t="s">
        <v>964</v>
      </c>
      <c r="AA2439" t="s">
        <v>966</v>
      </c>
      <c r="AB2439">
        <v>1</v>
      </c>
      <c r="AC2439" t="s">
        <v>960</v>
      </c>
      <c r="AD2439">
        <v>1</v>
      </c>
      <c r="AE2439">
        <v>20101130</v>
      </c>
      <c r="AF2439" s="358">
        <v>40512</v>
      </c>
      <c r="AG2439" s="147">
        <v>40512</v>
      </c>
      <c r="AH2439" s="147">
        <v>2010</v>
      </c>
      <c r="BQ2439">
        <v>947</v>
      </c>
      <c r="BR2439" t="s">
        <v>967</v>
      </c>
      <c r="BU2439" t="s">
        <v>967</v>
      </c>
      <c r="BV2439" t="s">
        <v>962</v>
      </c>
      <c r="CB2439">
        <v>1355</v>
      </c>
      <c r="CC2439" t="s">
        <v>967</v>
      </c>
      <c r="CF2439" t="s">
        <v>967</v>
      </c>
      <c r="CG2439" t="s">
        <v>963</v>
      </c>
    </row>
    <row r="2440" spans="21:85">
      <c r="U2440" t="s">
        <v>232</v>
      </c>
      <c r="V2440" t="s">
        <v>230</v>
      </c>
      <c r="W2440" t="s">
        <v>233</v>
      </c>
      <c r="X2440">
        <v>2</v>
      </c>
      <c r="Y2440">
        <v>58</v>
      </c>
      <c r="Z2440" t="s">
        <v>964</v>
      </c>
      <c r="AA2440" t="s">
        <v>966</v>
      </c>
      <c r="AB2440">
        <v>1</v>
      </c>
      <c r="AC2440" t="s">
        <v>960</v>
      </c>
      <c r="AD2440">
        <v>1</v>
      </c>
      <c r="AE2440">
        <v>20101231</v>
      </c>
      <c r="AF2440" s="358">
        <v>40543</v>
      </c>
      <c r="AG2440" s="147">
        <v>40543</v>
      </c>
      <c r="AH2440" s="147">
        <v>2010</v>
      </c>
      <c r="BQ2440">
        <v>907</v>
      </c>
      <c r="BR2440" t="s">
        <v>967</v>
      </c>
      <c r="BU2440" t="s">
        <v>967</v>
      </c>
      <c r="BV2440" t="s">
        <v>962</v>
      </c>
      <c r="CB2440">
        <v>1104</v>
      </c>
      <c r="CC2440" t="s">
        <v>967</v>
      </c>
      <c r="CF2440" t="s">
        <v>967</v>
      </c>
      <c r="CG2440" t="s">
        <v>963</v>
      </c>
    </row>
    <row r="2441" spans="21:85">
      <c r="U2441" t="s">
        <v>232</v>
      </c>
      <c r="V2441" t="s">
        <v>230</v>
      </c>
      <c r="W2441" t="s">
        <v>233</v>
      </c>
      <c r="X2441">
        <v>2</v>
      </c>
      <c r="Y2441">
        <v>58</v>
      </c>
      <c r="Z2441" t="s">
        <v>964</v>
      </c>
      <c r="AA2441" t="s">
        <v>966</v>
      </c>
      <c r="AB2441">
        <v>1</v>
      </c>
      <c r="AC2441" t="s">
        <v>960</v>
      </c>
      <c r="AD2441">
        <v>1</v>
      </c>
      <c r="AE2441">
        <v>20110131</v>
      </c>
      <c r="AF2441" s="358">
        <v>40574</v>
      </c>
      <c r="AG2441" s="147">
        <v>40574</v>
      </c>
      <c r="AH2441" s="147">
        <v>2011</v>
      </c>
      <c r="BQ2441">
        <v>947</v>
      </c>
      <c r="BR2441" t="s">
        <v>967</v>
      </c>
      <c r="BU2441" t="s">
        <v>967</v>
      </c>
      <c r="BV2441" t="s">
        <v>962</v>
      </c>
      <c r="CB2441">
        <v>1355</v>
      </c>
      <c r="CC2441" t="s">
        <v>967</v>
      </c>
      <c r="CF2441" t="s">
        <v>967</v>
      </c>
      <c r="CG2441" t="s">
        <v>963</v>
      </c>
    </row>
    <row r="2442" spans="21:85">
      <c r="U2442" t="s">
        <v>232</v>
      </c>
      <c r="V2442" t="s">
        <v>230</v>
      </c>
      <c r="W2442" t="s">
        <v>233</v>
      </c>
      <c r="X2442">
        <v>2</v>
      </c>
      <c r="Y2442">
        <v>58</v>
      </c>
      <c r="Z2442" t="s">
        <v>964</v>
      </c>
      <c r="AA2442" t="s">
        <v>966</v>
      </c>
      <c r="AB2442">
        <v>1</v>
      </c>
      <c r="AC2442" t="s">
        <v>960</v>
      </c>
      <c r="AD2442">
        <v>1</v>
      </c>
      <c r="AE2442">
        <v>20110228</v>
      </c>
      <c r="AF2442" s="358">
        <v>40602</v>
      </c>
      <c r="AG2442" s="147">
        <v>40602</v>
      </c>
      <c r="AH2442" s="147">
        <v>2011</v>
      </c>
      <c r="BQ2442">
        <v>871</v>
      </c>
      <c r="BR2442" t="s">
        <v>967</v>
      </c>
      <c r="BU2442" t="s">
        <v>967</v>
      </c>
      <c r="BV2442" t="s">
        <v>962</v>
      </c>
      <c r="CB2442">
        <v>1270</v>
      </c>
      <c r="CC2442" t="s">
        <v>967</v>
      </c>
      <c r="CF2442" t="s">
        <v>967</v>
      </c>
      <c r="CG2442" t="s">
        <v>963</v>
      </c>
    </row>
    <row r="2443" spans="21:85">
      <c r="U2443" t="s">
        <v>232</v>
      </c>
      <c r="V2443" t="s">
        <v>230</v>
      </c>
      <c r="W2443" t="s">
        <v>233</v>
      </c>
      <c r="X2443">
        <v>2</v>
      </c>
      <c r="Y2443">
        <v>58</v>
      </c>
      <c r="Z2443" t="s">
        <v>964</v>
      </c>
      <c r="AA2443" t="s">
        <v>966</v>
      </c>
      <c r="AB2443">
        <v>1</v>
      </c>
      <c r="AC2443" t="s">
        <v>960</v>
      </c>
      <c r="AD2443">
        <v>1</v>
      </c>
      <c r="AE2443">
        <v>20110331</v>
      </c>
      <c r="AF2443" s="358">
        <v>40633</v>
      </c>
      <c r="AG2443" s="147">
        <v>40633</v>
      </c>
      <c r="AH2443" s="147">
        <v>2011</v>
      </c>
      <c r="BQ2443">
        <v>983</v>
      </c>
      <c r="BR2443" t="s">
        <v>967</v>
      </c>
      <c r="BU2443" t="s">
        <v>967</v>
      </c>
      <c r="BV2443" t="s">
        <v>962</v>
      </c>
      <c r="CB2443">
        <v>1355</v>
      </c>
      <c r="CC2443" t="s">
        <v>967</v>
      </c>
      <c r="CF2443" t="s">
        <v>967</v>
      </c>
      <c r="CG2443" t="s">
        <v>963</v>
      </c>
    </row>
    <row r="2444" spans="21:85">
      <c r="U2444" t="s">
        <v>232</v>
      </c>
      <c r="V2444" t="s">
        <v>230</v>
      </c>
      <c r="W2444" t="s">
        <v>233</v>
      </c>
      <c r="X2444">
        <v>2</v>
      </c>
      <c r="Y2444">
        <v>58</v>
      </c>
      <c r="Z2444" t="s">
        <v>964</v>
      </c>
      <c r="AA2444" t="s">
        <v>966</v>
      </c>
      <c r="AB2444">
        <v>1</v>
      </c>
      <c r="AC2444" t="s">
        <v>960</v>
      </c>
      <c r="AD2444">
        <v>1</v>
      </c>
      <c r="AE2444">
        <v>20110430</v>
      </c>
      <c r="AF2444" s="358">
        <v>40663</v>
      </c>
      <c r="AG2444" s="147">
        <v>40663</v>
      </c>
      <c r="AH2444" s="147">
        <v>2011</v>
      </c>
      <c r="BQ2444">
        <v>871</v>
      </c>
      <c r="BR2444" t="s">
        <v>967</v>
      </c>
      <c r="BU2444" t="s">
        <v>967</v>
      </c>
      <c r="BV2444" t="s">
        <v>962</v>
      </c>
      <c r="CB2444">
        <v>1670</v>
      </c>
      <c r="CC2444" t="s">
        <v>967</v>
      </c>
      <c r="CF2444" t="s">
        <v>967</v>
      </c>
      <c r="CG2444" t="s">
        <v>963</v>
      </c>
    </row>
    <row r="2445" spans="21:85">
      <c r="U2445" t="s">
        <v>232</v>
      </c>
      <c r="V2445" t="s">
        <v>230</v>
      </c>
      <c r="W2445" t="s">
        <v>233</v>
      </c>
      <c r="X2445">
        <v>2</v>
      </c>
      <c r="Y2445">
        <v>58</v>
      </c>
      <c r="Z2445" t="s">
        <v>964</v>
      </c>
      <c r="AA2445" t="s">
        <v>966</v>
      </c>
      <c r="AB2445">
        <v>1</v>
      </c>
      <c r="AC2445" t="s">
        <v>960</v>
      </c>
      <c r="AD2445">
        <v>1</v>
      </c>
      <c r="AE2445">
        <v>20110531</v>
      </c>
      <c r="AF2445" s="358">
        <v>40694</v>
      </c>
      <c r="AG2445" s="147">
        <v>40694</v>
      </c>
      <c r="AH2445" s="147">
        <v>2011</v>
      </c>
      <c r="BQ2445">
        <v>1315</v>
      </c>
      <c r="BR2445" t="s">
        <v>967</v>
      </c>
      <c r="BU2445" t="s">
        <v>967</v>
      </c>
      <c r="BV2445" t="s">
        <v>962</v>
      </c>
      <c r="CB2445">
        <v>1764</v>
      </c>
      <c r="CC2445" t="s">
        <v>967</v>
      </c>
      <c r="CF2445" t="s">
        <v>967</v>
      </c>
      <c r="CG2445" t="s">
        <v>963</v>
      </c>
    </row>
    <row r="2446" spans="21:85">
      <c r="U2446" t="s">
        <v>232</v>
      </c>
      <c r="V2446" t="s">
        <v>230</v>
      </c>
      <c r="W2446" t="s">
        <v>233</v>
      </c>
      <c r="X2446">
        <v>2</v>
      </c>
      <c r="Y2446">
        <v>58</v>
      </c>
      <c r="Z2446" t="s">
        <v>964</v>
      </c>
      <c r="AA2446" t="s">
        <v>966</v>
      </c>
      <c r="AB2446">
        <v>1</v>
      </c>
      <c r="AC2446" t="s">
        <v>960</v>
      </c>
      <c r="AD2446">
        <v>1</v>
      </c>
      <c r="AE2446">
        <v>20110630</v>
      </c>
      <c r="AF2446" s="358">
        <v>40724</v>
      </c>
      <c r="AG2446" s="147">
        <v>40724</v>
      </c>
      <c r="AH2446" s="147">
        <v>2011</v>
      </c>
      <c r="BQ2446">
        <v>1315</v>
      </c>
      <c r="BR2446" t="s">
        <v>967</v>
      </c>
      <c r="BU2446" t="s">
        <v>967</v>
      </c>
      <c r="BV2446" t="s">
        <v>962</v>
      </c>
      <c r="CB2446">
        <v>1715</v>
      </c>
      <c r="CC2446" t="s">
        <v>967</v>
      </c>
      <c r="CF2446" t="s">
        <v>967</v>
      </c>
      <c r="CG2446" t="s">
        <v>963</v>
      </c>
    </row>
    <row r="2447" spans="21:85">
      <c r="U2447" t="s">
        <v>232</v>
      </c>
      <c r="V2447" t="s">
        <v>230</v>
      </c>
      <c r="W2447" t="s">
        <v>233</v>
      </c>
      <c r="X2447">
        <v>2</v>
      </c>
      <c r="Y2447">
        <v>58</v>
      </c>
      <c r="Z2447" t="s">
        <v>964</v>
      </c>
      <c r="AA2447" t="s">
        <v>966</v>
      </c>
      <c r="AB2447">
        <v>1</v>
      </c>
      <c r="AC2447" t="s">
        <v>960</v>
      </c>
      <c r="AD2447">
        <v>1</v>
      </c>
      <c r="AE2447">
        <v>20110731</v>
      </c>
      <c r="AF2447" s="358">
        <v>40755</v>
      </c>
      <c r="AG2447" s="147">
        <v>40755</v>
      </c>
      <c r="AH2447" s="147">
        <v>2011</v>
      </c>
      <c r="BQ2447">
        <v>1315</v>
      </c>
      <c r="BR2447" t="s">
        <v>967</v>
      </c>
      <c r="BU2447" t="s">
        <v>967</v>
      </c>
      <c r="BV2447" t="s">
        <v>962</v>
      </c>
      <c r="CB2447">
        <v>1764</v>
      </c>
      <c r="CC2447" t="s">
        <v>967</v>
      </c>
      <c r="CF2447" t="s">
        <v>967</v>
      </c>
      <c r="CG2447" t="s">
        <v>963</v>
      </c>
    </row>
    <row r="2448" spans="21:85">
      <c r="U2448" t="s">
        <v>232</v>
      </c>
      <c r="V2448" t="s">
        <v>230</v>
      </c>
      <c r="W2448" t="s">
        <v>233</v>
      </c>
      <c r="X2448">
        <v>2</v>
      </c>
      <c r="Y2448">
        <v>58</v>
      </c>
      <c r="Z2448" t="s">
        <v>964</v>
      </c>
      <c r="AA2448" t="s">
        <v>966</v>
      </c>
      <c r="AB2448">
        <v>1</v>
      </c>
      <c r="AC2448" t="s">
        <v>960</v>
      </c>
      <c r="AD2448">
        <v>1</v>
      </c>
      <c r="AE2448">
        <v>20110831</v>
      </c>
      <c r="AF2448" s="358">
        <v>40786</v>
      </c>
      <c r="AG2448" s="147">
        <v>40786</v>
      </c>
      <c r="AH2448" s="147">
        <v>2011</v>
      </c>
      <c r="BQ2448">
        <v>947</v>
      </c>
      <c r="BR2448" t="s">
        <v>967</v>
      </c>
      <c r="BU2448" t="s">
        <v>967</v>
      </c>
      <c r="BV2448" t="s">
        <v>962</v>
      </c>
      <c r="CB2448">
        <v>1715</v>
      </c>
      <c r="CC2448" t="s">
        <v>967</v>
      </c>
      <c r="CF2448" t="s">
        <v>967</v>
      </c>
      <c r="CG2448" t="s">
        <v>963</v>
      </c>
    </row>
    <row r="2449" spans="21:85">
      <c r="U2449" t="s">
        <v>232</v>
      </c>
      <c r="V2449" t="s">
        <v>230</v>
      </c>
      <c r="W2449" t="s">
        <v>233</v>
      </c>
      <c r="X2449">
        <v>2</v>
      </c>
      <c r="Y2449">
        <v>58</v>
      </c>
      <c r="Z2449" t="s">
        <v>964</v>
      </c>
      <c r="AA2449" t="s">
        <v>966</v>
      </c>
      <c r="AB2449">
        <v>1</v>
      </c>
      <c r="AC2449" t="s">
        <v>960</v>
      </c>
      <c r="AD2449">
        <v>1</v>
      </c>
      <c r="AE2449">
        <v>20110930</v>
      </c>
      <c r="AF2449" s="358">
        <v>40816</v>
      </c>
      <c r="AG2449" s="147">
        <v>40816</v>
      </c>
      <c r="AH2449" s="147">
        <v>2011</v>
      </c>
      <c r="BQ2449">
        <v>1064</v>
      </c>
      <c r="BR2449" t="s">
        <v>967</v>
      </c>
      <c r="BU2449" t="s">
        <v>967</v>
      </c>
      <c r="BV2449" t="s">
        <v>962</v>
      </c>
      <c r="CB2449">
        <v>1715</v>
      </c>
      <c r="CC2449" t="s">
        <v>967</v>
      </c>
      <c r="CF2449" t="s">
        <v>967</v>
      </c>
      <c r="CG2449" t="s">
        <v>963</v>
      </c>
    </row>
    <row r="2450" spans="21:85">
      <c r="U2450" t="s">
        <v>232</v>
      </c>
      <c r="V2450" t="s">
        <v>230</v>
      </c>
      <c r="W2450" t="s">
        <v>233</v>
      </c>
      <c r="X2450">
        <v>2</v>
      </c>
      <c r="Y2450">
        <v>58</v>
      </c>
      <c r="Z2450" t="s">
        <v>964</v>
      </c>
      <c r="AA2450" t="s">
        <v>966</v>
      </c>
      <c r="AB2450">
        <v>1</v>
      </c>
      <c r="AC2450" t="s">
        <v>960</v>
      </c>
      <c r="AD2450">
        <v>1</v>
      </c>
      <c r="AE2450">
        <v>20111031</v>
      </c>
      <c r="AF2450" s="358">
        <v>40847</v>
      </c>
      <c r="AG2450" s="147">
        <v>40847</v>
      </c>
      <c r="AH2450" s="147">
        <v>2011</v>
      </c>
      <c r="BQ2450">
        <v>1064</v>
      </c>
      <c r="BR2450" t="s">
        <v>967</v>
      </c>
      <c r="BU2450" t="s">
        <v>967</v>
      </c>
      <c r="BV2450" t="s">
        <v>962</v>
      </c>
      <c r="CB2450">
        <v>1809</v>
      </c>
      <c r="CC2450" t="s">
        <v>967</v>
      </c>
      <c r="CF2450" t="s">
        <v>967</v>
      </c>
      <c r="CG2450" t="s">
        <v>963</v>
      </c>
    </row>
    <row r="2451" spans="21:85">
      <c r="U2451" t="s">
        <v>232</v>
      </c>
      <c r="V2451" t="s">
        <v>230</v>
      </c>
      <c r="W2451" t="s">
        <v>233</v>
      </c>
      <c r="X2451">
        <v>2</v>
      </c>
      <c r="Y2451">
        <v>58</v>
      </c>
      <c r="Z2451" t="s">
        <v>964</v>
      </c>
      <c r="AA2451" t="s">
        <v>966</v>
      </c>
      <c r="AB2451">
        <v>1</v>
      </c>
      <c r="AC2451" t="s">
        <v>960</v>
      </c>
      <c r="AD2451">
        <v>1</v>
      </c>
      <c r="AE2451">
        <v>20111130</v>
      </c>
      <c r="AF2451" s="358">
        <v>40877</v>
      </c>
      <c r="AG2451" s="147">
        <v>40877</v>
      </c>
      <c r="AH2451" s="147">
        <v>2011</v>
      </c>
      <c r="BQ2451">
        <v>907</v>
      </c>
      <c r="BR2451" t="s">
        <v>967</v>
      </c>
      <c r="BU2451" t="s">
        <v>967</v>
      </c>
      <c r="BV2451" t="s">
        <v>962</v>
      </c>
      <c r="CB2451">
        <v>1715</v>
      </c>
      <c r="CC2451" t="s">
        <v>967</v>
      </c>
      <c r="CF2451" t="s">
        <v>967</v>
      </c>
      <c r="CG2451" t="s">
        <v>963</v>
      </c>
    </row>
    <row r="2452" spans="21:85">
      <c r="U2452" t="s">
        <v>232</v>
      </c>
      <c r="V2452" t="s">
        <v>230</v>
      </c>
      <c r="W2452" t="s">
        <v>233</v>
      </c>
      <c r="X2452">
        <v>2</v>
      </c>
      <c r="Y2452">
        <v>58</v>
      </c>
      <c r="Z2452" t="s">
        <v>964</v>
      </c>
      <c r="AA2452" t="s">
        <v>966</v>
      </c>
      <c r="AB2452">
        <v>1</v>
      </c>
      <c r="AC2452" t="s">
        <v>960</v>
      </c>
      <c r="AD2452">
        <v>1</v>
      </c>
      <c r="AE2452">
        <v>20111231</v>
      </c>
      <c r="AF2452" s="358">
        <v>40908</v>
      </c>
      <c r="AG2452" s="147">
        <v>40908</v>
      </c>
      <c r="AH2452" s="147">
        <v>2011</v>
      </c>
      <c r="BQ2452">
        <v>794</v>
      </c>
      <c r="BR2452" t="s">
        <v>967</v>
      </c>
      <c r="BU2452" t="s">
        <v>967</v>
      </c>
      <c r="BV2452" t="s">
        <v>962</v>
      </c>
      <c r="CB2452">
        <v>1230</v>
      </c>
      <c r="CC2452" t="s">
        <v>967</v>
      </c>
      <c r="CF2452" t="s">
        <v>967</v>
      </c>
      <c r="CG2452" t="s">
        <v>963</v>
      </c>
    </row>
    <row r="2453" spans="21:85">
      <c r="U2453" t="s">
        <v>232</v>
      </c>
      <c r="V2453" t="s">
        <v>230</v>
      </c>
      <c r="W2453" t="s">
        <v>233</v>
      </c>
      <c r="X2453">
        <v>2</v>
      </c>
      <c r="Y2453">
        <v>58</v>
      </c>
      <c r="Z2453" t="s">
        <v>964</v>
      </c>
      <c r="AA2453" t="s">
        <v>966</v>
      </c>
      <c r="AB2453">
        <v>1</v>
      </c>
      <c r="AC2453" t="s">
        <v>960</v>
      </c>
      <c r="AD2453">
        <v>1</v>
      </c>
      <c r="AE2453">
        <v>20120131</v>
      </c>
      <c r="AF2453" s="358">
        <v>40939</v>
      </c>
      <c r="AG2453" s="147">
        <v>40939</v>
      </c>
      <c r="AH2453" s="147">
        <v>2012</v>
      </c>
      <c r="BQ2453">
        <v>983</v>
      </c>
      <c r="BR2453" t="s">
        <v>967</v>
      </c>
      <c r="BU2453" t="s">
        <v>967</v>
      </c>
      <c r="BV2453" t="s">
        <v>962</v>
      </c>
      <c r="CB2453">
        <v>1764</v>
      </c>
      <c r="CC2453" t="s">
        <v>967</v>
      </c>
      <c r="CF2453" t="s">
        <v>967</v>
      </c>
      <c r="CG2453" t="s">
        <v>963</v>
      </c>
    </row>
    <row r="2454" spans="21:85">
      <c r="U2454" t="s">
        <v>232</v>
      </c>
      <c r="V2454" t="s">
        <v>230</v>
      </c>
      <c r="W2454" t="s">
        <v>233</v>
      </c>
      <c r="X2454">
        <v>2</v>
      </c>
      <c r="Y2454">
        <v>58</v>
      </c>
      <c r="Z2454" t="s">
        <v>964</v>
      </c>
      <c r="AA2454" t="s">
        <v>966</v>
      </c>
      <c r="AB2454">
        <v>1</v>
      </c>
      <c r="AC2454" t="s">
        <v>960</v>
      </c>
      <c r="AD2454">
        <v>1</v>
      </c>
      <c r="AE2454">
        <v>20120229</v>
      </c>
      <c r="AF2454" s="358">
        <v>40968</v>
      </c>
      <c r="AG2454" s="147">
        <v>40968</v>
      </c>
      <c r="AH2454" s="147">
        <v>2012</v>
      </c>
      <c r="BQ2454">
        <v>794</v>
      </c>
      <c r="BR2454" t="s">
        <v>967</v>
      </c>
      <c r="BU2454" t="s">
        <v>967</v>
      </c>
      <c r="BV2454" t="s">
        <v>962</v>
      </c>
      <c r="CB2454">
        <v>1104</v>
      </c>
      <c r="CC2454" t="s">
        <v>967</v>
      </c>
      <c r="CF2454" t="s">
        <v>967</v>
      </c>
      <c r="CG2454" t="s">
        <v>963</v>
      </c>
    </row>
    <row r="2455" spans="21:85">
      <c r="U2455" t="s">
        <v>232</v>
      </c>
      <c r="V2455" t="s">
        <v>230</v>
      </c>
      <c r="W2455" t="s">
        <v>233</v>
      </c>
      <c r="X2455">
        <v>2</v>
      </c>
      <c r="Y2455">
        <v>58</v>
      </c>
      <c r="Z2455" t="s">
        <v>964</v>
      </c>
      <c r="AA2455" t="s">
        <v>966</v>
      </c>
      <c r="AB2455">
        <v>1</v>
      </c>
      <c r="AC2455" t="s">
        <v>960</v>
      </c>
      <c r="AD2455">
        <v>1</v>
      </c>
      <c r="AE2455">
        <v>20120331</v>
      </c>
      <c r="AF2455" s="358">
        <v>40999</v>
      </c>
      <c r="AG2455" s="147">
        <v>40999</v>
      </c>
      <c r="AH2455" s="147">
        <v>2012</v>
      </c>
      <c r="BQ2455">
        <v>1104</v>
      </c>
      <c r="BR2455" t="s">
        <v>967</v>
      </c>
      <c r="BU2455" t="s">
        <v>967</v>
      </c>
      <c r="BV2455" t="s">
        <v>962</v>
      </c>
      <c r="CB2455">
        <v>1715</v>
      </c>
      <c r="CC2455" t="s">
        <v>967</v>
      </c>
      <c r="CF2455" t="s">
        <v>967</v>
      </c>
      <c r="CG2455" t="s">
        <v>963</v>
      </c>
    </row>
    <row r="2456" spans="21:85">
      <c r="U2456" t="s">
        <v>232</v>
      </c>
      <c r="V2456" t="s">
        <v>230</v>
      </c>
      <c r="W2456" t="s">
        <v>233</v>
      </c>
      <c r="X2456">
        <v>2</v>
      </c>
      <c r="Y2456">
        <v>58</v>
      </c>
      <c r="Z2456" t="s">
        <v>964</v>
      </c>
      <c r="AA2456" t="s">
        <v>966</v>
      </c>
      <c r="AB2456">
        <v>1</v>
      </c>
      <c r="AC2456" t="s">
        <v>960</v>
      </c>
      <c r="AD2456">
        <v>1</v>
      </c>
      <c r="AE2456">
        <v>20120430</v>
      </c>
      <c r="AF2456" s="358">
        <v>41029</v>
      </c>
      <c r="AG2456" s="147">
        <v>41029</v>
      </c>
      <c r="AH2456" s="147">
        <v>2012</v>
      </c>
      <c r="BQ2456">
        <v>1023</v>
      </c>
      <c r="BR2456" t="s">
        <v>967</v>
      </c>
      <c r="BU2456" t="s">
        <v>967</v>
      </c>
      <c r="BV2456" t="s">
        <v>962</v>
      </c>
      <c r="CB2456">
        <v>1670</v>
      </c>
      <c r="CC2456" t="s">
        <v>967</v>
      </c>
      <c r="CF2456" t="s">
        <v>967</v>
      </c>
      <c r="CG2456" t="s">
        <v>963</v>
      </c>
    </row>
    <row r="2457" spans="21:85">
      <c r="U2457" t="s">
        <v>232</v>
      </c>
      <c r="V2457" t="s">
        <v>230</v>
      </c>
      <c r="W2457" t="s">
        <v>233</v>
      </c>
      <c r="X2457">
        <v>2</v>
      </c>
      <c r="Y2457">
        <v>58</v>
      </c>
      <c r="Z2457" t="s">
        <v>964</v>
      </c>
      <c r="AA2457" t="s">
        <v>965</v>
      </c>
      <c r="AB2457">
        <v>1</v>
      </c>
      <c r="AC2457" t="s">
        <v>960</v>
      </c>
      <c r="AD2457">
        <v>1</v>
      </c>
      <c r="AE2457">
        <v>20120531</v>
      </c>
      <c r="AF2457" s="358">
        <v>41060</v>
      </c>
      <c r="AG2457" s="147">
        <v>41060</v>
      </c>
      <c r="AH2457" s="147">
        <v>2012</v>
      </c>
      <c r="BQ2457">
        <v>1.59</v>
      </c>
      <c r="BR2457" t="s">
        <v>229</v>
      </c>
      <c r="BU2457" t="s">
        <v>229</v>
      </c>
      <c r="BV2457" t="s">
        <v>962</v>
      </c>
      <c r="CB2457">
        <v>2.08</v>
      </c>
      <c r="CC2457" t="s">
        <v>229</v>
      </c>
      <c r="CF2457" t="s">
        <v>229</v>
      </c>
      <c r="CG2457" t="s">
        <v>963</v>
      </c>
    </row>
    <row r="2458" spans="21:85">
      <c r="U2458" t="s">
        <v>232</v>
      </c>
      <c r="V2458" t="s">
        <v>230</v>
      </c>
      <c r="W2458" t="s">
        <v>233</v>
      </c>
      <c r="X2458">
        <v>2</v>
      </c>
      <c r="Y2458">
        <v>58</v>
      </c>
      <c r="Z2458" t="s">
        <v>964</v>
      </c>
      <c r="AA2458" t="s">
        <v>965</v>
      </c>
      <c r="AB2458">
        <v>1</v>
      </c>
      <c r="AC2458" t="s">
        <v>960</v>
      </c>
      <c r="AD2458">
        <v>1</v>
      </c>
      <c r="AE2458">
        <v>20120630</v>
      </c>
      <c r="AF2458" s="358">
        <v>41090</v>
      </c>
      <c r="AG2458" s="147">
        <v>41090</v>
      </c>
      <c r="AH2458" s="147">
        <v>2012</v>
      </c>
      <c r="BQ2458">
        <v>1.71</v>
      </c>
      <c r="BR2458" t="s">
        <v>229</v>
      </c>
      <c r="BU2458" t="s">
        <v>229</v>
      </c>
      <c r="BV2458" t="s">
        <v>962</v>
      </c>
      <c r="CB2458">
        <v>2.2799999999999998</v>
      </c>
      <c r="CC2458" t="s">
        <v>229</v>
      </c>
      <c r="CF2458" t="s">
        <v>229</v>
      </c>
      <c r="CG2458" t="s">
        <v>963</v>
      </c>
    </row>
    <row r="2459" spans="21:85">
      <c r="U2459" t="s">
        <v>232</v>
      </c>
      <c r="V2459" t="s">
        <v>230</v>
      </c>
      <c r="W2459" t="s">
        <v>233</v>
      </c>
      <c r="X2459">
        <v>2</v>
      </c>
      <c r="Y2459">
        <v>58</v>
      </c>
      <c r="Z2459" t="s">
        <v>964</v>
      </c>
      <c r="AA2459" t="s">
        <v>965</v>
      </c>
      <c r="AB2459">
        <v>1</v>
      </c>
      <c r="AC2459" t="s">
        <v>960</v>
      </c>
      <c r="AD2459">
        <v>1</v>
      </c>
      <c r="AE2459">
        <v>20120731</v>
      </c>
      <c r="AF2459" s="358">
        <v>41121</v>
      </c>
      <c r="AG2459" s="147">
        <v>41121</v>
      </c>
      <c r="AH2459" s="147">
        <v>2012</v>
      </c>
      <c r="BQ2459">
        <v>1.65</v>
      </c>
      <c r="BR2459" t="s">
        <v>229</v>
      </c>
      <c r="BU2459" t="s">
        <v>229</v>
      </c>
      <c r="BV2459" t="s">
        <v>962</v>
      </c>
      <c r="CB2459">
        <v>2.2200000000000002</v>
      </c>
      <c r="CC2459" t="s">
        <v>229</v>
      </c>
      <c r="CF2459" t="s">
        <v>229</v>
      </c>
      <c r="CG2459" t="s">
        <v>963</v>
      </c>
    </row>
    <row r="2460" spans="21:85">
      <c r="U2460" t="s">
        <v>232</v>
      </c>
      <c r="V2460" t="s">
        <v>230</v>
      </c>
      <c r="W2460" t="s">
        <v>233</v>
      </c>
      <c r="X2460">
        <v>2</v>
      </c>
      <c r="Y2460">
        <v>58</v>
      </c>
      <c r="Z2460" t="s">
        <v>964</v>
      </c>
      <c r="AA2460" t="s">
        <v>965</v>
      </c>
      <c r="AB2460">
        <v>1</v>
      </c>
      <c r="AC2460" t="s">
        <v>960</v>
      </c>
      <c r="AD2460">
        <v>1</v>
      </c>
      <c r="AE2460">
        <v>20120831</v>
      </c>
      <c r="AF2460" s="358">
        <v>41152</v>
      </c>
      <c r="AG2460" s="147">
        <v>41152</v>
      </c>
      <c r="AH2460" s="147">
        <v>2012</v>
      </c>
      <c r="BQ2460">
        <v>1.47</v>
      </c>
      <c r="BR2460" t="s">
        <v>229</v>
      </c>
      <c r="BU2460" t="s">
        <v>229</v>
      </c>
      <c r="BV2460" t="s">
        <v>962</v>
      </c>
      <c r="CB2460">
        <v>1.88</v>
      </c>
      <c r="CC2460" t="s">
        <v>229</v>
      </c>
      <c r="CF2460" t="s">
        <v>229</v>
      </c>
      <c r="CG2460" t="s">
        <v>963</v>
      </c>
    </row>
    <row r="2461" spans="21:85">
      <c r="U2461" t="s">
        <v>232</v>
      </c>
      <c r="V2461" t="s">
        <v>230</v>
      </c>
      <c r="W2461" t="s">
        <v>233</v>
      </c>
      <c r="X2461">
        <v>2</v>
      </c>
      <c r="Y2461">
        <v>58</v>
      </c>
      <c r="Z2461" t="s">
        <v>964</v>
      </c>
      <c r="AA2461" t="s">
        <v>965</v>
      </c>
      <c r="AB2461">
        <v>1</v>
      </c>
      <c r="AC2461" t="s">
        <v>960</v>
      </c>
      <c r="AD2461">
        <v>1</v>
      </c>
      <c r="AE2461">
        <v>20120930</v>
      </c>
      <c r="AF2461" s="358">
        <v>41182</v>
      </c>
      <c r="AG2461" s="147">
        <v>41182</v>
      </c>
      <c r="AH2461" s="147">
        <v>2012</v>
      </c>
      <c r="BQ2461">
        <v>1.25</v>
      </c>
      <c r="BR2461" t="s">
        <v>229</v>
      </c>
      <c r="BU2461" t="s">
        <v>229</v>
      </c>
      <c r="BV2461" t="s">
        <v>962</v>
      </c>
      <c r="CB2461">
        <v>1.67</v>
      </c>
      <c r="CC2461" t="s">
        <v>229</v>
      </c>
      <c r="CF2461" t="s">
        <v>229</v>
      </c>
      <c r="CG2461" t="s">
        <v>963</v>
      </c>
    </row>
    <row r="2462" spans="21:85">
      <c r="U2462" t="s">
        <v>232</v>
      </c>
      <c r="V2462" t="s">
        <v>230</v>
      </c>
      <c r="W2462" t="s">
        <v>233</v>
      </c>
      <c r="X2462">
        <v>2</v>
      </c>
      <c r="Y2462">
        <v>95</v>
      </c>
      <c r="Z2462" t="s">
        <v>968</v>
      </c>
      <c r="AA2462" t="s">
        <v>969</v>
      </c>
      <c r="AB2462">
        <v>1</v>
      </c>
      <c r="AC2462" t="s">
        <v>960</v>
      </c>
      <c r="AD2462">
        <v>1</v>
      </c>
      <c r="AE2462">
        <v>20090731</v>
      </c>
      <c r="AF2462" s="358">
        <v>40025</v>
      </c>
      <c r="AG2462" s="147">
        <v>40025</v>
      </c>
      <c r="AH2462" s="147">
        <v>2009</v>
      </c>
      <c r="AU2462">
        <v>2080</v>
      </c>
      <c r="AV2462" t="s">
        <v>970</v>
      </c>
      <c r="AY2462" t="s">
        <v>970</v>
      </c>
      <c r="AZ2462" t="s">
        <v>962</v>
      </c>
    </row>
    <row r="2463" spans="21:85">
      <c r="U2463" t="s">
        <v>232</v>
      </c>
      <c r="V2463" t="s">
        <v>230</v>
      </c>
      <c r="W2463" t="s">
        <v>233</v>
      </c>
      <c r="X2463">
        <v>2</v>
      </c>
      <c r="Y2463">
        <v>95</v>
      </c>
      <c r="Z2463" t="s">
        <v>968</v>
      </c>
      <c r="AA2463" t="s">
        <v>969</v>
      </c>
      <c r="AB2463">
        <v>1</v>
      </c>
      <c r="AC2463" t="s">
        <v>960</v>
      </c>
      <c r="AD2463">
        <v>1</v>
      </c>
      <c r="AE2463">
        <v>20090831</v>
      </c>
      <c r="AF2463" s="358">
        <v>40056</v>
      </c>
      <c r="AG2463" s="147">
        <v>40056</v>
      </c>
      <c r="AH2463" s="147">
        <v>2009</v>
      </c>
      <c r="AU2463">
        <v>1810</v>
      </c>
      <c r="AV2463" t="s">
        <v>970</v>
      </c>
      <c r="AY2463" t="s">
        <v>970</v>
      </c>
      <c r="AZ2463" t="s">
        <v>962</v>
      </c>
    </row>
    <row r="2464" spans="21:85">
      <c r="U2464" t="s">
        <v>232</v>
      </c>
      <c r="V2464" t="s">
        <v>230</v>
      </c>
      <c r="W2464" t="s">
        <v>233</v>
      </c>
      <c r="X2464">
        <v>2</v>
      </c>
      <c r="Y2464">
        <v>95</v>
      </c>
      <c r="Z2464" t="s">
        <v>968</v>
      </c>
      <c r="AA2464" t="s">
        <v>969</v>
      </c>
      <c r="AB2464">
        <v>1</v>
      </c>
      <c r="AC2464" t="s">
        <v>960</v>
      </c>
      <c r="AD2464">
        <v>1</v>
      </c>
      <c r="AE2464">
        <v>20090930</v>
      </c>
      <c r="AF2464" s="358">
        <v>40086</v>
      </c>
      <c r="AG2464" s="147">
        <v>40086</v>
      </c>
      <c r="AH2464" s="147">
        <v>2009</v>
      </c>
      <c r="AU2464">
        <v>1900</v>
      </c>
      <c r="AV2464" t="s">
        <v>970</v>
      </c>
      <c r="AY2464" t="s">
        <v>970</v>
      </c>
      <c r="AZ2464" t="s">
        <v>962</v>
      </c>
    </row>
    <row r="2465" spans="21:52">
      <c r="U2465" t="s">
        <v>232</v>
      </c>
      <c r="V2465" t="s">
        <v>230</v>
      </c>
      <c r="W2465" t="s">
        <v>233</v>
      </c>
      <c r="X2465">
        <v>2</v>
      </c>
      <c r="Y2465">
        <v>95</v>
      </c>
      <c r="Z2465" t="s">
        <v>968</v>
      </c>
      <c r="AA2465" t="s">
        <v>969</v>
      </c>
      <c r="AB2465">
        <v>1</v>
      </c>
      <c r="AC2465" t="s">
        <v>960</v>
      </c>
      <c r="AD2465">
        <v>1</v>
      </c>
      <c r="AE2465">
        <v>20091031</v>
      </c>
      <c r="AF2465" s="358">
        <v>40117</v>
      </c>
      <c r="AG2465" s="147">
        <v>40117</v>
      </c>
      <c r="AH2465" s="147">
        <v>2009</v>
      </c>
      <c r="AU2465">
        <v>2080</v>
      </c>
      <c r="AV2465" t="s">
        <v>970</v>
      </c>
      <c r="AY2465" t="s">
        <v>970</v>
      </c>
      <c r="AZ2465" t="s">
        <v>962</v>
      </c>
    </row>
    <row r="2466" spans="21:52">
      <c r="U2466" t="s">
        <v>232</v>
      </c>
      <c r="V2466" t="s">
        <v>230</v>
      </c>
      <c r="W2466" t="s">
        <v>233</v>
      </c>
      <c r="X2466">
        <v>2</v>
      </c>
      <c r="Y2466">
        <v>95</v>
      </c>
      <c r="Z2466" t="s">
        <v>968</v>
      </c>
      <c r="AA2466" t="s">
        <v>969</v>
      </c>
      <c r="AB2466">
        <v>1</v>
      </c>
      <c r="AC2466" t="s">
        <v>960</v>
      </c>
      <c r="AD2466">
        <v>1</v>
      </c>
      <c r="AE2466">
        <v>20091130</v>
      </c>
      <c r="AF2466" s="358">
        <v>40147</v>
      </c>
      <c r="AG2466" s="147">
        <v>40147</v>
      </c>
      <c r="AH2466" s="147">
        <v>2009</v>
      </c>
      <c r="AU2466">
        <v>1940</v>
      </c>
      <c r="AV2466" t="s">
        <v>970</v>
      </c>
      <c r="AY2466" t="s">
        <v>970</v>
      </c>
      <c r="AZ2466" t="s">
        <v>962</v>
      </c>
    </row>
    <row r="2467" spans="21:52">
      <c r="U2467" t="s">
        <v>232</v>
      </c>
      <c r="V2467" t="s">
        <v>230</v>
      </c>
      <c r="W2467" t="s">
        <v>233</v>
      </c>
      <c r="X2467">
        <v>2</v>
      </c>
      <c r="Y2467">
        <v>95</v>
      </c>
      <c r="Z2467" t="s">
        <v>968</v>
      </c>
      <c r="AA2467" t="s">
        <v>969</v>
      </c>
      <c r="AB2467">
        <v>1</v>
      </c>
      <c r="AC2467" t="s">
        <v>960</v>
      </c>
      <c r="AD2467">
        <v>1</v>
      </c>
      <c r="AE2467">
        <v>20091231</v>
      </c>
      <c r="AF2467" s="358">
        <v>40178</v>
      </c>
      <c r="AG2467" s="147">
        <v>40178</v>
      </c>
      <c r="AH2467" s="147">
        <v>2009</v>
      </c>
      <c r="AU2467">
        <v>1890</v>
      </c>
      <c r="AV2467" t="s">
        <v>970</v>
      </c>
      <c r="AY2467" t="s">
        <v>970</v>
      </c>
      <c r="AZ2467" t="s">
        <v>962</v>
      </c>
    </row>
    <row r="2468" spans="21:52">
      <c r="U2468" t="s">
        <v>232</v>
      </c>
      <c r="V2468" t="s">
        <v>230</v>
      </c>
      <c r="W2468" t="s">
        <v>233</v>
      </c>
      <c r="X2468">
        <v>2</v>
      </c>
      <c r="Y2468">
        <v>95</v>
      </c>
      <c r="Z2468" t="s">
        <v>968</v>
      </c>
      <c r="AA2468" t="s">
        <v>969</v>
      </c>
      <c r="AB2468">
        <v>1</v>
      </c>
      <c r="AC2468" t="s">
        <v>960</v>
      </c>
      <c r="AD2468">
        <v>1</v>
      </c>
      <c r="AE2468">
        <v>20100131</v>
      </c>
      <c r="AF2468" s="358">
        <v>40209</v>
      </c>
      <c r="AG2468" s="147">
        <v>40209</v>
      </c>
      <c r="AH2468" s="147">
        <v>2010</v>
      </c>
      <c r="AU2468">
        <v>1940</v>
      </c>
      <c r="AV2468" t="s">
        <v>970</v>
      </c>
      <c r="AY2468" t="s">
        <v>970</v>
      </c>
      <c r="AZ2468" t="s">
        <v>962</v>
      </c>
    </row>
    <row r="2469" spans="21:52">
      <c r="U2469" t="s">
        <v>232</v>
      </c>
      <c r="V2469" t="s">
        <v>230</v>
      </c>
      <c r="W2469" t="s">
        <v>233</v>
      </c>
      <c r="X2469">
        <v>2</v>
      </c>
      <c r="Y2469">
        <v>95</v>
      </c>
      <c r="Z2469" t="s">
        <v>968</v>
      </c>
      <c r="AA2469" t="s">
        <v>969</v>
      </c>
      <c r="AB2469">
        <v>1</v>
      </c>
      <c r="AC2469" t="s">
        <v>960</v>
      </c>
      <c r="AD2469">
        <v>1</v>
      </c>
      <c r="AE2469">
        <v>20100228</v>
      </c>
      <c r="AF2469" s="358">
        <v>40237</v>
      </c>
      <c r="AG2469" s="147">
        <v>40237</v>
      </c>
      <c r="AH2469" s="147">
        <v>2010</v>
      </c>
      <c r="AU2469">
        <v>2020</v>
      </c>
      <c r="AV2469" t="s">
        <v>970</v>
      </c>
      <c r="AY2469" t="s">
        <v>970</v>
      </c>
      <c r="AZ2469" t="s">
        <v>962</v>
      </c>
    </row>
    <row r="2470" spans="21:52">
      <c r="U2470" t="s">
        <v>232</v>
      </c>
      <c r="V2470" t="s">
        <v>230</v>
      </c>
      <c r="W2470" t="s">
        <v>233</v>
      </c>
      <c r="X2470">
        <v>2</v>
      </c>
      <c r="Y2470">
        <v>95</v>
      </c>
      <c r="Z2470" t="s">
        <v>968</v>
      </c>
      <c r="AA2470" t="s">
        <v>969</v>
      </c>
      <c r="AB2470">
        <v>1</v>
      </c>
      <c r="AC2470" t="s">
        <v>960</v>
      </c>
      <c r="AD2470">
        <v>1</v>
      </c>
      <c r="AE2470">
        <v>20100331</v>
      </c>
      <c r="AF2470" s="358">
        <v>40268</v>
      </c>
      <c r="AG2470" s="147">
        <v>40268</v>
      </c>
      <c r="AH2470" s="147">
        <v>2010</v>
      </c>
      <c r="AU2470">
        <v>2290</v>
      </c>
      <c r="AV2470" t="s">
        <v>970</v>
      </c>
      <c r="AY2470" t="s">
        <v>970</v>
      </c>
      <c r="AZ2470" t="s">
        <v>962</v>
      </c>
    </row>
    <row r="2471" spans="21:52">
      <c r="U2471" t="s">
        <v>232</v>
      </c>
      <c r="V2471" t="s">
        <v>230</v>
      </c>
      <c r="W2471" t="s">
        <v>233</v>
      </c>
      <c r="X2471">
        <v>2</v>
      </c>
      <c r="Y2471">
        <v>95</v>
      </c>
      <c r="Z2471" t="s">
        <v>968</v>
      </c>
      <c r="AA2471" t="s">
        <v>969</v>
      </c>
      <c r="AB2471">
        <v>1</v>
      </c>
      <c r="AC2471" t="s">
        <v>960</v>
      </c>
      <c r="AD2471">
        <v>1</v>
      </c>
      <c r="AE2471">
        <v>20100430</v>
      </c>
      <c r="AF2471" s="358">
        <v>40298</v>
      </c>
      <c r="AG2471" s="147">
        <v>40298</v>
      </c>
      <c r="AH2471" s="147">
        <v>2010</v>
      </c>
      <c r="AU2471">
        <v>2650</v>
      </c>
      <c r="AV2471" t="s">
        <v>970</v>
      </c>
      <c r="AY2471" t="s">
        <v>970</v>
      </c>
      <c r="AZ2471" t="s">
        <v>962</v>
      </c>
    </row>
    <row r="2472" spans="21:52">
      <c r="U2472" t="s">
        <v>232</v>
      </c>
      <c r="V2472" t="s">
        <v>230</v>
      </c>
      <c r="W2472" t="s">
        <v>233</v>
      </c>
      <c r="X2472">
        <v>2</v>
      </c>
      <c r="Y2472">
        <v>95</v>
      </c>
      <c r="Z2472" t="s">
        <v>968</v>
      </c>
      <c r="AA2472" t="s">
        <v>969</v>
      </c>
      <c r="AB2472">
        <v>1</v>
      </c>
      <c r="AC2472" t="s">
        <v>960</v>
      </c>
      <c r="AD2472">
        <v>1</v>
      </c>
      <c r="AE2472">
        <v>20100531</v>
      </c>
      <c r="AF2472" s="358">
        <v>40329</v>
      </c>
      <c r="AG2472" s="147">
        <v>40329</v>
      </c>
      <c r="AH2472" s="147">
        <v>2010</v>
      </c>
      <c r="AU2472">
        <v>2860</v>
      </c>
      <c r="AV2472" t="s">
        <v>970</v>
      </c>
      <c r="AY2472" t="s">
        <v>970</v>
      </c>
      <c r="AZ2472" t="s">
        <v>962</v>
      </c>
    </row>
    <row r="2473" spans="21:52">
      <c r="U2473" t="s">
        <v>232</v>
      </c>
      <c r="V2473" t="s">
        <v>230</v>
      </c>
      <c r="W2473" t="s">
        <v>233</v>
      </c>
      <c r="X2473">
        <v>2</v>
      </c>
      <c r="Y2473">
        <v>95</v>
      </c>
      <c r="Z2473" t="s">
        <v>968</v>
      </c>
      <c r="AA2473" t="s">
        <v>969</v>
      </c>
      <c r="AB2473">
        <v>1</v>
      </c>
      <c r="AC2473" t="s">
        <v>960</v>
      </c>
      <c r="AD2473">
        <v>1</v>
      </c>
      <c r="AE2473">
        <v>20100630</v>
      </c>
      <c r="AF2473" s="358">
        <v>40359</v>
      </c>
      <c r="AG2473" s="147">
        <v>40359</v>
      </c>
      <c r="AH2473" s="147">
        <v>2010</v>
      </c>
      <c r="AU2473">
        <v>2470</v>
      </c>
      <c r="AV2473" t="s">
        <v>970</v>
      </c>
      <c r="AY2473" t="s">
        <v>970</v>
      </c>
      <c r="AZ2473" t="s">
        <v>962</v>
      </c>
    </row>
    <row r="2474" spans="21:52">
      <c r="U2474" t="s">
        <v>232</v>
      </c>
      <c r="V2474" t="s">
        <v>230</v>
      </c>
      <c r="W2474" t="s">
        <v>233</v>
      </c>
      <c r="X2474">
        <v>2</v>
      </c>
      <c r="Y2474">
        <v>95</v>
      </c>
      <c r="Z2474" t="s">
        <v>968</v>
      </c>
      <c r="AA2474" t="s">
        <v>969</v>
      </c>
      <c r="AB2474">
        <v>1</v>
      </c>
      <c r="AC2474" t="s">
        <v>960</v>
      </c>
      <c r="AD2474">
        <v>1</v>
      </c>
      <c r="AE2474">
        <v>20100731</v>
      </c>
      <c r="AF2474" s="358">
        <v>40390</v>
      </c>
      <c r="AG2474" s="147">
        <v>40390</v>
      </c>
      <c r="AH2474" s="147">
        <v>2010</v>
      </c>
      <c r="AU2474">
        <v>2160</v>
      </c>
      <c r="AV2474" t="s">
        <v>970</v>
      </c>
      <c r="AY2474" t="s">
        <v>970</v>
      </c>
      <c r="AZ2474" t="s">
        <v>962</v>
      </c>
    </row>
    <row r="2475" spans="21:52">
      <c r="U2475" t="s">
        <v>232</v>
      </c>
      <c r="V2475" t="s">
        <v>230</v>
      </c>
      <c r="W2475" t="s">
        <v>233</v>
      </c>
      <c r="X2475">
        <v>2</v>
      </c>
      <c r="Y2475">
        <v>95</v>
      </c>
      <c r="Z2475" t="s">
        <v>968</v>
      </c>
      <c r="AA2475" t="s">
        <v>969</v>
      </c>
      <c r="AB2475">
        <v>1</v>
      </c>
      <c r="AC2475" t="s">
        <v>960</v>
      </c>
      <c r="AD2475">
        <v>1</v>
      </c>
      <c r="AE2475">
        <v>20100831</v>
      </c>
      <c r="AF2475" s="358">
        <v>40421</v>
      </c>
      <c r="AG2475" s="147">
        <v>40421</v>
      </c>
      <c r="AH2475" s="147">
        <v>2010</v>
      </c>
      <c r="AU2475">
        <v>2010</v>
      </c>
      <c r="AV2475" t="s">
        <v>970</v>
      </c>
      <c r="AY2475" t="s">
        <v>970</v>
      </c>
      <c r="AZ2475" t="s">
        <v>962</v>
      </c>
    </row>
    <row r="2476" spans="21:52">
      <c r="U2476" t="s">
        <v>232</v>
      </c>
      <c r="V2476" t="s">
        <v>230</v>
      </c>
      <c r="W2476" t="s">
        <v>233</v>
      </c>
      <c r="X2476">
        <v>2</v>
      </c>
      <c r="Y2476">
        <v>95</v>
      </c>
      <c r="Z2476" t="s">
        <v>968</v>
      </c>
      <c r="AA2476" t="s">
        <v>969</v>
      </c>
      <c r="AB2476">
        <v>1</v>
      </c>
      <c r="AC2476" t="s">
        <v>960</v>
      </c>
      <c r="AD2476">
        <v>1</v>
      </c>
      <c r="AE2476">
        <v>20100930</v>
      </c>
      <c r="AF2476" s="358">
        <v>40451</v>
      </c>
      <c r="AG2476" s="147">
        <v>40451</v>
      </c>
      <c r="AH2476" s="147">
        <v>2010</v>
      </c>
      <c r="AU2476">
        <v>2380</v>
      </c>
      <c r="AV2476" t="s">
        <v>970</v>
      </c>
      <c r="AY2476" t="s">
        <v>970</v>
      </c>
      <c r="AZ2476" t="s">
        <v>962</v>
      </c>
    </row>
    <row r="2477" spans="21:52">
      <c r="U2477" t="s">
        <v>232</v>
      </c>
      <c r="V2477" t="s">
        <v>230</v>
      </c>
      <c r="W2477" t="s">
        <v>233</v>
      </c>
      <c r="X2477">
        <v>2</v>
      </c>
      <c r="Y2477">
        <v>95</v>
      </c>
      <c r="Z2477" t="s">
        <v>968</v>
      </c>
      <c r="AA2477" t="s">
        <v>969</v>
      </c>
      <c r="AB2477">
        <v>1</v>
      </c>
      <c r="AC2477" t="s">
        <v>960</v>
      </c>
      <c r="AD2477">
        <v>1</v>
      </c>
      <c r="AE2477">
        <v>20101031</v>
      </c>
      <c r="AF2477" s="358">
        <v>40482</v>
      </c>
      <c r="AG2477" s="147">
        <v>40482</v>
      </c>
      <c r="AH2477" s="147">
        <v>2010</v>
      </c>
      <c r="AU2477">
        <v>2190</v>
      </c>
      <c r="AV2477" t="s">
        <v>970</v>
      </c>
      <c r="AY2477" t="s">
        <v>970</v>
      </c>
      <c r="AZ2477" t="s">
        <v>962</v>
      </c>
    </row>
    <row r="2478" spans="21:52">
      <c r="U2478" t="s">
        <v>232</v>
      </c>
      <c r="V2478" t="s">
        <v>230</v>
      </c>
      <c r="W2478" t="s">
        <v>233</v>
      </c>
      <c r="X2478">
        <v>2</v>
      </c>
      <c r="Y2478">
        <v>95</v>
      </c>
      <c r="Z2478" t="s">
        <v>968</v>
      </c>
      <c r="AA2478" t="s">
        <v>969</v>
      </c>
      <c r="AB2478">
        <v>1</v>
      </c>
      <c r="AC2478" t="s">
        <v>960</v>
      </c>
      <c r="AD2478">
        <v>1</v>
      </c>
      <c r="AE2478">
        <v>20101130</v>
      </c>
      <c r="AF2478" s="358">
        <v>40512</v>
      </c>
      <c r="AG2478" s="147">
        <v>40512</v>
      </c>
      <c r="AH2478" s="147">
        <v>2010</v>
      </c>
      <c r="AU2478">
        <v>2250</v>
      </c>
      <c r="AV2478" t="s">
        <v>970</v>
      </c>
      <c r="AY2478" t="s">
        <v>970</v>
      </c>
      <c r="AZ2478" t="s">
        <v>962</v>
      </c>
    </row>
    <row r="2479" spans="21:52">
      <c r="U2479" t="s">
        <v>232</v>
      </c>
      <c r="V2479" t="s">
        <v>230</v>
      </c>
      <c r="W2479" t="s">
        <v>233</v>
      </c>
      <c r="X2479">
        <v>2</v>
      </c>
      <c r="Y2479">
        <v>95</v>
      </c>
      <c r="Z2479" t="s">
        <v>968</v>
      </c>
      <c r="AA2479" t="s">
        <v>969</v>
      </c>
      <c r="AB2479">
        <v>1</v>
      </c>
      <c r="AC2479" t="s">
        <v>960</v>
      </c>
      <c r="AD2479">
        <v>1</v>
      </c>
      <c r="AE2479">
        <v>20101231</v>
      </c>
      <c r="AF2479" s="358">
        <v>40543</v>
      </c>
      <c r="AG2479" s="147">
        <v>40543</v>
      </c>
      <c r="AH2479" s="147">
        <v>2010</v>
      </c>
      <c r="AU2479">
        <v>1920</v>
      </c>
      <c r="AV2479" t="s">
        <v>970</v>
      </c>
      <c r="AY2479" t="s">
        <v>970</v>
      </c>
      <c r="AZ2479" t="s">
        <v>962</v>
      </c>
    </row>
    <row r="2480" spans="21:52">
      <c r="U2480" t="s">
        <v>232</v>
      </c>
      <c r="V2480" t="s">
        <v>230</v>
      </c>
      <c r="W2480" t="s">
        <v>233</v>
      </c>
      <c r="X2480">
        <v>2</v>
      </c>
      <c r="Y2480">
        <v>95</v>
      </c>
      <c r="Z2480" t="s">
        <v>968</v>
      </c>
      <c r="AA2480" t="s">
        <v>969</v>
      </c>
      <c r="AB2480">
        <v>1</v>
      </c>
      <c r="AC2480" t="s">
        <v>960</v>
      </c>
      <c r="AD2480">
        <v>1</v>
      </c>
      <c r="AE2480">
        <v>20110131</v>
      </c>
      <c r="AF2480" s="358">
        <v>40574</v>
      </c>
      <c r="AG2480" s="147">
        <v>40574</v>
      </c>
      <c r="AH2480" s="147">
        <v>2011</v>
      </c>
      <c r="AU2480">
        <v>1860</v>
      </c>
      <c r="AV2480" t="s">
        <v>970</v>
      </c>
      <c r="AY2480" t="s">
        <v>970</v>
      </c>
      <c r="AZ2480" t="s">
        <v>962</v>
      </c>
    </row>
    <row r="2481" spans="21:63">
      <c r="U2481" t="s">
        <v>232</v>
      </c>
      <c r="V2481" t="s">
        <v>230</v>
      </c>
      <c r="W2481" t="s">
        <v>233</v>
      </c>
      <c r="X2481">
        <v>2</v>
      </c>
      <c r="Y2481">
        <v>95</v>
      </c>
      <c r="Z2481" t="s">
        <v>968</v>
      </c>
      <c r="AA2481" t="s">
        <v>969</v>
      </c>
      <c r="AB2481">
        <v>1</v>
      </c>
      <c r="AC2481" t="s">
        <v>960</v>
      </c>
      <c r="AD2481">
        <v>1</v>
      </c>
      <c r="AE2481">
        <v>20110228</v>
      </c>
      <c r="AF2481" s="358">
        <v>40602</v>
      </c>
      <c r="AG2481" s="147">
        <v>40602</v>
      </c>
      <c r="AH2481" s="147">
        <v>2011</v>
      </c>
      <c r="AU2481">
        <v>1800</v>
      </c>
      <c r="AV2481" t="s">
        <v>970</v>
      </c>
      <c r="AY2481" t="s">
        <v>970</v>
      </c>
      <c r="AZ2481" t="s">
        <v>962</v>
      </c>
    </row>
    <row r="2482" spans="21:63">
      <c r="U2482" t="s">
        <v>232</v>
      </c>
      <c r="V2482" t="s">
        <v>230</v>
      </c>
      <c r="W2482" t="s">
        <v>233</v>
      </c>
      <c r="X2482">
        <v>2</v>
      </c>
      <c r="Y2482">
        <v>95</v>
      </c>
      <c r="Z2482" t="s">
        <v>968</v>
      </c>
      <c r="AA2482" t="s">
        <v>969</v>
      </c>
      <c r="AB2482">
        <v>1</v>
      </c>
      <c r="AC2482" t="s">
        <v>960</v>
      </c>
      <c r="AD2482">
        <v>1</v>
      </c>
      <c r="AE2482">
        <v>20110331</v>
      </c>
      <c r="AF2482" s="358">
        <v>40633</v>
      </c>
      <c r="AG2482" s="147">
        <v>40633</v>
      </c>
      <c r="AH2482" s="147">
        <v>2011</v>
      </c>
      <c r="AU2482">
        <v>1740</v>
      </c>
      <c r="AV2482" t="s">
        <v>970</v>
      </c>
      <c r="AY2482" t="s">
        <v>970</v>
      </c>
      <c r="AZ2482" t="s">
        <v>962</v>
      </c>
    </row>
    <row r="2483" spans="21:63">
      <c r="U2483" t="s">
        <v>232</v>
      </c>
      <c r="V2483" t="s">
        <v>230</v>
      </c>
      <c r="W2483" t="s">
        <v>233</v>
      </c>
      <c r="X2483">
        <v>2</v>
      </c>
      <c r="Y2483">
        <v>95</v>
      </c>
      <c r="Z2483" t="s">
        <v>968</v>
      </c>
      <c r="AA2483" t="s">
        <v>969</v>
      </c>
      <c r="AB2483">
        <v>1</v>
      </c>
      <c r="AC2483" t="s">
        <v>960</v>
      </c>
      <c r="AD2483">
        <v>1</v>
      </c>
      <c r="AE2483">
        <v>20110430</v>
      </c>
      <c r="AF2483" s="358">
        <v>40663</v>
      </c>
      <c r="AG2483" s="147">
        <v>40663</v>
      </c>
      <c r="AH2483" s="147">
        <v>2011</v>
      </c>
      <c r="AU2483">
        <v>1770</v>
      </c>
      <c r="AV2483" t="s">
        <v>970</v>
      </c>
      <c r="AY2483" t="s">
        <v>970</v>
      </c>
      <c r="AZ2483" t="s">
        <v>962</v>
      </c>
    </row>
    <row r="2484" spans="21:63">
      <c r="U2484" t="s">
        <v>232</v>
      </c>
      <c r="V2484" t="s">
        <v>230</v>
      </c>
      <c r="W2484" t="s">
        <v>233</v>
      </c>
      <c r="X2484">
        <v>2</v>
      </c>
      <c r="Y2484">
        <v>95</v>
      </c>
      <c r="Z2484" t="s">
        <v>968</v>
      </c>
      <c r="AA2484" t="s">
        <v>969</v>
      </c>
      <c r="AB2484">
        <v>1</v>
      </c>
      <c r="AC2484" t="s">
        <v>960</v>
      </c>
      <c r="AD2484">
        <v>1</v>
      </c>
      <c r="AE2484">
        <v>20110531</v>
      </c>
      <c r="AF2484" s="358">
        <v>40694</v>
      </c>
      <c r="AG2484" s="147">
        <v>40694</v>
      </c>
      <c r="AH2484" s="147">
        <v>2011</v>
      </c>
      <c r="AU2484">
        <v>2770</v>
      </c>
      <c r="AV2484" t="s">
        <v>970</v>
      </c>
      <c r="AY2484" t="s">
        <v>970</v>
      </c>
      <c r="AZ2484" t="s">
        <v>962</v>
      </c>
    </row>
    <row r="2485" spans="21:63">
      <c r="U2485" t="s">
        <v>232</v>
      </c>
      <c r="V2485" t="s">
        <v>230</v>
      </c>
      <c r="W2485" t="s">
        <v>233</v>
      </c>
      <c r="X2485">
        <v>2</v>
      </c>
      <c r="Y2485">
        <v>95</v>
      </c>
      <c r="Z2485" t="s">
        <v>968</v>
      </c>
      <c r="AA2485" t="s">
        <v>969</v>
      </c>
      <c r="AB2485">
        <v>1</v>
      </c>
      <c r="AC2485" t="s">
        <v>960</v>
      </c>
      <c r="AD2485">
        <v>1</v>
      </c>
      <c r="AE2485">
        <v>20110630</v>
      </c>
      <c r="AF2485" s="358">
        <v>40724</v>
      </c>
      <c r="AG2485" s="147">
        <v>40724</v>
      </c>
      <c r="AH2485" s="147">
        <v>2011</v>
      </c>
      <c r="AU2485">
        <v>2800</v>
      </c>
      <c r="AV2485" t="s">
        <v>970</v>
      </c>
      <c r="AY2485" t="s">
        <v>970</v>
      </c>
      <c r="AZ2485" t="s">
        <v>962</v>
      </c>
    </row>
    <row r="2486" spans="21:63">
      <c r="U2486" t="s">
        <v>232</v>
      </c>
      <c r="V2486" t="s">
        <v>230</v>
      </c>
      <c r="W2486" t="s">
        <v>233</v>
      </c>
      <c r="X2486">
        <v>2</v>
      </c>
      <c r="Y2486">
        <v>95</v>
      </c>
      <c r="Z2486" t="s">
        <v>968</v>
      </c>
      <c r="AA2486" t="s">
        <v>969</v>
      </c>
      <c r="AB2486">
        <v>1</v>
      </c>
      <c r="AC2486" t="s">
        <v>960</v>
      </c>
      <c r="AD2486">
        <v>1</v>
      </c>
      <c r="AE2486">
        <v>20110731</v>
      </c>
      <c r="AF2486" s="358">
        <v>40755</v>
      </c>
      <c r="AG2486" s="147">
        <v>40755</v>
      </c>
      <c r="AH2486" s="147">
        <v>2011</v>
      </c>
      <c r="AU2486">
        <v>2850</v>
      </c>
      <c r="AV2486" t="s">
        <v>970</v>
      </c>
      <c r="AY2486" t="s">
        <v>970</v>
      </c>
      <c r="AZ2486" t="s">
        <v>962</v>
      </c>
    </row>
    <row r="2487" spans="21:63">
      <c r="U2487" t="s">
        <v>232</v>
      </c>
      <c r="V2487" t="s">
        <v>230</v>
      </c>
      <c r="W2487" t="s">
        <v>233</v>
      </c>
      <c r="X2487">
        <v>2</v>
      </c>
      <c r="Y2487">
        <v>95</v>
      </c>
      <c r="Z2487" t="s">
        <v>968</v>
      </c>
      <c r="AA2487" t="s">
        <v>969</v>
      </c>
      <c r="AB2487">
        <v>1</v>
      </c>
      <c r="AC2487" t="s">
        <v>960</v>
      </c>
      <c r="AD2487">
        <v>1</v>
      </c>
      <c r="AE2487">
        <v>20110831</v>
      </c>
      <c r="AF2487" s="358">
        <v>40786</v>
      </c>
      <c r="AG2487" s="147">
        <v>40786</v>
      </c>
      <c r="AH2487" s="147">
        <v>2011</v>
      </c>
      <c r="AU2487">
        <v>2560</v>
      </c>
      <c r="AV2487" t="s">
        <v>970</v>
      </c>
      <c r="AY2487" t="s">
        <v>970</v>
      </c>
      <c r="AZ2487" t="s">
        <v>962</v>
      </c>
    </row>
    <row r="2488" spans="21:63">
      <c r="U2488" t="s">
        <v>232</v>
      </c>
      <c r="V2488" t="s">
        <v>230</v>
      </c>
      <c r="W2488" t="s">
        <v>233</v>
      </c>
      <c r="X2488">
        <v>2</v>
      </c>
      <c r="Y2488">
        <v>95</v>
      </c>
      <c r="Z2488" t="s">
        <v>968</v>
      </c>
      <c r="AA2488" t="s">
        <v>969</v>
      </c>
      <c r="AB2488">
        <v>1</v>
      </c>
      <c r="AC2488" t="s">
        <v>960</v>
      </c>
      <c r="AD2488">
        <v>1</v>
      </c>
      <c r="AE2488">
        <v>20110930</v>
      </c>
      <c r="AF2488" s="358">
        <v>40816</v>
      </c>
      <c r="AG2488" s="147">
        <v>40816</v>
      </c>
      <c r="AH2488" s="147">
        <v>2011</v>
      </c>
      <c r="AU2488">
        <v>2610</v>
      </c>
      <c r="AV2488" t="s">
        <v>970</v>
      </c>
      <c r="AY2488" t="s">
        <v>970</v>
      </c>
      <c r="AZ2488" t="s">
        <v>962</v>
      </c>
    </row>
    <row r="2489" spans="21:63">
      <c r="U2489" t="s">
        <v>232</v>
      </c>
      <c r="V2489" t="s">
        <v>230</v>
      </c>
      <c r="W2489" t="s">
        <v>233</v>
      </c>
      <c r="X2489">
        <v>2</v>
      </c>
      <c r="Y2489">
        <v>95</v>
      </c>
      <c r="Z2489" t="s">
        <v>968</v>
      </c>
      <c r="AA2489" t="s">
        <v>969</v>
      </c>
      <c r="AB2489">
        <v>1</v>
      </c>
      <c r="AC2489" t="s">
        <v>960</v>
      </c>
      <c r="AD2489">
        <v>1</v>
      </c>
      <c r="AE2489">
        <v>20111031</v>
      </c>
      <c r="AF2489" s="358">
        <v>40847</v>
      </c>
      <c r="AG2489" s="147">
        <v>40847</v>
      </c>
      <c r="AH2489" s="147">
        <v>2011</v>
      </c>
      <c r="AU2489">
        <v>2740</v>
      </c>
      <c r="AV2489" t="s">
        <v>970</v>
      </c>
      <c r="AY2489" t="s">
        <v>970</v>
      </c>
      <c r="AZ2489" t="s">
        <v>962</v>
      </c>
    </row>
    <row r="2490" spans="21:63">
      <c r="U2490" t="s">
        <v>232</v>
      </c>
      <c r="V2490" t="s">
        <v>230</v>
      </c>
      <c r="W2490" t="s">
        <v>233</v>
      </c>
      <c r="X2490">
        <v>2</v>
      </c>
      <c r="Y2490">
        <v>95</v>
      </c>
      <c r="Z2490" t="s">
        <v>968</v>
      </c>
      <c r="AA2490" t="s">
        <v>969</v>
      </c>
      <c r="AB2490">
        <v>1</v>
      </c>
      <c r="AC2490" t="s">
        <v>960</v>
      </c>
      <c r="AD2490">
        <v>1</v>
      </c>
      <c r="AE2490">
        <v>20111130</v>
      </c>
      <c r="AF2490" s="358">
        <v>40877</v>
      </c>
      <c r="AG2490" s="147">
        <v>40877</v>
      </c>
      <c r="AH2490" s="147">
        <v>2011</v>
      </c>
      <c r="AU2490">
        <v>2400</v>
      </c>
      <c r="AV2490" t="s">
        <v>970</v>
      </c>
      <c r="AY2490" t="s">
        <v>970</v>
      </c>
      <c r="AZ2490" t="s">
        <v>962</v>
      </c>
    </row>
    <row r="2491" spans="21:63">
      <c r="U2491" t="s">
        <v>232</v>
      </c>
      <c r="V2491" t="s">
        <v>230</v>
      </c>
      <c r="W2491" t="s">
        <v>233</v>
      </c>
      <c r="X2491">
        <v>2</v>
      </c>
      <c r="Y2491">
        <v>95</v>
      </c>
      <c r="Z2491" t="s">
        <v>968</v>
      </c>
      <c r="AA2491" t="s">
        <v>969</v>
      </c>
      <c r="AB2491">
        <v>1</v>
      </c>
      <c r="AC2491" t="s">
        <v>960</v>
      </c>
      <c r="AD2491">
        <v>1</v>
      </c>
      <c r="AE2491">
        <v>20111231</v>
      </c>
      <c r="AF2491" s="358">
        <v>40908</v>
      </c>
      <c r="AG2491" s="147">
        <v>40908</v>
      </c>
      <c r="AH2491" s="147">
        <v>2011</v>
      </c>
      <c r="AU2491">
        <v>1770</v>
      </c>
      <c r="AV2491" t="s">
        <v>970</v>
      </c>
      <c r="AY2491" t="s">
        <v>970</v>
      </c>
      <c r="AZ2491" t="s">
        <v>962</v>
      </c>
    </row>
    <row r="2492" spans="21:63">
      <c r="U2492" t="s">
        <v>232</v>
      </c>
      <c r="V2492" t="s">
        <v>230</v>
      </c>
      <c r="W2492" t="s">
        <v>233</v>
      </c>
      <c r="X2492">
        <v>2</v>
      </c>
      <c r="Y2492">
        <v>95</v>
      </c>
      <c r="Z2492" t="s">
        <v>968</v>
      </c>
      <c r="AA2492" t="s">
        <v>969</v>
      </c>
      <c r="AB2492">
        <v>1</v>
      </c>
      <c r="AC2492" t="s">
        <v>960</v>
      </c>
      <c r="AD2492">
        <v>1</v>
      </c>
      <c r="AE2492">
        <v>20120131</v>
      </c>
      <c r="AF2492" s="358">
        <v>40939</v>
      </c>
      <c r="AG2492" s="147">
        <v>40939</v>
      </c>
      <c r="AH2492" s="147">
        <v>2012</v>
      </c>
      <c r="AU2492">
        <v>1750</v>
      </c>
      <c r="AV2492" t="s">
        <v>970</v>
      </c>
      <c r="AY2492" t="s">
        <v>970</v>
      </c>
      <c r="AZ2492" t="s">
        <v>962</v>
      </c>
    </row>
    <row r="2493" spans="21:63">
      <c r="U2493" t="s">
        <v>232</v>
      </c>
      <c r="V2493" t="s">
        <v>230</v>
      </c>
      <c r="W2493" t="s">
        <v>233</v>
      </c>
      <c r="X2493">
        <v>2</v>
      </c>
      <c r="Y2493">
        <v>95</v>
      </c>
      <c r="Z2493" t="s">
        <v>968</v>
      </c>
      <c r="AA2493" t="s">
        <v>969</v>
      </c>
      <c r="AB2493">
        <v>1</v>
      </c>
      <c r="AC2493" t="s">
        <v>960</v>
      </c>
      <c r="AD2493">
        <v>1</v>
      </c>
      <c r="AE2493">
        <v>20120229</v>
      </c>
      <c r="AF2493" s="358">
        <v>40968</v>
      </c>
      <c r="AG2493" s="147">
        <v>40968</v>
      </c>
      <c r="AH2493" s="147">
        <v>2012</v>
      </c>
      <c r="AU2493">
        <v>1840</v>
      </c>
      <c r="AV2493" t="s">
        <v>970</v>
      </c>
      <c r="AY2493" t="s">
        <v>970</v>
      </c>
      <c r="AZ2493" t="s">
        <v>962</v>
      </c>
    </row>
    <row r="2494" spans="21:63">
      <c r="U2494" t="s">
        <v>232</v>
      </c>
      <c r="V2494" t="s">
        <v>230</v>
      </c>
      <c r="W2494" t="s">
        <v>233</v>
      </c>
      <c r="X2494">
        <v>2</v>
      </c>
      <c r="Y2494">
        <v>95</v>
      </c>
      <c r="Z2494" t="s">
        <v>968</v>
      </c>
      <c r="AA2494" t="s">
        <v>969</v>
      </c>
      <c r="AB2494">
        <v>1</v>
      </c>
      <c r="AC2494" t="s">
        <v>960</v>
      </c>
      <c r="AD2494">
        <v>1</v>
      </c>
      <c r="AE2494">
        <v>20120331</v>
      </c>
      <c r="AF2494" s="358">
        <v>40999</v>
      </c>
      <c r="AG2494" s="147">
        <v>40999</v>
      </c>
      <c r="AH2494" s="147">
        <v>2012</v>
      </c>
      <c r="AU2494">
        <v>2130</v>
      </c>
      <c r="AV2494" t="s">
        <v>970</v>
      </c>
      <c r="AY2494" t="s">
        <v>970</v>
      </c>
      <c r="AZ2494" t="s">
        <v>962</v>
      </c>
    </row>
    <row r="2495" spans="21:63">
      <c r="U2495" t="s">
        <v>232</v>
      </c>
      <c r="V2495" t="s">
        <v>230</v>
      </c>
      <c r="W2495" t="s">
        <v>233</v>
      </c>
      <c r="X2495">
        <v>2</v>
      </c>
      <c r="Y2495">
        <v>95</v>
      </c>
      <c r="Z2495" t="s">
        <v>968</v>
      </c>
      <c r="AA2495" t="s">
        <v>969</v>
      </c>
      <c r="AB2495">
        <v>1</v>
      </c>
      <c r="AC2495" t="s">
        <v>960</v>
      </c>
      <c r="AD2495">
        <v>1</v>
      </c>
      <c r="AE2495">
        <v>20120430</v>
      </c>
      <c r="AF2495" s="358">
        <v>41029</v>
      </c>
      <c r="AG2495" s="147">
        <v>41029</v>
      </c>
      <c r="AH2495" s="147">
        <v>2012</v>
      </c>
      <c r="AU2495">
        <v>2030</v>
      </c>
      <c r="AV2495" t="s">
        <v>970</v>
      </c>
      <c r="AY2495" t="s">
        <v>970</v>
      </c>
      <c r="AZ2495" t="s">
        <v>962</v>
      </c>
    </row>
    <row r="2496" spans="21:63">
      <c r="U2496" t="s">
        <v>232</v>
      </c>
      <c r="V2496" t="s">
        <v>230</v>
      </c>
      <c r="W2496" t="s">
        <v>233</v>
      </c>
      <c r="X2496">
        <v>2</v>
      </c>
      <c r="Y2496">
        <v>95</v>
      </c>
      <c r="Z2496" t="s">
        <v>968</v>
      </c>
      <c r="AA2496" t="s">
        <v>969</v>
      </c>
      <c r="AB2496">
        <v>1</v>
      </c>
      <c r="AC2496" t="s">
        <v>960</v>
      </c>
      <c r="AD2496">
        <v>1</v>
      </c>
      <c r="AE2496">
        <v>20120531</v>
      </c>
      <c r="AF2496" s="358">
        <v>41060</v>
      </c>
      <c r="AG2496" s="147">
        <v>41060</v>
      </c>
      <c r="AH2496" s="147">
        <v>2012</v>
      </c>
      <c r="AU2496">
        <v>2050</v>
      </c>
      <c r="AV2496" t="s">
        <v>970</v>
      </c>
      <c r="AY2496" t="s">
        <v>970</v>
      </c>
      <c r="AZ2496" t="s">
        <v>962</v>
      </c>
      <c r="BF2496">
        <v>2430</v>
      </c>
      <c r="BG2496" t="s">
        <v>970</v>
      </c>
      <c r="BJ2496" t="s">
        <v>970</v>
      </c>
      <c r="BK2496" t="s">
        <v>963</v>
      </c>
    </row>
    <row r="2497" spans="21:63">
      <c r="U2497" t="s">
        <v>232</v>
      </c>
      <c r="V2497" t="s">
        <v>230</v>
      </c>
      <c r="W2497" t="s">
        <v>233</v>
      </c>
      <c r="X2497">
        <v>2</v>
      </c>
      <c r="Y2497">
        <v>95</v>
      </c>
      <c r="Z2497" t="s">
        <v>968</v>
      </c>
      <c r="AA2497" t="s">
        <v>969</v>
      </c>
      <c r="AB2497">
        <v>1</v>
      </c>
      <c r="AC2497" t="s">
        <v>960</v>
      </c>
      <c r="AD2497">
        <v>1</v>
      </c>
      <c r="AE2497">
        <v>20120630</v>
      </c>
      <c r="AF2497" s="358">
        <v>41090</v>
      </c>
      <c r="AG2497" s="147">
        <v>41090</v>
      </c>
      <c r="AH2497" s="147">
        <v>2012</v>
      </c>
      <c r="AU2497">
        <v>1880</v>
      </c>
      <c r="AV2497" t="s">
        <v>970</v>
      </c>
      <c r="AY2497" t="s">
        <v>970</v>
      </c>
      <c r="AZ2497" t="s">
        <v>962</v>
      </c>
      <c r="BF2497">
        <v>1960</v>
      </c>
      <c r="BG2497" t="s">
        <v>970</v>
      </c>
      <c r="BJ2497" t="s">
        <v>970</v>
      </c>
      <c r="BK2497" t="s">
        <v>963</v>
      </c>
    </row>
    <row r="2498" spans="21:63">
      <c r="U2498" t="s">
        <v>232</v>
      </c>
      <c r="V2498" t="s">
        <v>230</v>
      </c>
      <c r="W2498" t="s">
        <v>233</v>
      </c>
      <c r="X2498">
        <v>2</v>
      </c>
      <c r="Y2498">
        <v>95</v>
      </c>
      <c r="Z2498" t="s">
        <v>968</v>
      </c>
      <c r="AA2498" t="s">
        <v>969</v>
      </c>
      <c r="AB2498">
        <v>1</v>
      </c>
      <c r="AC2498" t="s">
        <v>960</v>
      </c>
      <c r="AD2498">
        <v>1</v>
      </c>
      <c r="AE2498">
        <v>20120731</v>
      </c>
      <c r="AF2498" s="358">
        <v>41121</v>
      </c>
      <c r="AG2498" s="147">
        <v>41121</v>
      </c>
      <c r="AH2498" s="147">
        <v>2012</v>
      </c>
      <c r="AU2498">
        <v>1960</v>
      </c>
      <c r="AV2498" t="s">
        <v>970</v>
      </c>
      <c r="AY2498" t="s">
        <v>970</v>
      </c>
      <c r="AZ2498" t="s">
        <v>962</v>
      </c>
      <c r="BF2498">
        <v>2370</v>
      </c>
      <c r="BG2498" t="s">
        <v>970</v>
      </c>
      <c r="BJ2498" t="s">
        <v>970</v>
      </c>
      <c r="BK2498" t="s">
        <v>963</v>
      </c>
    </row>
    <row r="2499" spans="21:63">
      <c r="U2499" t="s">
        <v>232</v>
      </c>
      <c r="V2499" t="s">
        <v>230</v>
      </c>
      <c r="W2499" t="s">
        <v>233</v>
      </c>
      <c r="X2499">
        <v>2</v>
      </c>
      <c r="Y2499">
        <v>95</v>
      </c>
      <c r="Z2499" t="s">
        <v>968</v>
      </c>
      <c r="AA2499" t="s">
        <v>969</v>
      </c>
      <c r="AB2499">
        <v>1</v>
      </c>
      <c r="AC2499" t="s">
        <v>960</v>
      </c>
      <c r="AD2499">
        <v>1</v>
      </c>
      <c r="AE2499">
        <v>20120831</v>
      </c>
      <c r="AF2499" s="358">
        <v>41152</v>
      </c>
      <c r="AG2499" s="147">
        <v>41152</v>
      </c>
      <c r="AH2499" s="147">
        <v>2012</v>
      </c>
      <c r="AU2499">
        <v>1920</v>
      </c>
      <c r="AV2499" t="s">
        <v>970</v>
      </c>
      <c r="AY2499" t="s">
        <v>970</v>
      </c>
      <c r="AZ2499" t="s">
        <v>962</v>
      </c>
      <c r="BF2499">
        <v>1990</v>
      </c>
      <c r="BG2499" t="s">
        <v>970</v>
      </c>
      <c r="BJ2499" t="s">
        <v>970</v>
      </c>
      <c r="BK2499" t="s">
        <v>963</v>
      </c>
    </row>
    <row r="2500" spans="21:63">
      <c r="U2500" t="s">
        <v>232</v>
      </c>
      <c r="V2500" t="s">
        <v>230</v>
      </c>
      <c r="W2500" t="s">
        <v>233</v>
      </c>
      <c r="X2500">
        <v>2</v>
      </c>
      <c r="Y2500">
        <v>95</v>
      </c>
      <c r="Z2500" t="s">
        <v>968</v>
      </c>
      <c r="AA2500" t="s">
        <v>969</v>
      </c>
      <c r="AB2500">
        <v>1</v>
      </c>
      <c r="AC2500" t="s">
        <v>960</v>
      </c>
      <c r="AD2500">
        <v>1</v>
      </c>
      <c r="AE2500">
        <v>20120930</v>
      </c>
      <c r="AF2500" s="358">
        <v>41182</v>
      </c>
      <c r="AG2500" s="147">
        <v>41182</v>
      </c>
      <c r="AH2500" s="147">
        <v>2012</v>
      </c>
      <c r="AU2500">
        <v>2530</v>
      </c>
      <c r="AV2500" t="s">
        <v>970</v>
      </c>
      <c r="AY2500" t="s">
        <v>970</v>
      </c>
      <c r="AZ2500" t="s">
        <v>962</v>
      </c>
      <c r="BF2500">
        <v>2640</v>
      </c>
      <c r="BG2500" t="s">
        <v>970</v>
      </c>
      <c r="BJ2500" t="s">
        <v>970</v>
      </c>
      <c r="BK2500" t="s">
        <v>963</v>
      </c>
    </row>
    <row r="2501" spans="21:63">
      <c r="U2501" t="s">
        <v>232</v>
      </c>
      <c r="V2501" t="s">
        <v>230</v>
      </c>
      <c r="W2501" t="s">
        <v>233</v>
      </c>
      <c r="X2501">
        <v>2</v>
      </c>
      <c r="Y2501">
        <v>154</v>
      </c>
      <c r="Z2501" t="s">
        <v>974</v>
      </c>
      <c r="AA2501" t="s">
        <v>975</v>
      </c>
      <c r="AB2501">
        <v>1</v>
      </c>
      <c r="AC2501" t="s">
        <v>960</v>
      </c>
      <c r="AD2501">
        <v>1</v>
      </c>
      <c r="AE2501">
        <v>20120531</v>
      </c>
      <c r="AF2501" s="358">
        <v>41060</v>
      </c>
      <c r="AG2501" s="147">
        <v>41060</v>
      </c>
      <c r="AH2501" s="147">
        <v>2012</v>
      </c>
      <c r="AU2501">
        <v>660</v>
      </c>
      <c r="AV2501" t="s">
        <v>976</v>
      </c>
      <c r="AY2501" t="s">
        <v>976</v>
      </c>
      <c r="AZ2501" t="s">
        <v>962</v>
      </c>
      <c r="BF2501">
        <v>660</v>
      </c>
      <c r="BG2501" t="s">
        <v>976</v>
      </c>
      <c r="BJ2501" t="s">
        <v>976</v>
      </c>
      <c r="BK2501" t="s">
        <v>963</v>
      </c>
    </row>
    <row r="2502" spans="21:63">
      <c r="U2502" t="s">
        <v>232</v>
      </c>
      <c r="V2502" t="s">
        <v>230</v>
      </c>
      <c r="W2502" t="s">
        <v>233</v>
      </c>
      <c r="X2502">
        <v>2</v>
      </c>
      <c r="Y2502">
        <v>154</v>
      </c>
      <c r="Z2502" t="s">
        <v>974</v>
      </c>
      <c r="AA2502" t="s">
        <v>975</v>
      </c>
      <c r="AB2502">
        <v>1</v>
      </c>
      <c r="AC2502" t="s">
        <v>960</v>
      </c>
      <c r="AD2502">
        <v>1</v>
      </c>
      <c r="AE2502">
        <v>20120630</v>
      </c>
      <c r="AF2502" s="358">
        <v>41090</v>
      </c>
      <c r="AG2502" s="147">
        <v>41090</v>
      </c>
      <c r="AH2502" s="147">
        <v>2012</v>
      </c>
      <c r="AU2502">
        <v>560</v>
      </c>
      <c r="AV2502" t="s">
        <v>976</v>
      </c>
      <c r="AY2502" t="s">
        <v>976</v>
      </c>
      <c r="AZ2502" t="s">
        <v>962</v>
      </c>
      <c r="BF2502">
        <v>560</v>
      </c>
      <c r="BG2502" t="s">
        <v>976</v>
      </c>
      <c r="BJ2502" t="s">
        <v>976</v>
      </c>
      <c r="BK2502" t="s">
        <v>963</v>
      </c>
    </row>
    <row r="2503" spans="21:63">
      <c r="U2503" t="s">
        <v>232</v>
      </c>
      <c r="V2503" t="s">
        <v>230</v>
      </c>
      <c r="W2503" t="s">
        <v>233</v>
      </c>
      <c r="X2503">
        <v>2</v>
      </c>
      <c r="Y2503">
        <v>154</v>
      </c>
      <c r="Z2503" t="s">
        <v>974</v>
      </c>
      <c r="AA2503" t="s">
        <v>975</v>
      </c>
      <c r="AB2503">
        <v>1</v>
      </c>
      <c r="AC2503" t="s">
        <v>960</v>
      </c>
      <c r="AD2503">
        <v>1</v>
      </c>
      <c r="AE2503">
        <v>20120731</v>
      </c>
      <c r="AF2503" s="358">
        <v>41121</v>
      </c>
      <c r="AG2503" s="147">
        <v>41121</v>
      </c>
      <c r="AH2503" s="147">
        <v>2012</v>
      </c>
      <c r="AU2503">
        <v>560</v>
      </c>
      <c r="AV2503" t="s">
        <v>976</v>
      </c>
      <c r="AY2503" t="s">
        <v>976</v>
      </c>
      <c r="AZ2503" t="s">
        <v>962</v>
      </c>
      <c r="BF2503">
        <v>560</v>
      </c>
      <c r="BG2503" t="s">
        <v>976</v>
      </c>
      <c r="BJ2503" t="s">
        <v>976</v>
      </c>
      <c r="BK2503" t="s">
        <v>963</v>
      </c>
    </row>
    <row r="2504" spans="21:63">
      <c r="U2504" t="s">
        <v>232</v>
      </c>
      <c r="V2504" t="s">
        <v>230</v>
      </c>
      <c r="W2504" t="s">
        <v>233</v>
      </c>
      <c r="X2504">
        <v>2</v>
      </c>
      <c r="Y2504">
        <v>154</v>
      </c>
      <c r="Z2504" t="s">
        <v>974</v>
      </c>
      <c r="AA2504" t="s">
        <v>975</v>
      </c>
      <c r="AB2504">
        <v>1</v>
      </c>
      <c r="AC2504" t="s">
        <v>960</v>
      </c>
      <c r="AD2504">
        <v>1</v>
      </c>
      <c r="AE2504">
        <v>20120831</v>
      </c>
      <c r="AF2504" s="358">
        <v>41152</v>
      </c>
      <c r="AG2504" s="147">
        <v>41152</v>
      </c>
      <c r="AH2504" s="147">
        <v>2012</v>
      </c>
      <c r="AU2504">
        <v>580</v>
      </c>
      <c r="AV2504" t="s">
        <v>976</v>
      </c>
      <c r="AY2504" t="s">
        <v>976</v>
      </c>
      <c r="AZ2504" t="s">
        <v>962</v>
      </c>
      <c r="BF2504">
        <v>580</v>
      </c>
      <c r="BG2504" t="s">
        <v>976</v>
      </c>
      <c r="BJ2504" t="s">
        <v>976</v>
      </c>
      <c r="BK2504" t="s">
        <v>963</v>
      </c>
    </row>
    <row r="2505" spans="21:63">
      <c r="U2505" t="s">
        <v>232</v>
      </c>
      <c r="V2505" t="s">
        <v>230</v>
      </c>
      <c r="W2505" t="s">
        <v>233</v>
      </c>
      <c r="X2505">
        <v>2</v>
      </c>
      <c r="Y2505">
        <v>154</v>
      </c>
      <c r="Z2505" t="s">
        <v>974</v>
      </c>
      <c r="AA2505" t="s">
        <v>975</v>
      </c>
      <c r="AB2505">
        <v>1</v>
      </c>
      <c r="AC2505" t="s">
        <v>960</v>
      </c>
      <c r="AD2505">
        <v>1</v>
      </c>
      <c r="AE2505">
        <v>20120930</v>
      </c>
      <c r="AF2505" s="358">
        <v>41182</v>
      </c>
      <c r="AG2505" s="147">
        <v>41182</v>
      </c>
      <c r="AH2505" s="147">
        <v>2012</v>
      </c>
      <c r="AU2505">
        <v>540</v>
      </c>
      <c r="AV2505" t="s">
        <v>976</v>
      </c>
      <c r="AY2505" t="s">
        <v>976</v>
      </c>
      <c r="AZ2505" t="s">
        <v>962</v>
      </c>
      <c r="BF2505">
        <v>540</v>
      </c>
      <c r="BG2505" t="s">
        <v>976</v>
      </c>
      <c r="BJ2505" t="s">
        <v>976</v>
      </c>
      <c r="BK2505" t="s">
        <v>963</v>
      </c>
    </row>
    <row r="2506" spans="21:63">
      <c r="U2506" t="s">
        <v>232</v>
      </c>
      <c r="V2506" t="s">
        <v>230</v>
      </c>
      <c r="W2506" t="s">
        <v>233</v>
      </c>
      <c r="X2506">
        <v>2</v>
      </c>
      <c r="Y2506">
        <v>310</v>
      </c>
      <c r="Z2506" t="s">
        <v>1050</v>
      </c>
      <c r="AA2506" t="s">
        <v>1051</v>
      </c>
      <c r="AB2506">
        <v>1</v>
      </c>
      <c r="AC2506" t="s">
        <v>960</v>
      </c>
      <c r="AD2506">
        <v>6</v>
      </c>
      <c r="AE2506">
        <v>20090930</v>
      </c>
      <c r="AF2506" s="358">
        <v>40086</v>
      </c>
      <c r="AG2506" s="147">
        <v>40086</v>
      </c>
      <c r="AH2506" s="147">
        <v>2009</v>
      </c>
      <c r="BE2506" t="s">
        <v>984</v>
      </c>
      <c r="BF2506">
        <v>5</v>
      </c>
      <c r="BG2506" t="s">
        <v>976</v>
      </c>
      <c r="BJ2506" t="s">
        <v>976</v>
      </c>
      <c r="BK2506" t="s">
        <v>963</v>
      </c>
    </row>
    <row r="2507" spans="21:63">
      <c r="U2507" t="s">
        <v>232</v>
      </c>
      <c r="V2507" t="s">
        <v>230</v>
      </c>
      <c r="W2507" t="s">
        <v>233</v>
      </c>
      <c r="X2507">
        <v>2</v>
      </c>
      <c r="Y2507">
        <v>310</v>
      </c>
      <c r="Z2507" t="s">
        <v>1050</v>
      </c>
      <c r="AA2507" t="s">
        <v>1051</v>
      </c>
      <c r="AB2507">
        <v>1</v>
      </c>
      <c r="AC2507" t="s">
        <v>960</v>
      </c>
      <c r="AD2507">
        <v>6</v>
      </c>
      <c r="AE2507">
        <v>20100331</v>
      </c>
      <c r="AF2507" s="358">
        <v>40268</v>
      </c>
      <c r="AG2507" s="147">
        <v>40268</v>
      </c>
      <c r="AH2507" s="147">
        <v>2010</v>
      </c>
      <c r="BE2507" t="s">
        <v>984</v>
      </c>
      <c r="BF2507">
        <v>5</v>
      </c>
      <c r="BG2507" t="s">
        <v>976</v>
      </c>
      <c r="BJ2507" t="s">
        <v>976</v>
      </c>
      <c r="BK2507" t="s">
        <v>963</v>
      </c>
    </row>
    <row r="2508" spans="21:63">
      <c r="U2508" t="s">
        <v>232</v>
      </c>
      <c r="V2508" t="s">
        <v>230</v>
      </c>
      <c r="W2508" t="s">
        <v>233</v>
      </c>
      <c r="X2508">
        <v>2</v>
      </c>
      <c r="Y2508">
        <v>310</v>
      </c>
      <c r="Z2508" t="s">
        <v>1050</v>
      </c>
      <c r="AA2508" t="s">
        <v>1051</v>
      </c>
      <c r="AB2508">
        <v>1</v>
      </c>
      <c r="AC2508" t="s">
        <v>960</v>
      </c>
      <c r="AD2508">
        <v>6</v>
      </c>
      <c r="AE2508">
        <v>20100930</v>
      </c>
      <c r="AF2508" s="358">
        <v>40451</v>
      </c>
      <c r="AG2508" s="147">
        <v>40451</v>
      </c>
      <c r="AH2508" s="147">
        <v>2010</v>
      </c>
      <c r="BE2508" t="s">
        <v>984</v>
      </c>
      <c r="BF2508">
        <v>5</v>
      </c>
      <c r="BG2508" t="s">
        <v>976</v>
      </c>
      <c r="BJ2508" t="s">
        <v>976</v>
      </c>
      <c r="BK2508" t="s">
        <v>963</v>
      </c>
    </row>
    <row r="2509" spans="21:63">
      <c r="U2509" t="s">
        <v>232</v>
      </c>
      <c r="V2509" t="s">
        <v>230</v>
      </c>
      <c r="W2509" t="s">
        <v>233</v>
      </c>
      <c r="X2509">
        <v>2</v>
      </c>
      <c r="Y2509">
        <v>310</v>
      </c>
      <c r="Z2509" t="s">
        <v>1050</v>
      </c>
      <c r="AA2509" t="s">
        <v>1051</v>
      </c>
      <c r="AB2509">
        <v>1</v>
      </c>
      <c r="AC2509" t="s">
        <v>960</v>
      </c>
      <c r="AD2509">
        <v>6</v>
      </c>
      <c r="AE2509">
        <v>20110331</v>
      </c>
      <c r="AF2509" s="358">
        <v>40633</v>
      </c>
      <c r="AG2509" s="147">
        <v>40633</v>
      </c>
      <c r="AH2509" s="147">
        <v>2011</v>
      </c>
      <c r="BE2509" t="s">
        <v>984</v>
      </c>
      <c r="BF2509">
        <v>5</v>
      </c>
      <c r="BG2509" t="s">
        <v>976</v>
      </c>
      <c r="BJ2509" t="s">
        <v>976</v>
      </c>
      <c r="BK2509" t="s">
        <v>963</v>
      </c>
    </row>
    <row r="2510" spans="21:63">
      <c r="U2510" t="s">
        <v>232</v>
      </c>
      <c r="V2510" t="s">
        <v>230</v>
      </c>
      <c r="W2510" t="s">
        <v>233</v>
      </c>
      <c r="X2510">
        <v>2</v>
      </c>
      <c r="Y2510">
        <v>310</v>
      </c>
      <c r="Z2510" t="s">
        <v>1050</v>
      </c>
      <c r="AA2510" t="s">
        <v>1051</v>
      </c>
      <c r="AB2510">
        <v>1</v>
      </c>
      <c r="AC2510" t="s">
        <v>960</v>
      </c>
      <c r="AD2510">
        <v>6</v>
      </c>
      <c r="AE2510">
        <v>20110930</v>
      </c>
      <c r="AF2510" s="358">
        <v>40816</v>
      </c>
      <c r="AG2510" s="147">
        <v>40816</v>
      </c>
      <c r="AH2510" s="147">
        <v>2011</v>
      </c>
      <c r="BE2510" t="s">
        <v>984</v>
      </c>
      <c r="BF2510">
        <v>5</v>
      </c>
      <c r="BG2510" t="s">
        <v>976</v>
      </c>
      <c r="BJ2510" t="s">
        <v>976</v>
      </c>
      <c r="BK2510" t="s">
        <v>963</v>
      </c>
    </row>
    <row r="2511" spans="21:63">
      <c r="U2511" t="s">
        <v>232</v>
      </c>
      <c r="V2511" t="s">
        <v>230</v>
      </c>
      <c r="W2511" t="s">
        <v>233</v>
      </c>
      <c r="X2511">
        <v>2</v>
      </c>
      <c r="Y2511">
        <v>310</v>
      </c>
      <c r="Z2511" t="s">
        <v>1050</v>
      </c>
      <c r="AA2511" t="s">
        <v>1051</v>
      </c>
      <c r="AB2511">
        <v>1</v>
      </c>
      <c r="AC2511" t="s">
        <v>960</v>
      </c>
      <c r="AD2511">
        <v>6</v>
      </c>
      <c r="AE2511">
        <v>20120331</v>
      </c>
      <c r="AF2511" s="358">
        <v>40999</v>
      </c>
      <c r="AG2511" s="147">
        <v>40999</v>
      </c>
      <c r="AH2511" s="147">
        <v>2012</v>
      </c>
      <c r="BE2511" t="s">
        <v>984</v>
      </c>
      <c r="BF2511">
        <v>5</v>
      </c>
      <c r="BG2511" t="s">
        <v>976</v>
      </c>
      <c r="BJ2511" t="s">
        <v>976</v>
      </c>
      <c r="BK2511" t="s">
        <v>963</v>
      </c>
    </row>
    <row r="2512" spans="21:63">
      <c r="U2512" t="s">
        <v>232</v>
      </c>
      <c r="V2512" t="s">
        <v>230</v>
      </c>
      <c r="W2512" t="s">
        <v>233</v>
      </c>
      <c r="X2512">
        <v>2</v>
      </c>
      <c r="Y2512">
        <v>400</v>
      </c>
      <c r="Z2512" t="s">
        <v>977</v>
      </c>
      <c r="AA2512" t="s">
        <v>978</v>
      </c>
      <c r="AB2512">
        <v>1</v>
      </c>
      <c r="AC2512" t="s">
        <v>960</v>
      </c>
      <c r="AD2512">
        <v>1</v>
      </c>
      <c r="AE2512">
        <v>20090731</v>
      </c>
      <c r="AF2512" s="358">
        <v>40025</v>
      </c>
      <c r="AG2512" s="147">
        <v>40025</v>
      </c>
      <c r="AH2512" s="147">
        <v>2009</v>
      </c>
      <c r="AJ2512">
        <v>8</v>
      </c>
      <c r="AK2512" t="s">
        <v>979</v>
      </c>
      <c r="AL2512" t="s">
        <v>980</v>
      </c>
      <c r="AM2512">
        <v>6.5</v>
      </c>
      <c r="AN2512" t="s">
        <v>979</v>
      </c>
      <c r="AO2512" t="s">
        <v>981</v>
      </c>
      <c r="BF2512">
        <v>8.1</v>
      </c>
      <c r="BG2512" t="s">
        <v>979</v>
      </c>
      <c r="BH2512" t="s">
        <v>971</v>
      </c>
      <c r="BI2512">
        <v>9</v>
      </c>
      <c r="BJ2512" t="s">
        <v>979</v>
      </c>
      <c r="BK2512" t="s">
        <v>963</v>
      </c>
    </row>
    <row r="2513" spans="21:63">
      <c r="U2513" t="s">
        <v>232</v>
      </c>
      <c r="V2513" t="s">
        <v>230</v>
      </c>
      <c r="W2513" t="s">
        <v>233</v>
      </c>
      <c r="X2513">
        <v>2</v>
      </c>
      <c r="Y2513">
        <v>400</v>
      </c>
      <c r="Z2513" t="s">
        <v>977</v>
      </c>
      <c r="AA2513" t="s">
        <v>978</v>
      </c>
      <c r="AB2513">
        <v>1</v>
      </c>
      <c r="AC2513" t="s">
        <v>960</v>
      </c>
      <c r="AD2513">
        <v>1</v>
      </c>
      <c r="AE2513">
        <v>20090831</v>
      </c>
      <c r="AF2513" s="358">
        <v>40056</v>
      </c>
      <c r="AG2513" s="147">
        <v>40056</v>
      </c>
      <c r="AH2513" s="147">
        <v>2009</v>
      </c>
      <c r="AJ2513">
        <v>7.9</v>
      </c>
      <c r="AK2513" t="s">
        <v>979</v>
      </c>
      <c r="AL2513" t="s">
        <v>980</v>
      </c>
      <c r="AM2513">
        <v>6.5</v>
      </c>
      <c r="AN2513" t="s">
        <v>979</v>
      </c>
      <c r="AO2513" t="s">
        <v>981</v>
      </c>
      <c r="BF2513">
        <v>8.1</v>
      </c>
      <c r="BG2513" t="s">
        <v>979</v>
      </c>
      <c r="BH2513" t="s">
        <v>971</v>
      </c>
      <c r="BI2513">
        <v>9</v>
      </c>
      <c r="BJ2513" t="s">
        <v>979</v>
      </c>
      <c r="BK2513" t="s">
        <v>963</v>
      </c>
    </row>
    <row r="2514" spans="21:63">
      <c r="U2514" t="s">
        <v>232</v>
      </c>
      <c r="V2514" t="s">
        <v>230</v>
      </c>
      <c r="W2514" t="s">
        <v>233</v>
      </c>
      <c r="X2514">
        <v>2</v>
      </c>
      <c r="Y2514">
        <v>400</v>
      </c>
      <c r="Z2514" t="s">
        <v>977</v>
      </c>
      <c r="AA2514" t="s">
        <v>978</v>
      </c>
      <c r="AB2514">
        <v>1</v>
      </c>
      <c r="AC2514" t="s">
        <v>960</v>
      </c>
      <c r="AD2514">
        <v>1</v>
      </c>
      <c r="AE2514">
        <v>20090930</v>
      </c>
      <c r="AF2514" s="358">
        <v>40086</v>
      </c>
      <c r="AG2514" s="147">
        <v>40086</v>
      </c>
      <c r="AH2514" s="147">
        <v>2009</v>
      </c>
      <c r="AJ2514">
        <v>7.9</v>
      </c>
      <c r="AK2514" t="s">
        <v>979</v>
      </c>
      <c r="AL2514" t="s">
        <v>980</v>
      </c>
      <c r="AM2514">
        <v>6.5</v>
      </c>
      <c r="AN2514" t="s">
        <v>979</v>
      </c>
      <c r="AO2514" t="s">
        <v>981</v>
      </c>
      <c r="BF2514">
        <v>8.1999999999999993</v>
      </c>
      <c r="BG2514" t="s">
        <v>979</v>
      </c>
      <c r="BH2514" t="s">
        <v>971</v>
      </c>
      <c r="BI2514">
        <v>9</v>
      </c>
      <c r="BJ2514" t="s">
        <v>979</v>
      </c>
      <c r="BK2514" t="s">
        <v>963</v>
      </c>
    </row>
    <row r="2515" spans="21:63">
      <c r="U2515" t="s">
        <v>232</v>
      </c>
      <c r="V2515" t="s">
        <v>230</v>
      </c>
      <c r="W2515" t="s">
        <v>233</v>
      </c>
      <c r="X2515">
        <v>2</v>
      </c>
      <c r="Y2515">
        <v>400</v>
      </c>
      <c r="Z2515" t="s">
        <v>977</v>
      </c>
      <c r="AA2515" t="s">
        <v>978</v>
      </c>
      <c r="AB2515">
        <v>1</v>
      </c>
      <c r="AC2515" t="s">
        <v>960</v>
      </c>
      <c r="AD2515">
        <v>1</v>
      </c>
      <c r="AE2515">
        <v>20091031</v>
      </c>
      <c r="AF2515" s="358">
        <v>40117</v>
      </c>
      <c r="AG2515" s="147">
        <v>40117</v>
      </c>
      <c r="AH2515" s="147">
        <v>2009</v>
      </c>
      <c r="AJ2515">
        <v>8</v>
      </c>
      <c r="AK2515" t="s">
        <v>979</v>
      </c>
      <c r="AL2515" t="s">
        <v>980</v>
      </c>
      <c r="AM2515">
        <v>6.5</v>
      </c>
      <c r="AN2515" t="s">
        <v>979</v>
      </c>
      <c r="AO2515" t="s">
        <v>981</v>
      </c>
      <c r="BF2515">
        <v>8.3000000000000007</v>
      </c>
      <c r="BG2515" t="s">
        <v>979</v>
      </c>
      <c r="BH2515" t="s">
        <v>971</v>
      </c>
      <c r="BI2515">
        <v>9</v>
      </c>
      <c r="BJ2515" t="s">
        <v>979</v>
      </c>
      <c r="BK2515" t="s">
        <v>963</v>
      </c>
    </row>
    <row r="2516" spans="21:63">
      <c r="U2516" t="s">
        <v>232</v>
      </c>
      <c r="V2516" t="s">
        <v>230</v>
      </c>
      <c r="W2516" t="s">
        <v>233</v>
      </c>
      <c r="X2516">
        <v>2</v>
      </c>
      <c r="Y2516">
        <v>400</v>
      </c>
      <c r="Z2516" t="s">
        <v>977</v>
      </c>
      <c r="AA2516" t="s">
        <v>978</v>
      </c>
      <c r="AB2516">
        <v>1</v>
      </c>
      <c r="AC2516" t="s">
        <v>960</v>
      </c>
      <c r="AD2516">
        <v>1</v>
      </c>
      <c r="AE2516">
        <v>20091130</v>
      </c>
      <c r="AF2516" s="358">
        <v>40147</v>
      </c>
      <c r="AG2516" s="147">
        <v>40147</v>
      </c>
      <c r="AH2516" s="147">
        <v>2009</v>
      </c>
      <c r="AJ2516">
        <v>8</v>
      </c>
      <c r="AK2516" t="s">
        <v>979</v>
      </c>
      <c r="AL2516" t="s">
        <v>980</v>
      </c>
      <c r="AM2516">
        <v>6.5</v>
      </c>
      <c r="AN2516" t="s">
        <v>979</v>
      </c>
      <c r="AO2516" t="s">
        <v>981</v>
      </c>
      <c r="BF2516">
        <v>8.4</v>
      </c>
      <c r="BG2516" t="s">
        <v>979</v>
      </c>
      <c r="BH2516" t="s">
        <v>971</v>
      </c>
      <c r="BI2516">
        <v>9</v>
      </c>
      <c r="BJ2516" t="s">
        <v>979</v>
      </c>
      <c r="BK2516" t="s">
        <v>963</v>
      </c>
    </row>
    <row r="2517" spans="21:63">
      <c r="U2517" t="s">
        <v>232</v>
      </c>
      <c r="V2517" t="s">
        <v>230</v>
      </c>
      <c r="W2517" t="s">
        <v>233</v>
      </c>
      <c r="X2517">
        <v>2</v>
      </c>
      <c r="Y2517">
        <v>400</v>
      </c>
      <c r="Z2517" t="s">
        <v>977</v>
      </c>
      <c r="AA2517" t="s">
        <v>978</v>
      </c>
      <c r="AB2517">
        <v>1</v>
      </c>
      <c r="AC2517" t="s">
        <v>960</v>
      </c>
      <c r="AD2517">
        <v>1</v>
      </c>
      <c r="AE2517">
        <v>20091231</v>
      </c>
      <c r="AF2517" s="358">
        <v>40178</v>
      </c>
      <c r="AG2517" s="147">
        <v>40178</v>
      </c>
      <c r="AH2517" s="147">
        <v>2009</v>
      </c>
      <c r="AJ2517">
        <v>7.8</v>
      </c>
      <c r="AK2517" t="s">
        <v>979</v>
      </c>
      <c r="AL2517" t="s">
        <v>980</v>
      </c>
      <c r="AM2517">
        <v>6.5</v>
      </c>
      <c r="AN2517" t="s">
        <v>979</v>
      </c>
      <c r="AO2517" t="s">
        <v>981</v>
      </c>
      <c r="BF2517">
        <v>8.4</v>
      </c>
      <c r="BG2517" t="s">
        <v>979</v>
      </c>
      <c r="BH2517" t="s">
        <v>971</v>
      </c>
      <c r="BI2517">
        <v>9</v>
      </c>
      <c r="BJ2517" t="s">
        <v>979</v>
      </c>
      <c r="BK2517" t="s">
        <v>963</v>
      </c>
    </row>
    <row r="2518" spans="21:63">
      <c r="U2518" t="s">
        <v>232</v>
      </c>
      <c r="V2518" t="s">
        <v>230</v>
      </c>
      <c r="W2518" t="s">
        <v>233</v>
      </c>
      <c r="X2518">
        <v>2</v>
      </c>
      <c r="Y2518">
        <v>400</v>
      </c>
      <c r="Z2518" t="s">
        <v>977</v>
      </c>
      <c r="AA2518" t="s">
        <v>978</v>
      </c>
      <c r="AB2518">
        <v>1</v>
      </c>
      <c r="AC2518" t="s">
        <v>960</v>
      </c>
      <c r="AD2518">
        <v>1</v>
      </c>
      <c r="AE2518">
        <v>20100131</v>
      </c>
      <c r="AF2518" s="358">
        <v>40209</v>
      </c>
      <c r="AG2518" s="147">
        <v>40209</v>
      </c>
      <c r="AH2518" s="147">
        <v>2010</v>
      </c>
      <c r="AJ2518">
        <v>7.6</v>
      </c>
      <c r="AK2518" t="s">
        <v>979</v>
      </c>
      <c r="AL2518" t="s">
        <v>980</v>
      </c>
      <c r="AM2518">
        <v>6.5</v>
      </c>
      <c r="AN2518" t="s">
        <v>979</v>
      </c>
      <c r="AO2518" t="s">
        <v>981</v>
      </c>
      <c r="BF2518">
        <v>7.9</v>
      </c>
      <c r="BG2518" t="s">
        <v>979</v>
      </c>
      <c r="BH2518" t="s">
        <v>971</v>
      </c>
      <c r="BI2518">
        <v>9</v>
      </c>
      <c r="BJ2518" t="s">
        <v>979</v>
      </c>
      <c r="BK2518" t="s">
        <v>963</v>
      </c>
    </row>
    <row r="2519" spans="21:63">
      <c r="U2519" t="s">
        <v>232</v>
      </c>
      <c r="V2519" t="s">
        <v>230</v>
      </c>
      <c r="W2519" t="s">
        <v>233</v>
      </c>
      <c r="X2519">
        <v>2</v>
      </c>
      <c r="Y2519">
        <v>400</v>
      </c>
      <c r="Z2519" t="s">
        <v>977</v>
      </c>
      <c r="AA2519" t="s">
        <v>978</v>
      </c>
      <c r="AB2519">
        <v>1</v>
      </c>
      <c r="AC2519" t="s">
        <v>960</v>
      </c>
      <c r="AD2519">
        <v>1</v>
      </c>
      <c r="AE2519">
        <v>20100228</v>
      </c>
      <c r="AF2519" s="358">
        <v>40237</v>
      </c>
      <c r="AG2519" s="147">
        <v>40237</v>
      </c>
      <c r="AH2519" s="147">
        <v>2010</v>
      </c>
      <c r="AJ2519">
        <v>7.9</v>
      </c>
      <c r="AK2519" t="s">
        <v>979</v>
      </c>
      <c r="AL2519" t="s">
        <v>980</v>
      </c>
      <c r="AM2519">
        <v>6.5</v>
      </c>
      <c r="AN2519" t="s">
        <v>979</v>
      </c>
      <c r="AO2519" t="s">
        <v>981</v>
      </c>
      <c r="BF2519">
        <v>7.9</v>
      </c>
      <c r="BG2519" t="s">
        <v>979</v>
      </c>
      <c r="BH2519" t="s">
        <v>971</v>
      </c>
      <c r="BI2519">
        <v>9</v>
      </c>
      <c r="BJ2519" t="s">
        <v>979</v>
      </c>
      <c r="BK2519" t="s">
        <v>963</v>
      </c>
    </row>
    <row r="2520" spans="21:63">
      <c r="U2520" t="s">
        <v>232</v>
      </c>
      <c r="V2520" t="s">
        <v>230</v>
      </c>
      <c r="W2520" t="s">
        <v>233</v>
      </c>
      <c r="X2520">
        <v>2</v>
      </c>
      <c r="Y2520">
        <v>400</v>
      </c>
      <c r="Z2520" t="s">
        <v>977</v>
      </c>
      <c r="AA2520" t="s">
        <v>978</v>
      </c>
      <c r="AB2520">
        <v>1</v>
      </c>
      <c r="AC2520" t="s">
        <v>960</v>
      </c>
      <c r="AD2520">
        <v>1</v>
      </c>
      <c r="AE2520">
        <v>20100331</v>
      </c>
      <c r="AF2520" s="358">
        <v>40268</v>
      </c>
      <c r="AG2520" s="147">
        <v>40268</v>
      </c>
      <c r="AH2520" s="147">
        <v>2010</v>
      </c>
      <c r="AJ2520">
        <v>7.8</v>
      </c>
      <c r="AK2520" t="s">
        <v>979</v>
      </c>
      <c r="AL2520" t="s">
        <v>980</v>
      </c>
      <c r="AM2520">
        <v>6.5</v>
      </c>
      <c r="AN2520" t="s">
        <v>979</v>
      </c>
      <c r="AO2520" t="s">
        <v>981</v>
      </c>
      <c r="BF2520">
        <v>8.3000000000000007</v>
      </c>
      <c r="BG2520" t="s">
        <v>979</v>
      </c>
      <c r="BH2520" t="s">
        <v>971</v>
      </c>
      <c r="BI2520">
        <v>9</v>
      </c>
      <c r="BJ2520" t="s">
        <v>979</v>
      </c>
      <c r="BK2520" t="s">
        <v>963</v>
      </c>
    </row>
    <row r="2521" spans="21:63">
      <c r="U2521" t="s">
        <v>232</v>
      </c>
      <c r="V2521" t="s">
        <v>230</v>
      </c>
      <c r="W2521" t="s">
        <v>233</v>
      </c>
      <c r="X2521">
        <v>2</v>
      </c>
      <c r="Y2521">
        <v>400</v>
      </c>
      <c r="Z2521" t="s">
        <v>977</v>
      </c>
      <c r="AA2521" t="s">
        <v>978</v>
      </c>
      <c r="AB2521">
        <v>1</v>
      </c>
      <c r="AC2521" t="s">
        <v>960</v>
      </c>
      <c r="AD2521">
        <v>1</v>
      </c>
      <c r="AE2521">
        <v>20100430</v>
      </c>
      <c r="AF2521" s="358">
        <v>40298</v>
      </c>
      <c r="AG2521" s="147">
        <v>40298</v>
      </c>
      <c r="AH2521" s="147">
        <v>2010</v>
      </c>
      <c r="AJ2521">
        <v>8.3000000000000007</v>
      </c>
      <c r="AK2521" t="s">
        <v>979</v>
      </c>
      <c r="AL2521" t="s">
        <v>980</v>
      </c>
      <c r="AM2521">
        <v>6.5</v>
      </c>
      <c r="AN2521" t="s">
        <v>979</v>
      </c>
      <c r="AO2521" t="s">
        <v>981</v>
      </c>
      <c r="BF2521">
        <v>8.3000000000000007</v>
      </c>
      <c r="BG2521" t="s">
        <v>979</v>
      </c>
      <c r="BH2521" t="s">
        <v>971</v>
      </c>
      <c r="BI2521">
        <v>9</v>
      </c>
      <c r="BJ2521" t="s">
        <v>979</v>
      </c>
      <c r="BK2521" t="s">
        <v>963</v>
      </c>
    </row>
    <row r="2522" spans="21:63">
      <c r="U2522" t="s">
        <v>232</v>
      </c>
      <c r="V2522" t="s">
        <v>230</v>
      </c>
      <c r="W2522" t="s">
        <v>233</v>
      </c>
      <c r="X2522">
        <v>2</v>
      </c>
      <c r="Y2522">
        <v>400</v>
      </c>
      <c r="Z2522" t="s">
        <v>977</v>
      </c>
      <c r="AA2522" t="s">
        <v>978</v>
      </c>
      <c r="AB2522">
        <v>1</v>
      </c>
      <c r="AC2522" t="s">
        <v>960</v>
      </c>
      <c r="AD2522">
        <v>1</v>
      </c>
      <c r="AE2522">
        <v>20100531</v>
      </c>
      <c r="AF2522" s="358">
        <v>40329</v>
      </c>
      <c r="AG2522" s="147">
        <v>40329</v>
      </c>
      <c r="AH2522" s="147">
        <v>2010</v>
      </c>
      <c r="AJ2522">
        <v>8.1999999999999993</v>
      </c>
      <c r="AK2522" t="s">
        <v>979</v>
      </c>
      <c r="AL2522" t="s">
        <v>980</v>
      </c>
      <c r="AM2522">
        <v>6.5</v>
      </c>
      <c r="AN2522" t="s">
        <v>979</v>
      </c>
      <c r="AO2522" t="s">
        <v>981</v>
      </c>
      <c r="BF2522">
        <v>8.4</v>
      </c>
      <c r="BG2522" t="s">
        <v>979</v>
      </c>
      <c r="BH2522" t="s">
        <v>971</v>
      </c>
      <c r="BI2522">
        <v>9</v>
      </c>
      <c r="BJ2522" t="s">
        <v>979</v>
      </c>
      <c r="BK2522" t="s">
        <v>963</v>
      </c>
    </row>
    <row r="2523" spans="21:63">
      <c r="U2523" t="s">
        <v>232</v>
      </c>
      <c r="V2523" t="s">
        <v>230</v>
      </c>
      <c r="W2523" t="s">
        <v>233</v>
      </c>
      <c r="X2523">
        <v>2</v>
      </c>
      <c r="Y2523">
        <v>400</v>
      </c>
      <c r="Z2523" t="s">
        <v>977</v>
      </c>
      <c r="AA2523" t="s">
        <v>978</v>
      </c>
      <c r="AB2523">
        <v>1</v>
      </c>
      <c r="AC2523" t="s">
        <v>960</v>
      </c>
      <c r="AD2523">
        <v>1</v>
      </c>
      <c r="AE2523">
        <v>20100630</v>
      </c>
      <c r="AF2523" s="358">
        <v>40359</v>
      </c>
      <c r="AG2523" s="147">
        <v>40359</v>
      </c>
      <c r="AH2523" s="147">
        <v>2010</v>
      </c>
      <c r="AJ2523">
        <v>8.1</v>
      </c>
      <c r="AK2523" t="s">
        <v>979</v>
      </c>
      <c r="AL2523" t="s">
        <v>980</v>
      </c>
      <c r="AM2523">
        <v>6.5</v>
      </c>
      <c r="AN2523" t="s">
        <v>979</v>
      </c>
      <c r="AO2523" t="s">
        <v>981</v>
      </c>
      <c r="BF2523">
        <v>8.1999999999999993</v>
      </c>
      <c r="BG2523" t="s">
        <v>979</v>
      </c>
      <c r="BH2523" t="s">
        <v>971</v>
      </c>
      <c r="BI2523">
        <v>9</v>
      </c>
      <c r="BJ2523" t="s">
        <v>979</v>
      </c>
      <c r="BK2523" t="s">
        <v>963</v>
      </c>
    </row>
    <row r="2524" spans="21:63">
      <c r="U2524" t="s">
        <v>232</v>
      </c>
      <c r="V2524" t="s">
        <v>230</v>
      </c>
      <c r="W2524" t="s">
        <v>233</v>
      </c>
      <c r="X2524">
        <v>2</v>
      </c>
      <c r="Y2524">
        <v>400</v>
      </c>
      <c r="Z2524" t="s">
        <v>977</v>
      </c>
      <c r="AA2524" t="s">
        <v>978</v>
      </c>
      <c r="AB2524">
        <v>1</v>
      </c>
      <c r="AC2524" t="s">
        <v>960</v>
      </c>
      <c r="AD2524">
        <v>1</v>
      </c>
      <c r="AE2524">
        <v>20100731</v>
      </c>
      <c r="AF2524" s="358">
        <v>40390</v>
      </c>
      <c r="AG2524" s="147">
        <v>40390</v>
      </c>
      <c r="AH2524" s="147">
        <v>2010</v>
      </c>
      <c r="AJ2524">
        <v>8</v>
      </c>
      <c r="AK2524" t="s">
        <v>979</v>
      </c>
      <c r="AL2524" t="s">
        <v>980</v>
      </c>
      <c r="AM2524">
        <v>6.5</v>
      </c>
      <c r="AN2524" t="s">
        <v>979</v>
      </c>
      <c r="AO2524" t="s">
        <v>981</v>
      </c>
      <c r="BF2524">
        <v>8.1</v>
      </c>
      <c r="BG2524" t="s">
        <v>979</v>
      </c>
      <c r="BH2524" t="s">
        <v>971</v>
      </c>
      <c r="BI2524">
        <v>9</v>
      </c>
      <c r="BJ2524" t="s">
        <v>979</v>
      </c>
      <c r="BK2524" t="s">
        <v>963</v>
      </c>
    </row>
    <row r="2525" spans="21:63">
      <c r="U2525" t="s">
        <v>232</v>
      </c>
      <c r="V2525" t="s">
        <v>230</v>
      </c>
      <c r="W2525" t="s">
        <v>233</v>
      </c>
      <c r="X2525">
        <v>2</v>
      </c>
      <c r="Y2525">
        <v>400</v>
      </c>
      <c r="Z2525" t="s">
        <v>977</v>
      </c>
      <c r="AA2525" t="s">
        <v>978</v>
      </c>
      <c r="AB2525">
        <v>1</v>
      </c>
      <c r="AC2525" t="s">
        <v>960</v>
      </c>
      <c r="AD2525">
        <v>1</v>
      </c>
      <c r="AE2525">
        <v>20100831</v>
      </c>
      <c r="AF2525" s="358">
        <v>40421</v>
      </c>
      <c r="AG2525" s="147">
        <v>40421</v>
      </c>
      <c r="AH2525" s="147">
        <v>2010</v>
      </c>
      <c r="AJ2525">
        <v>7.8</v>
      </c>
      <c r="AK2525" t="s">
        <v>979</v>
      </c>
      <c r="AL2525" t="s">
        <v>980</v>
      </c>
      <c r="AM2525">
        <v>6.5</v>
      </c>
      <c r="AN2525" t="s">
        <v>979</v>
      </c>
      <c r="AO2525" t="s">
        <v>981</v>
      </c>
      <c r="BF2525">
        <v>8.1999999999999993</v>
      </c>
      <c r="BG2525" t="s">
        <v>979</v>
      </c>
      <c r="BH2525" t="s">
        <v>971</v>
      </c>
      <c r="BI2525">
        <v>9</v>
      </c>
      <c r="BJ2525" t="s">
        <v>979</v>
      </c>
      <c r="BK2525" t="s">
        <v>963</v>
      </c>
    </row>
    <row r="2526" spans="21:63">
      <c r="U2526" t="s">
        <v>232</v>
      </c>
      <c r="V2526" t="s">
        <v>230</v>
      </c>
      <c r="W2526" t="s">
        <v>233</v>
      </c>
      <c r="X2526">
        <v>2</v>
      </c>
      <c r="Y2526">
        <v>400</v>
      </c>
      <c r="Z2526" t="s">
        <v>977</v>
      </c>
      <c r="AA2526" t="s">
        <v>978</v>
      </c>
      <c r="AB2526">
        <v>1</v>
      </c>
      <c r="AC2526" t="s">
        <v>960</v>
      </c>
      <c r="AD2526">
        <v>1</v>
      </c>
      <c r="AE2526">
        <v>20100930</v>
      </c>
      <c r="AF2526" s="358">
        <v>40451</v>
      </c>
      <c r="AG2526" s="147">
        <v>40451</v>
      </c>
      <c r="AH2526" s="147">
        <v>2010</v>
      </c>
      <c r="AJ2526">
        <v>8.1</v>
      </c>
      <c r="AK2526" t="s">
        <v>979</v>
      </c>
      <c r="AL2526" t="s">
        <v>980</v>
      </c>
      <c r="AM2526">
        <v>6.5</v>
      </c>
      <c r="AN2526" t="s">
        <v>979</v>
      </c>
      <c r="AO2526" t="s">
        <v>981</v>
      </c>
      <c r="BF2526">
        <v>8.4</v>
      </c>
      <c r="BG2526" t="s">
        <v>979</v>
      </c>
      <c r="BH2526" t="s">
        <v>971</v>
      </c>
      <c r="BI2526">
        <v>9</v>
      </c>
      <c r="BJ2526" t="s">
        <v>979</v>
      </c>
      <c r="BK2526" t="s">
        <v>963</v>
      </c>
    </row>
    <row r="2527" spans="21:63">
      <c r="U2527" t="s">
        <v>232</v>
      </c>
      <c r="V2527" t="s">
        <v>230</v>
      </c>
      <c r="W2527" t="s">
        <v>233</v>
      </c>
      <c r="X2527">
        <v>2</v>
      </c>
      <c r="Y2527">
        <v>400</v>
      </c>
      <c r="Z2527" t="s">
        <v>977</v>
      </c>
      <c r="AA2527" t="s">
        <v>978</v>
      </c>
      <c r="AB2527">
        <v>1</v>
      </c>
      <c r="AC2527" t="s">
        <v>960</v>
      </c>
      <c r="AD2527">
        <v>1</v>
      </c>
      <c r="AE2527">
        <v>20101031</v>
      </c>
      <c r="AF2527" s="358">
        <v>40482</v>
      </c>
      <c r="AG2527" s="147">
        <v>40482</v>
      </c>
      <c r="AH2527" s="147">
        <v>2010</v>
      </c>
      <c r="AJ2527">
        <v>8.1</v>
      </c>
      <c r="AK2527" t="s">
        <v>979</v>
      </c>
      <c r="AL2527" t="s">
        <v>980</v>
      </c>
      <c r="AM2527">
        <v>6.5</v>
      </c>
      <c r="AN2527" t="s">
        <v>979</v>
      </c>
      <c r="AO2527" t="s">
        <v>981</v>
      </c>
      <c r="BF2527">
        <v>8.3000000000000007</v>
      </c>
      <c r="BG2527" t="s">
        <v>979</v>
      </c>
      <c r="BH2527" t="s">
        <v>971</v>
      </c>
      <c r="BI2527">
        <v>9</v>
      </c>
      <c r="BJ2527" t="s">
        <v>979</v>
      </c>
      <c r="BK2527" t="s">
        <v>963</v>
      </c>
    </row>
    <row r="2528" spans="21:63">
      <c r="U2528" t="s">
        <v>232</v>
      </c>
      <c r="V2528" t="s">
        <v>230</v>
      </c>
      <c r="W2528" t="s">
        <v>233</v>
      </c>
      <c r="X2528">
        <v>2</v>
      </c>
      <c r="Y2528">
        <v>400</v>
      </c>
      <c r="Z2528" t="s">
        <v>977</v>
      </c>
      <c r="AA2528" t="s">
        <v>978</v>
      </c>
      <c r="AB2528">
        <v>1</v>
      </c>
      <c r="AC2528" t="s">
        <v>960</v>
      </c>
      <c r="AD2528">
        <v>1</v>
      </c>
      <c r="AE2528">
        <v>20101130</v>
      </c>
      <c r="AF2528" s="358">
        <v>40512</v>
      </c>
      <c r="AG2528" s="147">
        <v>40512</v>
      </c>
      <c r="AH2528" s="147">
        <v>2010</v>
      </c>
      <c r="AJ2528">
        <v>8.3000000000000007</v>
      </c>
      <c r="AK2528" t="s">
        <v>979</v>
      </c>
      <c r="AL2528" t="s">
        <v>980</v>
      </c>
      <c r="AM2528">
        <v>6.5</v>
      </c>
      <c r="AN2528" t="s">
        <v>979</v>
      </c>
      <c r="AO2528" t="s">
        <v>981</v>
      </c>
      <c r="BF2528">
        <v>8.4</v>
      </c>
      <c r="BG2528" t="s">
        <v>979</v>
      </c>
      <c r="BH2528" t="s">
        <v>971</v>
      </c>
      <c r="BI2528">
        <v>9</v>
      </c>
      <c r="BJ2528" t="s">
        <v>979</v>
      </c>
      <c r="BK2528" t="s">
        <v>963</v>
      </c>
    </row>
    <row r="2529" spans="21:63">
      <c r="U2529" t="s">
        <v>232</v>
      </c>
      <c r="V2529" t="s">
        <v>230</v>
      </c>
      <c r="W2529" t="s">
        <v>233</v>
      </c>
      <c r="X2529">
        <v>2</v>
      </c>
      <c r="Y2529">
        <v>400</v>
      </c>
      <c r="Z2529" t="s">
        <v>977</v>
      </c>
      <c r="AA2529" t="s">
        <v>978</v>
      </c>
      <c r="AB2529">
        <v>1</v>
      </c>
      <c r="AC2529" t="s">
        <v>960</v>
      </c>
      <c r="AD2529">
        <v>1</v>
      </c>
      <c r="AE2529">
        <v>20101231</v>
      </c>
      <c r="AF2529" s="358">
        <v>40543</v>
      </c>
      <c r="AG2529" s="147">
        <v>40543</v>
      </c>
      <c r="AH2529" s="147">
        <v>2010</v>
      </c>
      <c r="AJ2529">
        <v>7.8</v>
      </c>
      <c r="AK2529" t="s">
        <v>979</v>
      </c>
      <c r="AL2529" t="s">
        <v>980</v>
      </c>
      <c r="AM2529">
        <v>6.5</v>
      </c>
      <c r="AN2529" t="s">
        <v>979</v>
      </c>
      <c r="AO2529" t="s">
        <v>981</v>
      </c>
      <c r="BF2529">
        <v>8.1</v>
      </c>
      <c r="BG2529" t="s">
        <v>979</v>
      </c>
      <c r="BH2529" t="s">
        <v>971</v>
      </c>
      <c r="BI2529">
        <v>9</v>
      </c>
      <c r="BJ2529" t="s">
        <v>979</v>
      </c>
      <c r="BK2529" t="s">
        <v>963</v>
      </c>
    </row>
    <row r="2530" spans="21:63">
      <c r="U2530" t="s">
        <v>232</v>
      </c>
      <c r="V2530" t="s">
        <v>230</v>
      </c>
      <c r="W2530" t="s">
        <v>233</v>
      </c>
      <c r="X2530">
        <v>2</v>
      </c>
      <c r="Y2530">
        <v>400</v>
      </c>
      <c r="Z2530" t="s">
        <v>977</v>
      </c>
      <c r="AA2530" t="s">
        <v>978</v>
      </c>
      <c r="AB2530">
        <v>1</v>
      </c>
      <c r="AC2530" t="s">
        <v>960</v>
      </c>
      <c r="AD2530">
        <v>1</v>
      </c>
      <c r="AE2530">
        <v>20110131</v>
      </c>
      <c r="AF2530" s="358">
        <v>40574</v>
      </c>
      <c r="AG2530" s="147">
        <v>40574</v>
      </c>
      <c r="AH2530" s="147">
        <v>2011</v>
      </c>
      <c r="AJ2530">
        <v>8</v>
      </c>
      <c r="AK2530" t="s">
        <v>979</v>
      </c>
      <c r="AL2530" t="s">
        <v>980</v>
      </c>
      <c r="AM2530">
        <v>6.5</v>
      </c>
      <c r="AN2530" t="s">
        <v>979</v>
      </c>
      <c r="AO2530" t="s">
        <v>981</v>
      </c>
      <c r="BF2530">
        <v>8.1999999999999993</v>
      </c>
      <c r="BG2530" t="s">
        <v>979</v>
      </c>
      <c r="BH2530" t="s">
        <v>971</v>
      </c>
      <c r="BI2530">
        <v>9</v>
      </c>
      <c r="BJ2530" t="s">
        <v>979</v>
      </c>
      <c r="BK2530" t="s">
        <v>963</v>
      </c>
    </row>
    <row r="2531" spans="21:63">
      <c r="U2531" t="s">
        <v>232</v>
      </c>
      <c r="V2531" t="s">
        <v>230</v>
      </c>
      <c r="W2531" t="s">
        <v>233</v>
      </c>
      <c r="X2531">
        <v>2</v>
      </c>
      <c r="Y2531">
        <v>400</v>
      </c>
      <c r="Z2531" t="s">
        <v>977</v>
      </c>
      <c r="AA2531" t="s">
        <v>978</v>
      </c>
      <c r="AB2531">
        <v>1</v>
      </c>
      <c r="AC2531" t="s">
        <v>960</v>
      </c>
      <c r="AD2531">
        <v>1</v>
      </c>
      <c r="AE2531">
        <v>20110228</v>
      </c>
      <c r="AF2531" s="358">
        <v>40602</v>
      </c>
      <c r="AG2531" s="147">
        <v>40602</v>
      </c>
      <c r="AH2531" s="147">
        <v>2011</v>
      </c>
      <c r="AJ2531">
        <v>7.9</v>
      </c>
      <c r="AK2531" t="s">
        <v>979</v>
      </c>
      <c r="AL2531" t="s">
        <v>980</v>
      </c>
      <c r="AM2531">
        <v>6.5</v>
      </c>
      <c r="AN2531" t="s">
        <v>979</v>
      </c>
      <c r="AO2531" t="s">
        <v>981</v>
      </c>
      <c r="BF2531">
        <v>8</v>
      </c>
      <c r="BG2531" t="s">
        <v>979</v>
      </c>
      <c r="BH2531" t="s">
        <v>971</v>
      </c>
      <c r="BI2531">
        <v>9</v>
      </c>
      <c r="BJ2531" t="s">
        <v>979</v>
      </c>
      <c r="BK2531" t="s">
        <v>963</v>
      </c>
    </row>
    <row r="2532" spans="21:63">
      <c r="U2532" t="s">
        <v>232</v>
      </c>
      <c r="V2532" t="s">
        <v>230</v>
      </c>
      <c r="W2532" t="s">
        <v>233</v>
      </c>
      <c r="X2532">
        <v>2</v>
      </c>
      <c r="Y2532">
        <v>400</v>
      </c>
      <c r="Z2532" t="s">
        <v>977</v>
      </c>
      <c r="AA2532" t="s">
        <v>978</v>
      </c>
      <c r="AB2532">
        <v>1</v>
      </c>
      <c r="AC2532" t="s">
        <v>960</v>
      </c>
      <c r="AD2532">
        <v>1</v>
      </c>
      <c r="AE2532">
        <v>20110331</v>
      </c>
      <c r="AF2532" s="358">
        <v>40633</v>
      </c>
      <c r="AG2532" s="147">
        <v>40633</v>
      </c>
      <c r="AH2532" s="147">
        <v>2011</v>
      </c>
      <c r="AJ2532">
        <v>8.1999999999999993</v>
      </c>
      <c r="AK2532" t="s">
        <v>979</v>
      </c>
      <c r="AL2532" t="s">
        <v>980</v>
      </c>
      <c r="AM2532">
        <v>6.5</v>
      </c>
      <c r="AN2532" t="s">
        <v>979</v>
      </c>
      <c r="AO2532" t="s">
        <v>981</v>
      </c>
      <c r="BF2532">
        <v>8.4</v>
      </c>
      <c r="BG2532" t="s">
        <v>979</v>
      </c>
      <c r="BH2532" t="s">
        <v>971</v>
      </c>
      <c r="BI2532">
        <v>9</v>
      </c>
      <c r="BJ2532" t="s">
        <v>979</v>
      </c>
      <c r="BK2532" t="s">
        <v>963</v>
      </c>
    </row>
    <row r="2533" spans="21:63">
      <c r="U2533" t="s">
        <v>232</v>
      </c>
      <c r="V2533" t="s">
        <v>230</v>
      </c>
      <c r="W2533" t="s">
        <v>233</v>
      </c>
      <c r="X2533">
        <v>2</v>
      </c>
      <c r="Y2533">
        <v>400</v>
      </c>
      <c r="Z2533" t="s">
        <v>977</v>
      </c>
      <c r="AA2533" t="s">
        <v>978</v>
      </c>
      <c r="AB2533">
        <v>1</v>
      </c>
      <c r="AC2533" t="s">
        <v>960</v>
      </c>
      <c r="AD2533">
        <v>1</v>
      </c>
      <c r="AE2533">
        <v>20110430</v>
      </c>
      <c r="AF2533" s="358">
        <v>40663</v>
      </c>
      <c r="AG2533" s="147">
        <v>40663</v>
      </c>
      <c r="AH2533" s="147">
        <v>2011</v>
      </c>
      <c r="AJ2533">
        <v>8.4</v>
      </c>
      <c r="AK2533" t="s">
        <v>979</v>
      </c>
      <c r="AL2533" t="s">
        <v>980</v>
      </c>
      <c r="AM2533">
        <v>6.5</v>
      </c>
      <c r="AN2533" t="s">
        <v>979</v>
      </c>
      <c r="AO2533" t="s">
        <v>981</v>
      </c>
      <c r="BF2533">
        <v>8.4</v>
      </c>
      <c r="BG2533" t="s">
        <v>979</v>
      </c>
      <c r="BH2533" t="s">
        <v>971</v>
      </c>
      <c r="BI2533">
        <v>9</v>
      </c>
      <c r="BJ2533" t="s">
        <v>979</v>
      </c>
      <c r="BK2533" t="s">
        <v>963</v>
      </c>
    </row>
    <row r="2534" spans="21:63">
      <c r="U2534" t="s">
        <v>232</v>
      </c>
      <c r="V2534" t="s">
        <v>230</v>
      </c>
      <c r="W2534" t="s">
        <v>233</v>
      </c>
      <c r="X2534">
        <v>2</v>
      </c>
      <c r="Y2534">
        <v>400</v>
      </c>
      <c r="Z2534" t="s">
        <v>977</v>
      </c>
      <c r="AA2534" t="s">
        <v>978</v>
      </c>
      <c r="AB2534">
        <v>1</v>
      </c>
      <c r="AC2534" t="s">
        <v>960</v>
      </c>
      <c r="AD2534">
        <v>1</v>
      </c>
      <c r="AE2534">
        <v>20110531</v>
      </c>
      <c r="AF2534" s="358">
        <v>40694</v>
      </c>
      <c r="AG2534" s="147">
        <v>40694</v>
      </c>
      <c r="AH2534" s="147">
        <v>2011</v>
      </c>
      <c r="AJ2534">
        <v>8.1999999999999993</v>
      </c>
      <c r="AK2534" t="s">
        <v>979</v>
      </c>
      <c r="AL2534" t="s">
        <v>980</v>
      </c>
      <c r="AM2534">
        <v>6.5</v>
      </c>
      <c r="AN2534" t="s">
        <v>979</v>
      </c>
      <c r="AO2534" t="s">
        <v>981</v>
      </c>
      <c r="BF2534">
        <v>8.5</v>
      </c>
      <c r="BG2534" t="s">
        <v>979</v>
      </c>
      <c r="BH2534" t="s">
        <v>971</v>
      </c>
      <c r="BI2534">
        <v>9</v>
      </c>
      <c r="BJ2534" t="s">
        <v>979</v>
      </c>
      <c r="BK2534" t="s">
        <v>963</v>
      </c>
    </row>
    <row r="2535" spans="21:63">
      <c r="U2535" t="s">
        <v>232</v>
      </c>
      <c r="V2535" t="s">
        <v>230</v>
      </c>
      <c r="W2535" t="s">
        <v>233</v>
      </c>
      <c r="X2535">
        <v>2</v>
      </c>
      <c r="Y2535">
        <v>400</v>
      </c>
      <c r="Z2535" t="s">
        <v>977</v>
      </c>
      <c r="AA2535" t="s">
        <v>978</v>
      </c>
      <c r="AB2535">
        <v>1</v>
      </c>
      <c r="AC2535" t="s">
        <v>960</v>
      </c>
      <c r="AD2535">
        <v>1</v>
      </c>
      <c r="AE2535">
        <v>20110630</v>
      </c>
      <c r="AF2535" s="358">
        <v>40724</v>
      </c>
      <c r="AG2535" s="147">
        <v>40724</v>
      </c>
      <c r="AH2535" s="147">
        <v>2011</v>
      </c>
      <c r="AJ2535">
        <v>8.1</v>
      </c>
      <c r="AK2535" t="s">
        <v>979</v>
      </c>
      <c r="AL2535" t="s">
        <v>980</v>
      </c>
      <c r="AM2535">
        <v>6.5</v>
      </c>
      <c r="AN2535" t="s">
        <v>979</v>
      </c>
      <c r="AO2535" t="s">
        <v>981</v>
      </c>
      <c r="BF2535">
        <v>8.3000000000000007</v>
      </c>
      <c r="BG2535" t="s">
        <v>979</v>
      </c>
      <c r="BH2535" t="s">
        <v>971</v>
      </c>
      <c r="BI2535">
        <v>9</v>
      </c>
      <c r="BJ2535" t="s">
        <v>979</v>
      </c>
      <c r="BK2535" t="s">
        <v>963</v>
      </c>
    </row>
    <row r="2536" spans="21:63">
      <c r="U2536" t="s">
        <v>232</v>
      </c>
      <c r="V2536" t="s">
        <v>230</v>
      </c>
      <c r="W2536" t="s">
        <v>233</v>
      </c>
      <c r="X2536">
        <v>2</v>
      </c>
      <c r="Y2536">
        <v>400</v>
      </c>
      <c r="Z2536" t="s">
        <v>977</v>
      </c>
      <c r="AA2536" t="s">
        <v>978</v>
      </c>
      <c r="AB2536">
        <v>1</v>
      </c>
      <c r="AC2536" t="s">
        <v>960</v>
      </c>
      <c r="AD2536">
        <v>1</v>
      </c>
      <c r="AE2536">
        <v>20110731</v>
      </c>
      <c r="AF2536" s="358">
        <v>40755</v>
      </c>
      <c r="AG2536" s="147">
        <v>40755</v>
      </c>
      <c r="AH2536" s="147">
        <v>2011</v>
      </c>
      <c r="AJ2536">
        <v>8</v>
      </c>
      <c r="AK2536" t="s">
        <v>979</v>
      </c>
      <c r="AL2536" t="s">
        <v>980</v>
      </c>
      <c r="AM2536">
        <v>6.5</v>
      </c>
      <c r="AN2536" t="s">
        <v>979</v>
      </c>
      <c r="AO2536" t="s">
        <v>981</v>
      </c>
      <c r="BF2536">
        <v>8.1999999999999993</v>
      </c>
      <c r="BG2536" t="s">
        <v>979</v>
      </c>
      <c r="BH2536" t="s">
        <v>971</v>
      </c>
      <c r="BI2536">
        <v>9</v>
      </c>
      <c r="BJ2536" t="s">
        <v>979</v>
      </c>
      <c r="BK2536" t="s">
        <v>963</v>
      </c>
    </row>
    <row r="2537" spans="21:63">
      <c r="U2537" t="s">
        <v>232</v>
      </c>
      <c r="V2537" t="s">
        <v>230</v>
      </c>
      <c r="W2537" t="s">
        <v>233</v>
      </c>
      <c r="X2537">
        <v>2</v>
      </c>
      <c r="Y2537">
        <v>400</v>
      </c>
      <c r="Z2537" t="s">
        <v>977</v>
      </c>
      <c r="AA2537" t="s">
        <v>978</v>
      </c>
      <c r="AB2537">
        <v>1</v>
      </c>
      <c r="AC2537" t="s">
        <v>960</v>
      </c>
      <c r="AD2537">
        <v>1</v>
      </c>
      <c r="AE2537">
        <v>20110831</v>
      </c>
      <c r="AF2537" s="358">
        <v>40786</v>
      </c>
      <c r="AG2537" s="147">
        <v>40786</v>
      </c>
      <c r="AH2537" s="147">
        <v>2011</v>
      </c>
      <c r="AJ2537">
        <v>8.1999999999999993</v>
      </c>
      <c r="AK2537" t="s">
        <v>979</v>
      </c>
      <c r="AL2537" t="s">
        <v>980</v>
      </c>
      <c r="AM2537">
        <v>6.5</v>
      </c>
      <c r="AN2537" t="s">
        <v>979</v>
      </c>
      <c r="AO2537" t="s">
        <v>981</v>
      </c>
      <c r="BF2537">
        <v>8.3000000000000007</v>
      </c>
      <c r="BG2537" t="s">
        <v>979</v>
      </c>
      <c r="BH2537" t="s">
        <v>971</v>
      </c>
      <c r="BI2537">
        <v>9</v>
      </c>
      <c r="BJ2537" t="s">
        <v>979</v>
      </c>
      <c r="BK2537" t="s">
        <v>963</v>
      </c>
    </row>
    <row r="2538" spans="21:63">
      <c r="U2538" t="s">
        <v>232</v>
      </c>
      <c r="V2538" t="s">
        <v>230</v>
      </c>
      <c r="W2538" t="s">
        <v>233</v>
      </c>
      <c r="X2538">
        <v>2</v>
      </c>
      <c r="Y2538">
        <v>400</v>
      </c>
      <c r="Z2538" t="s">
        <v>977</v>
      </c>
      <c r="AA2538" t="s">
        <v>978</v>
      </c>
      <c r="AB2538">
        <v>1</v>
      </c>
      <c r="AC2538" t="s">
        <v>960</v>
      </c>
      <c r="AD2538">
        <v>1</v>
      </c>
      <c r="AE2538">
        <v>20110930</v>
      </c>
      <c r="AF2538" s="358">
        <v>40816</v>
      </c>
      <c r="AG2538" s="147">
        <v>40816</v>
      </c>
      <c r="AH2538" s="147">
        <v>2011</v>
      </c>
      <c r="AJ2538">
        <v>8.1</v>
      </c>
      <c r="AK2538" t="s">
        <v>979</v>
      </c>
      <c r="AL2538" t="s">
        <v>980</v>
      </c>
      <c r="AM2538">
        <v>6.5</v>
      </c>
      <c r="AN2538" t="s">
        <v>979</v>
      </c>
      <c r="AO2538" t="s">
        <v>981</v>
      </c>
      <c r="BF2538">
        <v>8.3000000000000007</v>
      </c>
      <c r="BG2538" t="s">
        <v>979</v>
      </c>
      <c r="BH2538" t="s">
        <v>971</v>
      </c>
      <c r="BI2538">
        <v>9</v>
      </c>
      <c r="BJ2538" t="s">
        <v>979</v>
      </c>
      <c r="BK2538" t="s">
        <v>963</v>
      </c>
    </row>
    <row r="2539" spans="21:63">
      <c r="U2539" t="s">
        <v>232</v>
      </c>
      <c r="V2539" t="s">
        <v>230</v>
      </c>
      <c r="W2539" t="s">
        <v>233</v>
      </c>
      <c r="X2539">
        <v>2</v>
      </c>
      <c r="Y2539">
        <v>400</v>
      </c>
      <c r="Z2539" t="s">
        <v>977</v>
      </c>
      <c r="AA2539" t="s">
        <v>978</v>
      </c>
      <c r="AB2539">
        <v>1</v>
      </c>
      <c r="AC2539" t="s">
        <v>960</v>
      </c>
      <c r="AD2539">
        <v>1</v>
      </c>
      <c r="AE2539">
        <v>20111031</v>
      </c>
      <c r="AF2539" s="358">
        <v>40847</v>
      </c>
      <c r="AG2539" s="147">
        <v>40847</v>
      </c>
      <c r="AH2539" s="147">
        <v>2011</v>
      </c>
      <c r="AJ2539">
        <v>8.3000000000000007</v>
      </c>
      <c r="AK2539" t="s">
        <v>979</v>
      </c>
      <c r="AL2539" t="s">
        <v>980</v>
      </c>
      <c r="AM2539">
        <v>6.5</v>
      </c>
      <c r="AN2539" t="s">
        <v>979</v>
      </c>
      <c r="AO2539" t="s">
        <v>981</v>
      </c>
      <c r="BF2539">
        <v>8.3000000000000007</v>
      </c>
      <c r="BG2539" t="s">
        <v>979</v>
      </c>
      <c r="BH2539" t="s">
        <v>971</v>
      </c>
      <c r="BI2539">
        <v>9</v>
      </c>
      <c r="BJ2539" t="s">
        <v>979</v>
      </c>
      <c r="BK2539" t="s">
        <v>963</v>
      </c>
    </row>
    <row r="2540" spans="21:63">
      <c r="U2540" t="s">
        <v>232</v>
      </c>
      <c r="V2540" t="s">
        <v>230</v>
      </c>
      <c r="W2540" t="s">
        <v>233</v>
      </c>
      <c r="X2540">
        <v>2</v>
      </c>
      <c r="Y2540">
        <v>400</v>
      </c>
      <c r="Z2540" t="s">
        <v>977</v>
      </c>
      <c r="AA2540" t="s">
        <v>978</v>
      </c>
      <c r="AB2540">
        <v>1</v>
      </c>
      <c r="AC2540" t="s">
        <v>960</v>
      </c>
      <c r="AD2540">
        <v>1</v>
      </c>
      <c r="AE2540">
        <v>20111130</v>
      </c>
      <c r="AF2540" s="358">
        <v>40877</v>
      </c>
      <c r="AG2540" s="147">
        <v>40877</v>
      </c>
      <c r="AH2540" s="147">
        <v>2011</v>
      </c>
      <c r="AJ2540">
        <v>7.9</v>
      </c>
      <c r="AK2540" t="s">
        <v>979</v>
      </c>
      <c r="AL2540" t="s">
        <v>980</v>
      </c>
      <c r="AM2540">
        <v>6.5</v>
      </c>
      <c r="AN2540" t="s">
        <v>979</v>
      </c>
      <c r="AO2540" t="s">
        <v>981</v>
      </c>
      <c r="BF2540">
        <v>8.3000000000000007</v>
      </c>
      <c r="BG2540" t="s">
        <v>979</v>
      </c>
      <c r="BH2540" t="s">
        <v>971</v>
      </c>
      <c r="BI2540">
        <v>9</v>
      </c>
      <c r="BJ2540" t="s">
        <v>979</v>
      </c>
      <c r="BK2540" t="s">
        <v>963</v>
      </c>
    </row>
    <row r="2541" spans="21:63">
      <c r="U2541" t="s">
        <v>232</v>
      </c>
      <c r="V2541" t="s">
        <v>230</v>
      </c>
      <c r="W2541" t="s">
        <v>233</v>
      </c>
      <c r="X2541">
        <v>2</v>
      </c>
      <c r="Y2541">
        <v>400</v>
      </c>
      <c r="Z2541" t="s">
        <v>977</v>
      </c>
      <c r="AA2541" t="s">
        <v>978</v>
      </c>
      <c r="AB2541">
        <v>1</v>
      </c>
      <c r="AC2541" t="s">
        <v>960</v>
      </c>
      <c r="AD2541">
        <v>1</v>
      </c>
      <c r="AE2541">
        <v>20111231</v>
      </c>
      <c r="AF2541" s="358">
        <v>40908</v>
      </c>
      <c r="AG2541" s="147">
        <v>40908</v>
      </c>
      <c r="AH2541" s="147">
        <v>2011</v>
      </c>
      <c r="AJ2541">
        <v>7.9</v>
      </c>
      <c r="AK2541" t="s">
        <v>979</v>
      </c>
      <c r="AL2541" t="s">
        <v>980</v>
      </c>
      <c r="AM2541">
        <v>6.5</v>
      </c>
      <c r="AN2541" t="s">
        <v>979</v>
      </c>
      <c r="AO2541" t="s">
        <v>981</v>
      </c>
      <c r="BF2541">
        <v>8.1999999999999993</v>
      </c>
      <c r="BG2541" t="s">
        <v>979</v>
      </c>
      <c r="BH2541" t="s">
        <v>971</v>
      </c>
      <c r="BI2541">
        <v>9</v>
      </c>
      <c r="BJ2541" t="s">
        <v>979</v>
      </c>
      <c r="BK2541" t="s">
        <v>963</v>
      </c>
    </row>
    <row r="2542" spans="21:63">
      <c r="U2542" t="s">
        <v>232</v>
      </c>
      <c r="V2542" t="s">
        <v>230</v>
      </c>
      <c r="W2542" t="s">
        <v>233</v>
      </c>
      <c r="X2542">
        <v>2</v>
      </c>
      <c r="Y2542">
        <v>400</v>
      </c>
      <c r="Z2542" t="s">
        <v>977</v>
      </c>
      <c r="AA2542" t="s">
        <v>978</v>
      </c>
      <c r="AB2542">
        <v>1</v>
      </c>
      <c r="AC2542" t="s">
        <v>960</v>
      </c>
      <c r="AD2542">
        <v>1</v>
      </c>
      <c r="AE2542">
        <v>20120131</v>
      </c>
      <c r="AF2542" s="358">
        <v>40939</v>
      </c>
      <c r="AG2542" s="147">
        <v>40939</v>
      </c>
      <c r="AH2542" s="147">
        <v>2012</v>
      </c>
      <c r="AJ2542">
        <v>7.7</v>
      </c>
      <c r="AK2542" t="s">
        <v>979</v>
      </c>
      <c r="AL2542" t="s">
        <v>980</v>
      </c>
      <c r="AM2542">
        <v>6.5</v>
      </c>
      <c r="AN2542" t="s">
        <v>979</v>
      </c>
      <c r="AO2542" t="s">
        <v>981</v>
      </c>
      <c r="BF2542">
        <v>8.3000000000000007</v>
      </c>
      <c r="BG2542" t="s">
        <v>979</v>
      </c>
      <c r="BH2542" t="s">
        <v>971</v>
      </c>
      <c r="BI2542">
        <v>9</v>
      </c>
      <c r="BJ2542" t="s">
        <v>979</v>
      </c>
      <c r="BK2542" t="s">
        <v>963</v>
      </c>
    </row>
    <row r="2543" spans="21:63">
      <c r="U2543" t="s">
        <v>232</v>
      </c>
      <c r="V2543" t="s">
        <v>230</v>
      </c>
      <c r="W2543" t="s">
        <v>233</v>
      </c>
      <c r="X2543">
        <v>2</v>
      </c>
      <c r="Y2543">
        <v>400</v>
      </c>
      <c r="Z2543" t="s">
        <v>977</v>
      </c>
      <c r="AA2543" t="s">
        <v>978</v>
      </c>
      <c r="AB2543">
        <v>1</v>
      </c>
      <c r="AC2543" t="s">
        <v>960</v>
      </c>
      <c r="AD2543">
        <v>1</v>
      </c>
      <c r="AE2543">
        <v>20120229</v>
      </c>
      <c r="AF2543" s="358">
        <v>40968</v>
      </c>
      <c r="AG2543" s="147">
        <v>40968</v>
      </c>
      <c r="AH2543" s="147">
        <v>2012</v>
      </c>
      <c r="AJ2543">
        <v>7.6</v>
      </c>
      <c r="AK2543" t="s">
        <v>979</v>
      </c>
      <c r="AL2543" t="s">
        <v>980</v>
      </c>
      <c r="AM2543">
        <v>6.5</v>
      </c>
      <c r="AN2543" t="s">
        <v>979</v>
      </c>
      <c r="AO2543" t="s">
        <v>981</v>
      </c>
      <c r="BF2543">
        <v>8.3000000000000007</v>
      </c>
      <c r="BG2543" t="s">
        <v>979</v>
      </c>
      <c r="BH2543" t="s">
        <v>971</v>
      </c>
      <c r="BI2543">
        <v>9</v>
      </c>
      <c r="BJ2543" t="s">
        <v>979</v>
      </c>
      <c r="BK2543" t="s">
        <v>963</v>
      </c>
    </row>
    <row r="2544" spans="21:63">
      <c r="U2544" t="s">
        <v>232</v>
      </c>
      <c r="V2544" t="s">
        <v>230</v>
      </c>
      <c r="W2544" t="s">
        <v>233</v>
      </c>
      <c r="X2544">
        <v>2</v>
      </c>
      <c r="Y2544">
        <v>400</v>
      </c>
      <c r="Z2544" t="s">
        <v>977</v>
      </c>
      <c r="AA2544" t="s">
        <v>978</v>
      </c>
      <c r="AB2544">
        <v>1</v>
      </c>
      <c r="AC2544" t="s">
        <v>960</v>
      </c>
      <c r="AD2544">
        <v>1</v>
      </c>
      <c r="AE2544">
        <v>20120331</v>
      </c>
      <c r="AF2544" s="358">
        <v>40999</v>
      </c>
      <c r="AG2544" s="147">
        <v>40999</v>
      </c>
      <c r="AH2544" s="147">
        <v>2012</v>
      </c>
      <c r="AJ2544">
        <v>8.1999999999999993</v>
      </c>
      <c r="AK2544" t="s">
        <v>979</v>
      </c>
      <c r="AL2544" t="s">
        <v>980</v>
      </c>
      <c r="AM2544">
        <v>6.5</v>
      </c>
      <c r="AN2544" t="s">
        <v>979</v>
      </c>
      <c r="AO2544" t="s">
        <v>981</v>
      </c>
      <c r="BF2544">
        <v>8.3000000000000007</v>
      </c>
      <c r="BG2544" t="s">
        <v>979</v>
      </c>
      <c r="BH2544" t="s">
        <v>971</v>
      </c>
      <c r="BI2544">
        <v>9</v>
      </c>
      <c r="BJ2544" t="s">
        <v>979</v>
      </c>
      <c r="BK2544" t="s">
        <v>963</v>
      </c>
    </row>
    <row r="2545" spans="21:63">
      <c r="U2545" t="s">
        <v>232</v>
      </c>
      <c r="V2545" t="s">
        <v>230</v>
      </c>
      <c r="W2545" t="s">
        <v>233</v>
      </c>
      <c r="X2545">
        <v>2</v>
      </c>
      <c r="Y2545">
        <v>400</v>
      </c>
      <c r="Z2545" t="s">
        <v>977</v>
      </c>
      <c r="AA2545" t="s">
        <v>978</v>
      </c>
      <c r="AB2545">
        <v>1</v>
      </c>
      <c r="AC2545" t="s">
        <v>960</v>
      </c>
      <c r="AD2545">
        <v>1</v>
      </c>
      <c r="AE2545">
        <v>20120430</v>
      </c>
      <c r="AF2545" s="358">
        <v>41029</v>
      </c>
      <c r="AG2545" s="147">
        <v>41029</v>
      </c>
      <c r="AH2545" s="147">
        <v>2012</v>
      </c>
      <c r="AJ2545">
        <v>9.1999999999999993</v>
      </c>
      <c r="AK2545" t="s">
        <v>979</v>
      </c>
      <c r="AL2545" t="s">
        <v>980</v>
      </c>
      <c r="AM2545">
        <v>6.5</v>
      </c>
      <c r="AN2545" t="s">
        <v>979</v>
      </c>
      <c r="AO2545" t="s">
        <v>981</v>
      </c>
      <c r="BF2545">
        <v>8.4</v>
      </c>
      <c r="BG2545" t="s">
        <v>979</v>
      </c>
      <c r="BH2545" t="s">
        <v>971</v>
      </c>
      <c r="BI2545">
        <v>9</v>
      </c>
      <c r="BJ2545" t="s">
        <v>979</v>
      </c>
      <c r="BK2545" t="s">
        <v>963</v>
      </c>
    </row>
    <row r="2546" spans="21:63">
      <c r="U2546" t="s">
        <v>232</v>
      </c>
      <c r="V2546" t="s">
        <v>230</v>
      </c>
      <c r="W2546" t="s">
        <v>233</v>
      </c>
      <c r="X2546">
        <v>2</v>
      </c>
      <c r="Y2546">
        <v>400</v>
      </c>
      <c r="Z2546" t="s">
        <v>977</v>
      </c>
      <c r="AA2546" t="s">
        <v>978</v>
      </c>
      <c r="AB2546">
        <v>1</v>
      </c>
      <c r="AC2546" t="s">
        <v>960</v>
      </c>
      <c r="AD2546">
        <v>1</v>
      </c>
      <c r="AE2546">
        <v>20120531</v>
      </c>
      <c r="AF2546" s="358">
        <v>41060</v>
      </c>
      <c r="AG2546" s="147">
        <v>41060</v>
      </c>
      <c r="AH2546" s="147">
        <v>2012</v>
      </c>
      <c r="AV2546" t="s">
        <v>979</v>
      </c>
      <c r="AW2546" t="s">
        <v>980</v>
      </c>
      <c r="AX2546">
        <v>6</v>
      </c>
      <c r="AY2546" t="s">
        <v>979</v>
      </c>
      <c r="AZ2546" t="s">
        <v>981</v>
      </c>
      <c r="BG2546" t="s">
        <v>979</v>
      </c>
      <c r="BH2546" t="s">
        <v>971</v>
      </c>
      <c r="BI2546">
        <v>9</v>
      </c>
      <c r="BJ2546" t="s">
        <v>979</v>
      </c>
      <c r="BK2546" t="s">
        <v>963</v>
      </c>
    </row>
    <row r="2547" spans="21:63">
      <c r="U2547" t="s">
        <v>232</v>
      </c>
      <c r="V2547" t="s">
        <v>230</v>
      </c>
      <c r="W2547" t="s">
        <v>233</v>
      </c>
      <c r="X2547">
        <v>2</v>
      </c>
      <c r="Y2547">
        <v>400</v>
      </c>
      <c r="Z2547" t="s">
        <v>977</v>
      </c>
      <c r="AA2547" t="s">
        <v>978</v>
      </c>
      <c r="AB2547">
        <v>1</v>
      </c>
      <c r="AC2547" t="s">
        <v>960</v>
      </c>
      <c r="AD2547">
        <v>1</v>
      </c>
      <c r="AE2547">
        <v>20120630</v>
      </c>
      <c r="AF2547" s="358">
        <v>41090</v>
      </c>
      <c r="AG2547" s="147">
        <v>41090</v>
      </c>
      <c r="AH2547" s="147">
        <v>2012</v>
      </c>
      <c r="AV2547" t="s">
        <v>979</v>
      </c>
      <c r="AW2547" t="s">
        <v>980</v>
      </c>
      <c r="AX2547">
        <v>6</v>
      </c>
      <c r="AY2547" t="s">
        <v>979</v>
      </c>
      <c r="AZ2547" t="s">
        <v>981</v>
      </c>
      <c r="BG2547" t="s">
        <v>979</v>
      </c>
      <c r="BH2547" t="s">
        <v>971</v>
      </c>
      <c r="BI2547">
        <v>9</v>
      </c>
      <c r="BJ2547" t="s">
        <v>979</v>
      </c>
      <c r="BK2547" t="s">
        <v>963</v>
      </c>
    </row>
    <row r="2548" spans="21:63">
      <c r="U2548" t="s">
        <v>232</v>
      </c>
      <c r="V2548" t="s">
        <v>230</v>
      </c>
      <c r="W2548" t="s">
        <v>233</v>
      </c>
      <c r="X2548">
        <v>2</v>
      </c>
      <c r="Y2548">
        <v>400</v>
      </c>
      <c r="Z2548" t="s">
        <v>977</v>
      </c>
      <c r="AA2548" t="s">
        <v>978</v>
      </c>
      <c r="AB2548">
        <v>1</v>
      </c>
      <c r="AC2548" t="s">
        <v>960</v>
      </c>
      <c r="AD2548">
        <v>1</v>
      </c>
      <c r="AE2548">
        <v>20120731</v>
      </c>
      <c r="AF2548" s="358">
        <v>41121</v>
      </c>
      <c r="AG2548" s="147">
        <v>41121</v>
      </c>
      <c r="AH2548" s="147">
        <v>2012</v>
      </c>
      <c r="AV2548" t="s">
        <v>979</v>
      </c>
      <c r="AW2548" t="s">
        <v>980</v>
      </c>
      <c r="AX2548">
        <v>6</v>
      </c>
      <c r="AY2548" t="s">
        <v>979</v>
      </c>
      <c r="AZ2548" t="s">
        <v>981</v>
      </c>
      <c r="BG2548" t="s">
        <v>979</v>
      </c>
      <c r="BH2548" t="s">
        <v>971</v>
      </c>
      <c r="BI2548">
        <v>9</v>
      </c>
      <c r="BJ2548" t="s">
        <v>979</v>
      </c>
      <c r="BK2548" t="s">
        <v>963</v>
      </c>
    </row>
    <row r="2549" spans="21:63">
      <c r="U2549" t="s">
        <v>232</v>
      </c>
      <c r="V2549" t="s">
        <v>230</v>
      </c>
      <c r="W2549" t="s">
        <v>233</v>
      </c>
      <c r="X2549">
        <v>2</v>
      </c>
      <c r="Y2549">
        <v>400</v>
      </c>
      <c r="Z2549" t="s">
        <v>977</v>
      </c>
      <c r="AA2549" t="s">
        <v>978</v>
      </c>
      <c r="AB2549">
        <v>1</v>
      </c>
      <c r="AC2549" t="s">
        <v>960</v>
      </c>
      <c r="AD2549">
        <v>1</v>
      </c>
      <c r="AE2549">
        <v>20120831</v>
      </c>
      <c r="AF2549" s="358">
        <v>41152</v>
      </c>
      <c r="AG2549" s="147">
        <v>41152</v>
      </c>
      <c r="AH2549" s="147">
        <v>2012</v>
      </c>
      <c r="AV2549" t="s">
        <v>979</v>
      </c>
      <c r="AW2549" t="s">
        <v>980</v>
      </c>
      <c r="AX2549">
        <v>6</v>
      </c>
      <c r="AY2549" t="s">
        <v>979</v>
      </c>
      <c r="AZ2549" t="s">
        <v>981</v>
      </c>
      <c r="BG2549" t="s">
        <v>979</v>
      </c>
      <c r="BH2549" t="s">
        <v>971</v>
      </c>
      <c r="BI2549">
        <v>9</v>
      </c>
      <c r="BJ2549" t="s">
        <v>979</v>
      </c>
      <c r="BK2549" t="s">
        <v>963</v>
      </c>
    </row>
    <row r="2550" spans="21:63">
      <c r="U2550" t="s">
        <v>232</v>
      </c>
      <c r="V2550" t="s">
        <v>230</v>
      </c>
      <c r="W2550" t="s">
        <v>233</v>
      </c>
      <c r="X2550">
        <v>2</v>
      </c>
      <c r="Y2550">
        <v>400</v>
      </c>
      <c r="Z2550" t="s">
        <v>977</v>
      </c>
      <c r="AA2550" t="s">
        <v>978</v>
      </c>
      <c r="AB2550">
        <v>1</v>
      </c>
      <c r="AC2550" t="s">
        <v>960</v>
      </c>
      <c r="AD2550">
        <v>1</v>
      </c>
      <c r="AE2550">
        <v>20120930</v>
      </c>
      <c r="AF2550" s="358">
        <v>41182</v>
      </c>
      <c r="AG2550" s="147">
        <v>41182</v>
      </c>
      <c r="AH2550" s="147">
        <v>2012</v>
      </c>
      <c r="AV2550" t="s">
        <v>979</v>
      </c>
      <c r="AW2550" t="s">
        <v>980</v>
      </c>
      <c r="AX2550">
        <v>6</v>
      </c>
      <c r="AY2550" t="s">
        <v>979</v>
      </c>
      <c r="AZ2550" t="s">
        <v>981</v>
      </c>
      <c r="BG2550" t="s">
        <v>979</v>
      </c>
      <c r="BH2550" t="s">
        <v>971</v>
      </c>
      <c r="BI2550">
        <v>9</v>
      </c>
      <c r="BJ2550" t="s">
        <v>979</v>
      </c>
      <c r="BK2550" t="s">
        <v>963</v>
      </c>
    </row>
    <row r="2551" spans="21:63">
      <c r="U2551" t="s">
        <v>232</v>
      </c>
      <c r="V2551" t="s">
        <v>230</v>
      </c>
      <c r="W2551" t="s">
        <v>233</v>
      </c>
      <c r="X2551">
        <v>2</v>
      </c>
      <c r="Y2551">
        <v>530</v>
      </c>
      <c r="Z2551" t="s">
        <v>982</v>
      </c>
      <c r="AA2551" t="s">
        <v>983</v>
      </c>
      <c r="AB2551">
        <v>1</v>
      </c>
      <c r="AC2551" t="s">
        <v>960</v>
      </c>
      <c r="AD2551">
        <v>1</v>
      </c>
      <c r="AE2551">
        <v>20090731</v>
      </c>
      <c r="AF2551" s="358">
        <v>40025</v>
      </c>
      <c r="AG2551" s="147">
        <v>40025</v>
      </c>
      <c r="AH2551" s="147">
        <v>2009</v>
      </c>
      <c r="AT2551" t="s">
        <v>984</v>
      </c>
      <c r="AU2551">
        <v>10</v>
      </c>
      <c r="AV2551" t="s">
        <v>976</v>
      </c>
      <c r="AW2551" t="s">
        <v>971</v>
      </c>
      <c r="AX2551">
        <v>35</v>
      </c>
      <c r="AY2551" t="s">
        <v>976</v>
      </c>
      <c r="AZ2551" t="s">
        <v>962</v>
      </c>
      <c r="BE2551" t="s">
        <v>984</v>
      </c>
      <c r="BF2551">
        <v>10</v>
      </c>
      <c r="BG2551" t="s">
        <v>976</v>
      </c>
      <c r="BH2551" t="s">
        <v>971</v>
      </c>
      <c r="BI2551">
        <v>70</v>
      </c>
      <c r="BJ2551" t="s">
        <v>976</v>
      </c>
      <c r="BK2551" t="s">
        <v>963</v>
      </c>
    </row>
    <row r="2552" spans="21:63">
      <c r="U2552" t="s">
        <v>232</v>
      </c>
      <c r="V2552" t="s">
        <v>230</v>
      </c>
      <c r="W2552" t="s">
        <v>233</v>
      </c>
      <c r="X2552">
        <v>2</v>
      </c>
      <c r="Y2552">
        <v>530</v>
      </c>
      <c r="Z2552" t="s">
        <v>982</v>
      </c>
      <c r="AA2552" t="s">
        <v>983</v>
      </c>
      <c r="AB2552">
        <v>1</v>
      </c>
      <c r="AC2552" t="s">
        <v>960</v>
      </c>
      <c r="AD2552">
        <v>1</v>
      </c>
      <c r="AE2552">
        <v>20090831</v>
      </c>
      <c r="AF2552" s="358">
        <v>40056</v>
      </c>
      <c r="AG2552" s="147">
        <v>40056</v>
      </c>
      <c r="AH2552" s="147">
        <v>2009</v>
      </c>
      <c r="AT2552" t="s">
        <v>984</v>
      </c>
      <c r="AU2552">
        <v>10</v>
      </c>
      <c r="AV2552" t="s">
        <v>976</v>
      </c>
      <c r="AW2552" t="s">
        <v>971</v>
      </c>
      <c r="AX2552">
        <v>35</v>
      </c>
      <c r="AY2552" t="s">
        <v>976</v>
      </c>
      <c r="AZ2552" t="s">
        <v>962</v>
      </c>
      <c r="BE2552" t="s">
        <v>984</v>
      </c>
      <c r="BF2552">
        <v>10</v>
      </c>
      <c r="BG2552" t="s">
        <v>976</v>
      </c>
      <c r="BH2552" t="s">
        <v>971</v>
      </c>
      <c r="BI2552">
        <v>70</v>
      </c>
      <c r="BJ2552" t="s">
        <v>976</v>
      </c>
      <c r="BK2552" t="s">
        <v>963</v>
      </c>
    </row>
    <row r="2553" spans="21:63">
      <c r="U2553" t="s">
        <v>232</v>
      </c>
      <c r="V2553" t="s">
        <v>230</v>
      </c>
      <c r="W2553" t="s">
        <v>233</v>
      </c>
      <c r="X2553">
        <v>2</v>
      </c>
      <c r="Y2553">
        <v>530</v>
      </c>
      <c r="Z2553" t="s">
        <v>982</v>
      </c>
      <c r="AA2553" t="s">
        <v>983</v>
      </c>
      <c r="AB2553">
        <v>1</v>
      </c>
      <c r="AC2553" t="s">
        <v>960</v>
      </c>
      <c r="AD2553">
        <v>1</v>
      </c>
      <c r="AE2553">
        <v>20090930</v>
      </c>
      <c r="AF2553" s="358">
        <v>40086</v>
      </c>
      <c r="AG2553" s="147">
        <v>40086</v>
      </c>
      <c r="AH2553" s="147">
        <v>2009</v>
      </c>
      <c r="AT2553" t="s">
        <v>984</v>
      </c>
      <c r="AU2553">
        <v>10</v>
      </c>
      <c r="AV2553" t="s">
        <v>976</v>
      </c>
      <c r="AW2553" t="s">
        <v>971</v>
      </c>
      <c r="AX2553">
        <v>35</v>
      </c>
      <c r="AY2553" t="s">
        <v>976</v>
      </c>
      <c r="AZ2553" t="s">
        <v>962</v>
      </c>
      <c r="BE2553" t="s">
        <v>984</v>
      </c>
      <c r="BF2553">
        <v>10</v>
      </c>
      <c r="BG2553" t="s">
        <v>976</v>
      </c>
      <c r="BH2553" t="s">
        <v>971</v>
      </c>
      <c r="BI2553">
        <v>70</v>
      </c>
      <c r="BJ2553" t="s">
        <v>976</v>
      </c>
      <c r="BK2553" t="s">
        <v>963</v>
      </c>
    </row>
    <row r="2554" spans="21:63">
      <c r="U2554" t="s">
        <v>232</v>
      </c>
      <c r="V2554" t="s">
        <v>230</v>
      </c>
      <c r="W2554" t="s">
        <v>233</v>
      </c>
      <c r="X2554">
        <v>2</v>
      </c>
      <c r="Y2554">
        <v>530</v>
      </c>
      <c r="Z2554" t="s">
        <v>982</v>
      </c>
      <c r="AA2554" t="s">
        <v>983</v>
      </c>
      <c r="AB2554">
        <v>1</v>
      </c>
      <c r="AC2554" t="s">
        <v>960</v>
      </c>
      <c r="AD2554">
        <v>1</v>
      </c>
      <c r="AE2554">
        <v>20091031</v>
      </c>
      <c r="AF2554" s="358">
        <v>40117</v>
      </c>
      <c r="AG2554" s="147">
        <v>40117</v>
      </c>
      <c r="AH2554" s="147">
        <v>2009</v>
      </c>
      <c r="AT2554" t="s">
        <v>984</v>
      </c>
      <c r="AU2554">
        <v>10</v>
      </c>
      <c r="AV2554" t="s">
        <v>976</v>
      </c>
      <c r="AW2554" t="s">
        <v>971</v>
      </c>
      <c r="AX2554">
        <v>35</v>
      </c>
      <c r="AY2554" t="s">
        <v>976</v>
      </c>
      <c r="AZ2554" t="s">
        <v>962</v>
      </c>
      <c r="BE2554" t="s">
        <v>984</v>
      </c>
      <c r="BF2554">
        <v>10</v>
      </c>
      <c r="BG2554" t="s">
        <v>976</v>
      </c>
      <c r="BH2554" t="s">
        <v>971</v>
      </c>
      <c r="BI2554">
        <v>70</v>
      </c>
      <c r="BJ2554" t="s">
        <v>976</v>
      </c>
      <c r="BK2554" t="s">
        <v>963</v>
      </c>
    </row>
    <row r="2555" spans="21:63">
      <c r="U2555" t="s">
        <v>232</v>
      </c>
      <c r="V2555" t="s">
        <v>230</v>
      </c>
      <c r="W2555" t="s">
        <v>233</v>
      </c>
      <c r="X2555">
        <v>2</v>
      </c>
      <c r="Y2555">
        <v>530</v>
      </c>
      <c r="Z2555" t="s">
        <v>982</v>
      </c>
      <c r="AA2555" t="s">
        <v>983</v>
      </c>
      <c r="AB2555">
        <v>1</v>
      </c>
      <c r="AC2555" t="s">
        <v>960</v>
      </c>
      <c r="AD2555">
        <v>1</v>
      </c>
      <c r="AE2555">
        <v>20091130</v>
      </c>
      <c r="AF2555" s="358">
        <v>40147</v>
      </c>
      <c r="AG2555" s="147">
        <v>40147</v>
      </c>
      <c r="AH2555" s="147">
        <v>2009</v>
      </c>
      <c r="AT2555" t="s">
        <v>984</v>
      </c>
      <c r="AU2555">
        <v>10</v>
      </c>
      <c r="AV2555" t="s">
        <v>976</v>
      </c>
      <c r="AW2555" t="s">
        <v>971</v>
      </c>
      <c r="AX2555">
        <v>35</v>
      </c>
      <c r="AY2555" t="s">
        <v>976</v>
      </c>
      <c r="AZ2555" t="s">
        <v>962</v>
      </c>
      <c r="BE2555" t="s">
        <v>984</v>
      </c>
      <c r="BF2555">
        <v>10</v>
      </c>
      <c r="BG2555" t="s">
        <v>976</v>
      </c>
      <c r="BH2555" t="s">
        <v>971</v>
      </c>
      <c r="BI2555">
        <v>70</v>
      </c>
      <c r="BJ2555" t="s">
        <v>976</v>
      </c>
      <c r="BK2555" t="s">
        <v>963</v>
      </c>
    </row>
    <row r="2556" spans="21:63">
      <c r="U2556" t="s">
        <v>232</v>
      </c>
      <c r="V2556" t="s">
        <v>230</v>
      </c>
      <c r="W2556" t="s">
        <v>233</v>
      </c>
      <c r="X2556">
        <v>2</v>
      </c>
      <c r="Y2556">
        <v>530</v>
      </c>
      <c r="Z2556" t="s">
        <v>982</v>
      </c>
      <c r="AA2556" t="s">
        <v>983</v>
      </c>
      <c r="AB2556">
        <v>1</v>
      </c>
      <c r="AC2556" t="s">
        <v>960</v>
      </c>
      <c r="AD2556">
        <v>1</v>
      </c>
      <c r="AE2556">
        <v>20091231</v>
      </c>
      <c r="AF2556" s="358">
        <v>40178</v>
      </c>
      <c r="AG2556" s="147">
        <v>40178</v>
      </c>
      <c r="AH2556" s="147">
        <v>2009</v>
      </c>
      <c r="AT2556" t="s">
        <v>984</v>
      </c>
      <c r="AU2556">
        <v>10</v>
      </c>
      <c r="AV2556" t="s">
        <v>976</v>
      </c>
      <c r="AW2556" t="s">
        <v>971</v>
      </c>
      <c r="AX2556">
        <v>35</v>
      </c>
      <c r="AY2556" t="s">
        <v>976</v>
      </c>
      <c r="AZ2556" t="s">
        <v>962</v>
      </c>
      <c r="BE2556" t="s">
        <v>984</v>
      </c>
      <c r="BF2556">
        <v>10</v>
      </c>
      <c r="BG2556" t="s">
        <v>976</v>
      </c>
      <c r="BH2556" t="s">
        <v>971</v>
      </c>
      <c r="BI2556">
        <v>70</v>
      </c>
      <c r="BJ2556" t="s">
        <v>976</v>
      </c>
      <c r="BK2556" t="s">
        <v>963</v>
      </c>
    </row>
    <row r="2557" spans="21:63">
      <c r="U2557" t="s">
        <v>232</v>
      </c>
      <c r="V2557" t="s">
        <v>230</v>
      </c>
      <c r="W2557" t="s">
        <v>233</v>
      </c>
      <c r="X2557">
        <v>2</v>
      </c>
      <c r="Y2557">
        <v>530</v>
      </c>
      <c r="Z2557" t="s">
        <v>982</v>
      </c>
      <c r="AA2557" t="s">
        <v>983</v>
      </c>
      <c r="AB2557">
        <v>1</v>
      </c>
      <c r="AC2557" t="s">
        <v>960</v>
      </c>
      <c r="AD2557">
        <v>1</v>
      </c>
      <c r="AE2557">
        <v>20100131</v>
      </c>
      <c r="AF2557" s="358">
        <v>40209</v>
      </c>
      <c r="AG2557" s="147">
        <v>40209</v>
      </c>
      <c r="AH2557" s="147">
        <v>2010</v>
      </c>
      <c r="AT2557" t="s">
        <v>984</v>
      </c>
      <c r="AU2557">
        <v>10</v>
      </c>
      <c r="AV2557" t="s">
        <v>976</v>
      </c>
      <c r="AW2557" t="s">
        <v>971</v>
      </c>
      <c r="AX2557">
        <v>35</v>
      </c>
      <c r="AY2557" t="s">
        <v>976</v>
      </c>
      <c r="AZ2557" t="s">
        <v>962</v>
      </c>
      <c r="BE2557" t="s">
        <v>984</v>
      </c>
      <c r="BF2557">
        <v>10</v>
      </c>
      <c r="BG2557" t="s">
        <v>976</v>
      </c>
      <c r="BH2557" t="s">
        <v>971</v>
      </c>
      <c r="BI2557">
        <v>70</v>
      </c>
      <c r="BJ2557" t="s">
        <v>976</v>
      </c>
      <c r="BK2557" t="s">
        <v>963</v>
      </c>
    </row>
    <row r="2558" spans="21:63">
      <c r="U2558" t="s">
        <v>232</v>
      </c>
      <c r="V2558" t="s">
        <v>230</v>
      </c>
      <c r="W2558" t="s">
        <v>233</v>
      </c>
      <c r="X2558">
        <v>2</v>
      </c>
      <c r="Y2558">
        <v>530</v>
      </c>
      <c r="Z2558" t="s">
        <v>982</v>
      </c>
      <c r="AA2558" t="s">
        <v>983</v>
      </c>
      <c r="AB2558">
        <v>1</v>
      </c>
      <c r="AC2558" t="s">
        <v>960</v>
      </c>
      <c r="AD2558">
        <v>1</v>
      </c>
      <c r="AE2558">
        <v>20100228</v>
      </c>
      <c r="AF2558" s="358">
        <v>40237</v>
      </c>
      <c r="AG2558" s="147">
        <v>40237</v>
      </c>
      <c r="AH2558" s="147">
        <v>2010</v>
      </c>
      <c r="AT2558" t="s">
        <v>984</v>
      </c>
      <c r="AU2558">
        <v>10</v>
      </c>
      <c r="AV2558" t="s">
        <v>976</v>
      </c>
      <c r="AW2558" t="s">
        <v>971</v>
      </c>
      <c r="AX2558">
        <v>35</v>
      </c>
      <c r="AY2558" t="s">
        <v>976</v>
      </c>
      <c r="AZ2558" t="s">
        <v>962</v>
      </c>
      <c r="BE2558" t="s">
        <v>984</v>
      </c>
      <c r="BF2558">
        <v>10</v>
      </c>
      <c r="BG2558" t="s">
        <v>976</v>
      </c>
      <c r="BH2558" t="s">
        <v>971</v>
      </c>
      <c r="BI2558">
        <v>70</v>
      </c>
      <c r="BJ2558" t="s">
        <v>976</v>
      </c>
      <c r="BK2558" t="s">
        <v>963</v>
      </c>
    </row>
    <row r="2559" spans="21:63">
      <c r="U2559" t="s">
        <v>232</v>
      </c>
      <c r="V2559" t="s">
        <v>230</v>
      </c>
      <c r="W2559" t="s">
        <v>233</v>
      </c>
      <c r="X2559">
        <v>2</v>
      </c>
      <c r="Y2559">
        <v>530</v>
      </c>
      <c r="Z2559" t="s">
        <v>982</v>
      </c>
      <c r="AA2559" t="s">
        <v>983</v>
      </c>
      <c r="AB2559">
        <v>1</v>
      </c>
      <c r="AC2559" t="s">
        <v>960</v>
      </c>
      <c r="AD2559">
        <v>1</v>
      </c>
      <c r="AE2559">
        <v>20100331</v>
      </c>
      <c r="AF2559" s="358">
        <v>40268</v>
      </c>
      <c r="AG2559" s="147">
        <v>40268</v>
      </c>
      <c r="AH2559" s="147">
        <v>2010</v>
      </c>
      <c r="AT2559" t="s">
        <v>984</v>
      </c>
      <c r="AU2559">
        <v>10</v>
      </c>
      <c r="AV2559" t="s">
        <v>976</v>
      </c>
      <c r="AW2559" t="s">
        <v>971</v>
      </c>
      <c r="AX2559">
        <v>35</v>
      </c>
      <c r="AY2559" t="s">
        <v>976</v>
      </c>
      <c r="AZ2559" t="s">
        <v>962</v>
      </c>
      <c r="BE2559" t="s">
        <v>984</v>
      </c>
      <c r="BF2559">
        <v>10</v>
      </c>
      <c r="BG2559" t="s">
        <v>976</v>
      </c>
      <c r="BH2559" t="s">
        <v>971</v>
      </c>
      <c r="BI2559">
        <v>70</v>
      </c>
      <c r="BJ2559" t="s">
        <v>976</v>
      </c>
      <c r="BK2559" t="s">
        <v>963</v>
      </c>
    </row>
    <row r="2560" spans="21:63">
      <c r="U2560" t="s">
        <v>232</v>
      </c>
      <c r="V2560" t="s">
        <v>230</v>
      </c>
      <c r="W2560" t="s">
        <v>233</v>
      </c>
      <c r="X2560">
        <v>2</v>
      </c>
      <c r="Y2560">
        <v>530</v>
      </c>
      <c r="Z2560" t="s">
        <v>982</v>
      </c>
      <c r="AA2560" t="s">
        <v>983</v>
      </c>
      <c r="AB2560">
        <v>1</v>
      </c>
      <c r="AC2560" t="s">
        <v>960</v>
      </c>
      <c r="AD2560">
        <v>1</v>
      </c>
      <c r="AE2560">
        <v>20100430</v>
      </c>
      <c r="AF2560" s="358">
        <v>40298</v>
      </c>
      <c r="AG2560" s="147">
        <v>40298</v>
      </c>
      <c r="AH2560" s="147">
        <v>2010</v>
      </c>
      <c r="AT2560" t="s">
        <v>984</v>
      </c>
      <c r="AU2560">
        <v>10</v>
      </c>
      <c r="AV2560" t="s">
        <v>976</v>
      </c>
      <c r="AW2560" t="s">
        <v>971</v>
      </c>
      <c r="AX2560">
        <v>35</v>
      </c>
      <c r="AY2560" t="s">
        <v>976</v>
      </c>
      <c r="AZ2560" t="s">
        <v>962</v>
      </c>
      <c r="BE2560" t="s">
        <v>984</v>
      </c>
      <c r="BF2560">
        <v>10</v>
      </c>
      <c r="BG2560" t="s">
        <v>976</v>
      </c>
      <c r="BH2560" t="s">
        <v>971</v>
      </c>
      <c r="BI2560">
        <v>70</v>
      </c>
      <c r="BJ2560" t="s">
        <v>976</v>
      </c>
      <c r="BK2560" t="s">
        <v>963</v>
      </c>
    </row>
    <row r="2561" spans="21:63">
      <c r="U2561" t="s">
        <v>232</v>
      </c>
      <c r="V2561" t="s">
        <v>230</v>
      </c>
      <c r="W2561" t="s">
        <v>233</v>
      </c>
      <c r="X2561">
        <v>2</v>
      </c>
      <c r="Y2561">
        <v>530</v>
      </c>
      <c r="Z2561" t="s">
        <v>982</v>
      </c>
      <c r="AA2561" t="s">
        <v>983</v>
      </c>
      <c r="AB2561">
        <v>1</v>
      </c>
      <c r="AC2561" t="s">
        <v>960</v>
      </c>
      <c r="AD2561">
        <v>1</v>
      </c>
      <c r="AE2561">
        <v>20100531</v>
      </c>
      <c r="AF2561" s="358">
        <v>40329</v>
      </c>
      <c r="AG2561" s="147">
        <v>40329</v>
      </c>
      <c r="AH2561" s="147">
        <v>2010</v>
      </c>
      <c r="AT2561" t="s">
        <v>984</v>
      </c>
      <c r="AU2561">
        <v>10</v>
      </c>
      <c r="AV2561" t="s">
        <v>976</v>
      </c>
      <c r="AW2561" t="s">
        <v>971</v>
      </c>
      <c r="AX2561">
        <v>35</v>
      </c>
      <c r="AY2561" t="s">
        <v>976</v>
      </c>
      <c r="AZ2561" t="s">
        <v>962</v>
      </c>
      <c r="BE2561" t="s">
        <v>984</v>
      </c>
      <c r="BF2561">
        <v>10</v>
      </c>
      <c r="BG2561" t="s">
        <v>976</v>
      </c>
      <c r="BH2561" t="s">
        <v>971</v>
      </c>
      <c r="BI2561">
        <v>70</v>
      </c>
      <c r="BJ2561" t="s">
        <v>976</v>
      </c>
      <c r="BK2561" t="s">
        <v>963</v>
      </c>
    </row>
    <row r="2562" spans="21:63">
      <c r="U2562" t="s">
        <v>232</v>
      </c>
      <c r="V2562" t="s">
        <v>230</v>
      </c>
      <c r="W2562" t="s">
        <v>233</v>
      </c>
      <c r="X2562">
        <v>2</v>
      </c>
      <c r="Y2562">
        <v>530</v>
      </c>
      <c r="Z2562" t="s">
        <v>982</v>
      </c>
      <c r="AA2562" t="s">
        <v>983</v>
      </c>
      <c r="AB2562">
        <v>1</v>
      </c>
      <c r="AC2562" t="s">
        <v>960</v>
      </c>
      <c r="AD2562">
        <v>1</v>
      </c>
      <c r="AE2562">
        <v>20100630</v>
      </c>
      <c r="AF2562" s="358">
        <v>40359</v>
      </c>
      <c r="AG2562" s="147">
        <v>40359</v>
      </c>
      <c r="AH2562" s="147">
        <v>2010</v>
      </c>
      <c r="AT2562" t="s">
        <v>984</v>
      </c>
      <c r="AU2562">
        <v>10</v>
      </c>
      <c r="AV2562" t="s">
        <v>976</v>
      </c>
      <c r="AW2562" t="s">
        <v>971</v>
      </c>
      <c r="AX2562">
        <v>35</v>
      </c>
      <c r="AY2562" t="s">
        <v>976</v>
      </c>
      <c r="AZ2562" t="s">
        <v>962</v>
      </c>
      <c r="BE2562" t="s">
        <v>984</v>
      </c>
      <c r="BF2562">
        <v>10</v>
      </c>
      <c r="BG2562" t="s">
        <v>976</v>
      </c>
      <c r="BH2562" t="s">
        <v>971</v>
      </c>
      <c r="BI2562">
        <v>70</v>
      </c>
      <c r="BJ2562" t="s">
        <v>976</v>
      </c>
      <c r="BK2562" t="s">
        <v>963</v>
      </c>
    </row>
    <row r="2563" spans="21:63">
      <c r="U2563" t="s">
        <v>232</v>
      </c>
      <c r="V2563" t="s">
        <v>230</v>
      </c>
      <c r="W2563" t="s">
        <v>233</v>
      </c>
      <c r="X2563">
        <v>2</v>
      </c>
      <c r="Y2563">
        <v>530</v>
      </c>
      <c r="Z2563" t="s">
        <v>982</v>
      </c>
      <c r="AA2563" t="s">
        <v>983</v>
      </c>
      <c r="AB2563">
        <v>1</v>
      </c>
      <c r="AC2563" t="s">
        <v>960</v>
      </c>
      <c r="AD2563">
        <v>1</v>
      </c>
      <c r="AE2563">
        <v>20100731</v>
      </c>
      <c r="AF2563" s="358">
        <v>40390</v>
      </c>
      <c r="AG2563" s="147">
        <v>40390</v>
      </c>
      <c r="AH2563" s="147">
        <v>2010</v>
      </c>
      <c r="AT2563" t="s">
        <v>984</v>
      </c>
      <c r="AU2563">
        <v>10</v>
      </c>
      <c r="AV2563" t="s">
        <v>976</v>
      </c>
      <c r="AW2563" t="s">
        <v>971</v>
      </c>
      <c r="AX2563">
        <v>35</v>
      </c>
      <c r="AY2563" t="s">
        <v>976</v>
      </c>
      <c r="AZ2563" t="s">
        <v>962</v>
      </c>
      <c r="BE2563" t="s">
        <v>984</v>
      </c>
      <c r="BF2563">
        <v>10</v>
      </c>
      <c r="BG2563" t="s">
        <v>976</v>
      </c>
      <c r="BH2563" t="s">
        <v>971</v>
      </c>
      <c r="BI2563">
        <v>70</v>
      </c>
      <c r="BJ2563" t="s">
        <v>976</v>
      </c>
      <c r="BK2563" t="s">
        <v>963</v>
      </c>
    </row>
    <row r="2564" spans="21:63">
      <c r="U2564" t="s">
        <v>232</v>
      </c>
      <c r="V2564" t="s">
        <v>230</v>
      </c>
      <c r="W2564" t="s">
        <v>233</v>
      </c>
      <c r="X2564">
        <v>2</v>
      </c>
      <c r="Y2564">
        <v>530</v>
      </c>
      <c r="Z2564" t="s">
        <v>982</v>
      </c>
      <c r="AA2564" t="s">
        <v>983</v>
      </c>
      <c r="AB2564">
        <v>1</v>
      </c>
      <c r="AC2564" t="s">
        <v>960</v>
      </c>
      <c r="AD2564">
        <v>1</v>
      </c>
      <c r="AE2564">
        <v>20100831</v>
      </c>
      <c r="AF2564" s="358">
        <v>40421</v>
      </c>
      <c r="AG2564" s="147">
        <v>40421</v>
      </c>
      <c r="AH2564" s="147">
        <v>2010</v>
      </c>
      <c r="AT2564" t="s">
        <v>984</v>
      </c>
      <c r="AU2564">
        <v>10</v>
      </c>
      <c r="AV2564" t="s">
        <v>976</v>
      </c>
      <c r="AW2564" t="s">
        <v>971</v>
      </c>
      <c r="AX2564">
        <v>35</v>
      </c>
      <c r="AY2564" t="s">
        <v>976</v>
      </c>
      <c r="AZ2564" t="s">
        <v>962</v>
      </c>
      <c r="BE2564" t="s">
        <v>984</v>
      </c>
      <c r="BF2564">
        <v>10</v>
      </c>
      <c r="BG2564" t="s">
        <v>976</v>
      </c>
      <c r="BH2564" t="s">
        <v>971</v>
      </c>
      <c r="BI2564">
        <v>70</v>
      </c>
      <c r="BJ2564" t="s">
        <v>976</v>
      </c>
      <c r="BK2564" t="s">
        <v>963</v>
      </c>
    </row>
    <row r="2565" spans="21:63">
      <c r="U2565" t="s">
        <v>232</v>
      </c>
      <c r="V2565" t="s">
        <v>230</v>
      </c>
      <c r="W2565" t="s">
        <v>233</v>
      </c>
      <c r="X2565">
        <v>2</v>
      </c>
      <c r="Y2565">
        <v>530</v>
      </c>
      <c r="Z2565" t="s">
        <v>982</v>
      </c>
      <c r="AA2565" t="s">
        <v>983</v>
      </c>
      <c r="AB2565">
        <v>1</v>
      </c>
      <c r="AC2565" t="s">
        <v>960</v>
      </c>
      <c r="AD2565">
        <v>1</v>
      </c>
      <c r="AE2565">
        <v>20100930</v>
      </c>
      <c r="AF2565" s="358">
        <v>40451</v>
      </c>
      <c r="AG2565" s="147">
        <v>40451</v>
      </c>
      <c r="AH2565" s="147">
        <v>2010</v>
      </c>
      <c r="AT2565" t="s">
        <v>984</v>
      </c>
      <c r="AU2565">
        <v>10</v>
      </c>
      <c r="AV2565" t="s">
        <v>976</v>
      </c>
      <c r="AW2565" t="s">
        <v>971</v>
      </c>
      <c r="AX2565">
        <v>35</v>
      </c>
      <c r="AY2565" t="s">
        <v>976</v>
      </c>
      <c r="AZ2565" t="s">
        <v>962</v>
      </c>
      <c r="BE2565" t="s">
        <v>984</v>
      </c>
      <c r="BF2565">
        <v>10</v>
      </c>
      <c r="BG2565" t="s">
        <v>976</v>
      </c>
      <c r="BH2565" t="s">
        <v>971</v>
      </c>
      <c r="BI2565">
        <v>70</v>
      </c>
      <c r="BJ2565" t="s">
        <v>976</v>
      </c>
      <c r="BK2565" t="s">
        <v>963</v>
      </c>
    </row>
    <row r="2566" spans="21:63">
      <c r="U2566" t="s">
        <v>232</v>
      </c>
      <c r="V2566" t="s">
        <v>230</v>
      </c>
      <c r="W2566" t="s">
        <v>233</v>
      </c>
      <c r="X2566">
        <v>2</v>
      </c>
      <c r="Y2566">
        <v>530</v>
      </c>
      <c r="Z2566" t="s">
        <v>982</v>
      </c>
      <c r="AA2566" t="s">
        <v>983</v>
      </c>
      <c r="AB2566">
        <v>1</v>
      </c>
      <c r="AC2566" t="s">
        <v>960</v>
      </c>
      <c r="AD2566">
        <v>1</v>
      </c>
      <c r="AE2566">
        <v>20101031</v>
      </c>
      <c r="AF2566" s="358">
        <v>40482</v>
      </c>
      <c r="AG2566" s="147">
        <v>40482</v>
      </c>
      <c r="AH2566" s="147">
        <v>2010</v>
      </c>
      <c r="AT2566" t="s">
        <v>984</v>
      </c>
      <c r="AU2566">
        <v>10</v>
      </c>
      <c r="AV2566" t="s">
        <v>976</v>
      </c>
      <c r="AW2566" t="s">
        <v>971</v>
      </c>
      <c r="AX2566">
        <v>35</v>
      </c>
      <c r="AY2566" t="s">
        <v>976</v>
      </c>
      <c r="AZ2566" t="s">
        <v>962</v>
      </c>
      <c r="BE2566" t="s">
        <v>984</v>
      </c>
      <c r="BF2566">
        <v>10</v>
      </c>
      <c r="BG2566" t="s">
        <v>976</v>
      </c>
      <c r="BH2566" t="s">
        <v>971</v>
      </c>
      <c r="BI2566">
        <v>70</v>
      </c>
      <c r="BJ2566" t="s">
        <v>976</v>
      </c>
      <c r="BK2566" t="s">
        <v>963</v>
      </c>
    </row>
    <row r="2567" spans="21:63">
      <c r="U2567" t="s">
        <v>232</v>
      </c>
      <c r="V2567" t="s">
        <v>230</v>
      </c>
      <c r="W2567" t="s">
        <v>233</v>
      </c>
      <c r="X2567">
        <v>2</v>
      </c>
      <c r="Y2567">
        <v>530</v>
      </c>
      <c r="Z2567" t="s">
        <v>982</v>
      </c>
      <c r="AA2567" t="s">
        <v>983</v>
      </c>
      <c r="AB2567">
        <v>1</v>
      </c>
      <c r="AC2567" t="s">
        <v>960</v>
      </c>
      <c r="AD2567">
        <v>1</v>
      </c>
      <c r="AE2567">
        <v>20101130</v>
      </c>
      <c r="AF2567" s="358">
        <v>40512</v>
      </c>
      <c r="AG2567" s="147">
        <v>40512</v>
      </c>
      <c r="AH2567" s="147">
        <v>2010</v>
      </c>
      <c r="AT2567" t="s">
        <v>984</v>
      </c>
      <c r="AU2567">
        <v>10</v>
      </c>
      <c r="AV2567" t="s">
        <v>976</v>
      </c>
      <c r="AW2567" t="s">
        <v>971</v>
      </c>
      <c r="AX2567">
        <v>35</v>
      </c>
      <c r="AY2567" t="s">
        <v>976</v>
      </c>
      <c r="AZ2567" t="s">
        <v>962</v>
      </c>
      <c r="BE2567" t="s">
        <v>984</v>
      </c>
      <c r="BF2567">
        <v>10</v>
      </c>
      <c r="BG2567" t="s">
        <v>976</v>
      </c>
      <c r="BH2567" t="s">
        <v>971</v>
      </c>
      <c r="BI2567">
        <v>70</v>
      </c>
      <c r="BJ2567" t="s">
        <v>976</v>
      </c>
      <c r="BK2567" t="s">
        <v>963</v>
      </c>
    </row>
    <row r="2568" spans="21:63">
      <c r="U2568" t="s">
        <v>232</v>
      </c>
      <c r="V2568" t="s">
        <v>230</v>
      </c>
      <c r="W2568" t="s">
        <v>233</v>
      </c>
      <c r="X2568">
        <v>2</v>
      </c>
      <c r="Y2568">
        <v>530</v>
      </c>
      <c r="Z2568" t="s">
        <v>982</v>
      </c>
      <c r="AA2568" t="s">
        <v>983</v>
      </c>
      <c r="AB2568">
        <v>1</v>
      </c>
      <c r="AC2568" t="s">
        <v>960</v>
      </c>
      <c r="AD2568">
        <v>1</v>
      </c>
      <c r="AE2568">
        <v>20101231</v>
      </c>
      <c r="AF2568" s="358">
        <v>40543</v>
      </c>
      <c r="AG2568" s="147">
        <v>40543</v>
      </c>
      <c r="AH2568" s="147">
        <v>2010</v>
      </c>
      <c r="AT2568" t="s">
        <v>984</v>
      </c>
      <c r="AU2568">
        <v>10</v>
      </c>
      <c r="AV2568" t="s">
        <v>976</v>
      </c>
      <c r="AW2568" t="s">
        <v>971</v>
      </c>
      <c r="AX2568">
        <v>35</v>
      </c>
      <c r="AY2568" t="s">
        <v>976</v>
      </c>
      <c r="AZ2568" t="s">
        <v>962</v>
      </c>
      <c r="BE2568" t="s">
        <v>984</v>
      </c>
      <c r="BF2568">
        <v>10</v>
      </c>
      <c r="BG2568" t="s">
        <v>976</v>
      </c>
      <c r="BH2568" t="s">
        <v>971</v>
      </c>
      <c r="BI2568">
        <v>70</v>
      </c>
      <c r="BJ2568" t="s">
        <v>976</v>
      </c>
      <c r="BK2568" t="s">
        <v>963</v>
      </c>
    </row>
    <row r="2569" spans="21:63">
      <c r="U2569" t="s">
        <v>232</v>
      </c>
      <c r="V2569" t="s">
        <v>230</v>
      </c>
      <c r="W2569" t="s">
        <v>233</v>
      </c>
      <c r="X2569">
        <v>2</v>
      </c>
      <c r="Y2569">
        <v>530</v>
      </c>
      <c r="Z2569" t="s">
        <v>982</v>
      </c>
      <c r="AA2569" t="s">
        <v>983</v>
      </c>
      <c r="AB2569">
        <v>1</v>
      </c>
      <c r="AC2569" t="s">
        <v>960</v>
      </c>
      <c r="AD2569">
        <v>1</v>
      </c>
      <c r="AE2569">
        <v>20110131</v>
      </c>
      <c r="AF2569" s="358">
        <v>40574</v>
      </c>
      <c r="AG2569" s="147">
        <v>40574</v>
      </c>
      <c r="AH2569" s="147">
        <v>2011</v>
      </c>
      <c r="AT2569" t="s">
        <v>984</v>
      </c>
      <c r="AU2569">
        <v>10</v>
      </c>
      <c r="AV2569" t="s">
        <v>976</v>
      </c>
      <c r="AW2569" t="s">
        <v>971</v>
      </c>
      <c r="AX2569">
        <v>35</v>
      </c>
      <c r="AY2569" t="s">
        <v>976</v>
      </c>
      <c r="AZ2569" t="s">
        <v>962</v>
      </c>
      <c r="BE2569" t="s">
        <v>984</v>
      </c>
      <c r="BF2569">
        <v>10</v>
      </c>
      <c r="BG2569" t="s">
        <v>976</v>
      </c>
      <c r="BH2569" t="s">
        <v>971</v>
      </c>
      <c r="BI2569">
        <v>70</v>
      </c>
      <c r="BJ2569" t="s">
        <v>976</v>
      </c>
      <c r="BK2569" t="s">
        <v>963</v>
      </c>
    </row>
    <row r="2570" spans="21:63">
      <c r="U2570" t="s">
        <v>232</v>
      </c>
      <c r="V2570" t="s">
        <v>230</v>
      </c>
      <c r="W2570" t="s">
        <v>233</v>
      </c>
      <c r="X2570">
        <v>2</v>
      </c>
      <c r="Y2570">
        <v>530</v>
      </c>
      <c r="Z2570" t="s">
        <v>982</v>
      </c>
      <c r="AA2570" t="s">
        <v>983</v>
      </c>
      <c r="AB2570">
        <v>1</v>
      </c>
      <c r="AC2570" t="s">
        <v>960</v>
      </c>
      <c r="AD2570">
        <v>1</v>
      </c>
      <c r="AE2570">
        <v>20110228</v>
      </c>
      <c r="AF2570" s="358">
        <v>40602</v>
      </c>
      <c r="AG2570" s="147">
        <v>40602</v>
      </c>
      <c r="AH2570" s="147">
        <v>2011</v>
      </c>
      <c r="AT2570" t="s">
        <v>984</v>
      </c>
      <c r="AU2570">
        <v>10</v>
      </c>
      <c r="AV2570" t="s">
        <v>976</v>
      </c>
      <c r="AW2570" t="s">
        <v>971</v>
      </c>
      <c r="AX2570">
        <v>35</v>
      </c>
      <c r="AY2570" t="s">
        <v>976</v>
      </c>
      <c r="AZ2570" t="s">
        <v>962</v>
      </c>
      <c r="BE2570" t="s">
        <v>984</v>
      </c>
      <c r="BF2570">
        <v>10</v>
      </c>
      <c r="BG2570" t="s">
        <v>976</v>
      </c>
      <c r="BH2570" t="s">
        <v>971</v>
      </c>
      <c r="BI2570">
        <v>70</v>
      </c>
      <c r="BJ2570" t="s">
        <v>976</v>
      </c>
      <c r="BK2570" t="s">
        <v>963</v>
      </c>
    </row>
    <row r="2571" spans="21:63">
      <c r="U2571" t="s">
        <v>232</v>
      </c>
      <c r="V2571" t="s">
        <v>230</v>
      </c>
      <c r="W2571" t="s">
        <v>233</v>
      </c>
      <c r="X2571">
        <v>2</v>
      </c>
      <c r="Y2571">
        <v>530</v>
      </c>
      <c r="Z2571" t="s">
        <v>982</v>
      </c>
      <c r="AA2571" t="s">
        <v>983</v>
      </c>
      <c r="AB2571">
        <v>1</v>
      </c>
      <c r="AC2571" t="s">
        <v>960</v>
      </c>
      <c r="AD2571">
        <v>1</v>
      </c>
      <c r="AE2571">
        <v>20110331</v>
      </c>
      <c r="AF2571" s="358">
        <v>40633</v>
      </c>
      <c r="AG2571" s="147">
        <v>40633</v>
      </c>
      <c r="AH2571" s="147">
        <v>2011</v>
      </c>
      <c r="AT2571" t="s">
        <v>984</v>
      </c>
      <c r="AU2571">
        <v>10</v>
      </c>
      <c r="AV2571" t="s">
        <v>976</v>
      </c>
      <c r="AW2571" t="s">
        <v>971</v>
      </c>
      <c r="AX2571">
        <v>35</v>
      </c>
      <c r="AY2571" t="s">
        <v>976</v>
      </c>
      <c r="AZ2571" t="s">
        <v>962</v>
      </c>
      <c r="BE2571" t="s">
        <v>984</v>
      </c>
      <c r="BF2571">
        <v>10</v>
      </c>
      <c r="BG2571" t="s">
        <v>976</v>
      </c>
      <c r="BH2571" t="s">
        <v>971</v>
      </c>
      <c r="BI2571">
        <v>70</v>
      </c>
      <c r="BJ2571" t="s">
        <v>976</v>
      </c>
      <c r="BK2571" t="s">
        <v>963</v>
      </c>
    </row>
    <row r="2572" spans="21:63">
      <c r="U2572" t="s">
        <v>232</v>
      </c>
      <c r="V2572" t="s">
        <v>230</v>
      </c>
      <c r="W2572" t="s">
        <v>233</v>
      </c>
      <c r="X2572">
        <v>2</v>
      </c>
      <c r="Y2572">
        <v>530</v>
      </c>
      <c r="Z2572" t="s">
        <v>982</v>
      </c>
      <c r="AA2572" t="s">
        <v>983</v>
      </c>
      <c r="AB2572">
        <v>1</v>
      </c>
      <c r="AC2572" t="s">
        <v>960</v>
      </c>
      <c r="AD2572">
        <v>1</v>
      </c>
      <c r="AE2572">
        <v>20110430</v>
      </c>
      <c r="AF2572" s="358">
        <v>40663</v>
      </c>
      <c r="AG2572" s="147">
        <v>40663</v>
      </c>
      <c r="AH2572" s="147">
        <v>2011</v>
      </c>
      <c r="AT2572" t="s">
        <v>984</v>
      </c>
      <c r="AU2572">
        <v>10</v>
      </c>
      <c r="AV2572" t="s">
        <v>976</v>
      </c>
      <c r="AW2572" t="s">
        <v>971</v>
      </c>
      <c r="AX2572">
        <v>35</v>
      </c>
      <c r="AY2572" t="s">
        <v>976</v>
      </c>
      <c r="AZ2572" t="s">
        <v>962</v>
      </c>
      <c r="BE2572" t="s">
        <v>984</v>
      </c>
      <c r="BF2572">
        <v>10</v>
      </c>
      <c r="BG2572" t="s">
        <v>976</v>
      </c>
      <c r="BH2572" t="s">
        <v>971</v>
      </c>
      <c r="BI2572">
        <v>70</v>
      </c>
      <c r="BJ2572" t="s">
        <v>976</v>
      </c>
      <c r="BK2572" t="s">
        <v>963</v>
      </c>
    </row>
    <row r="2573" spans="21:63">
      <c r="U2573" t="s">
        <v>232</v>
      </c>
      <c r="V2573" t="s">
        <v>230</v>
      </c>
      <c r="W2573" t="s">
        <v>233</v>
      </c>
      <c r="X2573">
        <v>2</v>
      </c>
      <c r="Y2573">
        <v>530</v>
      </c>
      <c r="Z2573" t="s">
        <v>982</v>
      </c>
      <c r="AA2573" t="s">
        <v>983</v>
      </c>
      <c r="AB2573">
        <v>1</v>
      </c>
      <c r="AC2573" t="s">
        <v>960</v>
      </c>
      <c r="AD2573">
        <v>1</v>
      </c>
      <c r="AE2573">
        <v>20110531</v>
      </c>
      <c r="AF2573" s="358">
        <v>40694</v>
      </c>
      <c r="AG2573" s="147">
        <v>40694</v>
      </c>
      <c r="AH2573" s="147">
        <v>2011</v>
      </c>
      <c r="AT2573" t="s">
        <v>984</v>
      </c>
      <c r="AU2573">
        <v>10</v>
      </c>
      <c r="AV2573" t="s">
        <v>976</v>
      </c>
      <c r="AW2573" t="s">
        <v>971</v>
      </c>
      <c r="AX2573">
        <v>35</v>
      </c>
      <c r="AY2573" t="s">
        <v>976</v>
      </c>
      <c r="AZ2573" t="s">
        <v>962</v>
      </c>
      <c r="BE2573" t="s">
        <v>984</v>
      </c>
      <c r="BF2573">
        <v>10</v>
      </c>
      <c r="BG2573" t="s">
        <v>976</v>
      </c>
      <c r="BH2573" t="s">
        <v>971</v>
      </c>
      <c r="BI2573">
        <v>70</v>
      </c>
      <c r="BJ2573" t="s">
        <v>976</v>
      </c>
      <c r="BK2573" t="s">
        <v>963</v>
      </c>
    </row>
    <row r="2574" spans="21:63">
      <c r="U2574" t="s">
        <v>232</v>
      </c>
      <c r="V2574" t="s">
        <v>230</v>
      </c>
      <c r="W2574" t="s">
        <v>233</v>
      </c>
      <c r="X2574">
        <v>2</v>
      </c>
      <c r="Y2574">
        <v>530</v>
      </c>
      <c r="Z2574" t="s">
        <v>982</v>
      </c>
      <c r="AA2574" t="s">
        <v>983</v>
      </c>
      <c r="AB2574">
        <v>1</v>
      </c>
      <c r="AC2574" t="s">
        <v>960</v>
      </c>
      <c r="AD2574">
        <v>1</v>
      </c>
      <c r="AE2574">
        <v>20110630</v>
      </c>
      <c r="AF2574" s="358">
        <v>40724</v>
      </c>
      <c r="AG2574" s="147">
        <v>40724</v>
      </c>
      <c r="AH2574" s="147">
        <v>2011</v>
      </c>
      <c r="AU2574">
        <v>10</v>
      </c>
      <c r="AV2574" t="s">
        <v>976</v>
      </c>
      <c r="AW2574" t="s">
        <v>971</v>
      </c>
      <c r="AX2574">
        <v>35</v>
      </c>
      <c r="AY2574" t="s">
        <v>976</v>
      </c>
      <c r="AZ2574" t="s">
        <v>962</v>
      </c>
      <c r="BF2574">
        <v>10</v>
      </c>
      <c r="BG2574" t="s">
        <v>976</v>
      </c>
      <c r="BH2574" t="s">
        <v>971</v>
      </c>
      <c r="BI2574">
        <v>70</v>
      </c>
      <c r="BJ2574" t="s">
        <v>976</v>
      </c>
      <c r="BK2574" t="s">
        <v>963</v>
      </c>
    </row>
    <row r="2575" spans="21:63">
      <c r="U2575" t="s">
        <v>232</v>
      </c>
      <c r="V2575" t="s">
        <v>230</v>
      </c>
      <c r="W2575" t="s">
        <v>233</v>
      </c>
      <c r="X2575">
        <v>2</v>
      </c>
      <c r="Y2575">
        <v>530</v>
      </c>
      <c r="Z2575" t="s">
        <v>982</v>
      </c>
      <c r="AA2575" t="s">
        <v>983</v>
      </c>
      <c r="AB2575">
        <v>1</v>
      </c>
      <c r="AC2575" t="s">
        <v>960</v>
      </c>
      <c r="AD2575">
        <v>1</v>
      </c>
      <c r="AE2575">
        <v>20110731</v>
      </c>
      <c r="AF2575" s="358">
        <v>40755</v>
      </c>
      <c r="AG2575" s="147">
        <v>40755</v>
      </c>
      <c r="AH2575" s="147">
        <v>2011</v>
      </c>
      <c r="AT2575" t="s">
        <v>984</v>
      </c>
      <c r="AU2575">
        <v>10</v>
      </c>
      <c r="AV2575" t="s">
        <v>976</v>
      </c>
      <c r="AW2575" t="s">
        <v>971</v>
      </c>
      <c r="AX2575">
        <v>35</v>
      </c>
      <c r="AY2575" t="s">
        <v>976</v>
      </c>
      <c r="AZ2575" t="s">
        <v>962</v>
      </c>
      <c r="BE2575" t="s">
        <v>984</v>
      </c>
      <c r="BF2575">
        <v>10</v>
      </c>
      <c r="BG2575" t="s">
        <v>976</v>
      </c>
      <c r="BH2575" t="s">
        <v>971</v>
      </c>
      <c r="BI2575">
        <v>70</v>
      </c>
      <c r="BJ2575" t="s">
        <v>976</v>
      </c>
      <c r="BK2575" t="s">
        <v>963</v>
      </c>
    </row>
    <row r="2576" spans="21:63">
      <c r="U2576" t="s">
        <v>232</v>
      </c>
      <c r="V2576" t="s">
        <v>230</v>
      </c>
      <c r="W2576" t="s">
        <v>233</v>
      </c>
      <c r="X2576">
        <v>2</v>
      </c>
      <c r="Y2576">
        <v>530</v>
      </c>
      <c r="Z2576" t="s">
        <v>982</v>
      </c>
      <c r="AA2576" t="s">
        <v>983</v>
      </c>
      <c r="AB2576">
        <v>1</v>
      </c>
      <c r="AC2576" t="s">
        <v>960</v>
      </c>
      <c r="AD2576">
        <v>1</v>
      </c>
      <c r="AE2576">
        <v>20110831</v>
      </c>
      <c r="AF2576" s="358">
        <v>40786</v>
      </c>
      <c r="AG2576" s="147">
        <v>40786</v>
      </c>
      <c r="AH2576" s="147">
        <v>2011</v>
      </c>
      <c r="AT2576" t="s">
        <v>984</v>
      </c>
      <c r="AU2576">
        <v>10</v>
      </c>
      <c r="AV2576" t="s">
        <v>976</v>
      </c>
      <c r="AW2576" t="s">
        <v>971</v>
      </c>
      <c r="AX2576">
        <v>35</v>
      </c>
      <c r="AY2576" t="s">
        <v>976</v>
      </c>
      <c r="AZ2576" t="s">
        <v>962</v>
      </c>
      <c r="BE2576" t="s">
        <v>984</v>
      </c>
      <c r="BF2576">
        <v>10</v>
      </c>
      <c r="BG2576" t="s">
        <v>976</v>
      </c>
      <c r="BH2576" t="s">
        <v>971</v>
      </c>
      <c r="BI2576">
        <v>70</v>
      </c>
      <c r="BJ2576" t="s">
        <v>976</v>
      </c>
      <c r="BK2576" t="s">
        <v>963</v>
      </c>
    </row>
    <row r="2577" spans="21:63">
      <c r="U2577" t="s">
        <v>232</v>
      </c>
      <c r="V2577" t="s">
        <v>230</v>
      </c>
      <c r="W2577" t="s">
        <v>233</v>
      </c>
      <c r="X2577">
        <v>2</v>
      </c>
      <c r="Y2577">
        <v>530</v>
      </c>
      <c r="Z2577" t="s">
        <v>982</v>
      </c>
      <c r="AA2577" t="s">
        <v>983</v>
      </c>
      <c r="AB2577">
        <v>1</v>
      </c>
      <c r="AC2577" t="s">
        <v>960</v>
      </c>
      <c r="AD2577">
        <v>1</v>
      </c>
      <c r="AE2577">
        <v>20110930</v>
      </c>
      <c r="AF2577" s="358">
        <v>40816</v>
      </c>
      <c r="AG2577" s="147">
        <v>40816</v>
      </c>
      <c r="AH2577" s="147">
        <v>2011</v>
      </c>
      <c r="AT2577" t="s">
        <v>984</v>
      </c>
      <c r="AU2577">
        <v>10</v>
      </c>
      <c r="AV2577" t="s">
        <v>976</v>
      </c>
      <c r="AW2577" t="s">
        <v>971</v>
      </c>
      <c r="AX2577">
        <v>35</v>
      </c>
      <c r="AY2577" t="s">
        <v>976</v>
      </c>
      <c r="AZ2577" t="s">
        <v>962</v>
      </c>
      <c r="BE2577" t="s">
        <v>984</v>
      </c>
      <c r="BF2577">
        <v>10</v>
      </c>
      <c r="BG2577" t="s">
        <v>976</v>
      </c>
      <c r="BH2577" t="s">
        <v>971</v>
      </c>
      <c r="BI2577">
        <v>70</v>
      </c>
      <c r="BJ2577" t="s">
        <v>976</v>
      </c>
      <c r="BK2577" t="s">
        <v>963</v>
      </c>
    </row>
    <row r="2578" spans="21:63">
      <c r="U2578" t="s">
        <v>232</v>
      </c>
      <c r="V2578" t="s">
        <v>230</v>
      </c>
      <c r="W2578" t="s">
        <v>233</v>
      </c>
      <c r="X2578">
        <v>2</v>
      </c>
      <c r="Y2578">
        <v>530</v>
      </c>
      <c r="Z2578" t="s">
        <v>982</v>
      </c>
      <c r="AA2578" t="s">
        <v>983</v>
      </c>
      <c r="AB2578">
        <v>1</v>
      </c>
      <c r="AC2578" t="s">
        <v>960</v>
      </c>
      <c r="AD2578">
        <v>1</v>
      </c>
      <c r="AE2578">
        <v>20111031</v>
      </c>
      <c r="AF2578" s="358">
        <v>40847</v>
      </c>
      <c r="AG2578" s="147">
        <v>40847</v>
      </c>
      <c r="AH2578" s="147">
        <v>2011</v>
      </c>
      <c r="AU2578">
        <v>10</v>
      </c>
      <c r="AV2578" t="s">
        <v>976</v>
      </c>
      <c r="AW2578" t="s">
        <v>971</v>
      </c>
      <c r="AX2578">
        <v>35</v>
      </c>
      <c r="AY2578" t="s">
        <v>976</v>
      </c>
      <c r="AZ2578" t="s">
        <v>962</v>
      </c>
      <c r="BF2578">
        <v>10</v>
      </c>
      <c r="BG2578" t="s">
        <v>976</v>
      </c>
      <c r="BH2578" t="s">
        <v>971</v>
      </c>
      <c r="BI2578">
        <v>70</v>
      </c>
      <c r="BJ2578" t="s">
        <v>976</v>
      </c>
      <c r="BK2578" t="s">
        <v>963</v>
      </c>
    </row>
    <row r="2579" spans="21:63">
      <c r="U2579" t="s">
        <v>232</v>
      </c>
      <c r="V2579" t="s">
        <v>230</v>
      </c>
      <c r="W2579" t="s">
        <v>233</v>
      </c>
      <c r="X2579">
        <v>2</v>
      </c>
      <c r="Y2579">
        <v>530</v>
      </c>
      <c r="Z2579" t="s">
        <v>982</v>
      </c>
      <c r="AA2579" t="s">
        <v>983</v>
      </c>
      <c r="AB2579">
        <v>1</v>
      </c>
      <c r="AC2579" t="s">
        <v>960</v>
      </c>
      <c r="AD2579">
        <v>1</v>
      </c>
      <c r="AE2579">
        <v>20111130</v>
      </c>
      <c r="AF2579" s="358">
        <v>40877</v>
      </c>
      <c r="AG2579" s="147">
        <v>40877</v>
      </c>
      <c r="AH2579" s="147">
        <v>2011</v>
      </c>
      <c r="AU2579">
        <v>10</v>
      </c>
      <c r="AV2579" t="s">
        <v>976</v>
      </c>
      <c r="AW2579" t="s">
        <v>971</v>
      </c>
      <c r="AX2579">
        <v>35</v>
      </c>
      <c r="AY2579" t="s">
        <v>976</v>
      </c>
      <c r="AZ2579" t="s">
        <v>962</v>
      </c>
      <c r="BF2579">
        <v>10</v>
      </c>
      <c r="BG2579" t="s">
        <v>976</v>
      </c>
      <c r="BH2579" t="s">
        <v>971</v>
      </c>
      <c r="BI2579">
        <v>70</v>
      </c>
      <c r="BJ2579" t="s">
        <v>976</v>
      </c>
      <c r="BK2579" t="s">
        <v>963</v>
      </c>
    </row>
    <row r="2580" spans="21:63">
      <c r="U2580" t="s">
        <v>232</v>
      </c>
      <c r="V2580" t="s">
        <v>230</v>
      </c>
      <c r="W2580" t="s">
        <v>233</v>
      </c>
      <c r="X2580">
        <v>2</v>
      </c>
      <c r="Y2580">
        <v>530</v>
      </c>
      <c r="Z2580" t="s">
        <v>982</v>
      </c>
      <c r="AA2580" t="s">
        <v>983</v>
      </c>
      <c r="AB2580">
        <v>1</v>
      </c>
      <c r="AC2580" t="s">
        <v>960</v>
      </c>
      <c r="AD2580">
        <v>1</v>
      </c>
      <c r="AE2580">
        <v>20111231</v>
      </c>
      <c r="AF2580" s="358">
        <v>40908</v>
      </c>
      <c r="AG2580" s="147">
        <v>40908</v>
      </c>
      <c r="AH2580" s="147">
        <v>2011</v>
      </c>
      <c r="AT2580" t="s">
        <v>984</v>
      </c>
      <c r="AU2580">
        <v>10</v>
      </c>
      <c r="AV2580" t="s">
        <v>976</v>
      </c>
      <c r="AW2580" t="s">
        <v>971</v>
      </c>
      <c r="AX2580">
        <v>35</v>
      </c>
      <c r="AY2580" t="s">
        <v>976</v>
      </c>
      <c r="AZ2580" t="s">
        <v>962</v>
      </c>
      <c r="BE2580" t="s">
        <v>984</v>
      </c>
      <c r="BF2580">
        <v>10</v>
      </c>
      <c r="BG2580" t="s">
        <v>976</v>
      </c>
      <c r="BH2580" t="s">
        <v>971</v>
      </c>
      <c r="BI2580">
        <v>70</v>
      </c>
      <c r="BJ2580" t="s">
        <v>976</v>
      </c>
      <c r="BK2580" t="s">
        <v>963</v>
      </c>
    </row>
    <row r="2581" spans="21:63">
      <c r="U2581" t="s">
        <v>232</v>
      </c>
      <c r="V2581" t="s">
        <v>230</v>
      </c>
      <c r="W2581" t="s">
        <v>233</v>
      </c>
      <c r="X2581">
        <v>2</v>
      </c>
      <c r="Y2581">
        <v>530</v>
      </c>
      <c r="Z2581" t="s">
        <v>982</v>
      </c>
      <c r="AA2581" t="s">
        <v>983</v>
      </c>
      <c r="AB2581">
        <v>1</v>
      </c>
      <c r="AC2581" t="s">
        <v>960</v>
      </c>
      <c r="AD2581">
        <v>1</v>
      </c>
      <c r="AE2581">
        <v>20120131</v>
      </c>
      <c r="AF2581" s="358">
        <v>40939</v>
      </c>
      <c r="AG2581" s="147">
        <v>40939</v>
      </c>
      <c r="AH2581" s="147">
        <v>2012</v>
      </c>
      <c r="AT2581" t="s">
        <v>984</v>
      </c>
      <c r="AU2581">
        <v>10</v>
      </c>
      <c r="AV2581" t="s">
        <v>976</v>
      </c>
      <c r="AW2581" t="s">
        <v>971</v>
      </c>
      <c r="AX2581">
        <v>35</v>
      </c>
      <c r="AY2581" t="s">
        <v>976</v>
      </c>
      <c r="AZ2581" t="s">
        <v>962</v>
      </c>
      <c r="BE2581" t="s">
        <v>984</v>
      </c>
      <c r="BF2581">
        <v>10</v>
      </c>
      <c r="BG2581" t="s">
        <v>976</v>
      </c>
      <c r="BH2581" t="s">
        <v>971</v>
      </c>
      <c r="BI2581">
        <v>70</v>
      </c>
      <c r="BJ2581" t="s">
        <v>976</v>
      </c>
      <c r="BK2581" t="s">
        <v>963</v>
      </c>
    </row>
    <row r="2582" spans="21:63">
      <c r="U2582" t="s">
        <v>232</v>
      </c>
      <c r="V2582" t="s">
        <v>230</v>
      </c>
      <c r="W2582" t="s">
        <v>233</v>
      </c>
      <c r="X2582">
        <v>2</v>
      </c>
      <c r="Y2582">
        <v>530</v>
      </c>
      <c r="Z2582" t="s">
        <v>982</v>
      </c>
      <c r="AA2582" t="s">
        <v>983</v>
      </c>
      <c r="AB2582">
        <v>1</v>
      </c>
      <c r="AC2582" t="s">
        <v>960</v>
      </c>
      <c r="AD2582">
        <v>1</v>
      </c>
      <c r="AE2582">
        <v>20120229</v>
      </c>
      <c r="AF2582" s="358">
        <v>40968</v>
      </c>
      <c r="AG2582" s="147">
        <v>40968</v>
      </c>
      <c r="AH2582" s="147">
        <v>2012</v>
      </c>
      <c r="AT2582" t="s">
        <v>984</v>
      </c>
      <c r="AU2582">
        <v>10</v>
      </c>
      <c r="AV2582" t="s">
        <v>976</v>
      </c>
      <c r="AW2582" t="s">
        <v>971</v>
      </c>
      <c r="AX2582">
        <v>35</v>
      </c>
      <c r="AY2582" t="s">
        <v>976</v>
      </c>
      <c r="AZ2582" t="s">
        <v>962</v>
      </c>
      <c r="BE2582" t="s">
        <v>984</v>
      </c>
      <c r="BF2582">
        <v>10</v>
      </c>
      <c r="BG2582" t="s">
        <v>976</v>
      </c>
      <c r="BH2582" t="s">
        <v>971</v>
      </c>
      <c r="BI2582">
        <v>70</v>
      </c>
      <c r="BJ2582" t="s">
        <v>976</v>
      </c>
      <c r="BK2582" t="s">
        <v>963</v>
      </c>
    </row>
    <row r="2583" spans="21:63">
      <c r="U2583" t="s">
        <v>232</v>
      </c>
      <c r="V2583" t="s">
        <v>230</v>
      </c>
      <c r="W2583" t="s">
        <v>233</v>
      </c>
      <c r="X2583">
        <v>2</v>
      </c>
      <c r="Y2583">
        <v>530</v>
      </c>
      <c r="Z2583" t="s">
        <v>982</v>
      </c>
      <c r="AA2583" t="s">
        <v>983</v>
      </c>
      <c r="AB2583">
        <v>1</v>
      </c>
      <c r="AC2583" t="s">
        <v>960</v>
      </c>
      <c r="AD2583">
        <v>1</v>
      </c>
      <c r="AE2583">
        <v>20120331</v>
      </c>
      <c r="AF2583" s="358">
        <v>40999</v>
      </c>
      <c r="AG2583" s="147">
        <v>40999</v>
      </c>
      <c r="AH2583" s="147">
        <v>2012</v>
      </c>
      <c r="AT2583" t="s">
        <v>984</v>
      </c>
      <c r="AU2583">
        <v>10</v>
      </c>
      <c r="AV2583" t="s">
        <v>976</v>
      </c>
      <c r="AW2583" t="s">
        <v>971</v>
      </c>
      <c r="AX2583">
        <v>35</v>
      </c>
      <c r="AY2583" t="s">
        <v>976</v>
      </c>
      <c r="AZ2583" t="s">
        <v>962</v>
      </c>
      <c r="BE2583" t="s">
        <v>984</v>
      </c>
      <c r="BF2583">
        <v>10</v>
      </c>
      <c r="BG2583" t="s">
        <v>976</v>
      </c>
      <c r="BH2583" t="s">
        <v>971</v>
      </c>
      <c r="BI2583">
        <v>70</v>
      </c>
      <c r="BJ2583" t="s">
        <v>976</v>
      </c>
      <c r="BK2583" t="s">
        <v>963</v>
      </c>
    </row>
    <row r="2584" spans="21:63">
      <c r="U2584" t="s">
        <v>232</v>
      </c>
      <c r="V2584" t="s">
        <v>230</v>
      </c>
      <c r="W2584" t="s">
        <v>233</v>
      </c>
      <c r="X2584">
        <v>2</v>
      </c>
      <c r="Y2584">
        <v>530</v>
      </c>
      <c r="Z2584" t="s">
        <v>982</v>
      </c>
      <c r="AA2584" t="s">
        <v>983</v>
      </c>
      <c r="AB2584">
        <v>1</v>
      </c>
      <c r="AC2584" t="s">
        <v>960</v>
      </c>
      <c r="AD2584">
        <v>1</v>
      </c>
      <c r="AE2584">
        <v>20120430</v>
      </c>
      <c r="AF2584" s="358">
        <v>41029</v>
      </c>
      <c r="AG2584" s="147">
        <v>41029</v>
      </c>
      <c r="AH2584" s="147">
        <v>2012</v>
      </c>
      <c r="AT2584" t="s">
        <v>984</v>
      </c>
      <c r="AU2584">
        <v>10</v>
      </c>
      <c r="AV2584" t="s">
        <v>976</v>
      </c>
      <c r="AW2584" t="s">
        <v>971</v>
      </c>
      <c r="AX2584">
        <v>35</v>
      </c>
      <c r="AY2584" t="s">
        <v>976</v>
      </c>
      <c r="AZ2584" t="s">
        <v>962</v>
      </c>
      <c r="BE2584" t="s">
        <v>984</v>
      </c>
      <c r="BF2584">
        <v>10</v>
      </c>
      <c r="BG2584" t="s">
        <v>976</v>
      </c>
      <c r="BH2584" t="s">
        <v>971</v>
      </c>
      <c r="BI2584">
        <v>70</v>
      </c>
      <c r="BJ2584" t="s">
        <v>976</v>
      </c>
      <c r="BK2584" t="s">
        <v>963</v>
      </c>
    </row>
    <row r="2585" spans="21:63">
      <c r="U2585" t="s">
        <v>232</v>
      </c>
      <c r="V2585" t="s">
        <v>230</v>
      </c>
      <c r="W2585" t="s">
        <v>233</v>
      </c>
      <c r="X2585">
        <v>2</v>
      </c>
      <c r="Y2585">
        <v>530</v>
      </c>
      <c r="Z2585" t="s">
        <v>982</v>
      </c>
      <c r="AA2585" t="s">
        <v>983</v>
      </c>
      <c r="AB2585">
        <v>1</v>
      </c>
      <c r="AC2585" t="s">
        <v>960</v>
      </c>
      <c r="AD2585">
        <v>1</v>
      </c>
      <c r="AE2585">
        <v>20120531</v>
      </c>
      <c r="AF2585" s="358">
        <v>41060</v>
      </c>
      <c r="AG2585" s="147">
        <v>41060</v>
      </c>
      <c r="AH2585" s="147">
        <v>2012</v>
      </c>
      <c r="AU2585">
        <v>10</v>
      </c>
      <c r="AV2585" t="s">
        <v>976</v>
      </c>
      <c r="AW2585" t="s">
        <v>971</v>
      </c>
      <c r="AX2585">
        <v>35</v>
      </c>
      <c r="AY2585" t="s">
        <v>976</v>
      </c>
      <c r="AZ2585" t="s">
        <v>962</v>
      </c>
      <c r="BF2585">
        <v>10</v>
      </c>
      <c r="BG2585" t="s">
        <v>976</v>
      </c>
      <c r="BH2585" t="s">
        <v>971</v>
      </c>
      <c r="BI2585">
        <v>70</v>
      </c>
      <c r="BJ2585" t="s">
        <v>976</v>
      </c>
      <c r="BK2585" t="s">
        <v>963</v>
      </c>
    </row>
    <row r="2586" spans="21:63">
      <c r="U2586" t="s">
        <v>232</v>
      </c>
      <c r="V2586" t="s">
        <v>230</v>
      </c>
      <c r="W2586" t="s">
        <v>233</v>
      </c>
      <c r="X2586">
        <v>2</v>
      </c>
      <c r="Y2586">
        <v>530</v>
      </c>
      <c r="Z2586" t="s">
        <v>982</v>
      </c>
      <c r="AA2586" t="s">
        <v>983</v>
      </c>
      <c r="AB2586">
        <v>1</v>
      </c>
      <c r="AC2586" t="s">
        <v>960</v>
      </c>
      <c r="AD2586">
        <v>1</v>
      </c>
      <c r="AE2586">
        <v>20120630</v>
      </c>
      <c r="AF2586" s="358">
        <v>41090</v>
      </c>
      <c r="AG2586" s="147">
        <v>41090</v>
      </c>
      <c r="AH2586" s="147">
        <v>2012</v>
      </c>
      <c r="AU2586">
        <v>10</v>
      </c>
      <c r="AV2586" t="s">
        <v>976</v>
      </c>
      <c r="AW2586" t="s">
        <v>971</v>
      </c>
      <c r="AX2586">
        <v>35</v>
      </c>
      <c r="AY2586" t="s">
        <v>976</v>
      </c>
      <c r="AZ2586" t="s">
        <v>962</v>
      </c>
      <c r="BF2586">
        <v>10</v>
      </c>
      <c r="BG2586" t="s">
        <v>976</v>
      </c>
      <c r="BH2586" t="s">
        <v>971</v>
      </c>
      <c r="BI2586">
        <v>70</v>
      </c>
      <c r="BJ2586" t="s">
        <v>976</v>
      </c>
      <c r="BK2586" t="s">
        <v>963</v>
      </c>
    </row>
    <row r="2587" spans="21:63">
      <c r="U2587" t="s">
        <v>232</v>
      </c>
      <c r="V2587" t="s">
        <v>230</v>
      </c>
      <c r="W2587" t="s">
        <v>233</v>
      </c>
      <c r="X2587">
        <v>2</v>
      </c>
      <c r="Y2587">
        <v>530</v>
      </c>
      <c r="Z2587" t="s">
        <v>982</v>
      </c>
      <c r="AA2587" t="s">
        <v>983</v>
      </c>
      <c r="AB2587">
        <v>1</v>
      </c>
      <c r="AC2587" t="s">
        <v>960</v>
      </c>
      <c r="AD2587">
        <v>1</v>
      </c>
      <c r="AE2587">
        <v>20120731</v>
      </c>
      <c r="AF2587" s="358">
        <v>41121</v>
      </c>
      <c r="AG2587" s="147">
        <v>41121</v>
      </c>
      <c r="AH2587" s="147">
        <v>2012</v>
      </c>
      <c r="AT2587" t="s">
        <v>984</v>
      </c>
      <c r="AU2587">
        <v>10</v>
      </c>
      <c r="AV2587" t="s">
        <v>976</v>
      </c>
      <c r="AW2587" t="s">
        <v>971</v>
      </c>
      <c r="AX2587">
        <v>35</v>
      </c>
      <c r="AY2587" t="s">
        <v>976</v>
      </c>
      <c r="AZ2587" t="s">
        <v>962</v>
      </c>
      <c r="BE2587" t="s">
        <v>984</v>
      </c>
      <c r="BF2587">
        <v>10</v>
      </c>
      <c r="BG2587" t="s">
        <v>976</v>
      </c>
      <c r="BH2587" t="s">
        <v>971</v>
      </c>
      <c r="BI2587">
        <v>70</v>
      </c>
      <c r="BJ2587" t="s">
        <v>976</v>
      </c>
      <c r="BK2587" t="s">
        <v>963</v>
      </c>
    </row>
    <row r="2588" spans="21:63">
      <c r="U2588" t="s">
        <v>232</v>
      </c>
      <c r="V2588" t="s">
        <v>230</v>
      </c>
      <c r="W2588" t="s">
        <v>233</v>
      </c>
      <c r="X2588">
        <v>2</v>
      </c>
      <c r="Y2588">
        <v>530</v>
      </c>
      <c r="Z2588" t="s">
        <v>982</v>
      </c>
      <c r="AA2588" t="s">
        <v>983</v>
      </c>
      <c r="AB2588">
        <v>1</v>
      </c>
      <c r="AC2588" t="s">
        <v>960</v>
      </c>
      <c r="AD2588">
        <v>1</v>
      </c>
      <c r="AE2588">
        <v>20120831</v>
      </c>
      <c r="AF2588" s="358">
        <v>41152</v>
      </c>
      <c r="AG2588" s="147">
        <v>41152</v>
      </c>
      <c r="AH2588" s="147">
        <v>2012</v>
      </c>
      <c r="AT2588" t="s">
        <v>984</v>
      </c>
      <c r="AU2588">
        <v>10</v>
      </c>
      <c r="AV2588" t="s">
        <v>976</v>
      </c>
      <c r="AW2588" t="s">
        <v>971</v>
      </c>
      <c r="AX2588">
        <v>35</v>
      </c>
      <c r="AY2588" t="s">
        <v>976</v>
      </c>
      <c r="AZ2588" t="s">
        <v>962</v>
      </c>
      <c r="BE2588" t="s">
        <v>984</v>
      </c>
      <c r="BF2588">
        <v>10</v>
      </c>
      <c r="BG2588" t="s">
        <v>976</v>
      </c>
      <c r="BH2588" t="s">
        <v>971</v>
      </c>
      <c r="BI2588">
        <v>70</v>
      </c>
      <c r="BJ2588" t="s">
        <v>976</v>
      </c>
      <c r="BK2588" t="s">
        <v>963</v>
      </c>
    </row>
    <row r="2589" spans="21:63">
      <c r="U2589" t="s">
        <v>232</v>
      </c>
      <c r="V2589" t="s">
        <v>230</v>
      </c>
      <c r="W2589" t="s">
        <v>233</v>
      </c>
      <c r="X2589">
        <v>2</v>
      </c>
      <c r="Y2589">
        <v>530</v>
      </c>
      <c r="Z2589" t="s">
        <v>982</v>
      </c>
      <c r="AA2589" t="s">
        <v>983</v>
      </c>
      <c r="AB2589">
        <v>1</v>
      </c>
      <c r="AC2589" t="s">
        <v>960</v>
      </c>
      <c r="AD2589">
        <v>1</v>
      </c>
      <c r="AE2589">
        <v>20120930</v>
      </c>
      <c r="AF2589" s="358">
        <v>41182</v>
      </c>
      <c r="AG2589" s="147">
        <v>41182</v>
      </c>
      <c r="AH2589" s="147">
        <v>2012</v>
      </c>
      <c r="AT2589" t="s">
        <v>984</v>
      </c>
      <c r="AU2589">
        <v>10</v>
      </c>
      <c r="AV2589" t="s">
        <v>976</v>
      </c>
      <c r="AW2589" t="s">
        <v>971</v>
      </c>
      <c r="AX2589">
        <v>35</v>
      </c>
      <c r="AY2589" t="s">
        <v>976</v>
      </c>
      <c r="AZ2589" t="s">
        <v>962</v>
      </c>
      <c r="BE2589" t="s">
        <v>984</v>
      </c>
      <c r="BF2589">
        <v>10</v>
      </c>
      <c r="BG2589" t="s">
        <v>976</v>
      </c>
      <c r="BH2589" t="s">
        <v>971</v>
      </c>
      <c r="BI2589">
        <v>70</v>
      </c>
      <c r="BJ2589" t="s">
        <v>976</v>
      </c>
      <c r="BK2589" t="s">
        <v>963</v>
      </c>
    </row>
    <row r="2590" spans="21:63">
      <c r="U2590" t="s">
        <v>232</v>
      </c>
      <c r="V2590" t="s">
        <v>230</v>
      </c>
      <c r="W2590" t="s">
        <v>233</v>
      </c>
      <c r="X2590">
        <v>2</v>
      </c>
      <c r="Y2590">
        <v>545</v>
      </c>
      <c r="Z2590" t="s">
        <v>985</v>
      </c>
      <c r="AA2590" t="s">
        <v>986</v>
      </c>
      <c r="AB2590">
        <v>1</v>
      </c>
      <c r="AC2590" t="s">
        <v>960</v>
      </c>
      <c r="AD2590">
        <v>1</v>
      </c>
      <c r="AE2590">
        <v>20120531</v>
      </c>
      <c r="AF2590" s="358">
        <v>41060</v>
      </c>
      <c r="AG2590" s="147">
        <v>41060</v>
      </c>
      <c r="AH2590" s="147">
        <v>2012</v>
      </c>
      <c r="BG2590" t="s">
        <v>987</v>
      </c>
      <c r="BH2590" t="s">
        <v>971</v>
      </c>
      <c r="BI2590">
        <v>0.5</v>
      </c>
      <c r="BJ2590" t="s">
        <v>987</v>
      </c>
      <c r="BK2590" t="s">
        <v>963</v>
      </c>
    </row>
    <row r="2591" spans="21:63">
      <c r="U2591" t="s">
        <v>232</v>
      </c>
      <c r="V2591" t="s">
        <v>230</v>
      </c>
      <c r="W2591" t="s">
        <v>233</v>
      </c>
      <c r="X2591">
        <v>2</v>
      </c>
      <c r="Y2591">
        <v>545</v>
      </c>
      <c r="Z2591" t="s">
        <v>985</v>
      </c>
      <c r="AA2591" t="s">
        <v>986</v>
      </c>
      <c r="AB2591">
        <v>1</v>
      </c>
      <c r="AC2591" t="s">
        <v>960</v>
      </c>
      <c r="AD2591">
        <v>1</v>
      </c>
      <c r="AE2591">
        <v>20120630</v>
      </c>
      <c r="AF2591" s="358">
        <v>41090</v>
      </c>
      <c r="AG2591" s="147">
        <v>41090</v>
      </c>
      <c r="AH2591" s="147">
        <v>2012</v>
      </c>
      <c r="BG2591" t="s">
        <v>987</v>
      </c>
      <c r="BH2591" t="s">
        <v>971</v>
      </c>
      <c r="BI2591">
        <v>0.5</v>
      </c>
      <c r="BJ2591" t="s">
        <v>987</v>
      </c>
      <c r="BK2591" t="s">
        <v>963</v>
      </c>
    </row>
    <row r="2592" spans="21:63">
      <c r="U2592" t="s">
        <v>232</v>
      </c>
      <c r="V2592" t="s">
        <v>230</v>
      </c>
      <c r="W2592" t="s">
        <v>233</v>
      </c>
      <c r="X2592">
        <v>2</v>
      </c>
      <c r="Y2592">
        <v>545</v>
      </c>
      <c r="Z2592" t="s">
        <v>985</v>
      </c>
      <c r="AA2592" t="s">
        <v>986</v>
      </c>
      <c r="AB2592">
        <v>1</v>
      </c>
      <c r="AC2592" t="s">
        <v>960</v>
      </c>
      <c r="AD2592">
        <v>1</v>
      </c>
      <c r="AE2592">
        <v>20120731</v>
      </c>
      <c r="AF2592" s="358">
        <v>41121</v>
      </c>
      <c r="AG2592" s="147">
        <v>41121</v>
      </c>
      <c r="AH2592" s="147">
        <v>2012</v>
      </c>
      <c r="BG2592" t="s">
        <v>987</v>
      </c>
      <c r="BH2592" t="s">
        <v>971</v>
      </c>
      <c r="BI2592">
        <v>0.5</v>
      </c>
      <c r="BJ2592" t="s">
        <v>987</v>
      </c>
      <c r="BK2592" t="s">
        <v>963</v>
      </c>
    </row>
    <row r="2593" spans="21:63">
      <c r="U2593" t="s">
        <v>232</v>
      </c>
      <c r="V2593" t="s">
        <v>230</v>
      </c>
      <c r="W2593" t="s">
        <v>233</v>
      </c>
      <c r="X2593">
        <v>2</v>
      </c>
      <c r="Y2593">
        <v>545</v>
      </c>
      <c r="Z2593" t="s">
        <v>985</v>
      </c>
      <c r="AA2593" t="s">
        <v>986</v>
      </c>
      <c r="AB2593">
        <v>1</v>
      </c>
      <c r="AC2593" t="s">
        <v>960</v>
      </c>
      <c r="AD2593">
        <v>1</v>
      </c>
      <c r="AE2593">
        <v>20120831</v>
      </c>
      <c r="AF2593" s="358">
        <v>41152</v>
      </c>
      <c r="AG2593" s="147">
        <v>41152</v>
      </c>
      <c r="AH2593" s="147">
        <v>2012</v>
      </c>
      <c r="BG2593" t="s">
        <v>987</v>
      </c>
      <c r="BH2593" t="s">
        <v>971</v>
      </c>
      <c r="BI2593">
        <v>0.5</v>
      </c>
      <c r="BJ2593" t="s">
        <v>987</v>
      </c>
      <c r="BK2593" t="s">
        <v>963</v>
      </c>
    </row>
    <row r="2594" spans="21:63">
      <c r="U2594" t="s">
        <v>232</v>
      </c>
      <c r="V2594" t="s">
        <v>230</v>
      </c>
      <c r="W2594" t="s">
        <v>233</v>
      </c>
      <c r="X2594">
        <v>2</v>
      </c>
      <c r="Y2594">
        <v>545</v>
      </c>
      <c r="Z2594" t="s">
        <v>985</v>
      </c>
      <c r="AA2594" t="s">
        <v>986</v>
      </c>
      <c r="AB2594">
        <v>1</v>
      </c>
      <c r="AC2594" t="s">
        <v>960</v>
      </c>
      <c r="AD2594">
        <v>1</v>
      </c>
      <c r="AE2594">
        <v>20120930</v>
      </c>
      <c r="AF2594" s="358">
        <v>41182</v>
      </c>
      <c r="AG2594" s="147">
        <v>41182</v>
      </c>
      <c r="AH2594" s="147">
        <v>2012</v>
      </c>
      <c r="BG2594" t="s">
        <v>987</v>
      </c>
      <c r="BH2594" t="s">
        <v>971</v>
      </c>
      <c r="BI2594">
        <v>0.5</v>
      </c>
      <c r="BJ2594" t="s">
        <v>987</v>
      </c>
      <c r="BK2594" t="s">
        <v>963</v>
      </c>
    </row>
    <row r="2595" spans="21:63">
      <c r="U2595" t="s">
        <v>232</v>
      </c>
      <c r="V2595" t="s">
        <v>230</v>
      </c>
      <c r="W2595" t="s">
        <v>233</v>
      </c>
      <c r="X2595">
        <v>2</v>
      </c>
      <c r="Y2595">
        <v>552</v>
      </c>
      <c r="Z2595" t="s">
        <v>988</v>
      </c>
      <c r="AA2595" t="s">
        <v>989</v>
      </c>
      <c r="AB2595">
        <v>1</v>
      </c>
      <c r="AC2595" t="s">
        <v>960</v>
      </c>
      <c r="AD2595">
        <v>1</v>
      </c>
      <c r="AE2595">
        <v>20090731</v>
      </c>
      <c r="AF2595" s="358">
        <v>40025</v>
      </c>
      <c r="AG2595" s="147">
        <v>40025</v>
      </c>
      <c r="AH2595" s="147">
        <v>2009</v>
      </c>
      <c r="BE2595" t="s">
        <v>984</v>
      </c>
      <c r="BF2595">
        <v>1</v>
      </c>
      <c r="BG2595" t="s">
        <v>976</v>
      </c>
      <c r="BH2595" t="s">
        <v>971</v>
      </c>
      <c r="BI2595">
        <v>10</v>
      </c>
      <c r="BJ2595" t="s">
        <v>976</v>
      </c>
      <c r="BK2595" t="s">
        <v>963</v>
      </c>
    </row>
    <row r="2596" spans="21:63">
      <c r="U2596" t="s">
        <v>232</v>
      </c>
      <c r="V2596" t="s">
        <v>230</v>
      </c>
      <c r="W2596" t="s">
        <v>233</v>
      </c>
      <c r="X2596">
        <v>2</v>
      </c>
      <c r="Y2596">
        <v>552</v>
      </c>
      <c r="Z2596" t="s">
        <v>988</v>
      </c>
      <c r="AA2596" t="s">
        <v>989</v>
      </c>
      <c r="AB2596">
        <v>1</v>
      </c>
      <c r="AC2596" t="s">
        <v>960</v>
      </c>
      <c r="AD2596">
        <v>1</v>
      </c>
      <c r="AE2596">
        <v>20090831</v>
      </c>
      <c r="AF2596" s="358">
        <v>40056</v>
      </c>
      <c r="AG2596" s="147">
        <v>40056</v>
      </c>
      <c r="AH2596" s="147">
        <v>2009</v>
      </c>
      <c r="BF2596">
        <v>1</v>
      </c>
      <c r="BG2596" t="s">
        <v>976</v>
      </c>
      <c r="BH2596" t="s">
        <v>971</v>
      </c>
      <c r="BI2596">
        <v>10</v>
      </c>
      <c r="BJ2596" t="s">
        <v>976</v>
      </c>
      <c r="BK2596" t="s">
        <v>963</v>
      </c>
    </row>
    <row r="2597" spans="21:63">
      <c r="U2597" t="s">
        <v>232</v>
      </c>
      <c r="V2597" t="s">
        <v>230</v>
      </c>
      <c r="W2597" t="s">
        <v>233</v>
      </c>
      <c r="X2597">
        <v>2</v>
      </c>
      <c r="Y2597">
        <v>552</v>
      </c>
      <c r="Z2597" t="s">
        <v>988</v>
      </c>
      <c r="AA2597" t="s">
        <v>989</v>
      </c>
      <c r="AB2597">
        <v>1</v>
      </c>
      <c r="AC2597" t="s">
        <v>960</v>
      </c>
      <c r="AD2597">
        <v>1</v>
      </c>
      <c r="AE2597">
        <v>20090930</v>
      </c>
      <c r="AF2597" s="358">
        <v>40086</v>
      </c>
      <c r="AG2597" s="147">
        <v>40086</v>
      </c>
      <c r="AH2597" s="147">
        <v>2009</v>
      </c>
      <c r="BE2597" t="s">
        <v>984</v>
      </c>
      <c r="BF2597">
        <v>1</v>
      </c>
      <c r="BG2597" t="s">
        <v>976</v>
      </c>
      <c r="BH2597" t="s">
        <v>971</v>
      </c>
      <c r="BI2597">
        <v>10</v>
      </c>
      <c r="BJ2597" t="s">
        <v>976</v>
      </c>
      <c r="BK2597" t="s">
        <v>963</v>
      </c>
    </row>
    <row r="2598" spans="21:63">
      <c r="U2598" t="s">
        <v>232</v>
      </c>
      <c r="V2598" t="s">
        <v>230</v>
      </c>
      <c r="W2598" t="s">
        <v>233</v>
      </c>
      <c r="X2598">
        <v>2</v>
      </c>
      <c r="Y2598">
        <v>552</v>
      </c>
      <c r="Z2598" t="s">
        <v>988</v>
      </c>
      <c r="AA2598" t="s">
        <v>989</v>
      </c>
      <c r="AB2598">
        <v>1</v>
      </c>
      <c r="AC2598" t="s">
        <v>960</v>
      </c>
      <c r="AD2598">
        <v>1</v>
      </c>
      <c r="AE2598">
        <v>20091031</v>
      </c>
      <c r="AF2598" s="358">
        <v>40117</v>
      </c>
      <c r="AG2598" s="147">
        <v>40117</v>
      </c>
      <c r="AH2598" s="147">
        <v>2009</v>
      </c>
      <c r="BE2598" t="s">
        <v>984</v>
      </c>
      <c r="BF2598">
        <v>1</v>
      </c>
      <c r="BG2598" t="s">
        <v>976</v>
      </c>
      <c r="BH2598" t="s">
        <v>971</v>
      </c>
      <c r="BI2598">
        <v>10</v>
      </c>
      <c r="BJ2598" t="s">
        <v>976</v>
      </c>
      <c r="BK2598" t="s">
        <v>963</v>
      </c>
    </row>
    <row r="2599" spans="21:63">
      <c r="U2599" t="s">
        <v>232</v>
      </c>
      <c r="V2599" t="s">
        <v>230</v>
      </c>
      <c r="W2599" t="s">
        <v>233</v>
      </c>
      <c r="X2599">
        <v>2</v>
      </c>
      <c r="Y2599">
        <v>552</v>
      </c>
      <c r="Z2599" t="s">
        <v>988</v>
      </c>
      <c r="AA2599" t="s">
        <v>989</v>
      </c>
      <c r="AB2599">
        <v>1</v>
      </c>
      <c r="AC2599" t="s">
        <v>960</v>
      </c>
      <c r="AD2599">
        <v>1</v>
      </c>
      <c r="AE2599">
        <v>20091130</v>
      </c>
      <c r="AF2599" s="358">
        <v>40147</v>
      </c>
      <c r="AG2599" s="147">
        <v>40147</v>
      </c>
      <c r="AH2599" s="147">
        <v>2009</v>
      </c>
      <c r="BE2599" t="s">
        <v>984</v>
      </c>
      <c r="BF2599">
        <v>1</v>
      </c>
      <c r="BG2599" t="s">
        <v>976</v>
      </c>
      <c r="BH2599" t="s">
        <v>971</v>
      </c>
      <c r="BI2599">
        <v>10</v>
      </c>
      <c r="BJ2599" t="s">
        <v>976</v>
      </c>
      <c r="BK2599" t="s">
        <v>963</v>
      </c>
    </row>
    <row r="2600" spans="21:63">
      <c r="U2600" t="s">
        <v>232</v>
      </c>
      <c r="V2600" t="s">
        <v>230</v>
      </c>
      <c r="W2600" t="s">
        <v>233</v>
      </c>
      <c r="X2600">
        <v>2</v>
      </c>
      <c r="Y2600">
        <v>552</v>
      </c>
      <c r="Z2600" t="s">
        <v>988</v>
      </c>
      <c r="AA2600" t="s">
        <v>989</v>
      </c>
      <c r="AB2600">
        <v>1</v>
      </c>
      <c r="AC2600" t="s">
        <v>960</v>
      </c>
      <c r="AD2600">
        <v>1</v>
      </c>
      <c r="AE2600">
        <v>20091231</v>
      </c>
      <c r="AF2600" s="358">
        <v>40178</v>
      </c>
      <c r="AG2600" s="147">
        <v>40178</v>
      </c>
      <c r="AH2600" s="147">
        <v>2009</v>
      </c>
      <c r="BE2600" t="s">
        <v>984</v>
      </c>
      <c r="BF2600">
        <v>1</v>
      </c>
      <c r="BG2600" t="s">
        <v>976</v>
      </c>
      <c r="BH2600" t="s">
        <v>971</v>
      </c>
      <c r="BI2600">
        <v>10</v>
      </c>
      <c r="BJ2600" t="s">
        <v>976</v>
      </c>
      <c r="BK2600" t="s">
        <v>963</v>
      </c>
    </row>
    <row r="2601" spans="21:63">
      <c r="U2601" t="s">
        <v>232</v>
      </c>
      <c r="V2601" t="s">
        <v>230</v>
      </c>
      <c r="W2601" t="s">
        <v>233</v>
      </c>
      <c r="X2601">
        <v>2</v>
      </c>
      <c r="Y2601">
        <v>552</v>
      </c>
      <c r="Z2601" t="s">
        <v>988</v>
      </c>
      <c r="AA2601" t="s">
        <v>989</v>
      </c>
      <c r="AB2601">
        <v>1</v>
      </c>
      <c r="AC2601" t="s">
        <v>960</v>
      </c>
      <c r="AD2601">
        <v>1</v>
      </c>
      <c r="AE2601">
        <v>20100131</v>
      </c>
      <c r="AF2601" s="358">
        <v>40209</v>
      </c>
      <c r="AG2601" s="147">
        <v>40209</v>
      </c>
      <c r="AH2601" s="147">
        <v>2010</v>
      </c>
      <c r="BE2601" t="s">
        <v>984</v>
      </c>
      <c r="BF2601">
        <v>1</v>
      </c>
      <c r="BG2601" t="s">
        <v>976</v>
      </c>
      <c r="BH2601" t="s">
        <v>971</v>
      </c>
      <c r="BI2601">
        <v>10</v>
      </c>
      <c r="BJ2601" t="s">
        <v>976</v>
      </c>
      <c r="BK2601" t="s">
        <v>963</v>
      </c>
    </row>
    <row r="2602" spans="21:63">
      <c r="U2602" t="s">
        <v>232</v>
      </c>
      <c r="V2602" t="s">
        <v>230</v>
      </c>
      <c r="W2602" t="s">
        <v>233</v>
      </c>
      <c r="X2602">
        <v>2</v>
      </c>
      <c r="Y2602">
        <v>552</v>
      </c>
      <c r="Z2602" t="s">
        <v>988</v>
      </c>
      <c r="AA2602" t="s">
        <v>989</v>
      </c>
      <c r="AB2602">
        <v>1</v>
      </c>
      <c r="AC2602" t="s">
        <v>960</v>
      </c>
      <c r="AD2602">
        <v>1</v>
      </c>
      <c r="AE2602">
        <v>20100228</v>
      </c>
      <c r="AF2602" s="358">
        <v>40237</v>
      </c>
      <c r="AG2602" s="147">
        <v>40237</v>
      </c>
      <c r="AH2602" s="147">
        <v>2010</v>
      </c>
      <c r="BE2602" t="s">
        <v>984</v>
      </c>
      <c r="BF2602">
        <v>1</v>
      </c>
      <c r="BG2602" t="s">
        <v>976</v>
      </c>
      <c r="BH2602" t="s">
        <v>971</v>
      </c>
      <c r="BI2602">
        <v>10</v>
      </c>
      <c r="BJ2602" t="s">
        <v>976</v>
      </c>
      <c r="BK2602" t="s">
        <v>963</v>
      </c>
    </row>
    <row r="2603" spans="21:63">
      <c r="U2603" t="s">
        <v>232</v>
      </c>
      <c r="V2603" t="s">
        <v>230</v>
      </c>
      <c r="W2603" t="s">
        <v>233</v>
      </c>
      <c r="X2603">
        <v>2</v>
      </c>
      <c r="Y2603">
        <v>552</v>
      </c>
      <c r="Z2603" t="s">
        <v>988</v>
      </c>
      <c r="AA2603" t="s">
        <v>989</v>
      </c>
      <c r="AB2603">
        <v>1</v>
      </c>
      <c r="AC2603" t="s">
        <v>960</v>
      </c>
      <c r="AD2603">
        <v>1</v>
      </c>
      <c r="AE2603">
        <v>20100331</v>
      </c>
      <c r="AF2603" s="358">
        <v>40268</v>
      </c>
      <c r="AG2603" s="147">
        <v>40268</v>
      </c>
      <c r="AH2603" s="147">
        <v>2010</v>
      </c>
      <c r="BE2603" t="s">
        <v>984</v>
      </c>
      <c r="BF2603">
        <v>1</v>
      </c>
      <c r="BG2603" t="s">
        <v>976</v>
      </c>
      <c r="BH2603" t="s">
        <v>971</v>
      </c>
      <c r="BI2603">
        <v>10</v>
      </c>
      <c r="BJ2603" t="s">
        <v>976</v>
      </c>
      <c r="BK2603" t="s">
        <v>963</v>
      </c>
    </row>
    <row r="2604" spans="21:63">
      <c r="U2604" t="s">
        <v>232</v>
      </c>
      <c r="V2604" t="s">
        <v>230</v>
      </c>
      <c r="W2604" t="s">
        <v>233</v>
      </c>
      <c r="X2604">
        <v>2</v>
      </c>
      <c r="Y2604">
        <v>552</v>
      </c>
      <c r="Z2604" t="s">
        <v>988</v>
      </c>
      <c r="AA2604" t="s">
        <v>989</v>
      </c>
      <c r="AB2604">
        <v>1</v>
      </c>
      <c r="AC2604" t="s">
        <v>960</v>
      </c>
      <c r="AD2604">
        <v>1</v>
      </c>
      <c r="AE2604">
        <v>20100430</v>
      </c>
      <c r="AF2604" s="358">
        <v>40298</v>
      </c>
      <c r="AG2604" s="147">
        <v>40298</v>
      </c>
      <c r="AH2604" s="147">
        <v>2010</v>
      </c>
      <c r="BE2604" t="s">
        <v>984</v>
      </c>
      <c r="BF2604">
        <v>1</v>
      </c>
      <c r="BG2604" t="s">
        <v>976</v>
      </c>
      <c r="BH2604" t="s">
        <v>971</v>
      </c>
      <c r="BI2604">
        <v>10</v>
      </c>
      <c r="BJ2604" t="s">
        <v>976</v>
      </c>
      <c r="BK2604" t="s">
        <v>963</v>
      </c>
    </row>
    <row r="2605" spans="21:63">
      <c r="U2605" t="s">
        <v>232</v>
      </c>
      <c r="V2605" t="s">
        <v>230</v>
      </c>
      <c r="W2605" t="s">
        <v>233</v>
      </c>
      <c r="X2605">
        <v>2</v>
      </c>
      <c r="Y2605">
        <v>552</v>
      </c>
      <c r="Z2605" t="s">
        <v>988</v>
      </c>
      <c r="AA2605" t="s">
        <v>989</v>
      </c>
      <c r="AB2605">
        <v>1</v>
      </c>
      <c r="AC2605" t="s">
        <v>960</v>
      </c>
      <c r="AD2605">
        <v>1</v>
      </c>
      <c r="AE2605">
        <v>20100531</v>
      </c>
      <c r="AF2605" s="358">
        <v>40329</v>
      </c>
      <c r="AG2605" s="147">
        <v>40329</v>
      </c>
      <c r="AH2605" s="147">
        <v>2010</v>
      </c>
      <c r="BE2605" t="s">
        <v>984</v>
      </c>
      <c r="BF2605">
        <v>1</v>
      </c>
      <c r="BG2605" t="s">
        <v>976</v>
      </c>
      <c r="BH2605" t="s">
        <v>971</v>
      </c>
      <c r="BI2605">
        <v>10</v>
      </c>
      <c r="BJ2605" t="s">
        <v>976</v>
      </c>
      <c r="BK2605" t="s">
        <v>963</v>
      </c>
    </row>
    <row r="2606" spans="21:63">
      <c r="U2606" t="s">
        <v>232</v>
      </c>
      <c r="V2606" t="s">
        <v>230</v>
      </c>
      <c r="W2606" t="s">
        <v>233</v>
      </c>
      <c r="X2606">
        <v>2</v>
      </c>
      <c r="Y2606">
        <v>552</v>
      </c>
      <c r="Z2606" t="s">
        <v>988</v>
      </c>
      <c r="AA2606" t="s">
        <v>989</v>
      </c>
      <c r="AB2606">
        <v>1</v>
      </c>
      <c r="AC2606" t="s">
        <v>960</v>
      </c>
      <c r="AD2606">
        <v>1</v>
      </c>
      <c r="AE2606">
        <v>20100630</v>
      </c>
      <c r="AF2606" s="358">
        <v>40359</v>
      </c>
      <c r="AG2606" s="147">
        <v>40359</v>
      </c>
      <c r="AH2606" s="147">
        <v>2010</v>
      </c>
      <c r="BE2606" t="s">
        <v>984</v>
      </c>
      <c r="BF2606">
        <v>1</v>
      </c>
      <c r="BG2606" t="s">
        <v>976</v>
      </c>
      <c r="BH2606" t="s">
        <v>971</v>
      </c>
      <c r="BI2606">
        <v>10</v>
      </c>
      <c r="BJ2606" t="s">
        <v>976</v>
      </c>
      <c r="BK2606" t="s">
        <v>963</v>
      </c>
    </row>
    <row r="2607" spans="21:63">
      <c r="U2607" t="s">
        <v>232</v>
      </c>
      <c r="V2607" t="s">
        <v>230</v>
      </c>
      <c r="W2607" t="s">
        <v>233</v>
      </c>
      <c r="X2607">
        <v>2</v>
      </c>
      <c r="Y2607">
        <v>552</v>
      </c>
      <c r="Z2607" t="s">
        <v>988</v>
      </c>
      <c r="AA2607" t="s">
        <v>989</v>
      </c>
      <c r="AB2607">
        <v>1</v>
      </c>
      <c r="AC2607" t="s">
        <v>960</v>
      </c>
      <c r="AD2607">
        <v>1</v>
      </c>
      <c r="AE2607">
        <v>20100731</v>
      </c>
      <c r="AF2607" s="358">
        <v>40390</v>
      </c>
      <c r="AG2607" s="147">
        <v>40390</v>
      </c>
      <c r="AH2607" s="147">
        <v>2010</v>
      </c>
      <c r="BE2607" t="s">
        <v>984</v>
      </c>
      <c r="BF2607">
        <v>1</v>
      </c>
      <c r="BG2607" t="s">
        <v>976</v>
      </c>
      <c r="BH2607" t="s">
        <v>971</v>
      </c>
      <c r="BI2607">
        <v>10</v>
      </c>
      <c r="BJ2607" t="s">
        <v>976</v>
      </c>
      <c r="BK2607" t="s">
        <v>963</v>
      </c>
    </row>
    <row r="2608" spans="21:63">
      <c r="U2608" t="s">
        <v>232</v>
      </c>
      <c r="V2608" t="s">
        <v>230</v>
      </c>
      <c r="W2608" t="s">
        <v>233</v>
      </c>
      <c r="X2608">
        <v>2</v>
      </c>
      <c r="Y2608">
        <v>552</v>
      </c>
      <c r="Z2608" t="s">
        <v>988</v>
      </c>
      <c r="AA2608" t="s">
        <v>989</v>
      </c>
      <c r="AB2608">
        <v>1</v>
      </c>
      <c r="AC2608" t="s">
        <v>960</v>
      </c>
      <c r="AD2608">
        <v>1</v>
      </c>
      <c r="AE2608">
        <v>20100831</v>
      </c>
      <c r="AF2608" s="358">
        <v>40421</v>
      </c>
      <c r="AG2608" s="147">
        <v>40421</v>
      </c>
      <c r="AH2608" s="147">
        <v>2010</v>
      </c>
      <c r="BE2608" t="s">
        <v>984</v>
      </c>
      <c r="BF2608">
        <v>1</v>
      </c>
      <c r="BG2608" t="s">
        <v>976</v>
      </c>
      <c r="BH2608" t="s">
        <v>971</v>
      </c>
      <c r="BI2608">
        <v>10</v>
      </c>
      <c r="BJ2608" t="s">
        <v>976</v>
      </c>
      <c r="BK2608" t="s">
        <v>963</v>
      </c>
    </row>
    <row r="2609" spans="21:63">
      <c r="U2609" t="s">
        <v>232</v>
      </c>
      <c r="V2609" t="s">
        <v>230</v>
      </c>
      <c r="W2609" t="s">
        <v>233</v>
      </c>
      <c r="X2609">
        <v>2</v>
      </c>
      <c r="Y2609">
        <v>552</v>
      </c>
      <c r="Z2609" t="s">
        <v>988</v>
      </c>
      <c r="AA2609" t="s">
        <v>989</v>
      </c>
      <c r="AB2609">
        <v>1</v>
      </c>
      <c r="AC2609" t="s">
        <v>960</v>
      </c>
      <c r="AD2609">
        <v>1</v>
      </c>
      <c r="AE2609">
        <v>20100930</v>
      </c>
      <c r="AF2609" s="358">
        <v>40451</v>
      </c>
      <c r="AG2609" s="147">
        <v>40451</v>
      </c>
      <c r="AH2609" s="147">
        <v>2010</v>
      </c>
      <c r="BE2609" t="s">
        <v>984</v>
      </c>
      <c r="BF2609">
        <v>1</v>
      </c>
      <c r="BG2609" t="s">
        <v>976</v>
      </c>
      <c r="BH2609" t="s">
        <v>971</v>
      </c>
      <c r="BI2609">
        <v>10</v>
      </c>
      <c r="BJ2609" t="s">
        <v>976</v>
      </c>
      <c r="BK2609" t="s">
        <v>963</v>
      </c>
    </row>
    <row r="2610" spans="21:63">
      <c r="U2610" t="s">
        <v>232</v>
      </c>
      <c r="V2610" t="s">
        <v>230</v>
      </c>
      <c r="W2610" t="s">
        <v>233</v>
      </c>
      <c r="X2610">
        <v>2</v>
      </c>
      <c r="Y2610">
        <v>552</v>
      </c>
      <c r="Z2610" t="s">
        <v>988</v>
      </c>
      <c r="AA2610" t="s">
        <v>989</v>
      </c>
      <c r="AB2610">
        <v>1</v>
      </c>
      <c r="AC2610" t="s">
        <v>960</v>
      </c>
      <c r="AD2610">
        <v>1</v>
      </c>
      <c r="AE2610">
        <v>20101031</v>
      </c>
      <c r="AF2610" s="358">
        <v>40482</v>
      </c>
      <c r="AG2610" s="147">
        <v>40482</v>
      </c>
      <c r="AH2610" s="147">
        <v>2010</v>
      </c>
      <c r="BF2610">
        <v>1</v>
      </c>
      <c r="BG2610" t="s">
        <v>976</v>
      </c>
      <c r="BH2610" t="s">
        <v>971</v>
      </c>
      <c r="BI2610">
        <v>10</v>
      </c>
      <c r="BJ2610" t="s">
        <v>976</v>
      </c>
      <c r="BK2610" t="s">
        <v>963</v>
      </c>
    </row>
    <row r="2611" spans="21:63">
      <c r="U2611" t="s">
        <v>232</v>
      </c>
      <c r="V2611" t="s">
        <v>230</v>
      </c>
      <c r="W2611" t="s">
        <v>233</v>
      </c>
      <c r="X2611">
        <v>2</v>
      </c>
      <c r="Y2611">
        <v>552</v>
      </c>
      <c r="Z2611" t="s">
        <v>988</v>
      </c>
      <c r="AA2611" t="s">
        <v>989</v>
      </c>
      <c r="AB2611">
        <v>1</v>
      </c>
      <c r="AC2611" t="s">
        <v>960</v>
      </c>
      <c r="AD2611">
        <v>1</v>
      </c>
      <c r="AE2611">
        <v>20101130</v>
      </c>
      <c r="AF2611" s="358">
        <v>40512</v>
      </c>
      <c r="AG2611" s="147">
        <v>40512</v>
      </c>
      <c r="AH2611" s="147">
        <v>2010</v>
      </c>
      <c r="BF2611">
        <v>3</v>
      </c>
      <c r="BG2611" t="s">
        <v>976</v>
      </c>
      <c r="BH2611" t="s">
        <v>971</v>
      </c>
      <c r="BI2611">
        <v>10</v>
      </c>
      <c r="BJ2611" t="s">
        <v>976</v>
      </c>
      <c r="BK2611" t="s">
        <v>963</v>
      </c>
    </row>
    <row r="2612" spans="21:63">
      <c r="U2612" t="s">
        <v>232</v>
      </c>
      <c r="V2612" t="s">
        <v>230</v>
      </c>
      <c r="W2612" t="s">
        <v>233</v>
      </c>
      <c r="X2612">
        <v>2</v>
      </c>
      <c r="Y2612">
        <v>552</v>
      </c>
      <c r="Z2612" t="s">
        <v>988</v>
      </c>
      <c r="AA2612" t="s">
        <v>989</v>
      </c>
      <c r="AB2612">
        <v>1</v>
      </c>
      <c r="AC2612" t="s">
        <v>960</v>
      </c>
      <c r="AD2612">
        <v>1</v>
      </c>
      <c r="AE2612">
        <v>20101231</v>
      </c>
      <c r="AF2612" s="358">
        <v>40543</v>
      </c>
      <c r="AG2612" s="147">
        <v>40543</v>
      </c>
      <c r="AH2612" s="147">
        <v>2010</v>
      </c>
      <c r="BF2612">
        <v>1</v>
      </c>
      <c r="BG2612" t="s">
        <v>976</v>
      </c>
      <c r="BH2612" t="s">
        <v>971</v>
      </c>
      <c r="BI2612">
        <v>10</v>
      </c>
      <c r="BJ2612" t="s">
        <v>976</v>
      </c>
      <c r="BK2612" t="s">
        <v>963</v>
      </c>
    </row>
    <row r="2613" spans="21:63">
      <c r="U2613" t="s">
        <v>232</v>
      </c>
      <c r="V2613" t="s">
        <v>230</v>
      </c>
      <c r="W2613" t="s">
        <v>233</v>
      </c>
      <c r="X2613">
        <v>2</v>
      </c>
      <c r="Y2613">
        <v>552</v>
      </c>
      <c r="Z2613" t="s">
        <v>988</v>
      </c>
      <c r="AA2613" t="s">
        <v>989</v>
      </c>
      <c r="AB2613">
        <v>1</v>
      </c>
      <c r="AC2613" t="s">
        <v>960</v>
      </c>
      <c r="AD2613">
        <v>1</v>
      </c>
      <c r="AE2613">
        <v>20110131</v>
      </c>
      <c r="AF2613" s="358">
        <v>40574</v>
      </c>
      <c r="AG2613" s="147">
        <v>40574</v>
      </c>
      <c r="AH2613" s="147">
        <v>2011</v>
      </c>
      <c r="BE2613" t="s">
        <v>984</v>
      </c>
      <c r="BF2613">
        <v>1</v>
      </c>
      <c r="BG2613" t="s">
        <v>976</v>
      </c>
      <c r="BH2613" t="s">
        <v>971</v>
      </c>
      <c r="BI2613">
        <v>10</v>
      </c>
      <c r="BJ2613" t="s">
        <v>976</v>
      </c>
      <c r="BK2613" t="s">
        <v>963</v>
      </c>
    </row>
    <row r="2614" spans="21:63">
      <c r="U2614" t="s">
        <v>232</v>
      </c>
      <c r="V2614" t="s">
        <v>230</v>
      </c>
      <c r="W2614" t="s">
        <v>233</v>
      </c>
      <c r="X2614">
        <v>2</v>
      </c>
      <c r="Y2614">
        <v>552</v>
      </c>
      <c r="Z2614" t="s">
        <v>988</v>
      </c>
      <c r="AA2614" t="s">
        <v>989</v>
      </c>
      <c r="AB2614">
        <v>1</v>
      </c>
      <c r="AC2614" t="s">
        <v>960</v>
      </c>
      <c r="AD2614">
        <v>1</v>
      </c>
      <c r="AE2614">
        <v>20110228</v>
      </c>
      <c r="AF2614" s="358">
        <v>40602</v>
      </c>
      <c r="AG2614" s="147">
        <v>40602</v>
      </c>
      <c r="AH2614" s="147">
        <v>2011</v>
      </c>
      <c r="BE2614" t="s">
        <v>984</v>
      </c>
      <c r="BF2614">
        <v>1</v>
      </c>
      <c r="BG2614" t="s">
        <v>976</v>
      </c>
      <c r="BH2614" t="s">
        <v>971</v>
      </c>
      <c r="BI2614">
        <v>10</v>
      </c>
      <c r="BJ2614" t="s">
        <v>976</v>
      </c>
      <c r="BK2614" t="s">
        <v>963</v>
      </c>
    </row>
    <row r="2615" spans="21:63">
      <c r="U2615" t="s">
        <v>232</v>
      </c>
      <c r="V2615" t="s">
        <v>230</v>
      </c>
      <c r="W2615" t="s">
        <v>233</v>
      </c>
      <c r="X2615">
        <v>2</v>
      </c>
      <c r="Y2615">
        <v>552</v>
      </c>
      <c r="Z2615" t="s">
        <v>988</v>
      </c>
      <c r="AA2615" t="s">
        <v>989</v>
      </c>
      <c r="AB2615">
        <v>1</v>
      </c>
      <c r="AC2615" t="s">
        <v>960</v>
      </c>
      <c r="AD2615">
        <v>1</v>
      </c>
      <c r="AE2615">
        <v>20110331</v>
      </c>
      <c r="AF2615" s="358">
        <v>40633</v>
      </c>
      <c r="AG2615" s="147">
        <v>40633</v>
      </c>
      <c r="AH2615" s="147">
        <v>2011</v>
      </c>
      <c r="BE2615" t="s">
        <v>984</v>
      </c>
      <c r="BF2615">
        <v>1</v>
      </c>
      <c r="BG2615" t="s">
        <v>976</v>
      </c>
      <c r="BH2615" t="s">
        <v>971</v>
      </c>
      <c r="BI2615">
        <v>10</v>
      </c>
      <c r="BJ2615" t="s">
        <v>976</v>
      </c>
      <c r="BK2615" t="s">
        <v>963</v>
      </c>
    </row>
    <row r="2616" spans="21:63">
      <c r="U2616" t="s">
        <v>232</v>
      </c>
      <c r="V2616" t="s">
        <v>230</v>
      </c>
      <c r="W2616" t="s">
        <v>233</v>
      </c>
      <c r="X2616">
        <v>2</v>
      </c>
      <c r="Y2616">
        <v>552</v>
      </c>
      <c r="Z2616" t="s">
        <v>988</v>
      </c>
      <c r="AA2616" t="s">
        <v>989</v>
      </c>
      <c r="AB2616">
        <v>1</v>
      </c>
      <c r="AC2616" t="s">
        <v>960</v>
      </c>
      <c r="AD2616">
        <v>1</v>
      </c>
      <c r="AE2616">
        <v>20110430</v>
      </c>
      <c r="AF2616" s="358">
        <v>40663</v>
      </c>
      <c r="AG2616" s="147">
        <v>40663</v>
      </c>
      <c r="AH2616" s="147">
        <v>2011</v>
      </c>
      <c r="BE2616" t="s">
        <v>984</v>
      </c>
      <c r="BF2616">
        <v>1</v>
      </c>
      <c r="BG2616" t="s">
        <v>976</v>
      </c>
      <c r="BH2616" t="s">
        <v>971</v>
      </c>
      <c r="BI2616">
        <v>10</v>
      </c>
      <c r="BJ2616" t="s">
        <v>976</v>
      </c>
      <c r="BK2616" t="s">
        <v>963</v>
      </c>
    </row>
    <row r="2617" spans="21:63">
      <c r="U2617" t="s">
        <v>232</v>
      </c>
      <c r="V2617" t="s">
        <v>230</v>
      </c>
      <c r="W2617" t="s">
        <v>233</v>
      </c>
      <c r="X2617">
        <v>2</v>
      </c>
      <c r="Y2617">
        <v>552</v>
      </c>
      <c r="Z2617" t="s">
        <v>988</v>
      </c>
      <c r="AA2617" t="s">
        <v>989</v>
      </c>
      <c r="AB2617">
        <v>1</v>
      </c>
      <c r="AC2617" t="s">
        <v>960</v>
      </c>
      <c r="AD2617">
        <v>1</v>
      </c>
      <c r="AE2617">
        <v>20110531</v>
      </c>
      <c r="AF2617" s="358">
        <v>40694</v>
      </c>
      <c r="AG2617" s="147">
        <v>40694</v>
      </c>
      <c r="AH2617" s="147">
        <v>2011</v>
      </c>
      <c r="BE2617" t="s">
        <v>984</v>
      </c>
      <c r="BF2617">
        <v>1</v>
      </c>
      <c r="BG2617" t="s">
        <v>976</v>
      </c>
      <c r="BH2617" t="s">
        <v>971</v>
      </c>
      <c r="BI2617">
        <v>10</v>
      </c>
      <c r="BJ2617" t="s">
        <v>976</v>
      </c>
      <c r="BK2617" t="s">
        <v>963</v>
      </c>
    </row>
    <row r="2618" spans="21:63">
      <c r="U2618" t="s">
        <v>232</v>
      </c>
      <c r="V2618" t="s">
        <v>230</v>
      </c>
      <c r="W2618" t="s">
        <v>233</v>
      </c>
      <c r="X2618">
        <v>2</v>
      </c>
      <c r="Y2618">
        <v>552</v>
      </c>
      <c r="Z2618" t="s">
        <v>988</v>
      </c>
      <c r="AA2618" t="s">
        <v>989</v>
      </c>
      <c r="AB2618">
        <v>1</v>
      </c>
      <c r="AC2618" t="s">
        <v>960</v>
      </c>
      <c r="AD2618">
        <v>1</v>
      </c>
      <c r="AE2618">
        <v>20110630</v>
      </c>
      <c r="AF2618" s="358">
        <v>40724</v>
      </c>
      <c r="AG2618" s="147">
        <v>40724</v>
      </c>
      <c r="AH2618" s="147">
        <v>2011</v>
      </c>
      <c r="BF2618">
        <v>1</v>
      </c>
      <c r="BG2618" t="s">
        <v>976</v>
      </c>
      <c r="BH2618" t="s">
        <v>971</v>
      </c>
      <c r="BI2618">
        <v>10</v>
      </c>
      <c r="BJ2618" t="s">
        <v>976</v>
      </c>
      <c r="BK2618" t="s">
        <v>963</v>
      </c>
    </row>
    <row r="2619" spans="21:63">
      <c r="U2619" t="s">
        <v>232</v>
      </c>
      <c r="V2619" t="s">
        <v>230</v>
      </c>
      <c r="W2619" t="s">
        <v>233</v>
      </c>
      <c r="X2619">
        <v>2</v>
      </c>
      <c r="Y2619">
        <v>552</v>
      </c>
      <c r="Z2619" t="s">
        <v>988</v>
      </c>
      <c r="AA2619" t="s">
        <v>989</v>
      </c>
      <c r="AB2619">
        <v>1</v>
      </c>
      <c r="AC2619" t="s">
        <v>960</v>
      </c>
      <c r="AD2619">
        <v>1</v>
      </c>
      <c r="AE2619">
        <v>20110731</v>
      </c>
      <c r="AF2619" s="358">
        <v>40755</v>
      </c>
      <c r="AG2619" s="147">
        <v>40755</v>
      </c>
      <c r="AH2619" s="147">
        <v>2011</v>
      </c>
      <c r="BE2619" t="s">
        <v>984</v>
      </c>
      <c r="BF2619">
        <v>1</v>
      </c>
      <c r="BG2619" t="s">
        <v>976</v>
      </c>
      <c r="BH2619" t="s">
        <v>971</v>
      </c>
      <c r="BI2619">
        <v>10</v>
      </c>
      <c r="BJ2619" t="s">
        <v>976</v>
      </c>
      <c r="BK2619" t="s">
        <v>963</v>
      </c>
    </row>
    <row r="2620" spans="21:63">
      <c r="U2620" t="s">
        <v>232</v>
      </c>
      <c r="V2620" t="s">
        <v>230</v>
      </c>
      <c r="W2620" t="s">
        <v>233</v>
      </c>
      <c r="X2620">
        <v>2</v>
      </c>
      <c r="Y2620">
        <v>552</v>
      </c>
      <c r="Z2620" t="s">
        <v>988</v>
      </c>
      <c r="AA2620" t="s">
        <v>989</v>
      </c>
      <c r="AB2620">
        <v>1</v>
      </c>
      <c r="AC2620" t="s">
        <v>960</v>
      </c>
      <c r="AD2620">
        <v>1</v>
      </c>
      <c r="AE2620">
        <v>20110831</v>
      </c>
      <c r="AF2620" s="358">
        <v>40786</v>
      </c>
      <c r="AG2620" s="147">
        <v>40786</v>
      </c>
      <c r="AH2620" s="147">
        <v>2011</v>
      </c>
      <c r="BE2620" t="s">
        <v>984</v>
      </c>
      <c r="BF2620">
        <v>1</v>
      </c>
      <c r="BG2620" t="s">
        <v>976</v>
      </c>
      <c r="BH2620" t="s">
        <v>971</v>
      </c>
      <c r="BI2620">
        <v>10</v>
      </c>
      <c r="BJ2620" t="s">
        <v>976</v>
      </c>
      <c r="BK2620" t="s">
        <v>963</v>
      </c>
    </row>
    <row r="2621" spans="21:63">
      <c r="U2621" t="s">
        <v>232</v>
      </c>
      <c r="V2621" t="s">
        <v>230</v>
      </c>
      <c r="W2621" t="s">
        <v>233</v>
      </c>
      <c r="X2621">
        <v>2</v>
      </c>
      <c r="Y2621">
        <v>552</v>
      </c>
      <c r="Z2621" t="s">
        <v>988</v>
      </c>
      <c r="AA2621" t="s">
        <v>989</v>
      </c>
      <c r="AB2621">
        <v>1</v>
      </c>
      <c r="AC2621" t="s">
        <v>960</v>
      </c>
      <c r="AD2621">
        <v>1</v>
      </c>
      <c r="AE2621">
        <v>20110930</v>
      </c>
      <c r="AF2621" s="358">
        <v>40816</v>
      </c>
      <c r="AG2621" s="147">
        <v>40816</v>
      </c>
      <c r="AH2621" s="147">
        <v>2011</v>
      </c>
      <c r="BE2621" t="s">
        <v>984</v>
      </c>
      <c r="BF2621">
        <v>1</v>
      </c>
      <c r="BG2621" t="s">
        <v>976</v>
      </c>
      <c r="BH2621" t="s">
        <v>971</v>
      </c>
      <c r="BI2621">
        <v>10</v>
      </c>
      <c r="BJ2621" t="s">
        <v>976</v>
      </c>
      <c r="BK2621" t="s">
        <v>963</v>
      </c>
    </row>
    <row r="2622" spans="21:63">
      <c r="U2622" t="s">
        <v>232</v>
      </c>
      <c r="V2622" t="s">
        <v>230</v>
      </c>
      <c r="W2622" t="s">
        <v>233</v>
      </c>
      <c r="X2622">
        <v>2</v>
      </c>
      <c r="Y2622">
        <v>552</v>
      </c>
      <c r="Z2622" t="s">
        <v>988</v>
      </c>
      <c r="AA2622" t="s">
        <v>989</v>
      </c>
      <c r="AB2622">
        <v>1</v>
      </c>
      <c r="AC2622" t="s">
        <v>960</v>
      </c>
      <c r="AD2622">
        <v>1</v>
      </c>
      <c r="AE2622">
        <v>20111031</v>
      </c>
      <c r="AF2622" s="358">
        <v>40847</v>
      </c>
      <c r="AG2622" s="147">
        <v>40847</v>
      </c>
      <c r="AH2622" s="147">
        <v>2011</v>
      </c>
      <c r="BF2622">
        <v>1</v>
      </c>
      <c r="BG2622" t="s">
        <v>976</v>
      </c>
      <c r="BH2622" t="s">
        <v>971</v>
      </c>
      <c r="BI2622">
        <v>10</v>
      </c>
      <c r="BJ2622" t="s">
        <v>976</v>
      </c>
      <c r="BK2622" t="s">
        <v>963</v>
      </c>
    </row>
    <row r="2623" spans="21:63">
      <c r="U2623" t="s">
        <v>232</v>
      </c>
      <c r="V2623" t="s">
        <v>230</v>
      </c>
      <c r="W2623" t="s">
        <v>233</v>
      </c>
      <c r="X2623">
        <v>2</v>
      </c>
      <c r="Y2623">
        <v>552</v>
      </c>
      <c r="Z2623" t="s">
        <v>988</v>
      </c>
      <c r="AA2623" t="s">
        <v>989</v>
      </c>
      <c r="AB2623">
        <v>1</v>
      </c>
      <c r="AC2623" t="s">
        <v>960</v>
      </c>
      <c r="AD2623">
        <v>1</v>
      </c>
      <c r="AE2623">
        <v>20111130</v>
      </c>
      <c r="AF2623" s="358">
        <v>40877</v>
      </c>
      <c r="AG2623" s="147">
        <v>40877</v>
      </c>
      <c r="AH2623" s="147">
        <v>2011</v>
      </c>
      <c r="BF2623">
        <v>1</v>
      </c>
      <c r="BG2623" t="s">
        <v>976</v>
      </c>
      <c r="BH2623" t="s">
        <v>971</v>
      </c>
      <c r="BI2623">
        <v>10</v>
      </c>
      <c r="BJ2623" t="s">
        <v>976</v>
      </c>
      <c r="BK2623" t="s">
        <v>963</v>
      </c>
    </row>
    <row r="2624" spans="21:63">
      <c r="U2624" t="s">
        <v>232</v>
      </c>
      <c r="V2624" t="s">
        <v>230</v>
      </c>
      <c r="W2624" t="s">
        <v>233</v>
      </c>
      <c r="X2624">
        <v>2</v>
      </c>
      <c r="Y2624">
        <v>552</v>
      </c>
      <c r="Z2624" t="s">
        <v>988</v>
      </c>
      <c r="AA2624" t="s">
        <v>989</v>
      </c>
      <c r="AB2624">
        <v>1</v>
      </c>
      <c r="AC2624" t="s">
        <v>960</v>
      </c>
      <c r="AD2624">
        <v>1</v>
      </c>
      <c r="AE2624">
        <v>20111231</v>
      </c>
      <c r="AF2624" s="358">
        <v>40908</v>
      </c>
      <c r="AG2624" s="147">
        <v>40908</v>
      </c>
      <c r="AH2624" s="147">
        <v>2011</v>
      </c>
      <c r="BF2624">
        <v>2</v>
      </c>
      <c r="BG2624" t="s">
        <v>976</v>
      </c>
      <c r="BH2624" t="s">
        <v>971</v>
      </c>
      <c r="BI2624">
        <v>10</v>
      </c>
      <c r="BJ2624" t="s">
        <v>976</v>
      </c>
      <c r="BK2624" t="s">
        <v>963</v>
      </c>
    </row>
    <row r="2625" spans="21:63">
      <c r="U2625" t="s">
        <v>232</v>
      </c>
      <c r="V2625" t="s">
        <v>230</v>
      </c>
      <c r="W2625" t="s">
        <v>233</v>
      </c>
      <c r="X2625">
        <v>2</v>
      </c>
      <c r="Y2625">
        <v>552</v>
      </c>
      <c r="Z2625" t="s">
        <v>988</v>
      </c>
      <c r="AA2625" t="s">
        <v>989</v>
      </c>
      <c r="AB2625">
        <v>1</v>
      </c>
      <c r="AC2625" t="s">
        <v>960</v>
      </c>
      <c r="AD2625">
        <v>1</v>
      </c>
      <c r="AE2625">
        <v>20120131</v>
      </c>
      <c r="AF2625" s="358">
        <v>40939</v>
      </c>
      <c r="AG2625" s="147">
        <v>40939</v>
      </c>
      <c r="AH2625" s="147">
        <v>2012</v>
      </c>
      <c r="BE2625" t="s">
        <v>984</v>
      </c>
      <c r="BF2625">
        <v>1</v>
      </c>
      <c r="BG2625" t="s">
        <v>976</v>
      </c>
      <c r="BH2625" t="s">
        <v>971</v>
      </c>
      <c r="BI2625">
        <v>10</v>
      </c>
      <c r="BJ2625" t="s">
        <v>976</v>
      </c>
      <c r="BK2625" t="s">
        <v>963</v>
      </c>
    </row>
    <row r="2626" spans="21:63">
      <c r="U2626" t="s">
        <v>232</v>
      </c>
      <c r="V2626" t="s">
        <v>230</v>
      </c>
      <c r="W2626" t="s">
        <v>233</v>
      </c>
      <c r="X2626">
        <v>2</v>
      </c>
      <c r="Y2626">
        <v>552</v>
      </c>
      <c r="Z2626" t="s">
        <v>988</v>
      </c>
      <c r="AA2626" t="s">
        <v>989</v>
      </c>
      <c r="AB2626">
        <v>1</v>
      </c>
      <c r="AC2626" t="s">
        <v>960</v>
      </c>
      <c r="AD2626">
        <v>1</v>
      </c>
      <c r="AE2626">
        <v>20120229</v>
      </c>
      <c r="AF2626" s="358">
        <v>40968</v>
      </c>
      <c r="AG2626" s="147">
        <v>40968</v>
      </c>
      <c r="AH2626" s="147">
        <v>2012</v>
      </c>
      <c r="BF2626">
        <v>1</v>
      </c>
      <c r="BG2626" t="s">
        <v>976</v>
      </c>
      <c r="BH2626" t="s">
        <v>971</v>
      </c>
      <c r="BI2626">
        <v>10</v>
      </c>
      <c r="BJ2626" t="s">
        <v>976</v>
      </c>
      <c r="BK2626" t="s">
        <v>963</v>
      </c>
    </row>
    <row r="2627" spans="21:63">
      <c r="U2627" t="s">
        <v>232</v>
      </c>
      <c r="V2627" t="s">
        <v>230</v>
      </c>
      <c r="W2627" t="s">
        <v>233</v>
      </c>
      <c r="X2627">
        <v>2</v>
      </c>
      <c r="Y2627">
        <v>552</v>
      </c>
      <c r="Z2627" t="s">
        <v>988</v>
      </c>
      <c r="AA2627" t="s">
        <v>989</v>
      </c>
      <c r="AB2627">
        <v>1</v>
      </c>
      <c r="AC2627" t="s">
        <v>960</v>
      </c>
      <c r="AD2627">
        <v>1</v>
      </c>
      <c r="AE2627">
        <v>20120331</v>
      </c>
      <c r="AF2627" s="358">
        <v>40999</v>
      </c>
      <c r="AG2627" s="147">
        <v>40999</v>
      </c>
      <c r="AH2627" s="147">
        <v>2012</v>
      </c>
      <c r="BE2627" t="s">
        <v>984</v>
      </c>
      <c r="BF2627">
        <v>1</v>
      </c>
      <c r="BG2627" t="s">
        <v>976</v>
      </c>
      <c r="BH2627" t="s">
        <v>971</v>
      </c>
      <c r="BI2627">
        <v>10</v>
      </c>
      <c r="BJ2627" t="s">
        <v>976</v>
      </c>
      <c r="BK2627" t="s">
        <v>963</v>
      </c>
    </row>
    <row r="2628" spans="21:63">
      <c r="U2628" t="s">
        <v>232</v>
      </c>
      <c r="V2628" t="s">
        <v>230</v>
      </c>
      <c r="W2628" t="s">
        <v>233</v>
      </c>
      <c r="X2628">
        <v>2</v>
      </c>
      <c r="Y2628">
        <v>552</v>
      </c>
      <c r="Z2628" t="s">
        <v>988</v>
      </c>
      <c r="AA2628" t="s">
        <v>989</v>
      </c>
      <c r="AB2628">
        <v>1</v>
      </c>
      <c r="AC2628" t="s">
        <v>960</v>
      </c>
      <c r="AD2628">
        <v>1</v>
      </c>
      <c r="AE2628">
        <v>20120430</v>
      </c>
      <c r="AF2628" s="358">
        <v>41029</v>
      </c>
      <c r="AG2628" s="147">
        <v>41029</v>
      </c>
      <c r="AH2628" s="147">
        <v>2012</v>
      </c>
      <c r="BE2628" t="s">
        <v>984</v>
      </c>
      <c r="BF2628">
        <v>1</v>
      </c>
      <c r="BG2628" t="s">
        <v>976</v>
      </c>
      <c r="BH2628" t="s">
        <v>971</v>
      </c>
      <c r="BI2628">
        <v>10</v>
      </c>
      <c r="BJ2628" t="s">
        <v>976</v>
      </c>
      <c r="BK2628" t="s">
        <v>963</v>
      </c>
    </row>
    <row r="2629" spans="21:63">
      <c r="U2629" t="s">
        <v>232</v>
      </c>
      <c r="V2629" t="s">
        <v>230</v>
      </c>
      <c r="W2629" t="s">
        <v>233</v>
      </c>
      <c r="X2629">
        <v>2</v>
      </c>
      <c r="Y2629">
        <v>552</v>
      </c>
      <c r="Z2629" t="s">
        <v>988</v>
      </c>
      <c r="AA2629" t="s">
        <v>989</v>
      </c>
      <c r="AB2629">
        <v>1</v>
      </c>
      <c r="AC2629" t="s">
        <v>960</v>
      </c>
      <c r="AD2629">
        <v>1</v>
      </c>
      <c r="AE2629">
        <v>20120531</v>
      </c>
      <c r="AF2629" s="358">
        <v>41060</v>
      </c>
      <c r="AG2629" s="147">
        <v>41060</v>
      </c>
      <c r="AH2629" s="147">
        <v>2012</v>
      </c>
      <c r="BG2629" t="s">
        <v>976</v>
      </c>
      <c r="BH2629" t="s">
        <v>971</v>
      </c>
      <c r="BI2629">
        <v>10</v>
      </c>
      <c r="BJ2629" t="s">
        <v>976</v>
      </c>
      <c r="BK2629" t="s">
        <v>963</v>
      </c>
    </row>
    <row r="2630" spans="21:63">
      <c r="U2630" t="s">
        <v>232</v>
      </c>
      <c r="V2630" t="s">
        <v>230</v>
      </c>
      <c r="W2630" t="s">
        <v>233</v>
      </c>
      <c r="X2630">
        <v>2</v>
      </c>
      <c r="Y2630">
        <v>552</v>
      </c>
      <c r="Z2630" t="s">
        <v>988</v>
      </c>
      <c r="AA2630" t="s">
        <v>989</v>
      </c>
      <c r="AB2630">
        <v>1</v>
      </c>
      <c r="AC2630" t="s">
        <v>960</v>
      </c>
      <c r="AD2630">
        <v>1</v>
      </c>
      <c r="AE2630">
        <v>20120630</v>
      </c>
      <c r="AF2630" s="358">
        <v>41090</v>
      </c>
      <c r="AG2630" s="147">
        <v>41090</v>
      </c>
      <c r="AH2630" s="147">
        <v>2012</v>
      </c>
      <c r="BG2630" t="s">
        <v>976</v>
      </c>
      <c r="BH2630" t="s">
        <v>971</v>
      </c>
      <c r="BI2630">
        <v>10</v>
      </c>
      <c r="BJ2630" t="s">
        <v>976</v>
      </c>
      <c r="BK2630" t="s">
        <v>963</v>
      </c>
    </row>
    <row r="2631" spans="21:63">
      <c r="U2631" t="s">
        <v>232</v>
      </c>
      <c r="V2631" t="s">
        <v>230</v>
      </c>
      <c r="W2631" t="s">
        <v>233</v>
      </c>
      <c r="X2631">
        <v>2</v>
      </c>
      <c r="Y2631">
        <v>552</v>
      </c>
      <c r="Z2631" t="s">
        <v>988</v>
      </c>
      <c r="AA2631" t="s">
        <v>989</v>
      </c>
      <c r="AB2631">
        <v>1</v>
      </c>
      <c r="AC2631" t="s">
        <v>960</v>
      </c>
      <c r="AD2631">
        <v>1</v>
      </c>
      <c r="AE2631">
        <v>20120731</v>
      </c>
      <c r="AF2631" s="358">
        <v>41121</v>
      </c>
      <c r="AG2631" s="147">
        <v>41121</v>
      </c>
      <c r="AH2631" s="147">
        <v>2012</v>
      </c>
      <c r="BG2631" t="s">
        <v>976</v>
      </c>
      <c r="BH2631" t="s">
        <v>971</v>
      </c>
      <c r="BI2631">
        <v>10</v>
      </c>
      <c r="BJ2631" t="s">
        <v>976</v>
      </c>
      <c r="BK2631" t="s">
        <v>963</v>
      </c>
    </row>
    <row r="2632" spans="21:63">
      <c r="U2632" t="s">
        <v>232</v>
      </c>
      <c r="V2632" t="s">
        <v>230</v>
      </c>
      <c r="W2632" t="s">
        <v>233</v>
      </c>
      <c r="X2632">
        <v>2</v>
      </c>
      <c r="Y2632">
        <v>552</v>
      </c>
      <c r="Z2632" t="s">
        <v>988</v>
      </c>
      <c r="AA2632" t="s">
        <v>989</v>
      </c>
      <c r="AB2632">
        <v>1</v>
      </c>
      <c r="AC2632" t="s">
        <v>960</v>
      </c>
      <c r="AD2632">
        <v>1</v>
      </c>
      <c r="AE2632">
        <v>20120831</v>
      </c>
      <c r="AF2632" s="358">
        <v>41152</v>
      </c>
      <c r="AG2632" s="147">
        <v>41152</v>
      </c>
      <c r="AH2632" s="147">
        <v>2012</v>
      </c>
      <c r="BG2632" t="s">
        <v>976</v>
      </c>
      <c r="BH2632" t="s">
        <v>971</v>
      </c>
      <c r="BI2632">
        <v>10</v>
      </c>
      <c r="BJ2632" t="s">
        <v>976</v>
      </c>
      <c r="BK2632" t="s">
        <v>963</v>
      </c>
    </row>
    <row r="2633" spans="21:63">
      <c r="U2633" t="s">
        <v>232</v>
      </c>
      <c r="V2633" t="s">
        <v>230</v>
      </c>
      <c r="W2633" t="s">
        <v>233</v>
      </c>
      <c r="X2633">
        <v>2</v>
      </c>
      <c r="Y2633">
        <v>552</v>
      </c>
      <c r="Z2633" t="s">
        <v>988</v>
      </c>
      <c r="AA2633" t="s">
        <v>989</v>
      </c>
      <c r="AB2633">
        <v>1</v>
      </c>
      <c r="AC2633" t="s">
        <v>960</v>
      </c>
      <c r="AD2633">
        <v>1</v>
      </c>
      <c r="AE2633">
        <v>20120930</v>
      </c>
      <c r="AF2633" s="358">
        <v>41182</v>
      </c>
      <c r="AG2633" s="147">
        <v>41182</v>
      </c>
      <c r="AH2633" s="147">
        <v>2012</v>
      </c>
      <c r="BG2633" t="s">
        <v>976</v>
      </c>
      <c r="BH2633" t="s">
        <v>971</v>
      </c>
      <c r="BI2633">
        <v>10</v>
      </c>
      <c r="BJ2633" t="s">
        <v>976</v>
      </c>
      <c r="BK2633" t="s">
        <v>963</v>
      </c>
    </row>
    <row r="2634" spans="21:63">
      <c r="U2634" t="s">
        <v>232</v>
      </c>
      <c r="V2634" t="s">
        <v>230</v>
      </c>
      <c r="W2634" t="s">
        <v>233</v>
      </c>
      <c r="X2634">
        <v>2</v>
      </c>
      <c r="Y2634">
        <v>600</v>
      </c>
      <c r="Z2634" t="s">
        <v>992</v>
      </c>
      <c r="AA2634" t="s">
        <v>993</v>
      </c>
      <c r="AB2634">
        <v>1</v>
      </c>
      <c r="AC2634" t="s">
        <v>960</v>
      </c>
      <c r="AD2634">
        <v>1</v>
      </c>
      <c r="AE2634">
        <v>20090731</v>
      </c>
      <c r="AF2634" s="358">
        <v>40025</v>
      </c>
      <c r="AG2634" s="147">
        <v>40025</v>
      </c>
      <c r="AH2634" s="147">
        <v>2009</v>
      </c>
      <c r="AU2634">
        <v>2.1</v>
      </c>
      <c r="AV2634" t="s">
        <v>976</v>
      </c>
      <c r="AY2634" t="s">
        <v>976</v>
      </c>
      <c r="AZ2634" t="s">
        <v>962</v>
      </c>
    </row>
    <row r="2635" spans="21:63">
      <c r="U2635" t="s">
        <v>232</v>
      </c>
      <c r="V2635" t="s">
        <v>230</v>
      </c>
      <c r="W2635" t="s">
        <v>233</v>
      </c>
      <c r="X2635">
        <v>2</v>
      </c>
      <c r="Y2635">
        <v>600</v>
      </c>
      <c r="Z2635" t="s">
        <v>992</v>
      </c>
      <c r="AA2635" t="s">
        <v>993</v>
      </c>
      <c r="AB2635">
        <v>1</v>
      </c>
      <c r="AC2635" t="s">
        <v>960</v>
      </c>
      <c r="AD2635">
        <v>1</v>
      </c>
      <c r="AE2635">
        <v>20090831</v>
      </c>
      <c r="AF2635" s="358">
        <v>40056</v>
      </c>
      <c r="AG2635" s="147">
        <v>40056</v>
      </c>
      <c r="AH2635" s="147">
        <v>2009</v>
      </c>
      <c r="AU2635">
        <v>1.9</v>
      </c>
      <c r="AV2635" t="s">
        <v>976</v>
      </c>
      <c r="AY2635" t="s">
        <v>976</v>
      </c>
      <c r="AZ2635" t="s">
        <v>962</v>
      </c>
    </row>
    <row r="2636" spans="21:63">
      <c r="U2636" t="s">
        <v>232</v>
      </c>
      <c r="V2636" t="s">
        <v>230</v>
      </c>
      <c r="W2636" t="s">
        <v>233</v>
      </c>
      <c r="X2636">
        <v>2</v>
      </c>
      <c r="Y2636">
        <v>600</v>
      </c>
      <c r="Z2636" t="s">
        <v>992</v>
      </c>
      <c r="AA2636" t="s">
        <v>993</v>
      </c>
      <c r="AB2636">
        <v>1</v>
      </c>
      <c r="AC2636" t="s">
        <v>960</v>
      </c>
      <c r="AD2636">
        <v>1</v>
      </c>
      <c r="AE2636">
        <v>20090930</v>
      </c>
      <c r="AF2636" s="358">
        <v>40086</v>
      </c>
      <c r="AG2636" s="147">
        <v>40086</v>
      </c>
      <c r="AH2636" s="147">
        <v>2009</v>
      </c>
      <c r="AU2636">
        <v>1.2</v>
      </c>
      <c r="AV2636" t="s">
        <v>976</v>
      </c>
      <c r="AY2636" t="s">
        <v>976</v>
      </c>
      <c r="AZ2636" t="s">
        <v>962</v>
      </c>
    </row>
    <row r="2637" spans="21:63">
      <c r="U2637" t="s">
        <v>232</v>
      </c>
      <c r="V2637" t="s">
        <v>230</v>
      </c>
      <c r="W2637" t="s">
        <v>233</v>
      </c>
      <c r="X2637">
        <v>2</v>
      </c>
      <c r="Y2637">
        <v>600</v>
      </c>
      <c r="Z2637" t="s">
        <v>992</v>
      </c>
      <c r="AA2637" t="s">
        <v>993</v>
      </c>
      <c r="AB2637">
        <v>1</v>
      </c>
      <c r="AC2637" t="s">
        <v>960</v>
      </c>
      <c r="AD2637">
        <v>1</v>
      </c>
      <c r="AE2637">
        <v>20091031</v>
      </c>
      <c r="AF2637" s="358">
        <v>40117</v>
      </c>
      <c r="AG2637" s="147">
        <v>40117</v>
      </c>
      <c r="AH2637" s="147">
        <v>2009</v>
      </c>
      <c r="AU2637">
        <v>1.7</v>
      </c>
      <c r="AV2637" t="s">
        <v>976</v>
      </c>
      <c r="AY2637" t="s">
        <v>976</v>
      </c>
      <c r="AZ2637" t="s">
        <v>962</v>
      </c>
    </row>
    <row r="2638" spans="21:63">
      <c r="U2638" t="s">
        <v>232</v>
      </c>
      <c r="V2638" t="s">
        <v>230</v>
      </c>
      <c r="W2638" t="s">
        <v>233</v>
      </c>
      <c r="X2638">
        <v>2</v>
      </c>
      <c r="Y2638">
        <v>600</v>
      </c>
      <c r="Z2638" t="s">
        <v>992</v>
      </c>
      <c r="AA2638" t="s">
        <v>993</v>
      </c>
      <c r="AB2638">
        <v>1</v>
      </c>
      <c r="AC2638" t="s">
        <v>960</v>
      </c>
      <c r="AD2638">
        <v>1</v>
      </c>
      <c r="AE2638">
        <v>20091130</v>
      </c>
      <c r="AF2638" s="358">
        <v>40147</v>
      </c>
      <c r="AG2638" s="147">
        <v>40147</v>
      </c>
      <c r="AH2638" s="147">
        <v>2009</v>
      </c>
      <c r="AU2638">
        <v>1.1000000000000001</v>
      </c>
      <c r="AV2638" t="s">
        <v>976</v>
      </c>
      <c r="AY2638" t="s">
        <v>976</v>
      </c>
      <c r="AZ2638" t="s">
        <v>962</v>
      </c>
    </row>
    <row r="2639" spans="21:63">
      <c r="U2639" t="s">
        <v>232</v>
      </c>
      <c r="V2639" t="s">
        <v>230</v>
      </c>
      <c r="W2639" t="s">
        <v>233</v>
      </c>
      <c r="X2639">
        <v>2</v>
      </c>
      <c r="Y2639">
        <v>600</v>
      </c>
      <c r="Z2639" t="s">
        <v>992</v>
      </c>
      <c r="AA2639" t="s">
        <v>993</v>
      </c>
      <c r="AB2639">
        <v>1</v>
      </c>
      <c r="AC2639" t="s">
        <v>960</v>
      </c>
      <c r="AD2639">
        <v>1</v>
      </c>
      <c r="AE2639">
        <v>20091231</v>
      </c>
      <c r="AF2639" s="358">
        <v>40178</v>
      </c>
      <c r="AG2639" s="147">
        <v>40178</v>
      </c>
      <c r="AH2639" s="147">
        <v>2009</v>
      </c>
      <c r="AU2639">
        <v>1.9</v>
      </c>
      <c r="AV2639" t="s">
        <v>976</v>
      </c>
      <c r="AY2639" t="s">
        <v>976</v>
      </c>
      <c r="AZ2639" t="s">
        <v>962</v>
      </c>
    </row>
    <row r="2640" spans="21:63">
      <c r="U2640" t="s">
        <v>232</v>
      </c>
      <c r="V2640" t="s">
        <v>230</v>
      </c>
      <c r="W2640" t="s">
        <v>233</v>
      </c>
      <c r="X2640">
        <v>2</v>
      </c>
      <c r="Y2640">
        <v>600</v>
      </c>
      <c r="Z2640" t="s">
        <v>992</v>
      </c>
      <c r="AA2640" t="s">
        <v>993</v>
      </c>
      <c r="AB2640">
        <v>1</v>
      </c>
      <c r="AC2640" t="s">
        <v>960</v>
      </c>
      <c r="AD2640">
        <v>1</v>
      </c>
      <c r="AE2640">
        <v>20100131</v>
      </c>
      <c r="AF2640" s="358">
        <v>40209</v>
      </c>
      <c r="AG2640" s="147">
        <v>40209</v>
      </c>
      <c r="AH2640" s="147">
        <v>2010</v>
      </c>
      <c r="AU2640">
        <v>1.8</v>
      </c>
      <c r="AV2640" t="s">
        <v>976</v>
      </c>
      <c r="AY2640" t="s">
        <v>976</v>
      </c>
      <c r="AZ2640" t="s">
        <v>962</v>
      </c>
    </row>
    <row r="2641" spans="21:52">
      <c r="U2641" t="s">
        <v>232</v>
      </c>
      <c r="V2641" t="s">
        <v>230</v>
      </c>
      <c r="W2641" t="s">
        <v>233</v>
      </c>
      <c r="X2641">
        <v>2</v>
      </c>
      <c r="Y2641">
        <v>600</v>
      </c>
      <c r="Z2641" t="s">
        <v>992</v>
      </c>
      <c r="AA2641" t="s">
        <v>993</v>
      </c>
      <c r="AB2641">
        <v>1</v>
      </c>
      <c r="AC2641" t="s">
        <v>960</v>
      </c>
      <c r="AD2641">
        <v>1</v>
      </c>
      <c r="AE2641">
        <v>20100228</v>
      </c>
      <c r="AF2641" s="358">
        <v>40237</v>
      </c>
      <c r="AG2641" s="147">
        <v>40237</v>
      </c>
      <c r="AH2641" s="147">
        <v>2010</v>
      </c>
      <c r="AU2641">
        <v>2.2999999999999998</v>
      </c>
      <c r="AV2641" t="s">
        <v>976</v>
      </c>
      <c r="AY2641" t="s">
        <v>976</v>
      </c>
      <c r="AZ2641" t="s">
        <v>962</v>
      </c>
    </row>
    <row r="2642" spans="21:52">
      <c r="U2642" t="s">
        <v>232</v>
      </c>
      <c r="V2642" t="s">
        <v>230</v>
      </c>
      <c r="W2642" t="s">
        <v>233</v>
      </c>
      <c r="X2642">
        <v>2</v>
      </c>
      <c r="Y2642">
        <v>600</v>
      </c>
      <c r="Z2642" t="s">
        <v>992</v>
      </c>
      <c r="AA2642" t="s">
        <v>993</v>
      </c>
      <c r="AB2642">
        <v>1</v>
      </c>
      <c r="AC2642" t="s">
        <v>960</v>
      </c>
      <c r="AD2642">
        <v>1</v>
      </c>
      <c r="AE2642">
        <v>20100331</v>
      </c>
      <c r="AF2642" s="358">
        <v>40268</v>
      </c>
      <c r="AG2642" s="147">
        <v>40268</v>
      </c>
      <c r="AH2642" s="147">
        <v>2010</v>
      </c>
      <c r="AU2642">
        <v>1.3</v>
      </c>
      <c r="AV2642" t="s">
        <v>976</v>
      </c>
      <c r="AY2642" t="s">
        <v>976</v>
      </c>
      <c r="AZ2642" t="s">
        <v>962</v>
      </c>
    </row>
    <row r="2643" spans="21:52">
      <c r="U2643" t="s">
        <v>232</v>
      </c>
      <c r="V2643" t="s">
        <v>230</v>
      </c>
      <c r="W2643" t="s">
        <v>233</v>
      </c>
      <c r="X2643">
        <v>2</v>
      </c>
      <c r="Y2643">
        <v>600</v>
      </c>
      <c r="Z2643" t="s">
        <v>992</v>
      </c>
      <c r="AA2643" t="s">
        <v>993</v>
      </c>
      <c r="AB2643">
        <v>1</v>
      </c>
      <c r="AC2643" t="s">
        <v>960</v>
      </c>
      <c r="AD2643">
        <v>1</v>
      </c>
      <c r="AE2643">
        <v>20100430</v>
      </c>
      <c r="AF2643" s="358">
        <v>40298</v>
      </c>
      <c r="AG2643" s="147">
        <v>40298</v>
      </c>
      <c r="AH2643" s="147">
        <v>2010</v>
      </c>
      <c r="AU2643">
        <v>5.6</v>
      </c>
      <c r="AV2643" t="s">
        <v>976</v>
      </c>
      <c r="AY2643" t="s">
        <v>976</v>
      </c>
      <c r="AZ2643" t="s">
        <v>962</v>
      </c>
    </row>
    <row r="2644" spans="21:52">
      <c r="U2644" t="s">
        <v>232</v>
      </c>
      <c r="V2644" t="s">
        <v>230</v>
      </c>
      <c r="W2644" t="s">
        <v>233</v>
      </c>
      <c r="X2644">
        <v>2</v>
      </c>
      <c r="Y2644">
        <v>600</v>
      </c>
      <c r="Z2644" t="s">
        <v>992</v>
      </c>
      <c r="AA2644" t="s">
        <v>993</v>
      </c>
      <c r="AB2644">
        <v>1</v>
      </c>
      <c r="AC2644" t="s">
        <v>960</v>
      </c>
      <c r="AD2644">
        <v>1</v>
      </c>
      <c r="AE2644">
        <v>20100531</v>
      </c>
      <c r="AF2644" s="358">
        <v>40329</v>
      </c>
      <c r="AG2644" s="147">
        <v>40329</v>
      </c>
      <c r="AH2644" s="147">
        <v>2010</v>
      </c>
      <c r="AU2644">
        <v>2.7</v>
      </c>
      <c r="AV2644" t="s">
        <v>976</v>
      </c>
      <c r="AY2644" t="s">
        <v>976</v>
      </c>
      <c r="AZ2644" t="s">
        <v>962</v>
      </c>
    </row>
    <row r="2645" spans="21:52">
      <c r="U2645" t="s">
        <v>232</v>
      </c>
      <c r="V2645" t="s">
        <v>230</v>
      </c>
      <c r="W2645" t="s">
        <v>233</v>
      </c>
      <c r="X2645">
        <v>2</v>
      </c>
      <c r="Y2645">
        <v>600</v>
      </c>
      <c r="Z2645" t="s">
        <v>992</v>
      </c>
      <c r="AA2645" t="s">
        <v>993</v>
      </c>
      <c r="AB2645">
        <v>1</v>
      </c>
      <c r="AC2645" t="s">
        <v>960</v>
      </c>
      <c r="AD2645">
        <v>1</v>
      </c>
      <c r="AE2645">
        <v>20100630</v>
      </c>
      <c r="AF2645" s="358">
        <v>40359</v>
      </c>
      <c r="AG2645" s="147">
        <v>40359</v>
      </c>
      <c r="AH2645" s="147">
        <v>2010</v>
      </c>
      <c r="AU2645">
        <v>2.2000000000000002</v>
      </c>
      <c r="AV2645" t="s">
        <v>976</v>
      </c>
      <c r="AY2645" t="s">
        <v>976</v>
      </c>
      <c r="AZ2645" t="s">
        <v>962</v>
      </c>
    </row>
    <row r="2646" spans="21:52">
      <c r="U2646" t="s">
        <v>232</v>
      </c>
      <c r="V2646" t="s">
        <v>230</v>
      </c>
      <c r="W2646" t="s">
        <v>233</v>
      </c>
      <c r="X2646">
        <v>2</v>
      </c>
      <c r="Y2646">
        <v>600</v>
      </c>
      <c r="Z2646" t="s">
        <v>992</v>
      </c>
      <c r="AA2646" t="s">
        <v>993</v>
      </c>
      <c r="AB2646">
        <v>1</v>
      </c>
      <c r="AC2646" t="s">
        <v>960</v>
      </c>
      <c r="AD2646">
        <v>1</v>
      </c>
      <c r="AE2646">
        <v>20100731</v>
      </c>
      <c r="AF2646" s="358">
        <v>40390</v>
      </c>
      <c r="AG2646" s="147">
        <v>40390</v>
      </c>
      <c r="AH2646" s="147">
        <v>2010</v>
      </c>
      <c r="AU2646">
        <v>1.9</v>
      </c>
      <c r="AV2646" t="s">
        <v>976</v>
      </c>
      <c r="AY2646" t="s">
        <v>976</v>
      </c>
      <c r="AZ2646" t="s">
        <v>962</v>
      </c>
    </row>
    <row r="2647" spans="21:52">
      <c r="U2647" t="s">
        <v>232</v>
      </c>
      <c r="V2647" t="s">
        <v>230</v>
      </c>
      <c r="W2647" t="s">
        <v>233</v>
      </c>
      <c r="X2647">
        <v>2</v>
      </c>
      <c r="Y2647">
        <v>600</v>
      </c>
      <c r="Z2647" t="s">
        <v>992</v>
      </c>
      <c r="AA2647" t="s">
        <v>993</v>
      </c>
      <c r="AB2647">
        <v>1</v>
      </c>
      <c r="AC2647" t="s">
        <v>960</v>
      </c>
      <c r="AD2647">
        <v>1</v>
      </c>
      <c r="AE2647">
        <v>20100831</v>
      </c>
      <c r="AF2647" s="358">
        <v>40421</v>
      </c>
      <c r="AG2647" s="147">
        <v>40421</v>
      </c>
      <c r="AH2647" s="147">
        <v>2010</v>
      </c>
      <c r="AU2647">
        <v>2.2000000000000002</v>
      </c>
      <c r="AV2647" t="s">
        <v>976</v>
      </c>
      <c r="AY2647" t="s">
        <v>976</v>
      </c>
      <c r="AZ2647" t="s">
        <v>962</v>
      </c>
    </row>
    <row r="2648" spans="21:52">
      <c r="U2648" t="s">
        <v>232</v>
      </c>
      <c r="V2648" t="s">
        <v>230</v>
      </c>
      <c r="W2648" t="s">
        <v>233</v>
      </c>
      <c r="X2648">
        <v>2</v>
      </c>
      <c r="Y2648">
        <v>600</v>
      </c>
      <c r="Z2648" t="s">
        <v>992</v>
      </c>
      <c r="AA2648" t="s">
        <v>993</v>
      </c>
      <c r="AB2648">
        <v>1</v>
      </c>
      <c r="AC2648" t="s">
        <v>960</v>
      </c>
      <c r="AD2648">
        <v>1</v>
      </c>
      <c r="AE2648">
        <v>20100930</v>
      </c>
      <c r="AF2648" s="358">
        <v>40451</v>
      </c>
      <c r="AG2648" s="147">
        <v>40451</v>
      </c>
      <c r="AH2648" s="147">
        <v>2010</v>
      </c>
      <c r="AU2648">
        <v>1.3</v>
      </c>
      <c r="AV2648" t="s">
        <v>976</v>
      </c>
      <c r="AY2648" t="s">
        <v>976</v>
      </c>
      <c r="AZ2648" t="s">
        <v>962</v>
      </c>
    </row>
    <row r="2649" spans="21:52">
      <c r="U2649" t="s">
        <v>232</v>
      </c>
      <c r="V2649" t="s">
        <v>230</v>
      </c>
      <c r="W2649" t="s">
        <v>233</v>
      </c>
      <c r="X2649">
        <v>2</v>
      </c>
      <c r="Y2649">
        <v>600</v>
      </c>
      <c r="Z2649" t="s">
        <v>992</v>
      </c>
      <c r="AA2649" t="s">
        <v>993</v>
      </c>
      <c r="AB2649">
        <v>1</v>
      </c>
      <c r="AC2649" t="s">
        <v>960</v>
      </c>
      <c r="AD2649">
        <v>1</v>
      </c>
      <c r="AE2649">
        <v>20101031</v>
      </c>
      <c r="AF2649" s="358">
        <v>40482</v>
      </c>
      <c r="AG2649" s="147">
        <v>40482</v>
      </c>
      <c r="AH2649" s="147">
        <v>2010</v>
      </c>
      <c r="AU2649">
        <v>1.7</v>
      </c>
      <c r="AV2649" t="s">
        <v>976</v>
      </c>
      <c r="AY2649" t="s">
        <v>976</v>
      </c>
      <c r="AZ2649" t="s">
        <v>962</v>
      </c>
    </row>
    <row r="2650" spans="21:52">
      <c r="U2650" t="s">
        <v>232</v>
      </c>
      <c r="V2650" t="s">
        <v>230</v>
      </c>
      <c r="W2650" t="s">
        <v>233</v>
      </c>
      <c r="X2650">
        <v>2</v>
      </c>
      <c r="Y2650">
        <v>600</v>
      </c>
      <c r="Z2650" t="s">
        <v>992</v>
      </c>
      <c r="AA2650" t="s">
        <v>993</v>
      </c>
      <c r="AB2650">
        <v>1</v>
      </c>
      <c r="AC2650" t="s">
        <v>960</v>
      </c>
      <c r="AD2650">
        <v>1</v>
      </c>
      <c r="AE2650">
        <v>20101130</v>
      </c>
      <c r="AF2650" s="358">
        <v>40512</v>
      </c>
      <c r="AG2650" s="147">
        <v>40512</v>
      </c>
      <c r="AH2650" s="147">
        <v>2010</v>
      </c>
      <c r="AU2650">
        <v>2.4</v>
      </c>
      <c r="AV2650" t="s">
        <v>976</v>
      </c>
      <c r="AY2650" t="s">
        <v>976</v>
      </c>
      <c r="AZ2650" t="s">
        <v>962</v>
      </c>
    </row>
    <row r="2651" spans="21:52">
      <c r="U2651" t="s">
        <v>232</v>
      </c>
      <c r="V2651" t="s">
        <v>230</v>
      </c>
      <c r="W2651" t="s">
        <v>233</v>
      </c>
      <c r="X2651">
        <v>2</v>
      </c>
      <c r="Y2651">
        <v>600</v>
      </c>
      <c r="Z2651" t="s">
        <v>992</v>
      </c>
      <c r="AA2651" t="s">
        <v>993</v>
      </c>
      <c r="AB2651">
        <v>1</v>
      </c>
      <c r="AC2651" t="s">
        <v>960</v>
      </c>
      <c r="AD2651">
        <v>1</v>
      </c>
      <c r="AE2651">
        <v>20101231</v>
      </c>
      <c r="AF2651" s="358">
        <v>40543</v>
      </c>
      <c r="AG2651" s="147">
        <v>40543</v>
      </c>
      <c r="AH2651" s="147">
        <v>2010</v>
      </c>
      <c r="AU2651">
        <v>1.6</v>
      </c>
      <c r="AV2651" t="s">
        <v>976</v>
      </c>
      <c r="AY2651" t="s">
        <v>976</v>
      </c>
      <c r="AZ2651" t="s">
        <v>962</v>
      </c>
    </row>
    <row r="2652" spans="21:52">
      <c r="U2652" t="s">
        <v>232</v>
      </c>
      <c r="V2652" t="s">
        <v>230</v>
      </c>
      <c r="W2652" t="s">
        <v>233</v>
      </c>
      <c r="X2652">
        <v>2</v>
      </c>
      <c r="Y2652">
        <v>600</v>
      </c>
      <c r="Z2652" t="s">
        <v>992</v>
      </c>
      <c r="AA2652" t="s">
        <v>993</v>
      </c>
      <c r="AB2652">
        <v>1</v>
      </c>
      <c r="AC2652" t="s">
        <v>960</v>
      </c>
      <c r="AD2652">
        <v>1</v>
      </c>
      <c r="AE2652">
        <v>20110131</v>
      </c>
      <c r="AF2652" s="358">
        <v>40574</v>
      </c>
      <c r="AG2652" s="147">
        <v>40574</v>
      </c>
      <c r="AH2652" s="147">
        <v>2011</v>
      </c>
      <c r="AU2652">
        <v>1.5</v>
      </c>
      <c r="AV2652" t="s">
        <v>976</v>
      </c>
      <c r="AY2652" t="s">
        <v>976</v>
      </c>
      <c r="AZ2652" t="s">
        <v>962</v>
      </c>
    </row>
    <row r="2653" spans="21:52">
      <c r="U2653" t="s">
        <v>232</v>
      </c>
      <c r="V2653" t="s">
        <v>230</v>
      </c>
      <c r="W2653" t="s">
        <v>233</v>
      </c>
      <c r="X2653">
        <v>2</v>
      </c>
      <c r="Y2653">
        <v>600</v>
      </c>
      <c r="Z2653" t="s">
        <v>992</v>
      </c>
      <c r="AA2653" t="s">
        <v>993</v>
      </c>
      <c r="AB2653">
        <v>1</v>
      </c>
      <c r="AC2653" t="s">
        <v>960</v>
      </c>
      <c r="AD2653">
        <v>1</v>
      </c>
      <c r="AE2653">
        <v>20110228</v>
      </c>
      <c r="AF2653" s="358">
        <v>40602</v>
      </c>
      <c r="AG2653" s="147">
        <v>40602</v>
      </c>
      <c r="AH2653" s="147">
        <v>2011</v>
      </c>
      <c r="AU2653">
        <v>1.5</v>
      </c>
      <c r="AV2653" t="s">
        <v>976</v>
      </c>
      <c r="AY2653" t="s">
        <v>976</v>
      </c>
      <c r="AZ2653" t="s">
        <v>962</v>
      </c>
    </row>
    <row r="2654" spans="21:52">
      <c r="U2654" t="s">
        <v>232</v>
      </c>
      <c r="V2654" t="s">
        <v>230</v>
      </c>
      <c r="W2654" t="s">
        <v>233</v>
      </c>
      <c r="X2654">
        <v>2</v>
      </c>
      <c r="Y2654">
        <v>600</v>
      </c>
      <c r="Z2654" t="s">
        <v>992</v>
      </c>
      <c r="AA2654" t="s">
        <v>993</v>
      </c>
      <c r="AB2654">
        <v>1</v>
      </c>
      <c r="AC2654" t="s">
        <v>960</v>
      </c>
      <c r="AD2654">
        <v>1</v>
      </c>
      <c r="AE2654">
        <v>20110331</v>
      </c>
      <c r="AF2654" s="358">
        <v>40633</v>
      </c>
      <c r="AG2654" s="147">
        <v>40633</v>
      </c>
      <c r="AH2654" s="147">
        <v>2011</v>
      </c>
      <c r="AU2654">
        <v>2.1</v>
      </c>
      <c r="AV2654" t="s">
        <v>976</v>
      </c>
      <c r="AY2654" t="s">
        <v>976</v>
      </c>
      <c r="AZ2654" t="s">
        <v>962</v>
      </c>
    </row>
    <row r="2655" spans="21:52">
      <c r="U2655" t="s">
        <v>232</v>
      </c>
      <c r="V2655" t="s">
        <v>230</v>
      </c>
      <c r="W2655" t="s">
        <v>233</v>
      </c>
      <c r="X2655">
        <v>2</v>
      </c>
      <c r="Y2655">
        <v>600</v>
      </c>
      <c r="Z2655" t="s">
        <v>992</v>
      </c>
      <c r="AA2655" t="s">
        <v>993</v>
      </c>
      <c r="AB2655">
        <v>1</v>
      </c>
      <c r="AC2655" t="s">
        <v>960</v>
      </c>
      <c r="AD2655">
        <v>1</v>
      </c>
      <c r="AE2655">
        <v>20110430</v>
      </c>
      <c r="AF2655" s="358">
        <v>40663</v>
      </c>
      <c r="AG2655" s="147">
        <v>40663</v>
      </c>
      <c r="AH2655" s="147">
        <v>2011</v>
      </c>
      <c r="AU2655">
        <v>3.3</v>
      </c>
      <c r="AV2655" t="s">
        <v>976</v>
      </c>
      <c r="AY2655" t="s">
        <v>976</v>
      </c>
      <c r="AZ2655" t="s">
        <v>962</v>
      </c>
    </row>
    <row r="2656" spans="21:52">
      <c r="U2656" t="s">
        <v>232</v>
      </c>
      <c r="V2656" t="s">
        <v>230</v>
      </c>
      <c r="W2656" t="s">
        <v>233</v>
      </c>
      <c r="X2656">
        <v>2</v>
      </c>
      <c r="Y2656">
        <v>600</v>
      </c>
      <c r="Z2656" t="s">
        <v>992</v>
      </c>
      <c r="AA2656" t="s">
        <v>993</v>
      </c>
      <c r="AB2656">
        <v>1</v>
      </c>
      <c r="AC2656" t="s">
        <v>960</v>
      </c>
      <c r="AD2656">
        <v>1</v>
      </c>
      <c r="AE2656">
        <v>20110531</v>
      </c>
      <c r="AF2656" s="358">
        <v>40694</v>
      </c>
      <c r="AG2656" s="147">
        <v>40694</v>
      </c>
      <c r="AH2656" s="147">
        <v>2011</v>
      </c>
      <c r="AU2656">
        <v>2.5</v>
      </c>
      <c r="AV2656" t="s">
        <v>976</v>
      </c>
      <c r="AY2656" t="s">
        <v>976</v>
      </c>
      <c r="AZ2656" t="s">
        <v>962</v>
      </c>
    </row>
    <row r="2657" spans="21:85">
      <c r="U2657" t="s">
        <v>232</v>
      </c>
      <c r="V2657" t="s">
        <v>230</v>
      </c>
      <c r="W2657" t="s">
        <v>233</v>
      </c>
      <c r="X2657">
        <v>2</v>
      </c>
      <c r="Y2657">
        <v>600</v>
      </c>
      <c r="Z2657" t="s">
        <v>992</v>
      </c>
      <c r="AA2657" t="s">
        <v>993</v>
      </c>
      <c r="AB2657">
        <v>1</v>
      </c>
      <c r="AC2657" t="s">
        <v>960</v>
      </c>
      <c r="AD2657">
        <v>1</v>
      </c>
      <c r="AE2657">
        <v>20110630</v>
      </c>
      <c r="AF2657" s="358">
        <v>40724</v>
      </c>
      <c r="AG2657" s="147">
        <v>40724</v>
      </c>
      <c r="AH2657" s="147">
        <v>2011</v>
      </c>
      <c r="AU2657">
        <v>5.2</v>
      </c>
      <c r="AV2657" t="s">
        <v>976</v>
      </c>
      <c r="AY2657" t="s">
        <v>976</v>
      </c>
      <c r="AZ2657" t="s">
        <v>962</v>
      </c>
    </row>
    <row r="2658" spans="21:85">
      <c r="U2658" t="s">
        <v>232</v>
      </c>
      <c r="V2658" t="s">
        <v>230</v>
      </c>
      <c r="W2658" t="s">
        <v>233</v>
      </c>
      <c r="X2658">
        <v>2</v>
      </c>
      <c r="Y2658">
        <v>600</v>
      </c>
      <c r="Z2658" t="s">
        <v>992</v>
      </c>
      <c r="AA2658" t="s">
        <v>993</v>
      </c>
      <c r="AB2658">
        <v>1</v>
      </c>
      <c r="AC2658" t="s">
        <v>960</v>
      </c>
      <c r="AD2658">
        <v>1</v>
      </c>
      <c r="AE2658">
        <v>20110731</v>
      </c>
      <c r="AF2658" s="358">
        <v>40755</v>
      </c>
      <c r="AG2658" s="147">
        <v>40755</v>
      </c>
      <c r="AH2658" s="147">
        <v>2011</v>
      </c>
      <c r="AU2658">
        <v>3</v>
      </c>
      <c r="AV2658" t="s">
        <v>976</v>
      </c>
      <c r="AY2658" t="s">
        <v>976</v>
      </c>
      <c r="AZ2658" t="s">
        <v>962</v>
      </c>
    </row>
    <row r="2659" spans="21:85">
      <c r="U2659" t="s">
        <v>232</v>
      </c>
      <c r="V2659" t="s">
        <v>230</v>
      </c>
      <c r="W2659" t="s">
        <v>233</v>
      </c>
      <c r="X2659">
        <v>2</v>
      </c>
      <c r="Y2659">
        <v>600</v>
      </c>
      <c r="Z2659" t="s">
        <v>992</v>
      </c>
      <c r="AA2659" t="s">
        <v>993</v>
      </c>
      <c r="AB2659">
        <v>1</v>
      </c>
      <c r="AC2659" t="s">
        <v>960</v>
      </c>
      <c r="AD2659">
        <v>1</v>
      </c>
      <c r="AE2659">
        <v>20110831</v>
      </c>
      <c r="AF2659" s="358">
        <v>40786</v>
      </c>
      <c r="AG2659" s="147">
        <v>40786</v>
      </c>
      <c r="AH2659" s="147">
        <v>2011</v>
      </c>
      <c r="AU2659">
        <v>2.6</v>
      </c>
      <c r="AV2659" t="s">
        <v>976</v>
      </c>
      <c r="AY2659" t="s">
        <v>976</v>
      </c>
      <c r="AZ2659" t="s">
        <v>962</v>
      </c>
    </row>
    <row r="2660" spans="21:85">
      <c r="U2660" t="s">
        <v>232</v>
      </c>
      <c r="V2660" t="s">
        <v>230</v>
      </c>
      <c r="W2660" t="s">
        <v>233</v>
      </c>
      <c r="X2660">
        <v>2</v>
      </c>
      <c r="Y2660">
        <v>600</v>
      </c>
      <c r="Z2660" t="s">
        <v>992</v>
      </c>
      <c r="AA2660" t="s">
        <v>993</v>
      </c>
      <c r="AB2660">
        <v>1</v>
      </c>
      <c r="AC2660" t="s">
        <v>960</v>
      </c>
      <c r="AD2660">
        <v>1</v>
      </c>
      <c r="AE2660">
        <v>20110930</v>
      </c>
      <c r="AF2660" s="358">
        <v>40816</v>
      </c>
      <c r="AG2660" s="147">
        <v>40816</v>
      </c>
      <c r="AH2660" s="147">
        <v>2011</v>
      </c>
      <c r="AU2660">
        <v>5.3</v>
      </c>
      <c r="AV2660" t="s">
        <v>976</v>
      </c>
      <c r="AY2660" t="s">
        <v>976</v>
      </c>
      <c r="AZ2660" t="s">
        <v>962</v>
      </c>
    </row>
    <row r="2661" spans="21:85">
      <c r="U2661" t="s">
        <v>232</v>
      </c>
      <c r="V2661" t="s">
        <v>230</v>
      </c>
      <c r="W2661" t="s">
        <v>233</v>
      </c>
      <c r="X2661">
        <v>2</v>
      </c>
      <c r="Y2661">
        <v>600</v>
      </c>
      <c r="Z2661" t="s">
        <v>992</v>
      </c>
      <c r="AA2661" t="s">
        <v>993</v>
      </c>
      <c r="AB2661">
        <v>1</v>
      </c>
      <c r="AC2661" t="s">
        <v>960</v>
      </c>
      <c r="AD2661">
        <v>1</v>
      </c>
      <c r="AE2661">
        <v>20111031</v>
      </c>
      <c r="AF2661" s="358">
        <v>40847</v>
      </c>
      <c r="AG2661" s="147">
        <v>40847</v>
      </c>
      <c r="AH2661" s="147">
        <v>2011</v>
      </c>
      <c r="AU2661">
        <v>2.5</v>
      </c>
      <c r="AV2661" t="s">
        <v>976</v>
      </c>
      <c r="AY2661" t="s">
        <v>976</v>
      </c>
      <c r="AZ2661" t="s">
        <v>962</v>
      </c>
    </row>
    <row r="2662" spans="21:85">
      <c r="U2662" t="s">
        <v>232</v>
      </c>
      <c r="V2662" t="s">
        <v>230</v>
      </c>
      <c r="W2662" t="s">
        <v>233</v>
      </c>
      <c r="X2662">
        <v>2</v>
      </c>
      <c r="Y2662">
        <v>600</v>
      </c>
      <c r="Z2662" t="s">
        <v>992</v>
      </c>
      <c r="AA2662" t="s">
        <v>993</v>
      </c>
      <c r="AB2662">
        <v>1</v>
      </c>
      <c r="AC2662" t="s">
        <v>960</v>
      </c>
      <c r="AD2662">
        <v>1</v>
      </c>
      <c r="AE2662">
        <v>20111130</v>
      </c>
      <c r="AF2662" s="358">
        <v>40877</v>
      </c>
      <c r="AG2662" s="147">
        <v>40877</v>
      </c>
      <c r="AH2662" s="147">
        <v>2011</v>
      </c>
      <c r="AU2662">
        <v>2.1</v>
      </c>
      <c r="AV2662" t="s">
        <v>976</v>
      </c>
      <c r="AY2662" t="s">
        <v>976</v>
      </c>
      <c r="AZ2662" t="s">
        <v>962</v>
      </c>
    </row>
    <row r="2663" spans="21:85">
      <c r="U2663" t="s">
        <v>232</v>
      </c>
      <c r="V2663" t="s">
        <v>230</v>
      </c>
      <c r="W2663" t="s">
        <v>233</v>
      </c>
      <c r="X2663">
        <v>2</v>
      </c>
      <c r="Y2663">
        <v>600</v>
      </c>
      <c r="Z2663" t="s">
        <v>992</v>
      </c>
      <c r="AA2663" t="s">
        <v>993</v>
      </c>
      <c r="AB2663">
        <v>1</v>
      </c>
      <c r="AC2663" t="s">
        <v>960</v>
      </c>
      <c r="AD2663">
        <v>1</v>
      </c>
      <c r="AE2663">
        <v>20111231</v>
      </c>
      <c r="AF2663" s="358">
        <v>40908</v>
      </c>
      <c r="AG2663" s="147">
        <v>40908</v>
      </c>
      <c r="AH2663" s="147">
        <v>2011</v>
      </c>
      <c r="AU2663">
        <v>1.8</v>
      </c>
      <c r="AV2663" t="s">
        <v>976</v>
      </c>
      <c r="AY2663" t="s">
        <v>976</v>
      </c>
      <c r="AZ2663" t="s">
        <v>962</v>
      </c>
    </row>
    <row r="2664" spans="21:85">
      <c r="U2664" t="s">
        <v>232</v>
      </c>
      <c r="V2664" t="s">
        <v>230</v>
      </c>
      <c r="W2664" t="s">
        <v>233</v>
      </c>
      <c r="X2664">
        <v>2</v>
      </c>
      <c r="Y2664">
        <v>600</v>
      </c>
      <c r="Z2664" t="s">
        <v>992</v>
      </c>
      <c r="AA2664" t="s">
        <v>993</v>
      </c>
      <c r="AB2664">
        <v>1</v>
      </c>
      <c r="AC2664" t="s">
        <v>960</v>
      </c>
      <c r="AD2664">
        <v>1</v>
      </c>
      <c r="AE2664">
        <v>20120131</v>
      </c>
      <c r="AF2664" s="358">
        <v>40939</v>
      </c>
      <c r="AG2664" s="147">
        <v>40939</v>
      </c>
      <c r="AH2664" s="147">
        <v>2012</v>
      </c>
      <c r="AU2664">
        <v>2.1</v>
      </c>
      <c r="AV2664" t="s">
        <v>976</v>
      </c>
      <c r="AY2664" t="s">
        <v>976</v>
      </c>
      <c r="AZ2664" t="s">
        <v>962</v>
      </c>
    </row>
    <row r="2665" spans="21:85">
      <c r="U2665" t="s">
        <v>232</v>
      </c>
      <c r="V2665" t="s">
        <v>230</v>
      </c>
      <c r="W2665" t="s">
        <v>233</v>
      </c>
      <c r="X2665">
        <v>2</v>
      </c>
      <c r="Y2665">
        <v>600</v>
      </c>
      <c r="Z2665" t="s">
        <v>992</v>
      </c>
      <c r="AA2665" t="s">
        <v>993</v>
      </c>
      <c r="AB2665">
        <v>1</v>
      </c>
      <c r="AC2665" t="s">
        <v>960</v>
      </c>
      <c r="AD2665">
        <v>1</v>
      </c>
      <c r="AE2665">
        <v>20120229</v>
      </c>
      <c r="AF2665" s="358">
        <v>40968</v>
      </c>
      <c r="AG2665" s="147">
        <v>40968</v>
      </c>
      <c r="AH2665" s="147">
        <v>2012</v>
      </c>
      <c r="AU2665">
        <v>1.4</v>
      </c>
      <c r="AV2665" t="s">
        <v>976</v>
      </c>
      <c r="AY2665" t="s">
        <v>976</v>
      </c>
      <c r="AZ2665" t="s">
        <v>962</v>
      </c>
    </row>
    <row r="2666" spans="21:85">
      <c r="U2666" t="s">
        <v>232</v>
      </c>
      <c r="V2666" t="s">
        <v>230</v>
      </c>
      <c r="W2666" t="s">
        <v>233</v>
      </c>
      <c r="X2666">
        <v>2</v>
      </c>
      <c r="Y2666">
        <v>600</v>
      </c>
      <c r="Z2666" t="s">
        <v>992</v>
      </c>
      <c r="AA2666" t="s">
        <v>993</v>
      </c>
      <c r="AB2666">
        <v>1</v>
      </c>
      <c r="AC2666" t="s">
        <v>960</v>
      </c>
      <c r="AD2666">
        <v>1</v>
      </c>
      <c r="AE2666">
        <v>20120331</v>
      </c>
      <c r="AF2666" s="358">
        <v>40999</v>
      </c>
      <c r="AG2666" s="147">
        <v>40999</v>
      </c>
      <c r="AH2666" s="147">
        <v>2012</v>
      </c>
      <c r="AU2666">
        <v>1.8</v>
      </c>
      <c r="AV2666" t="s">
        <v>976</v>
      </c>
      <c r="AY2666" t="s">
        <v>976</v>
      </c>
      <c r="AZ2666" t="s">
        <v>962</v>
      </c>
    </row>
    <row r="2667" spans="21:85">
      <c r="U2667" t="s">
        <v>232</v>
      </c>
      <c r="V2667" t="s">
        <v>230</v>
      </c>
      <c r="W2667" t="s">
        <v>233</v>
      </c>
      <c r="X2667">
        <v>2</v>
      </c>
      <c r="Y2667">
        <v>600</v>
      </c>
      <c r="Z2667" t="s">
        <v>992</v>
      </c>
      <c r="AA2667" t="s">
        <v>993</v>
      </c>
      <c r="AB2667">
        <v>1</v>
      </c>
      <c r="AC2667" t="s">
        <v>960</v>
      </c>
      <c r="AD2667">
        <v>1</v>
      </c>
      <c r="AE2667">
        <v>20120430</v>
      </c>
      <c r="AF2667" s="358">
        <v>41029</v>
      </c>
      <c r="AG2667" s="147">
        <v>41029</v>
      </c>
      <c r="AH2667" s="147">
        <v>2012</v>
      </c>
      <c r="AU2667">
        <v>2.1</v>
      </c>
      <c r="AV2667" t="s">
        <v>976</v>
      </c>
      <c r="AY2667" t="s">
        <v>976</v>
      </c>
      <c r="AZ2667" t="s">
        <v>962</v>
      </c>
    </row>
    <row r="2668" spans="21:85">
      <c r="U2668" t="s">
        <v>232</v>
      </c>
      <c r="V2668" t="s">
        <v>230</v>
      </c>
      <c r="W2668" t="s">
        <v>233</v>
      </c>
      <c r="X2668">
        <v>2</v>
      </c>
      <c r="Y2668">
        <v>600</v>
      </c>
      <c r="Z2668" t="s">
        <v>992</v>
      </c>
      <c r="AA2668" t="s">
        <v>993</v>
      </c>
      <c r="AB2668">
        <v>1</v>
      </c>
      <c r="AC2668" t="s">
        <v>960</v>
      </c>
      <c r="AD2668">
        <v>1</v>
      </c>
      <c r="AE2668">
        <v>20120531</v>
      </c>
      <c r="AF2668" s="358">
        <v>41060</v>
      </c>
      <c r="AG2668" s="147">
        <v>41060</v>
      </c>
      <c r="AH2668" s="147">
        <v>2012</v>
      </c>
      <c r="AU2668">
        <v>2.52</v>
      </c>
      <c r="AV2668" t="s">
        <v>976</v>
      </c>
      <c r="AY2668" t="s">
        <v>976</v>
      </c>
      <c r="AZ2668" t="s">
        <v>962</v>
      </c>
      <c r="BF2668">
        <v>2.52</v>
      </c>
      <c r="BG2668" t="s">
        <v>976</v>
      </c>
      <c r="BJ2668" t="s">
        <v>976</v>
      </c>
      <c r="BK2668" t="s">
        <v>963</v>
      </c>
      <c r="BQ2668">
        <v>26.35</v>
      </c>
      <c r="BR2668" t="s">
        <v>995</v>
      </c>
      <c r="BS2668" t="s">
        <v>971</v>
      </c>
      <c r="BT2668">
        <v>44.54</v>
      </c>
      <c r="BU2668" t="s">
        <v>995</v>
      </c>
      <c r="BV2668" t="s">
        <v>962</v>
      </c>
      <c r="CC2668" t="s">
        <v>995</v>
      </c>
      <c r="CD2668" t="s">
        <v>971</v>
      </c>
      <c r="CE2668">
        <v>72.91</v>
      </c>
      <c r="CF2668" t="s">
        <v>995</v>
      </c>
      <c r="CG2668" t="s">
        <v>963</v>
      </c>
    </row>
    <row r="2669" spans="21:85">
      <c r="U2669" t="s">
        <v>232</v>
      </c>
      <c r="V2669" t="s">
        <v>230</v>
      </c>
      <c r="W2669" t="s">
        <v>233</v>
      </c>
      <c r="X2669">
        <v>2</v>
      </c>
      <c r="Y2669">
        <v>600</v>
      </c>
      <c r="Z2669" t="s">
        <v>992</v>
      </c>
      <c r="AA2669" t="s">
        <v>993</v>
      </c>
      <c r="AB2669">
        <v>1</v>
      </c>
      <c r="AC2669" t="s">
        <v>960</v>
      </c>
      <c r="AD2669">
        <v>1</v>
      </c>
      <c r="AE2669">
        <v>20120630</v>
      </c>
      <c r="AF2669" s="358">
        <v>41090</v>
      </c>
      <c r="AG2669" s="147">
        <v>41090</v>
      </c>
      <c r="AH2669" s="147">
        <v>2012</v>
      </c>
      <c r="AU2669">
        <v>2.83</v>
      </c>
      <c r="AV2669" t="s">
        <v>976</v>
      </c>
      <c r="AY2669" t="s">
        <v>976</v>
      </c>
      <c r="AZ2669" t="s">
        <v>962</v>
      </c>
      <c r="BF2669">
        <v>2.83</v>
      </c>
      <c r="BG2669" t="s">
        <v>976</v>
      </c>
      <c r="BJ2669" t="s">
        <v>976</v>
      </c>
      <c r="BK2669" t="s">
        <v>963</v>
      </c>
      <c r="BQ2669">
        <v>38.9</v>
      </c>
      <c r="BR2669" t="s">
        <v>995</v>
      </c>
      <c r="BS2669" t="s">
        <v>971</v>
      </c>
      <c r="BT2669">
        <v>44.54</v>
      </c>
      <c r="BU2669" t="s">
        <v>995</v>
      </c>
      <c r="BV2669" t="s">
        <v>962</v>
      </c>
      <c r="CC2669" t="s">
        <v>995</v>
      </c>
      <c r="CD2669" t="s">
        <v>971</v>
      </c>
      <c r="CE2669">
        <v>72.91</v>
      </c>
      <c r="CF2669" t="s">
        <v>995</v>
      </c>
      <c r="CG2669" t="s">
        <v>963</v>
      </c>
    </row>
    <row r="2670" spans="21:85">
      <c r="U2670" t="s">
        <v>232</v>
      </c>
      <c r="V2670" t="s">
        <v>230</v>
      </c>
      <c r="W2670" t="s">
        <v>233</v>
      </c>
      <c r="X2670">
        <v>2</v>
      </c>
      <c r="Y2670">
        <v>600</v>
      </c>
      <c r="Z2670" t="s">
        <v>992</v>
      </c>
      <c r="AA2670" t="s">
        <v>993</v>
      </c>
      <c r="AB2670">
        <v>1</v>
      </c>
      <c r="AC2670" t="s">
        <v>960</v>
      </c>
      <c r="AD2670">
        <v>1</v>
      </c>
      <c r="AE2670">
        <v>20120731</v>
      </c>
      <c r="AF2670" s="358">
        <v>41121</v>
      </c>
      <c r="AG2670" s="147">
        <v>41121</v>
      </c>
      <c r="AH2670" s="147">
        <v>2012</v>
      </c>
      <c r="AU2670">
        <v>1.9</v>
      </c>
      <c r="AV2670" t="s">
        <v>976</v>
      </c>
      <c r="AY2670" t="s">
        <v>976</v>
      </c>
      <c r="AZ2670" t="s">
        <v>962</v>
      </c>
      <c r="BF2670">
        <v>1.9</v>
      </c>
      <c r="BG2670" t="s">
        <v>976</v>
      </c>
      <c r="BJ2670" t="s">
        <v>976</v>
      </c>
      <c r="BK2670" t="s">
        <v>963</v>
      </c>
      <c r="BQ2670">
        <v>25.71</v>
      </c>
      <c r="BR2670" t="s">
        <v>995</v>
      </c>
      <c r="BS2670" t="s">
        <v>971</v>
      </c>
      <c r="BT2670">
        <v>44.54</v>
      </c>
      <c r="BU2670" t="s">
        <v>995</v>
      </c>
      <c r="BV2670" t="s">
        <v>962</v>
      </c>
      <c r="CC2670" t="s">
        <v>995</v>
      </c>
      <c r="CD2670" t="s">
        <v>971</v>
      </c>
      <c r="CE2670">
        <v>72.91</v>
      </c>
      <c r="CF2670" t="s">
        <v>995</v>
      </c>
      <c r="CG2670" t="s">
        <v>963</v>
      </c>
    </row>
    <row r="2671" spans="21:85">
      <c r="U2671" t="s">
        <v>232</v>
      </c>
      <c r="V2671" t="s">
        <v>230</v>
      </c>
      <c r="W2671" t="s">
        <v>233</v>
      </c>
      <c r="X2671">
        <v>2</v>
      </c>
      <c r="Y2671">
        <v>600</v>
      </c>
      <c r="Z2671" t="s">
        <v>992</v>
      </c>
      <c r="AA2671" t="s">
        <v>993</v>
      </c>
      <c r="AB2671">
        <v>1</v>
      </c>
      <c r="AC2671" t="s">
        <v>960</v>
      </c>
      <c r="AD2671">
        <v>1</v>
      </c>
      <c r="AE2671">
        <v>20120831</v>
      </c>
      <c r="AF2671" s="358">
        <v>41152</v>
      </c>
      <c r="AG2671" s="147">
        <v>41152</v>
      </c>
      <c r="AH2671" s="147">
        <v>2012</v>
      </c>
      <c r="AU2671">
        <v>2.5</v>
      </c>
      <c r="AV2671" t="s">
        <v>976</v>
      </c>
      <c r="AY2671" t="s">
        <v>976</v>
      </c>
      <c r="AZ2671" t="s">
        <v>962</v>
      </c>
      <c r="BF2671">
        <v>2.5</v>
      </c>
      <c r="BG2671" t="s">
        <v>976</v>
      </c>
      <c r="BJ2671" t="s">
        <v>976</v>
      </c>
      <c r="BK2671" t="s">
        <v>963</v>
      </c>
      <c r="BQ2671">
        <v>30.86</v>
      </c>
      <c r="BR2671" t="s">
        <v>995</v>
      </c>
      <c r="BS2671" t="s">
        <v>971</v>
      </c>
      <c r="BT2671">
        <v>44.54</v>
      </c>
      <c r="BU2671" t="s">
        <v>995</v>
      </c>
      <c r="BV2671" t="s">
        <v>962</v>
      </c>
      <c r="CC2671" t="s">
        <v>995</v>
      </c>
      <c r="CD2671" t="s">
        <v>971</v>
      </c>
      <c r="CE2671">
        <v>72.91</v>
      </c>
      <c r="CF2671" t="s">
        <v>995</v>
      </c>
      <c r="CG2671" t="s">
        <v>963</v>
      </c>
    </row>
    <row r="2672" spans="21:85">
      <c r="U2672" t="s">
        <v>232</v>
      </c>
      <c r="V2672" t="s">
        <v>230</v>
      </c>
      <c r="W2672" t="s">
        <v>233</v>
      </c>
      <c r="X2672">
        <v>2</v>
      </c>
      <c r="Y2672">
        <v>600</v>
      </c>
      <c r="Z2672" t="s">
        <v>992</v>
      </c>
      <c r="AA2672" t="s">
        <v>993</v>
      </c>
      <c r="AB2672">
        <v>1</v>
      </c>
      <c r="AC2672" t="s">
        <v>960</v>
      </c>
      <c r="AD2672">
        <v>1</v>
      </c>
      <c r="AE2672">
        <v>20120930</v>
      </c>
      <c r="AF2672" s="358">
        <v>41182</v>
      </c>
      <c r="AG2672" s="147">
        <v>41182</v>
      </c>
      <c r="AH2672" s="147">
        <v>2012</v>
      </c>
      <c r="AU2672">
        <v>2.37</v>
      </c>
      <c r="AV2672" t="s">
        <v>976</v>
      </c>
      <c r="AY2672" t="s">
        <v>976</v>
      </c>
      <c r="AZ2672" t="s">
        <v>962</v>
      </c>
      <c r="BF2672">
        <v>2.37</v>
      </c>
      <c r="BG2672" t="s">
        <v>976</v>
      </c>
      <c r="BJ2672" t="s">
        <v>976</v>
      </c>
      <c r="BK2672" t="s">
        <v>963</v>
      </c>
      <c r="BQ2672">
        <v>29.13</v>
      </c>
      <c r="BR2672" t="s">
        <v>995</v>
      </c>
      <c r="BS2672" t="s">
        <v>971</v>
      </c>
      <c r="BT2672">
        <v>44.54</v>
      </c>
      <c r="BU2672" t="s">
        <v>995</v>
      </c>
      <c r="BV2672" t="s">
        <v>962</v>
      </c>
      <c r="CC2672" t="s">
        <v>995</v>
      </c>
      <c r="CD2672" t="s">
        <v>971</v>
      </c>
      <c r="CE2672">
        <v>72.91</v>
      </c>
      <c r="CF2672" t="s">
        <v>995</v>
      </c>
      <c r="CG2672" t="s">
        <v>963</v>
      </c>
    </row>
    <row r="2673" spans="21:52">
      <c r="U2673" t="s">
        <v>232</v>
      </c>
      <c r="V2673" t="s">
        <v>230</v>
      </c>
      <c r="W2673" t="s">
        <v>233</v>
      </c>
      <c r="X2673">
        <v>2</v>
      </c>
      <c r="Y2673">
        <v>610</v>
      </c>
      <c r="Z2673" t="s">
        <v>996</v>
      </c>
      <c r="AA2673" t="s">
        <v>997</v>
      </c>
      <c r="AB2673">
        <v>1</v>
      </c>
      <c r="AC2673" t="s">
        <v>960</v>
      </c>
      <c r="AD2673">
        <v>1</v>
      </c>
      <c r="AE2673">
        <v>20090731</v>
      </c>
      <c r="AF2673" s="358">
        <v>40025</v>
      </c>
      <c r="AG2673" s="147">
        <v>40025</v>
      </c>
      <c r="AH2673" s="147">
        <v>2009</v>
      </c>
      <c r="AU2673">
        <v>0.33</v>
      </c>
      <c r="AV2673" t="s">
        <v>976</v>
      </c>
      <c r="AY2673" t="s">
        <v>976</v>
      </c>
      <c r="AZ2673" t="s">
        <v>962</v>
      </c>
    </row>
    <row r="2674" spans="21:52">
      <c r="U2674" t="s">
        <v>232</v>
      </c>
      <c r="V2674" t="s">
        <v>230</v>
      </c>
      <c r="W2674" t="s">
        <v>233</v>
      </c>
      <c r="X2674">
        <v>2</v>
      </c>
      <c r="Y2674">
        <v>610</v>
      </c>
      <c r="Z2674" t="s">
        <v>996</v>
      </c>
      <c r="AA2674" t="s">
        <v>997</v>
      </c>
      <c r="AB2674">
        <v>1</v>
      </c>
      <c r="AC2674" t="s">
        <v>960</v>
      </c>
      <c r="AD2674">
        <v>1</v>
      </c>
      <c r="AE2674">
        <v>20090831</v>
      </c>
      <c r="AF2674" s="358">
        <v>40056</v>
      </c>
      <c r="AG2674" s="147">
        <v>40056</v>
      </c>
      <c r="AH2674" s="147">
        <v>2009</v>
      </c>
      <c r="AU2674">
        <v>0.42</v>
      </c>
      <c r="AV2674" t="s">
        <v>976</v>
      </c>
      <c r="AY2674" t="s">
        <v>976</v>
      </c>
      <c r="AZ2674" t="s">
        <v>962</v>
      </c>
    </row>
    <row r="2675" spans="21:52">
      <c r="U2675" t="s">
        <v>232</v>
      </c>
      <c r="V2675" t="s">
        <v>230</v>
      </c>
      <c r="W2675" t="s">
        <v>233</v>
      </c>
      <c r="X2675">
        <v>2</v>
      </c>
      <c r="Y2675">
        <v>610</v>
      </c>
      <c r="Z2675" t="s">
        <v>996</v>
      </c>
      <c r="AA2675" t="s">
        <v>997</v>
      </c>
      <c r="AB2675">
        <v>1</v>
      </c>
      <c r="AC2675" t="s">
        <v>960</v>
      </c>
      <c r="AD2675">
        <v>1</v>
      </c>
      <c r="AE2675">
        <v>20090930</v>
      </c>
      <c r="AF2675" s="358">
        <v>40086</v>
      </c>
      <c r="AG2675" s="147">
        <v>40086</v>
      </c>
      <c r="AH2675" s="147">
        <v>2009</v>
      </c>
      <c r="AU2675">
        <v>0.49</v>
      </c>
      <c r="AV2675" t="s">
        <v>976</v>
      </c>
      <c r="AY2675" t="s">
        <v>976</v>
      </c>
      <c r="AZ2675" t="s">
        <v>962</v>
      </c>
    </row>
    <row r="2676" spans="21:52">
      <c r="U2676" t="s">
        <v>232</v>
      </c>
      <c r="V2676" t="s">
        <v>230</v>
      </c>
      <c r="W2676" t="s">
        <v>233</v>
      </c>
      <c r="X2676">
        <v>2</v>
      </c>
      <c r="Y2676">
        <v>610</v>
      </c>
      <c r="Z2676" t="s">
        <v>996</v>
      </c>
      <c r="AA2676" t="s">
        <v>997</v>
      </c>
      <c r="AB2676">
        <v>1</v>
      </c>
      <c r="AC2676" t="s">
        <v>960</v>
      </c>
      <c r="AD2676">
        <v>1</v>
      </c>
      <c r="AE2676">
        <v>20091031</v>
      </c>
      <c r="AF2676" s="358">
        <v>40117</v>
      </c>
      <c r="AG2676" s="147">
        <v>40117</v>
      </c>
      <c r="AH2676" s="147">
        <v>2009</v>
      </c>
      <c r="AU2676">
        <v>0.77</v>
      </c>
      <c r="AV2676" t="s">
        <v>976</v>
      </c>
      <c r="AY2676" t="s">
        <v>976</v>
      </c>
      <c r="AZ2676" t="s">
        <v>962</v>
      </c>
    </row>
    <row r="2677" spans="21:52">
      <c r="U2677" t="s">
        <v>232</v>
      </c>
      <c r="V2677" t="s">
        <v>230</v>
      </c>
      <c r="W2677" t="s">
        <v>233</v>
      </c>
      <c r="X2677">
        <v>2</v>
      </c>
      <c r="Y2677">
        <v>610</v>
      </c>
      <c r="Z2677" t="s">
        <v>996</v>
      </c>
      <c r="AA2677" t="s">
        <v>997</v>
      </c>
      <c r="AB2677">
        <v>1</v>
      </c>
      <c r="AC2677" t="s">
        <v>960</v>
      </c>
      <c r="AD2677">
        <v>1</v>
      </c>
      <c r="AE2677">
        <v>20091130</v>
      </c>
      <c r="AF2677" s="358">
        <v>40147</v>
      </c>
      <c r="AG2677" s="147">
        <v>40147</v>
      </c>
      <c r="AH2677" s="147">
        <v>2009</v>
      </c>
      <c r="AU2677">
        <v>0.53</v>
      </c>
      <c r="AV2677" t="s">
        <v>976</v>
      </c>
      <c r="AY2677" t="s">
        <v>976</v>
      </c>
      <c r="AZ2677" t="s">
        <v>962</v>
      </c>
    </row>
    <row r="2678" spans="21:52">
      <c r="U2678" t="s">
        <v>232</v>
      </c>
      <c r="V2678" t="s">
        <v>230</v>
      </c>
      <c r="W2678" t="s">
        <v>233</v>
      </c>
      <c r="X2678">
        <v>2</v>
      </c>
      <c r="Y2678">
        <v>610</v>
      </c>
      <c r="Z2678" t="s">
        <v>996</v>
      </c>
      <c r="AA2678" t="s">
        <v>997</v>
      </c>
      <c r="AB2678">
        <v>1</v>
      </c>
      <c r="AC2678" t="s">
        <v>960</v>
      </c>
      <c r="AD2678">
        <v>1</v>
      </c>
      <c r="AE2678">
        <v>20091231</v>
      </c>
      <c r="AF2678" s="358">
        <v>40178</v>
      </c>
      <c r="AG2678" s="147">
        <v>40178</v>
      </c>
      <c r="AH2678" s="147">
        <v>2009</v>
      </c>
      <c r="AU2678">
        <v>0.87</v>
      </c>
      <c r="AV2678" t="s">
        <v>976</v>
      </c>
      <c r="AY2678" t="s">
        <v>976</v>
      </c>
      <c r="AZ2678" t="s">
        <v>962</v>
      </c>
    </row>
    <row r="2679" spans="21:52">
      <c r="U2679" t="s">
        <v>232</v>
      </c>
      <c r="V2679" t="s">
        <v>230</v>
      </c>
      <c r="W2679" t="s">
        <v>233</v>
      </c>
      <c r="X2679">
        <v>2</v>
      </c>
      <c r="Y2679">
        <v>610</v>
      </c>
      <c r="Z2679" t="s">
        <v>996</v>
      </c>
      <c r="AA2679" t="s">
        <v>997</v>
      </c>
      <c r="AB2679">
        <v>1</v>
      </c>
      <c r="AC2679" t="s">
        <v>960</v>
      </c>
      <c r="AD2679">
        <v>1</v>
      </c>
      <c r="AE2679">
        <v>20100131</v>
      </c>
      <c r="AF2679" s="358">
        <v>40209</v>
      </c>
      <c r="AG2679" s="147">
        <v>40209</v>
      </c>
      <c r="AH2679" s="147">
        <v>2010</v>
      </c>
      <c r="AU2679">
        <v>0.98</v>
      </c>
      <c r="AV2679" t="s">
        <v>976</v>
      </c>
      <c r="AY2679" t="s">
        <v>976</v>
      </c>
      <c r="AZ2679" t="s">
        <v>962</v>
      </c>
    </row>
    <row r="2680" spans="21:52">
      <c r="U2680" t="s">
        <v>232</v>
      </c>
      <c r="V2680" t="s">
        <v>230</v>
      </c>
      <c r="W2680" t="s">
        <v>233</v>
      </c>
      <c r="X2680">
        <v>2</v>
      </c>
      <c r="Y2680">
        <v>610</v>
      </c>
      <c r="Z2680" t="s">
        <v>996</v>
      </c>
      <c r="AA2680" t="s">
        <v>997</v>
      </c>
      <c r="AB2680">
        <v>1</v>
      </c>
      <c r="AC2680" t="s">
        <v>960</v>
      </c>
      <c r="AD2680">
        <v>1</v>
      </c>
      <c r="AE2680">
        <v>20100228</v>
      </c>
      <c r="AF2680" s="358">
        <v>40237</v>
      </c>
      <c r="AG2680" s="147">
        <v>40237</v>
      </c>
      <c r="AH2680" s="147">
        <v>2010</v>
      </c>
      <c r="AU2680">
        <v>0.72</v>
      </c>
      <c r="AV2680" t="s">
        <v>976</v>
      </c>
      <c r="AY2680" t="s">
        <v>976</v>
      </c>
      <c r="AZ2680" t="s">
        <v>962</v>
      </c>
    </row>
    <row r="2681" spans="21:52">
      <c r="U2681" t="s">
        <v>232</v>
      </c>
      <c r="V2681" t="s">
        <v>230</v>
      </c>
      <c r="W2681" t="s">
        <v>233</v>
      </c>
      <c r="X2681">
        <v>2</v>
      </c>
      <c r="Y2681">
        <v>610</v>
      </c>
      <c r="Z2681" t="s">
        <v>996</v>
      </c>
      <c r="AA2681" t="s">
        <v>997</v>
      </c>
      <c r="AB2681">
        <v>1</v>
      </c>
      <c r="AC2681" t="s">
        <v>960</v>
      </c>
      <c r="AD2681">
        <v>1</v>
      </c>
      <c r="AE2681">
        <v>20100331</v>
      </c>
      <c r="AF2681" s="358">
        <v>40268</v>
      </c>
      <c r="AG2681" s="147">
        <v>40268</v>
      </c>
      <c r="AH2681" s="147">
        <v>2010</v>
      </c>
      <c r="AU2681">
        <v>0.76</v>
      </c>
      <c r="AV2681" t="s">
        <v>976</v>
      </c>
      <c r="AY2681" t="s">
        <v>976</v>
      </c>
      <c r="AZ2681" t="s">
        <v>962</v>
      </c>
    </row>
    <row r="2682" spans="21:52">
      <c r="U2682" t="s">
        <v>232</v>
      </c>
      <c r="V2682" t="s">
        <v>230</v>
      </c>
      <c r="W2682" t="s">
        <v>233</v>
      </c>
      <c r="X2682">
        <v>2</v>
      </c>
      <c r="Y2682">
        <v>610</v>
      </c>
      <c r="Z2682" t="s">
        <v>996</v>
      </c>
      <c r="AA2682" t="s">
        <v>997</v>
      </c>
      <c r="AB2682">
        <v>1</v>
      </c>
      <c r="AC2682" t="s">
        <v>960</v>
      </c>
      <c r="AD2682">
        <v>1</v>
      </c>
      <c r="AE2682">
        <v>20100430</v>
      </c>
      <c r="AF2682" s="358">
        <v>40298</v>
      </c>
      <c r="AG2682" s="147">
        <v>40298</v>
      </c>
      <c r="AH2682" s="147">
        <v>2010</v>
      </c>
      <c r="AU2682">
        <v>1.51</v>
      </c>
      <c r="AV2682" t="s">
        <v>976</v>
      </c>
      <c r="AY2682" t="s">
        <v>976</v>
      </c>
      <c r="AZ2682" t="s">
        <v>962</v>
      </c>
    </row>
    <row r="2683" spans="21:52">
      <c r="U2683" t="s">
        <v>232</v>
      </c>
      <c r="V2683" t="s">
        <v>230</v>
      </c>
      <c r="W2683" t="s">
        <v>233</v>
      </c>
      <c r="X2683">
        <v>2</v>
      </c>
      <c r="Y2683">
        <v>610</v>
      </c>
      <c r="Z2683" t="s">
        <v>996</v>
      </c>
      <c r="AA2683" t="s">
        <v>997</v>
      </c>
      <c r="AB2683">
        <v>1</v>
      </c>
      <c r="AC2683" t="s">
        <v>960</v>
      </c>
      <c r="AD2683">
        <v>1</v>
      </c>
      <c r="AE2683">
        <v>20100531</v>
      </c>
      <c r="AF2683" s="358">
        <v>40329</v>
      </c>
      <c r="AG2683" s="147">
        <v>40329</v>
      </c>
      <c r="AH2683" s="147">
        <v>2010</v>
      </c>
      <c r="AU2683">
        <v>1.24</v>
      </c>
      <c r="AV2683" t="s">
        <v>976</v>
      </c>
      <c r="AY2683" t="s">
        <v>976</v>
      </c>
      <c r="AZ2683" t="s">
        <v>962</v>
      </c>
    </row>
    <row r="2684" spans="21:52">
      <c r="U2684" t="s">
        <v>232</v>
      </c>
      <c r="V2684" t="s">
        <v>230</v>
      </c>
      <c r="W2684" t="s">
        <v>233</v>
      </c>
      <c r="X2684">
        <v>2</v>
      </c>
      <c r="Y2684">
        <v>610</v>
      </c>
      <c r="Z2684" t="s">
        <v>996</v>
      </c>
      <c r="AA2684" t="s">
        <v>997</v>
      </c>
      <c r="AB2684">
        <v>1</v>
      </c>
      <c r="AC2684" t="s">
        <v>960</v>
      </c>
      <c r="AD2684">
        <v>1</v>
      </c>
      <c r="AE2684">
        <v>20100630</v>
      </c>
      <c r="AF2684" s="358">
        <v>40359</v>
      </c>
      <c r="AG2684" s="147">
        <v>40359</v>
      </c>
      <c r="AH2684" s="147">
        <v>2010</v>
      </c>
      <c r="AU2684">
        <v>0.65</v>
      </c>
      <c r="AV2684" t="s">
        <v>976</v>
      </c>
      <c r="AY2684" t="s">
        <v>976</v>
      </c>
      <c r="AZ2684" t="s">
        <v>962</v>
      </c>
    </row>
    <row r="2685" spans="21:52">
      <c r="U2685" t="s">
        <v>232</v>
      </c>
      <c r="V2685" t="s">
        <v>230</v>
      </c>
      <c r="W2685" t="s">
        <v>233</v>
      </c>
      <c r="X2685">
        <v>2</v>
      </c>
      <c r="Y2685">
        <v>610</v>
      </c>
      <c r="Z2685" t="s">
        <v>996</v>
      </c>
      <c r="AA2685" t="s">
        <v>997</v>
      </c>
      <c r="AB2685">
        <v>1</v>
      </c>
      <c r="AC2685" t="s">
        <v>960</v>
      </c>
      <c r="AD2685">
        <v>1</v>
      </c>
      <c r="AE2685">
        <v>20100731</v>
      </c>
      <c r="AF2685" s="358">
        <v>40390</v>
      </c>
      <c r="AG2685" s="147">
        <v>40390</v>
      </c>
      <c r="AH2685" s="147">
        <v>2010</v>
      </c>
      <c r="AU2685">
        <v>0.75</v>
      </c>
      <c r="AV2685" t="s">
        <v>976</v>
      </c>
      <c r="AY2685" t="s">
        <v>976</v>
      </c>
      <c r="AZ2685" t="s">
        <v>962</v>
      </c>
    </row>
    <row r="2686" spans="21:52">
      <c r="U2686" t="s">
        <v>232</v>
      </c>
      <c r="V2686" t="s">
        <v>230</v>
      </c>
      <c r="W2686" t="s">
        <v>233</v>
      </c>
      <c r="X2686">
        <v>2</v>
      </c>
      <c r="Y2686">
        <v>610</v>
      </c>
      <c r="Z2686" t="s">
        <v>996</v>
      </c>
      <c r="AA2686" t="s">
        <v>997</v>
      </c>
      <c r="AB2686">
        <v>1</v>
      </c>
      <c r="AC2686" t="s">
        <v>960</v>
      </c>
      <c r="AD2686">
        <v>1</v>
      </c>
      <c r="AE2686">
        <v>20100831</v>
      </c>
      <c r="AF2686" s="358">
        <v>40421</v>
      </c>
      <c r="AG2686" s="147">
        <v>40421</v>
      </c>
      <c r="AH2686" s="147">
        <v>2010</v>
      </c>
      <c r="AU2686">
        <v>0.46</v>
      </c>
      <c r="AV2686" t="s">
        <v>976</v>
      </c>
      <c r="AY2686" t="s">
        <v>976</v>
      </c>
      <c r="AZ2686" t="s">
        <v>962</v>
      </c>
    </row>
    <row r="2687" spans="21:52">
      <c r="U2687" t="s">
        <v>232</v>
      </c>
      <c r="V2687" t="s">
        <v>230</v>
      </c>
      <c r="W2687" t="s">
        <v>233</v>
      </c>
      <c r="X2687">
        <v>2</v>
      </c>
      <c r="Y2687">
        <v>610</v>
      </c>
      <c r="Z2687" t="s">
        <v>996</v>
      </c>
      <c r="AA2687" t="s">
        <v>997</v>
      </c>
      <c r="AB2687">
        <v>1</v>
      </c>
      <c r="AC2687" t="s">
        <v>960</v>
      </c>
      <c r="AD2687">
        <v>1</v>
      </c>
      <c r="AE2687">
        <v>20100930</v>
      </c>
      <c r="AF2687" s="358">
        <v>40451</v>
      </c>
      <c r="AG2687" s="147">
        <v>40451</v>
      </c>
      <c r="AH2687" s="147">
        <v>2010</v>
      </c>
      <c r="AU2687">
        <v>0.51</v>
      </c>
      <c r="AV2687" t="s">
        <v>976</v>
      </c>
      <c r="AY2687" t="s">
        <v>976</v>
      </c>
      <c r="AZ2687" t="s">
        <v>962</v>
      </c>
    </row>
    <row r="2688" spans="21:52">
      <c r="U2688" t="s">
        <v>232</v>
      </c>
      <c r="V2688" t="s">
        <v>230</v>
      </c>
      <c r="W2688" t="s">
        <v>233</v>
      </c>
      <c r="X2688">
        <v>2</v>
      </c>
      <c r="Y2688">
        <v>610</v>
      </c>
      <c r="Z2688" t="s">
        <v>996</v>
      </c>
      <c r="AA2688" t="s">
        <v>997</v>
      </c>
      <c r="AB2688">
        <v>1</v>
      </c>
      <c r="AC2688" t="s">
        <v>960</v>
      </c>
      <c r="AD2688">
        <v>1</v>
      </c>
      <c r="AE2688">
        <v>20101031</v>
      </c>
      <c r="AF2688" s="358">
        <v>40482</v>
      </c>
      <c r="AG2688" s="147">
        <v>40482</v>
      </c>
      <c r="AH2688" s="147">
        <v>2010</v>
      </c>
      <c r="AU2688">
        <v>0.68</v>
      </c>
      <c r="AV2688" t="s">
        <v>976</v>
      </c>
      <c r="AY2688" t="s">
        <v>976</v>
      </c>
      <c r="AZ2688" t="s">
        <v>962</v>
      </c>
    </row>
    <row r="2689" spans="21:52">
      <c r="U2689" t="s">
        <v>232</v>
      </c>
      <c r="V2689" t="s">
        <v>230</v>
      </c>
      <c r="W2689" t="s">
        <v>233</v>
      </c>
      <c r="X2689">
        <v>2</v>
      </c>
      <c r="Y2689">
        <v>610</v>
      </c>
      <c r="Z2689" t="s">
        <v>996</v>
      </c>
      <c r="AA2689" t="s">
        <v>997</v>
      </c>
      <c r="AB2689">
        <v>1</v>
      </c>
      <c r="AC2689" t="s">
        <v>960</v>
      </c>
      <c r="AD2689">
        <v>1</v>
      </c>
      <c r="AE2689">
        <v>20101130</v>
      </c>
      <c r="AF2689" s="358">
        <v>40512</v>
      </c>
      <c r="AG2689" s="147">
        <v>40512</v>
      </c>
      <c r="AH2689" s="147">
        <v>2010</v>
      </c>
      <c r="AU2689">
        <v>0.86</v>
      </c>
      <c r="AV2689" t="s">
        <v>976</v>
      </c>
      <c r="AY2689" t="s">
        <v>976</v>
      </c>
      <c r="AZ2689" t="s">
        <v>962</v>
      </c>
    </row>
    <row r="2690" spans="21:52">
      <c r="U2690" t="s">
        <v>232</v>
      </c>
      <c r="V2690" t="s">
        <v>230</v>
      </c>
      <c r="W2690" t="s">
        <v>233</v>
      </c>
      <c r="X2690">
        <v>2</v>
      </c>
      <c r="Y2690">
        <v>610</v>
      </c>
      <c r="Z2690" t="s">
        <v>996</v>
      </c>
      <c r="AA2690" t="s">
        <v>997</v>
      </c>
      <c r="AB2690">
        <v>1</v>
      </c>
      <c r="AC2690" t="s">
        <v>960</v>
      </c>
      <c r="AD2690">
        <v>1</v>
      </c>
      <c r="AE2690">
        <v>20101231</v>
      </c>
      <c r="AF2690" s="358">
        <v>40543</v>
      </c>
      <c r="AG2690" s="147">
        <v>40543</v>
      </c>
      <c r="AH2690" s="147">
        <v>2010</v>
      </c>
      <c r="AU2690">
        <v>0.79</v>
      </c>
      <c r="AV2690" t="s">
        <v>976</v>
      </c>
      <c r="AY2690" t="s">
        <v>976</v>
      </c>
      <c r="AZ2690" t="s">
        <v>962</v>
      </c>
    </row>
    <row r="2691" spans="21:52">
      <c r="U2691" t="s">
        <v>232</v>
      </c>
      <c r="V2691" t="s">
        <v>230</v>
      </c>
      <c r="W2691" t="s">
        <v>233</v>
      </c>
      <c r="X2691">
        <v>2</v>
      </c>
      <c r="Y2691">
        <v>610</v>
      </c>
      <c r="Z2691" t="s">
        <v>996</v>
      </c>
      <c r="AA2691" t="s">
        <v>997</v>
      </c>
      <c r="AB2691">
        <v>1</v>
      </c>
      <c r="AC2691" t="s">
        <v>960</v>
      </c>
      <c r="AD2691">
        <v>1</v>
      </c>
      <c r="AE2691">
        <v>20110131</v>
      </c>
      <c r="AF2691" s="358">
        <v>40574</v>
      </c>
      <c r="AG2691" s="147">
        <v>40574</v>
      </c>
      <c r="AH2691" s="147">
        <v>2011</v>
      </c>
      <c r="AU2691">
        <v>0.87</v>
      </c>
      <c r="AV2691" t="s">
        <v>976</v>
      </c>
      <c r="AY2691" t="s">
        <v>976</v>
      </c>
      <c r="AZ2691" t="s">
        <v>962</v>
      </c>
    </row>
    <row r="2692" spans="21:52">
      <c r="U2692" t="s">
        <v>232</v>
      </c>
      <c r="V2692" t="s">
        <v>230</v>
      </c>
      <c r="W2692" t="s">
        <v>233</v>
      </c>
      <c r="X2692">
        <v>2</v>
      </c>
      <c r="Y2692">
        <v>610</v>
      </c>
      <c r="Z2692" t="s">
        <v>996</v>
      </c>
      <c r="AA2692" t="s">
        <v>997</v>
      </c>
      <c r="AB2692">
        <v>1</v>
      </c>
      <c r="AC2692" t="s">
        <v>960</v>
      </c>
      <c r="AD2692">
        <v>1</v>
      </c>
      <c r="AE2692">
        <v>20110228</v>
      </c>
      <c r="AF2692" s="358">
        <v>40602</v>
      </c>
      <c r="AG2692" s="147">
        <v>40602</v>
      </c>
      <c r="AH2692" s="147">
        <v>2011</v>
      </c>
      <c r="AU2692">
        <v>0.92</v>
      </c>
      <c r="AV2692" t="s">
        <v>976</v>
      </c>
      <c r="AY2692" t="s">
        <v>976</v>
      </c>
      <c r="AZ2692" t="s">
        <v>962</v>
      </c>
    </row>
    <row r="2693" spans="21:52">
      <c r="U2693" t="s">
        <v>232</v>
      </c>
      <c r="V2693" t="s">
        <v>230</v>
      </c>
      <c r="W2693" t="s">
        <v>233</v>
      </c>
      <c r="X2693">
        <v>2</v>
      </c>
      <c r="Y2693">
        <v>610</v>
      </c>
      <c r="Z2693" t="s">
        <v>996</v>
      </c>
      <c r="AA2693" t="s">
        <v>997</v>
      </c>
      <c r="AB2693">
        <v>1</v>
      </c>
      <c r="AC2693" t="s">
        <v>960</v>
      </c>
      <c r="AD2693">
        <v>1</v>
      </c>
      <c r="AE2693">
        <v>20110331</v>
      </c>
      <c r="AF2693" s="358">
        <v>40633</v>
      </c>
      <c r="AG2693" s="147">
        <v>40633</v>
      </c>
      <c r="AH2693" s="147">
        <v>2011</v>
      </c>
      <c r="AU2693">
        <v>0.66</v>
      </c>
      <c r="AV2693" t="s">
        <v>976</v>
      </c>
      <c r="AY2693" t="s">
        <v>976</v>
      </c>
      <c r="AZ2693" t="s">
        <v>962</v>
      </c>
    </row>
    <row r="2694" spans="21:52">
      <c r="U2694" t="s">
        <v>232</v>
      </c>
      <c r="V2694" t="s">
        <v>230</v>
      </c>
      <c r="W2694" t="s">
        <v>233</v>
      </c>
      <c r="X2694">
        <v>2</v>
      </c>
      <c r="Y2694">
        <v>610</v>
      </c>
      <c r="Z2694" t="s">
        <v>996</v>
      </c>
      <c r="AA2694" t="s">
        <v>997</v>
      </c>
      <c r="AB2694">
        <v>1</v>
      </c>
      <c r="AC2694" t="s">
        <v>960</v>
      </c>
      <c r="AD2694">
        <v>1</v>
      </c>
      <c r="AE2694">
        <v>20110430</v>
      </c>
      <c r="AF2694" s="358">
        <v>40663</v>
      </c>
      <c r="AG2694" s="147">
        <v>40663</v>
      </c>
      <c r="AH2694" s="147">
        <v>2011</v>
      </c>
      <c r="AU2694">
        <v>1.1299999999999999</v>
      </c>
      <c r="AV2694" t="s">
        <v>976</v>
      </c>
      <c r="AY2694" t="s">
        <v>976</v>
      </c>
      <c r="AZ2694" t="s">
        <v>962</v>
      </c>
    </row>
    <row r="2695" spans="21:52">
      <c r="U2695" t="s">
        <v>232</v>
      </c>
      <c r="V2695" t="s">
        <v>230</v>
      </c>
      <c r="W2695" t="s">
        <v>233</v>
      </c>
      <c r="X2695">
        <v>2</v>
      </c>
      <c r="Y2695">
        <v>610</v>
      </c>
      <c r="Z2695" t="s">
        <v>996</v>
      </c>
      <c r="AA2695" t="s">
        <v>997</v>
      </c>
      <c r="AB2695">
        <v>1</v>
      </c>
      <c r="AC2695" t="s">
        <v>960</v>
      </c>
      <c r="AD2695">
        <v>1</v>
      </c>
      <c r="AE2695">
        <v>20110531</v>
      </c>
      <c r="AF2695" s="358">
        <v>40694</v>
      </c>
      <c r="AG2695" s="147">
        <v>40694</v>
      </c>
      <c r="AH2695" s="147">
        <v>2011</v>
      </c>
      <c r="AU2695">
        <v>0.83</v>
      </c>
      <c r="AV2695" t="s">
        <v>976</v>
      </c>
      <c r="AY2695" t="s">
        <v>976</v>
      </c>
      <c r="AZ2695" t="s">
        <v>962</v>
      </c>
    </row>
    <row r="2696" spans="21:52">
      <c r="U2696" t="s">
        <v>232</v>
      </c>
      <c r="V2696" t="s">
        <v>230</v>
      </c>
      <c r="W2696" t="s">
        <v>233</v>
      </c>
      <c r="X2696">
        <v>2</v>
      </c>
      <c r="Y2696">
        <v>610</v>
      </c>
      <c r="Z2696" t="s">
        <v>996</v>
      </c>
      <c r="AA2696" t="s">
        <v>997</v>
      </c>
      <c r="AB2696">
        <v>1</v>
      </c>
      <c r="AC2696" t="s">
        <v>960</v>
      </c>
      <c r="AD2696">
        <v>1</v>
      </c>
      <c r="AE2696">
        <v>20110630</v>
      </c>
      <c r="AF2696" s="358">
        <v>40724</v>
      </c>
      <c r="AG2696" s="147">
        <v>40724</v>
      </c>
      <c r="AH2696" s="147">
        <v>2011</v>
      </c>
      <c r="AU2696">
        <v>0.37</v>
      </c>
      <c r="AV2696" t="s">
        <v>976</v>
      </c>
      <c r="AY2696" t="s">
        <v>976</v>
      </c>
      <c r="AZ2696" t="s">
        <v>962</v>
      </c>
    </row>
    <row r="2697" spans="21:52">
      <c r="U2697" t="s">
        <v>232</v>
      </c>
      <c r="V2697" t="s">
        <v>230</v>
      </c>
      <c r="W2697" t="s">
        <v>233</v>
      </c>
      <c r="X2697">
        <v>2</v>
      </c>
      <c r="Y2697">
        <v>610</v>
      </c>
      <c r="Z2697" t="s">
        <v>996</v>
      </c>
      <c r="AA2697" t="s">
        <v>997</v>
      </c>
      <c r="AB2697">
        <v>1</v>
      </c>
      <c r="AC2697" t="s">
        <v>960</v>
      </c>
      <c r="AD2697">
        <v>1</v>
      </c>
      <c r="AE2697">
        <v>20110731</v>
      </c>
      <c r="AF2697" s="358">
        <v>40755</v>
      </c>
      <c r="AG2697" s="147">
        <v>40755</v>
      </c>
      <c r="AH2697" s="147">
        <v>2011</v>
      </c>
      <c r="AT2697" t="s">
        <v>984</v>
      </c>
      <c r="AU2697">
        <v>0.05</v>
      </c>
      <c r="AV2697" t="s">
        <v>976</v>
      </c>
      <c r="AY2697" t="s">
        <v>976</v>
      </c>
      <c r="AZ2697" t="s">
        <v>962</v>
      </c>
    </row>
    <row r="2698" spans="21:52">
      <c r="U2698" t="s">
        <v>232</v>
      </c>
      <c r="V2698" t="s">
        <v>230</v>
      </c>
      <c r="W2698" t="s">
        <v>233</v>
      </c>
      <c r="X2698">
        <v>2</v>
      </c>
      <c r="Y2698">
        <v>610</v>
      </c>
      <c r="Z2698" t="s">
        <v>996</v>
      </c>
      <c r="AA2698" t="s">
        <v>997</v>
      </c>
      <c r="AB2698">
        <v>1</v>
      </c>
      <c r="AC2698" t="s">
        <v>960</v>
      </c>
      <c r="AD2698">
        <v>1</v>
      </c>
      <c r="AE2698">
        <v>20110831</v>
      </c>
      <c r="AF2698" s="358">
        <v>40786</v>
      </c>
      <c r="AG2698" s="147">
        <v>40786</v>
      </c>
      <c r="AH2698" s="147">
        <v>2011</v>
      </c>
      <c r="AU2698">
        <v>0.28999999999999998</v>
      </c>
      <c r="AV2698" t="s">
        <v>976</v>
      </c>
      <c r="AY2698" t="s">
        <v>976</v>
      </c>
      <c r="AZ2698" t="s">
        <v>962</v>
      </c>
    </row>
    <row r="2699" spans="21:52">
      <c r="U2699" t="s">
        <v>232</v>
      </c>
      <c r="V2699" t="s">
        <v>230</v>
      </c>
      <c r="W2699" t="s">
        <v>233</v>
      </c>
      <c r="X2699">
        <v>2</v>
      </c>
      <c r="Y2699">
        <v>610</v>
      </c>
      <c r="Z2699" t="s">
        <v>996</v>
      </c>
      <c r="AA2699" t="s">
        <v>997</v>
      </c>
      <c r="AB2699">
        <v>1</v>
      </c>
      <c r="AC2699" t="s">
        <v>960</v>
      </c>
      <c r="AD2699">
        <v>1</v>
      </c>
      <c r="AE2699">
        <v>20110930</v>
      </c>
      <c r="AF2699" s="358">
        <v>40816</v>
      </c>
      <c r="AG2699" s="147">
        <v>40816</v>
      </c>
      <c r="AH2699" s="147">
        <v>2011</v>
      </c>
      <c r="AT2699" t="s">
        <v>984</v>
      </c>
      <c r="AU2699">
        <v>0.05</v>
      </c>
      <c r="AV2699" t="s">
        <v>976</v>
      </c>
      <c r="AY2699" t="s">
        <v>976</v>
      </c>
      <c r="AZ2699" t="s">
        <v>962</v>
      </c>
    </row>
    <row r="2700" spans="21:52">
      <c r="U2700" t="s">
        <v>232</v>
      </c>
      <c r="V2700" t="s">
        <v>230</v>
      </c>
      <c r="W2700" t="s">
        <v>233</v>
      </c>
      <c r="X2700">
        <v>2</v>
      </c>
      <c r="Y2700">
        <v>610</v>
      </c>
      <c r="Z2700" t="s">
        <v>996</v>
      </c>
      <c r="AA2700" t="s">
        <v>997</v>
      </c>
      <c r="AB2700">
        <v>1</v>
      </c>
      <c r="AC2700" t="s">
        <v>960</v>
      </c>
      <c r="AD2700">
        <v>1</v>
      </c>
      <c r="AE2700">
        <v>20111031</v>
      </c>
      <c r="AF2700" s="358">
        <v>40847</v>
      </c>
      <c r="AG2700" s="147">
        <v>40847</v>
      </c>
      <c r="AH2700" s="147">
        <v>2011</v>
      </c>
      <c r="AU2700">
        <v>0.38</v>
      </c>
      <c r="AV2700" t="s">
        <v>976</v>
      </c>
      <c r="AY2700" t="s">
        <v>976</v>
      </c>
      <c r="AZ2700" t="s">
        <v>962</v>
      </c>
    </row>
    <row r="2701" spans="21:52">
      <c r="U2701" t="s">
        <v>232</v>
      </c>
      <c r="V2701" t="s">
        <v>230</v>
      </c>
      <c r="W2701" t="s">
        <v>233</v>
      </c>
      <c r="X2701">
        <v>2</v>
      </c>
      <c r="Y2701">
        <v>610</v>
      </c>
      <c r="Z2701" t="s">
        <v>996</v>
      </c>
      <c r="AA2701" t="s">
        <v>997</v>
      </c>
      <c r="AB2701">
        <v>1</v>
      </c>
      <c r="AC2701" t="s">
        <v>960</v>
      </c>
      <c r="AD2701">
        <v>1</v>
      </c>
      <c r="AE2701">
        <v>20111130</v>
      </c>
      <c r="AF2701" s="358">
        <v>40877</v>
      </c>
      <c r="AG2701" s="147">
        <v>40877</v>
      </c>
      <c r="AH2701" s="147">
        <v>2011</v>
      </c>
      <c r="AU2701">
        <v>0.47</v>
      </c>
      <c r="AV2701" t="s">
        <v>976</v>
      </c>
      <c r="AY2701" t="s">
        <v>976</v>
      </c>
      <c r="AZ2701" t="s">
        <v>962</v>
      </c>
    </row>
    <row r="2702" spans="21:52">
      <c r="U2702" t="s">
        <v>232</v>
      </c>
      <c r="V2702" t="s">
        <v>230</v>
      </c>
      <c r="W2702" t="s">
        <v>233</v>
      </c>
      <c r="X2702">
        <v>2</v>
      </c>
      <c r="Y2702">
        <v>610</v>
      </c>
      <c r="Z2702" t="s">
        <v>996</v>
      </c>
      <c r="AA2702" t="s">
        <v>997</v>
      </c>
      <c r="AB2702">
        <v>1</v>
      </c>
      <c r="AC2702" t="s">
        <v>960</v>
      </c>
      <c r="AD2702">
        <v>1</v>
      </c>
      <c r="AE2702">
        <v>20111231</v>
      </c>
      <c r="AF2702" s="358">
        <v>40908</v>
      </c>
      <c r="AG2702" s="147">
        <v>40908</v>
      </c>
      <c r="AH2702" s="147">
        <v>2011</v>
      </c>
      <c r="AU2702">
        <v>0.54</v>
      </c>
      <c r="AV2702" t="s">
        <v>976</v>
      </c>
      <c r="AY2702" t="s">
        <v>976</v>
      </c>
      <c r="AZ2702" t="s">
        <v>962</v>
      </c>
    </row>
    <row r="2703" spans="21:52">
      <c r="U2703" t="s">
        <v>232</v>
      </c>
      <c r="V2703" t="s">
        <v>230</v>
      </c>
      <c r="W2703" t="s">
        <v>233</v>
      </c>
      <c r="X2703">
        <v>2</v>
      </c>
      <c r="Y2703">
        <v>610</v>
      </c>
      <c r="Z2703" t="s">
        <v>996</v>
      </c>
      <c r="AA2703" t="s">
        <v>997</v>
      </c>
      <c r="AB2703">
        <v>1</v>
      </c>
      <c r="AC2703" t="s">
        <v>960</v>
      </c>
      <c r="AD2703">
        <v>1</v>
      </c>
      <c r="AE2703">
        <v>20120131</v>
      </c>
      <c r="AF2703" s="358">
        <v>40939</v>
      </c>
      <c r="AG2703" s="147">
        <v>40939</v>
      </c>
      <c r="AH2703" s="147">
        <v>2012</v>
      </c>
      <c r="AU2703">
        <v>0.15</v>
      </c>
      <c r="AV2703" t="s">
        <v>976</v>
      </c>
      <c r="AY2703" t="s">
        <v>976</v>
      </c>
      <c r="AZ2703" t="s">
        <v>962</v>
      </c>
    </row>
    <row r="2704" spans="21:52">
      <c r="U2704" t="s">
        <v>232</v>
      </c>
      <c r="V2704" t="s">
        <v>230</v>
      </c>
      <c r="W2704" t="s">
        <v>233</v>
      </c>
      <c r="X2704">
        <v>2</v>
      </c>
      <c r="Y2704">
        <v>610</v>
      </c>
      <c r="Z2704" t="s">
        <v>996</v>
      </c>
      <c r="AA2704" t="s">
        <v>997</v>
      </c>
      <c r="AB2704">
        <v>1</v>
      </c>
      <c r="AC2704" t="s">
        <v>960</v>
      </c>
      <c r="AD2704">
        <v>1</v>
      </c>
      <c r="AE2704">
        <v>20120229</v>
      </c>
      <c r="AF2704" s="358">
        <v>40968</v>
      </c>
      <c r="AG2704" s="147">
        <v>40968</v>
      </c>
      <c r="AH2704" s="147">
        <v>2012</v>
      </c>
      <c r="AU2704">
        <v>0.53</v>
      </c>
      <c r="AV2704" t="s">
        <v>976</v>
      </c>
      <c r="AY2704" t="s">
        <v>976</v>
      </c>
      <c r="AZ2704" t="s">
        <v>962</v>
      </c>
    </row>
    <row r="2705" spans="21:63">
      <c r="U2705" t="s">
        <v>232</v>
      </c>
      <c r="V2705" t="s">
        <v>230</v>
      </c>
      <c r="W2705" t="s">
        <v>233</v>
      </c>
      <c r="X2705">
        <v>2</v>
      </c>
      <c r="Y2705">
        <v>610</v>
      </c>
      <c r="Z2705" t="s">
        <v>996</v>
      </c>
      <c r="AA2705" t="s">
        <v>997</v>
      </c>
      <c r="AB2705">
        <v>1</v>
      </c>
      <c r="AC2705" t="s">
        <v>960</v>
      </c>
      <c r="AD2705">
        <v>1</v>
      </c>
      <c r="AE2705">
        <v>20120331</v>
      </c>
      <c r="AF2705" s="358">
        <v>40999</v>
      </c>
      <c r="AG2705" s="147">
        <v>40999</v>
      </c>
      <c r="AH2705" s="147">
        <v>2012</v>
      </c>
      <c r="AU2705">
        <v>0.57999999999999996</v>
      </c>
      <c r="AV2705" t="s">
        <v>976</v>
      </c>
      <c r="AY2705" t="s">
        <v>976</v>
      </c>
      <c r="AZ2705" t="s">
        <v>962</v>
      </c>
    </row>
    <row r="2706" spans="21:63">
      <c r="U2706" t="s">
        <v>232</v>
      </c>
      <c r="V2706" t="s">
        <v>230</v>
      </c>
      <c r="W2706" t="s">
        <v>233</v>
      </c>
      <c r="X2706">
        <v>2</v>
      </c>
      <c r="Y2706">
        <v>610</v>
      </c>
      <c r="Z2706" t="s">
        <v>996</v>
      </c>
      <c r="AA2706" t="s">
        <v>997</v>
      </c>
      <c r="AB2706">
        <v>1</v>
      </c>
      <c r="AC2706" t="s">
        <v>960</v>
      </c>
      <c r="AD2706">
        <v>1</v>
      </c>
      <c r="AE2706">
        <v>20120430</v>
      </c>
      <c r="AF2706" s="358">
        <v>41029</v>
      </c>
      <c r="AG2706" s="147">
        <v>41029</v>
      </c>
      <c r="AH2706" s="147">
        <v>2012</v>
      </c>
      <c r="AU2706">
        <v>0.51</v>
      </c>
      <c r="AV2706" t="s">
        <v>976</v>
      </c>
      <c r="AY2706" t="s">
        <v>976</v>
      </c>
      <c r="AZ2706" t="s">
        <v>962</v>
      </c>
    </row>
    <row r="2707" spans="21:63">
      <c r="U2707" t="s">
        <v>232</v>
      </c>
      <c r="V2707" t="s">
        <v>230</v>
      </c>
      <c r="W2707" t="s">
        <v>233</v>
      </c>
      <c r="X2707">
        <v>2</v>
      </c>
      <c r="Y2707">
        <v>610</v>
      </c>
      <c r="Z2707" t="s">
        <v>996</v>
      </c>
      <c r="AA2707" t="s">
        <v>997</v>
      </c>
      <c r="AB2707">
        <v>1</v>
      </c>
      <c r="AC2707" t="s">
        <v>960</v>
      </c>
      <c r="AD2707">
        <v>1</v>
      </c>
      <c r="AE2707">
        <v>20120531</v>
      </c>
      <c r="AF2707" s="358">
        <v>41060</v>
      </c>
      <c r="AG2707" s="147">
        <v>41060</v>
      </c>
      <c r="AH2707" s="147">
        <v>2012</v>
      </c>
      <c r="AU2707">
        <v>0.78</v>
      </c>
      <c r="AV2707" t="s">
        <v>976</v>
      </c>
      <c r="AY2707" t="s">
        <v>976</v>
      </c>
      <c r="AZ2707" t="s">
        <v>962</v>
      </c>
      <c r="BF2707">
        <v>0.78</v>
      </c>
      <c r="BG2707" t="s">
        <v>976</v>
      </c>
      <c r="BJ2707" t="s">
        <v>976</v>
      </c>
      <c r="BK2707" t="s">
        <v>963</v>
      </c>
    </row>
    <row r="2708" spans="21:63">
      <c r="U2708" t="s">
        <v>232</v>
      </c>
      <c r="V2708" t="s">
        <v>230</v>
      </c>
      <c r="W2708" t="s">
        <v>233</v>
      </c>
      <c r="X2708">
        <v>2</v>
      </c>
      <c r="Y2708">
        <v>610</v>
      </c>
      <c r="Z2708" t="s">
        <v>996</v>
      </c>
      <c r="AA2708" t="s">
        <v>997</v>
      </c>
      <c r="AB2708">
        <v>1</v>
      </c>
      <c r="AC2708" t="s">
        <v>960</v>
      </c>
      <c r="AD2708">
        <v>1</v>
      </c>
      <c r="AE2708">
        <v>20120630</v>
      </c>
      <c r="AF2708" s="358">
        <v>41090</v>
      </c>
      <c r="AG2708" s="147">
        <v>41090</v>
      </c>
      <c r="AH2708" s="147">
        <v>2012</v>
      </c>
      <c r="AU2708">
        <v>0.63</v>
      </c>
      <c r="AV2708" t="s">
        <v>976</v>
      </c>
      <c r="AY2708" t="s">
        <v>976</v>
      </c>
      <c r="AZ2708" t="s">
        <v>962</v>
      </c>
      <c r="BF2708">
        <v>0.63</v>
      </c>
      <c r="BG2708" t="s">
        <v>976</v>
      </c>
      <c r="BJ2708" t="s">
        <v>976</v>
      </c>
      <c r="BK2708" t="s">
        <v>963</v>
      </c>
    </row>
    <row r="2709" spans="21:63">
      <c r="U2709" t="s">
        <v>232</v>
      </c>
      <c r="V2709" t="s">
        <v>230</v>
      </c>
      <c r="W2709" t="s">
        <v>233</v>
      </c>
      <c r="X2709">
        <v>2</v>
      </c>
      <c r="Y2709">
        <v>610</v>
      </c>
      <c r="Z2709" t="s">
        <v>996</v>
      </c>
      <c r="AA2709" t="s">
        <v>997</v>
      </c>
      <c r="AB2709">
        <v>1</v>
      </c>
      <c r="AC2709" t="s">
        <v>960</v>
      </c>
      <c r="AD2709">
        <v>1</v>
      </c>
      <c r="AE2709">
        <v>20120731</v>
      </c>
      <c r="AF2709" s="358">
        <v>41121</v>
      </c>
      <c r="AG2709" s="147">
        <v>41121</v>
      </c>
      <c r="AH2709" s="147">
        <v>2012</v>
      </c>
      <c r="AU2709">
        <v>0.72</v>
      </c>
      <c r="AV2709" t="s">
        <v>976</v>
      </c>
      <c r="AY2709" t="s">
        <v>976</v>
      </c>
      <c r="AZ2709" t="s">
        <v>962</v>
      </c>
      <c r="BF2709">
        <v>0.72</v>
      </c>
      <c r="BG2709" t="s">
        <v>976</v>
      </c>
      <c r="BJ2709" t="s">
        <v>976</v>
      </c>
      <c r="BK2709" t="s">
        <v>963</v>
      </c>
    </row>
    <row r="2710" spans="21:63">
      <c r="U2710" t="s">
        <v>232</v>
      </c>
      <c r="V2710" t="s">
        <v>230</v>
      </c>
      <c r="W2710" t="s">
        <v>233</v>
      </c>
      <c r="X2710">
        <v>2</v>
      </c>
      <c r="Y2710">
        <v>610</v>
      </c>
      <c r="Z2710" t="s">
        <v>996</v>
      </c>
      <c r="AA2710" t="s">
        <v>997</v>
      </c>
      <c r="AB2710">
        <v>1</v>
      </c>
      <c r="AC2710" t="s">
        <v>960</v>
      </c>
      <c r="AD2710">
        <v>1</v>
      </c>
      <c r="AE2710">
        <v>20120831</v>
      </c>
      <c r="AF2710" s="358">
        <v>41152</v>
      </c>
      <c r="AG2710" s="147">
        <v>41152</v>
      </c>
      <c r="AH2710" s="147">
        <v>2012</v>
      </c>
      <c r="AU2710">
        <v>0.72</v>
      </c>
      <c r="AV2710" t="s">
        <v>976</v>
      </c>
      <c r="AY2710" t="s">
        <v>976</v>
      </c>
      <c r="AZ2710" t="s">
        <v>962</v>
      </c>
      <c r="BF2710">
        <v>0.72</v>
      </c>
      <c r="BG2710" t="s">
        <v>976</v>
      </c>
      <c r="BJ2710" t="s">
        <v>976</v>
      </c>
      <c r="BK2710" t="s">
        <v>963</v>
      </c>
    </row>
    <row r="2711" spans="21:63">
      <c r="U2711" t="s">
        <v>232</v>
      </c>
      <c r="V2711" t="s">
        <v>230</v>
      </c>
      <c r="W2711" t="s">
        <v>233</v>
      </c>
      <c r="X2711">
        <v>2</v>
      </c>
      <c r="Y2711">
        <v>610</v>
      </c>
      <c r="Z2711" t="s">
        <v>996</v>
      </c>
      <c r="AA2711" t="s">
        <v>997</v>
      </c>
      <c r="AB2711">
        <v>1</v>
      </c>
      <c r="AC2711" t="s">
        <v>960</v>
      </c>
      <c r="AD2711">
        <v>1</v>
      </c>
      <c r="AE2711">
        <v>20120930</v>
      </c>
      <c r="AF2711" s="358">
        <v>41182</v>
      </c>
      <c r="AG2711" s="147">
        <v>41182</v>
      </c>
      <c r="AH2711" s="147">
        <v>2012</v>
      </c>
      <c r="AU2711">
        <v>0.77</v>
      </c>
      <c r="AV2711" t="s">
        <v>976</v>
      </c>
      <c r="AY2711" t="s">
        <v>976</v>
      </c>
      <c r="AZ2711" t="s">
        <v>962</v>
      </c>
      <c r="BF2711">
        <v>0.77</v>
      </c>
      <c r="BG2711" t="s">
        <v>976</v>
      </c>
      <c r="BJ2711" t="s">
        <v>976</v>
      </c>
      <c r="BK2711" t="s">
        <v>963</v>
      </c>
    </row>
    <row r="2712" spans="21:63">
      <c r="U2712" t="s">
        <v>232</v>
      </c>
      <c r="V2712" t="s">
        <v>230</v>
      </c>
      <c r="W2712" t="s">
        <v>233</v>
      </c>
      <c r="X2712">
        <v>2</v>
      </c>
      <c r="Y2712">
        <v>625</v>
      </c>
      <c r="Z2712" t="s">
        <v>998</v>
      </c>
      <c r="AA2712" t="s">
        <v>999</v>
      </c>
      <c r="AB2712">
        <v>1</v>
      </c>
      <c r="AC2712" t="s">
        <v>960</v>
      </c>
      <c r="AD2712">
        <v>1</v>
      </c>
      <c r="AE2712">
        <v>20090731</v>
      </c>
      <c r="AF2712" s="358">
        <v>40025</v>
      </c>
      <c r="AG2712" s="147">
        <v>40025</v>
      </c>
      <c r="AH2712" s="147">
        <v>2009</v>
      </c>
      <c r="AU2712">
        <v>1.1000000000000001</v>
      </c>
      <c r="AV2712" t="s">
        <v>976</v>
      </c>
      <c r="AY2712" t="s">
        <v>976</v>
      </c>
      <c r="AZ2712" t="s">
        <v>962</v>
      </c>
    </row>
    <row r="2713" spans="21:63">
      <c r="U2713" t="s">
        <v>232</v>
      </c>
      <c r="V2713" t="s">
        <v>230</v>
      </c>
      <c r="W2713" t="s">
        <v>233</v>
      </c>
      <c r="X2713">
        <v>2</v>
      </c>
      <c r="Y2713">
        <v>625</v>
      </c>
      <c r="Z2713" t="s">
        <v>998</v>
      </c>
      <c r="AA2713" t="s">
        <v>999</v>
      </c>
      <c r="AB2713">
        <v>1</v>
      </c>
      <c r="AC2713" t="s">
        <v>960</v>
      </c>
      <c r="AD2713">
        <v>1</v>
      </c>
      <c r="AE2713">
        <v>20090831</v>
      </c>
      <c r="AF2713" s="358">
        <v>40056</v>
      </c>
      <c r="AG2713" s="147">
        <v>40056</v>
      </c>
      <c r="AH2713" s="147">
        <v>2009</v>
      </c>
      <c r="AU2713">
        <v>1.3</v>
      </c>
      <c r="AV2713" t="s">
        <v>976</v>
      </c>
      <c r="AY2713" t="s">
        <v>976</v>
      </c>
      <c r="AZ2713" t="s">
        <v>962</v>
      </c>
    </row>
    <row r="2714" spans="21:63">
      <c r="U2714" t="s">
        <v>232</v>
      </c>
      <c r="V2714" t="s">
        <v>230</v>
      </c>
      <c r="W2714" t="s">
        <v>233</v>
      </c>
      <c r="X2714">
        <v>2</v>
      </c>
      <c r="Y2714">
        <v>625</v>
      </c>
      <c r="Z2714" t="s">
        <v>998</v>
      </c>
      <c r="AA2714" t="s">
        <v>999</v>
      </c>
      <c r="AB2714">
        <v>1</v>
      </c>
      <c r="AC2714" t="s">
        <v>960</v>
      </c>
      <c r="AD2714">
        <v>1</v>
      </c>
      <c r="AE2714">
        <v>20090930</v>
      </c>
      <c r="AF2714" s="358">
        <v>40086</v>
      </c>
      <c r="AG2714" s="147">
        <v>40086</v>
      </c>
      <c r="AH2714" s="147">
        <v>2009</v>
      </c>
      <c r="AU2714">
        <v>0.8</v>
      </c>
      <c r="AV2714" t="s">
        <v>976</v>
      </c>
      <c r="AY2714" t="s">
        <v>976</v>
      </c>
      <c r="AZ2714" t="s">
        <v>962</v>
      </c>
    </row>
    <row r="2715" spans="21:63">
      <c r="U2715" t="s">
        <v>232</v>
      </c>
      <c r="V2715" t="s">
        <v>230</v>
      </c>
      <c r="W2715" t="s">
        <v>233</v>
      </c>
      <c r="X2715">
        <v>2</v>
      </c>
      <c r="Y2715">
        <v>625</v>
      </c>
      <c r="Z2715" t="s">
        <v>998</v>
      </c>
      <c r="AA2715" t="s">
        <v>999</v>
      </c>
      <c r="AB2715">
        <v>1</v>
      </c>
      <c r="AC2715" t="s">
        <v>960</v>
      </c>
      <c r="AD2715">
        <v>1</v>
      </c>
      <c r="AE2715">
        <v>20091031</v>
      </c>
      <c r="AF2715" s="358">
        <v>40117</v>
      </c>
      <c r="AG2715" s="147">
        <v>40117</v>
      </c>
      <c r="AH2715" s="147">
        <v>2009</v>
      </c>
      <c r="AU2715">
        <v>1.4</v>
      </c>
      <c r="AV2715" t="s">
        <v>976</v>
      </c>
      <c r="AY2715" t="s">
        <v>976</v>
      </c>
      <c r="AZ2715" t="s">
        <v>962</v>
      </c>
    </row>
    <row r="2716" spans="21:63">
      <c r="U2716" t="s">
        <v>232</v>
      </c>
      <c r="V2716" t="s">
        <v>230</v>
      </c>
      <c r="W2716" t="s">
        <v>233</v>
      </c>
      <c r="X2716">
        <v>2</v>
      </c>
      <c r="Y2716">
        <v>625</v>
      </c>
      <c r="Z2716" t="s">
        <v>998</v>
      </c>
      <c r="AA2716" t="s">
        <v>999</v>
      </c>
      <c r="AB2716">
        <v>1</v>
      </c>
      <c r="AC2716" t="s">
        <v>960</v>
      </c>
      <c r="AD2716">
        <v>1</v>
      </c>
      <c r="AE2716">
        <v>20091130</v>
      </c>
      <c r="AF2716" s="358">
        <v>40147</v>
      </c>
      <c r="AG2716" s="147">
        <v>40147</v>
      </c>
      <c r="AH2716" s="147">
        <v>2009</v>
      </c>
      <c r="AU2716">
        <v>0.9</v>
      </c>
      <c r="AV2716" t="s">
        <v>976</v>
      </c>
      <c r="AY2716" t="s">
        <v>976</v>
      </c>
      <c r="AZ2716" t="s">
        <v>962</v>
      </c>
    </row>
    <row r="2717" spans="21:63">
      <c r="U2717" t="s">
        <v>232</v>
      </c>
      <c r="V2717" t="s">
        <v>230</v>
      </c>
      <c r="W2717" t="s">
        <v>233</v>
      </c>
      <c r="X2717">
        <v>2</v>
      </c>
      <c r="Y2717">
        <v>625</v>
      </c>
      <c r="Z2717" t="s">
        <v>998</v>
      </c>
      <c r="AA2717" t="s">
        <v>999</v>
      </c>
      <c r="AB2717">
        <v>1</v>
      </c>
      <c r="AC2717" t="s">
        <v>960</v>
      </c>
      <c r="AD2717">
        <v>1</v>
      </c>
      <c r="AE2717">
        <v>20091231</v>
      </c>
      <c r="AF2717" s="358">
        <v>40178</v>
      </c>
      <c r="AG2717" s="147">
        <v>40178</v>
      </c>
      <c r="AH2717" s="147">
        <v>2009</v>
      </c>
      <c r="AU2717">
        <v>1.6</v>
      </c>
      <c r="AV2717" t="s">
        <v>976</v>
      </c>
      <c r="AY2717" t="s">
        <v>976</v>
      </c>
      <c r="AZ2717" t="s">
        <v>962</v>
      </c>
    </row>
    <row r="2718" spans="21:63">
      <c r="U2718" t="s">
        <v>232</v>
      </c>
      <c r="V2718" t="s">
        <v>230</v>
      </c>
      <c r="W2718" t="s">
        <v>233</v>
      </c>
      <c r="X2718">
        <v>2</v>
      </c>
      <c r="Y2718">
        <v>625</v>
      </c>
      <c r="Z2718" t="s">
        <v>998</v>
      </c>
      <c r="AA2718" t="s">
        <v>999</v>
      </c>
      <c r="AB2718">
        <v>1</v>
      </c>
      <c r="AC2718" t="s">
        <v>960</v>
      </c>
      <c r="AD2718">
        <v>1</v>
      </c>
      <c r="AE2718">
        <v>20100131</v>
      </c>
      <c r="AF2718" s="358">
        <v>40209</v>
      </c>
      <c r="AG2718" s="147">
        <v>40209</v>
      </c>
      <c r="AH2718" s="147">
        <v>2010</v>
      </c>
      <c r="AU2718">
        <v>1.5</v>
      </c>
      <c r="AV2718" t="s">
        <v>976</v>
      </c>
      <c r="AY2718" t="s">
        <v>976</v>
      </c>
      <c r="AZ2718" t="s">
        <v>962</v>
      </c>
    </row>
    <row r="2719" spans="21:63">
      <c r="U2719" t="s">
        <v>232</v>
      </c>
      <c r="V2719" t="s">
        <v>230</v>
      </c>
      <c r="W2719" t="s">
        <v>233</v>
      </c>
      <c r="X2719">
        <v>2</v>
      </c>
      <c r="Y2719">
        <v>625</v>
      </c>
      <c r="Z2719" t="s">
        <v>998</v>
      </c>
      <c r="AA2719" t="s">
        <v>999</v>
      </c>
      <c r="AB2719">
        <v>1</v>
      </c>
      <c r="AC2719" t="s">
        <v>960</v>
      </c>
      <c r="AD2719">
        <v>1</v>
      </c>
      <c r="AE2719">
        <v>20100228</v>
      </c>
      <c r="AF2719" s="358">
        <v>40237</v>
      </c>
      <c r="AG2719" s="147">
        <v>40237</v>
      </c>
      <c r="AH2719" s="147">
        <v>2010</v>
      </c>
      <c r="AU2719">
        <v>2.1</v>
      </c>
      <c r="AV2719" t="s">
        <v>976</v>
      </c>
      <c r="AY2719" t="s">
        <v>976</v>
      </c>
      <c r="AZ2719" t="s">
        <v>962</v>
      </c>
    </row>
    <row r="2720" spans="21:63">
      <c r="U2720" t="s">
        <v>232</v>
      </c>
      <c r="V2720" t="s">
        <v>230</v>
      </c>
      <c r="W2720" t="s">
        <v>233</v>
      </c>
      <c r="X2720">
        <v>2</v>
      </c>
      <c r="Y2720">
        <v>625</v>
      </c>
      <c r="Z2720" t="s">
        <v>998</v>
      </c>
      <c r="AA2720" t="s">
        <v>999</v>
      </c>
      <c r="AB2720">
        <v>1</v>
      </c>
      <c r="AC2720" t="s">
        <v>960</v>
      </c>
      <c r="AD2720">
        <v>1</v>
      </c>
      <c r="AE2720">
        <v>20100331</v>
      </c>
      <c r="AF2720" s="358">
        <v>40268</v>
      </c>
      <c r="AG2720" s="147">
        <v>40268</v>
      </c>
      <c r="AH2720" s="147">
        <v>2010</v>
      </c>
      <c r="AU2720">
        <v>0.9</v>
      </c>
      <c r="AV2720" t="s">
        <v>976</v>
      </c>
      <c r="AY2720" t="s">
        <v>976</v>
      </c>
      <c r="AZ2720" t="s">
        <v>962</v>
      </c>
    </row>
    <row r="2721" spans="21:52">
      <c r="U2721" t="s">
        <v>232</v>
      </c>
      <c r="V2721" t="s">
        <v>230</v>
      </c>
      <c r="W2721" t="s">
        <v>233</v>
      </c>
      <c r="X2721">
        <v>2</v>
      </c>
      <c r="Y2721">
        <v>625</v>
      </c>
      <c r="Z2721" t="s">
        <v>998</v>
      </c>
      <c r="AA2721" t="s">
        <v>999</v>
      </c>
      <c r="AB2721">
        <v>1</v>
      </c>
      <c r="AC2721" t="s">
        <v>960</v>
      </c>
      <c r="AD2721">
        <v>1</v>
      </c>
      <c r="AE2721">
        <v>20100430</v>
      </c>
      <c r="AF2721" s="358">
        <v>40298</v>
      </c>
      <c r="AG2721" s="147">
        <v>40298</v>
      </c>
      <c r="AH2721" s="147">
        <v>2010</v>
      </c>
      <c r="AU2721">
        <v>3.2</v>
      </c>
      <c r="AV2721" t="s">
        <v>976</v>
      </c>
      <c r="AY2721" t="s">
        <v>976</v>
      </c>
      <c r="AZ2721" t="s">
        <v>962</v>
      </c>
    </row>
    <row r="2722" spans="21:52">
      <c r="U2722" t="s">
        <v>232</v>
      </c>
      <c r="V2722" t="s">
        <v>230</v>
      </c>
      <c r="W2722" t="s">
        <v>233</v>
      </c>
      <c r="X2722">
        <v>2</v>
      </c>
      <c r="Y2722">
        <v>625</v>
      </c>
      <c r="Z2722" t="s">
        <v>998</v>
      </c>
      <c r="AA2722" t="s">
        <v>999</v>
      </c>
      <c r="AB2722">
        <v>1</v>
      </c>
      <c r="AC2722" t="s">
        <v>960</v>
      </c>
      <c r="AD2722">
        <v>1</v>
      </c>
      <c r="AE2722">
        <v>20100531</v>
      </c>
      <c r="AF2722" s="358">
        <v>40329</v>
      </c>
      <c r="AG2722" s="147">
        <v>40329</v>
      </c>
      <c r="AH2722" s="147">
        <v>2010</v>
      </c>
      <c r="AU2722">
        <v>1.7</v>
      </c>
      <c r="AV2722" t="s">
        <v>976</v>
      </c>
      <c r="AY2722" t="s">
        <v>976</v>
      </c>
      <c r="AZ2722" t="s">
        <v>962</v>
      </c>
    </row>
    <row r="2723" spans="21:52">
      <c r="U2723" t="s">
        <v>232</v>
      </c>
      <c r="V2723" t="s">
        <v>230</v>
      </c>
      <c r="W2723" t="s">
        <v>233</v>
      </c>
      <c r="X2723">
        <v>2</v>
      </c>
      <c r="Y2723">
        <v>625</v>
      </c>
      <c r="Z2723" t="s">
        <v>998</v>
      </c>
      <c r="AA2723" t="s">
        <v>999</v>
      </c>
      <c r="AB2723">
        <v>1</v>
      </c>
      <c r="AC2723" t="s">
        <v>960</v>
      </c>
      <c r="AD2723">
        <v>1</v>
      </c>
      <c r="AE2723">
        <v>20100630</v>
      </c>
      <c r="AF2723" s="358">
        <v>40359</v>
      </c>
      <c r="AG2723" s="147">
        <v>40359</v>
      </c>
      <c r="AH2723" s="147">
        <v>2010</v>
      </c>
      <c r="AU2723">
        <v>1.3</v>
      </c>
      <c r="AV2723" t="s">
        <v>976</v>
      </c>
      <c r="AY2723" t="s">
        <v>976</v>
      </c>
      <c r="AZ2723" t="s">
        <v>962</v>
      </c>
    </row>
    <row r="2724" spans="21:52">
      <c r="U2724" t="s">
        <v>232</v>
      </c>
      <c r="V2724" t="s">
        <v>230</v>
      </c>
      <c r="W2724" t="s">
        <v>233</v>
      </c>
      <c r="X2724">
        <v>2</v>
      </c>
      <c r="Y2724">
        <v>625</v>
      </c>
      <c r="Z2724" t="s">
        <v>998</v>
      </c>
      <c r="AA2724" t="s">
        <v>999</v>
      </c>
      <c r="AB2724">
        <v>1</v>
      </c>
      <c r="AC2724" t="s">
        <v>960</v>
      </c>
      <c r="AD2724">
        <v>1</v>
      </c>
      <c r="AE2724">
        <v>20100731</v>
      </c>
      <c r="AF2724" s="358">
        <v>40390</v>
      </c>
      <c r="AG2724" s="147">
        <v>40390</v>
      </c>
      <c r="AH2724" s="147">
        <v>2010</v>
      </c>
      <c r="AU2724">
        <v>0.9</v>
      </c>
      <c r="AV2724" t="s">
        <v>976</v>
      </c>
      <c r="AY2724" t="s">
        <v>976</v>
      </c>
      <c r="AZ2724" t="s">
        <v>962</v>
      </c>
    </row>
    <row r="2725" spans="21:52">
      <c r="U2725" t="s">
        <v>232</v>
      </c>
      <c r="V2725" t="s">
        <v>230</v>
      </c>
      <c r="W2725" t="s">
        <v>233</v>
      </c>
      <c r="X2725">
        <v>2</v>
      </c>
      <c r="Y2725">
        <v>625</v>
      </c>
      <c r="Z2725" t="s">
        <v>998</v>
      </c>
      <c r="AA2725" t="s">
        <v>999</v>
      </c>
      <c r="AB2725">
        <v>1</v>
      </c>
      <c r="AC2725" t="s">
        <v>960</v>
      </c>
      <c r="AD2725">
        <v>1</v>
      </c>
      <c r="AE2725">
        <v>20100831</v>
      </c>
      <c r="AF2725" s="358">
        <v>40421</v>
      </c>
      <c r="AG2725" s="147">
        <v>40421</v>
      </c>
      <c r="AH2725" s="147">
        <v>2010</v>
      </c>
      <c r="AU2725">
        <v>1.1000000000000001</v>
      </c>
      <c r="AV2725" t="s">
        <v>976</v>
      </c>
      <c r="AY2725" t="s">
        <v>976</v>
      </c>
      <c r="AZ2725" t="s">
        <v>962</v>
      </c>
    </row>
    <row r="2726" spans="21:52">
      <c r="U2726" t="s">
        <v>232</v>
      </c>
      <c r="V2726" t="s">
        <v>230</v>
      </c>
      <c r="W2726" t="s">
        <v>233</v>
      </c>
      <c r="X2726">
        <v>2</v>
      </c>
      <c r="Y2726">
        <v>625</v>
      </c>
      <c r="Z2726" t="s">
        <v>998</v>
      </c>
      <c r="AA2726" t="s">
        <v>999</v>
      </c>
      <c r="AB2726">
        <v>1</v>
      </c>
      <c r="AC2726" t="s">
        <v>960</v>
      </c>
      <c r="AD2726">
        <v>1</v>
      </c>
      <c r="AE2726">
        <v>20100930</v>
      </c>
      <c r="AF2726" s="358">
        <v>40451</v>
      </c>
      <c r="AG2726" s="147">
        <v>40451</v>
      </c>
      <c r="AH2726" s="147">
        <v>2010</v>
      </c>
      <c r="AU2726">
        <v>0.6</v>
      </c>
      <c r="AV2726" t="s">
        <v>976</v>
      </c>
      <c r="AY2726" t="s">
        <v>976</v>
      </c>
      <c r="AZ2726" t="s">
        <v>962</v>
      </c>
    </row>
    <row r="2727" spans="21:52">
      <c r="U2727" t="s">
        <v>232</v>
      </c>
      <c r="V2727" t="s">
        <v>230</v>
      </c>
      <c r="W2727" t="s">
        <v>233</v>
      </c>
      <c r="X2727">
        <v>2</v>
      </c>
      <c r="Y2727">
        <v>625</v>
      </c>
      <c r="Z2727" t="s">
        <v>998</v>
      </c>
      <c r="AA2727" t="s">
        <v>999</v>
      </c>
      <c r="AB2727">
        <v>1</v>
      </c>
      <c r="AC2727" t="s">
        <v>960</v>
      </c>
      <c r="AD2727">
        <v>1</v>
      </c>
      <c r="AE2727">
        <v>20101031</v>
      </c>
      <c r="AF2727" s="358">
        <v>40482</v>
      </c>
      <c r="AG2727" s="147">
        <v>40482</v>
      </c>
      <c r="AH2727" s="147">
        <v>2010</v>
      </c>
      <c r="AU2727">
        <v>1.3</v>
      </c>
      <c r="AV2727" t="s">
        <v>976</v>
      </c>
      <c r="AY2727" t="s">
        <v>976</v>
      </c>
      <c r="AZ2727" t="s">
        <v>962</v>
      </c>
    </row>
    <row r="2728" spans="21:52">
      <c r="U2728" t="s">
        <v>232</v>
      </c>
      <c r="V2728" t="s">
        <v>230</v>
      </c>
      <c r="W2728" t="s">
        <v>233</v>
      </c>
      <c r="X2728">
        <v>2</v>
      </c>
      <c r="Y2728">
        <v>625</v>
      </c>
      <c r="Z2728" t="s">
        <v>998</v>
      </c>
      <c r="AA2728" t="s">
        <v>999</v>
      </c>
      <c r="AB2728">
        <v>1</v>
      </c>
      <c r="AC2728" t="s">
        <v>960</v>
      </c>
      <c r="AD2728">
        <v>1</v>
      </c>
      <c r="AE2728">
        <v>20101130</v>
      </c>
      <c r="AF2728" s="358">
        <v>40512</v>
      </c>
      <c r="AG2728" s="147">
        <v>40512</v>
      </c>
      <c r="AH2728" s="147">
        <v>2010</v>
      </c>
      <c r="AU2728">
        <v>1.9</v>
      </c>
      <c r="AV2728" t="s">
        <v>976</v>
      </c>
      <c r="AY2728" t="s">
        <v>976</v>
      </c>
      <c r="AZ2728" t="s">
        <v>962</v>
      </c>
    </row>
    <row r="2729" spans="21:52">
      <c r="U2729" t="s">
        <v>232</v>
      </c>
      <c r="V2729" t="s">
        <v>230</v>
      </c>
      <c r="W2729" t="s">
        <v>233</v>
      </c>
      <c r="X2729">
        <v>2</v>
      </c>
      <c r="Y2729">
        <v>625</v>
      </c>
      <c r="Z2729" t="s">
        <v>998</v>
      </c>
      <c r="AA2729" t="s">
        <v>999</v>
      </c>
      <c r="AB2729">
        <v>1</v>
      </c>
      <c r="AC2729" t="s">
        <v>960</v>
      </c>
      <c r="AD2729">
        <v>1</v>
      </c>
      <c r="AE2729">
        <v>20101231</v>
      </c>
      <c r="AF2729" s="358">
        <v>40543</v>
      </c>
      <c r="AG2729" s="147">
        <v>40543</v>
      </c>
      <c r="AH2729" s="147">
        <v>2010</v>
      </c>
      <c r="AU2729">
        <v>1.2</v>
      </c>
      <c r="AV2729" t="s">
        <v>976</v>
      </c>
      <c r="AY2729" t="s">
        <v>976</v>
      </c>
      <c r="AZ2729" t="s">
        <v>962</v>
      </c>
    </row>
    <row r="2730" spans="21:52">
      <c r="U2730" t="s">
        <v>232</v>
      </c>
      <c r="V2730" t="s">
        <v>230</v>
      </c>
      <c r="W2730" t="s">
        <v>233</v>
      </c>
      <c r="X2730">
        <v>2</v>
      </c>
      <c r="Y2730">
        <v>625</v>
      </c>
      <c r="Z2730" t="s">
        <v>998</v>
      </c>
      <c r="AA2730" t="s">
        <v>999</v>
      </c>
      <c r="AB2730">
        <v>1</v>
      </c>
      <c r="AC2730" t="s">
        <v>960</v>
      </c>
      <c r="AD2730">
        <v>1</v>
      </c>
      <c r="AE2730">
        <v>20110131</v>
      </c>
      <c r="AF2730" s="358">
        <v>40574</v>
      </c>
      <c r="AG2730" s="147">
        <v>40574</v>
      </c>
      <c r="AH2730" s="147">
        <v>2011</v>
      </c>
      <c r="AU2730">
        <v>1.1000000000000001</v>
      </c>
      <c r="AV2730" t="s">
        <v>976</v>
      </c>
      <c r="AY2730" t="s">
        <v>976</v>
      </c>
      <c r="AZ2730" t="s">
        <v>962</v>
      </c>
    </row>
    <row r="2731" spans="21:52">
      <c r="U2731" t="s">
        <v>232</v>
      </c>
      <c r="V2731" t="s">
        <v>230</v>
      </c>
      <c r="W2731" t="s">
        <v>233</v>
      </c>
      <c r="X2731">
        <v>2</v>
      </c>
      <c r="Y2731">
        <v>625</v>
      </c>
      <c r="Z2731" t="s">
        <v>998</v>
      </c>
      <c r="AA2731" t="s">
        <v>999</v>
      </c>
      <c r="AB2731">
        <v>1</v>
      </c>
      <c r="AC2731" t="s">
        <v>960</v>
      </c>
      <c r="AD2731">
        <v>1</v>
      </c>
      <c r="AE2731">
        <v>20110228</v>
      </c>
      <c r="AF2731" s="358">
        <v>40602</v>
      </c>
      <c r="AG2731" s="147">
        <v>40602</v>
      </c>
      <c r="AH2731" s="147">
        <v>2011</v>
      </c>
      <c r="AU2731">
        <v>1</v>
      </c>
      <c r="AV2731" t="s">
        <v>976</v>
      </c>
      <c r="AY2731" t="s">
        <v>976</v>
      </c>
      <c r="AZ2731" t="s">
        <v>962</v>
      </c>
    </row>
    <row r="2732" spans="21:52">
      <c r="U2732" t="s">
        <v>232</v>
      </c>
      <c r="V2732" t="s">
        <v>230</v>
      </c>
      <c r="W2732" t="s">
        <v>233</v>
      </c>
      <c r="X2732">
        <v>2</v>
      </c>
      <c r="Y2732">
        <v>625</v>
      </c>
      <c r="Z2732" t="s">
        <v>998</v>
      </c>
      <c r="AA2732" t="s">
        <v>999</v>
      </c>
      <c r="AB2732">
        <v>1</v>
      </c>
      <c r="AC2732" t="s">
        <v>960</v>
      </c>
      <c r="AD2732">
        <v>1</v>
      </c>
      <c r="AE2732">
        <v>20110331</v>
      </c>
      <c r="AF2732" s="358">
        <v>40633</v>
      </c>
      <c r="AG2732" s="147">
        <v>40633</v>
      </c>
      <c r="AH2732" s="147">
        <v>2011</v>
      </c>
      <c r="AU2732">
        <v>0.8</v>
      </c>
      <c r="AV2732" t="s">
        <v>976</v>
      </c>
      <c r="AY2732" t="s">
        <v>976</v>
      </c>
      <c r="AZ2732" t="s">
        <v>962</v>
      </c>
    </row>
    <row r="2733" spans="21:52">
      <c r="U2733" t="s">
        <v>232</v>
      </c>
      <c r="V2733" t="s">
        <v>230</v>
      </c>
      <c r="W2733" t="s">
        <v>233</v>
      </c>
      <c r="X2733">
        <v>2</v>
      </c>
      <c r="Y2733">
        <v>625</v>
      </c>
      <c r="Z2733" t="s">
        <v>998</v>
      </c>
      <c r="AA2733" t="s">
        <v>999</v>
      </c>
      <c r="AB2733">
        <v>1</v>
      </c>
      <c r="AC2733" t="s">
        <v>960</v>
      </c>
      <c r="AD2733">
        <v>1</v>
      </c>
      <c r="AE2733">
        <v>20110430</v>
      </c>
      <c r="AF2733" s="358">
        <v>40663</v>
      </c>
      <c r="AG2733" s="147">
        <v>40663</v>
      </c>
      <c r="AH2733" s="147">
        <v>2011</v>
      </c>
      <c r="AU2733">
        <v>1.4</v>
      </c>
      <c r="AV2733" t="s">
        <v>976</v>
      </c>
      <c r="AY2733" t="s">
        <v>976</v>
      </c>
      <c r="AZ2733" t="s">
        <v>962</v>
      </c>
    </row>
    <row r="2734" spans="21:52">
      <c r="U2734" t="s">
        <v>232</v>
      </c>
      <c r="V2734" t="s">
        <v>230</v>
      </c>
      <c r="W2734" t="s">
        <v>233</v>
      </c>
      <c r="X2734">
        <v>2</v>
      </c>
      <c r="Y2734">
        <v>625</v>
      </c>
      <c r="Z2734" t="s">
        <v>998</v>
      </c>
      <c r="AA2734" t="s">
        <v>999</v>
      </c>
      <c r="AB2734">
        <v>1</v>
      </c>
      <c r="AC2734" t="s">
        <v>960</v>
      </c>
      <c r="AD2734">
        <v>1</v>
      </c>
      <c r="AE2734">
        <v>20110531</v>
      </c>
      <c r="AF2734" s="358">
        <v>40694</v>
      </c>
      <c r="AG2734" s="147">
        <v>40694</v>
      </c>
      <c r="AH2734" s="147">
        <v>2011</v>
      </c>
      <c r="AU2734">
        <v>2</v>
      </c>
      <c r="AV2734" t="s">
        <v>976</v>
      </c>
      <c r="AY2734" t="s">
        <v>976</v>
      </c>
      <c r="AZ2734" t="s">
        <v>962</v>
      </c>
    </row>
    <row r="2735" spans="21:52">
      <c r="U2735" t="s">
        <v>232</v>
      </c>
      <c r="V2735" t="s">
        <v>230</v>
      </c>
      <c r="W2735" t="s">
        <v>233</v>
      </c>
      <c r="X2735">
        <v>2</v>
      </c>
      <c r="Y2735">
        <v>625</v>
      </c>
      <c r="Z2735" t="s">
        <v>998</v>
      </c>
      <c r="AA2735" t="s">
        <v>999</v>
      </c>
      <c r="AB2735">
        <v>1</v>
      </c>
      <c r="AC2735" t="s">
        <v>960</v>
      </c>
      <c r="AD2735">
        <v>1</v>
      </c>
      <c r="AE2735">
        <v>20110630</v>
      </c>
      <c r="AF2735" s="358">
        <v>40724</v>
      </c>
      <c r="AG2735" s="147">
        <v>40724</v>
      </c>
      <c r="AH2735" s="147">
        <v>2011</v>
      </c>
      <c r="AU2735">
        <v>1.6</v>
      </c>
      <c r="AV2735" t="s">
        <v>976</v>
      </c>
      <c r="AY2735" t="s">
        <v>976</v>
      </c>
      <c r="AZ2735" t="s">
        <v>962</v>
      </c>
    </row>
    <row r="2736" spans="21:52">
      <c r="U2736" t="s">
        <v>232</v>
      </c>
      <c r="V2736" t="s">
        <v>230</v>
      </c>
      <c r="W2736" t="s">
        <v>233</v>
      </c>
      <c r="X2736">
        <v>2</v>
      </c>
      <c r="Y2736">
        <v>625</v>
      </c>
      <c r="Z2736" t="s">
        <v>998</v>
      </c>
      <c r="AA2736" t="s">
        <v>999</v>
      </c>
      <c r="AB2736">
        <v>1</v>
      </c>
      <c r="AC2736" t="s">
        <v>960</v>
      </c>
      <c r="AD2736">
        <v>1</v>
      </c>
      <c r="AE2736">
        <v>20110731</v>
      </c>
      <c r="AF2736" s="358">
        <v>40755</v>
      </c>
      <c r="AG2736" s="147">
        <v>40755</v>
      </c>
      <c r="AH2736" s="147">
        <v>2011</v>
      </c>
      <c r="AU2736">
        <v>1.4</v>
      </c>
      <c r="AV2736" t="s">
        <v>976</v>
      </c>
      <c r="AY2736" t="s">
        <v>976</v>
      </c>
      <c r="AZ2736" t="s">
        <v>962</v>
      </c>
    </row>
    <row r="2737" spans="21:63">
      <c r="U2737" t="s">
        <v>232</v>
      </c>
      <c r="V2737" t="s">
        <v>230</v>
      </c>
      <c r="W2737" t="s">
        <v>233</v>
      </c>
      <c r="X2737">
        <v>2</v>
      </c>
      <c r="Y2737">
        <v>625</v>
      </c>
      <c r="Z2737" t="s">
        <v>998</v>
      </c>
      <c r="AA2737" t="s">
        <v>999</v>
      </c>
      <c r="AB2737">
        <v>1</v>
      </c>
      <c r="AC2737" t="s">
        <v>960</v>
      </c>
      <c r="AD2737">
        <v>1</v>
      </c>
      <c r="AE2737">
        <v>20110831</v>
      </c>
      <c r="AF2737" s="358">
        <v>40786</v>
      </c>
      <c r="AG2737" s="147">
        <v>40786</v>
      </c>
      <c r="AH2737" s="147">
        <v>2011</v>
      </c>
      <c r="AU2737">
        <v>0.7</v>
      </c>
      <c r="AV2737" t="s">
        <v>976</v>
      </c>
      <c r="AY2737" t="s">
        <v>976</v>
      </c>
      <c r="AZ2737" t="s">
        <v>962</v>
      </c>
    </row>
    <row r="2738" spans="21:63">
      <c r="U2738" t="s">
        <v>232</v>
      </c>
      <c r="V2738" t="s">
        <v>230</v>
      </c>
      <c r="W2738" t="s">
        <v>233</v>
      </c>
      <c r="X2738">
        <v>2</v>
      </c>
      <c r="Y2738">
        <v>625</v>
      </c>
      <c r="Z2738" t="s">
        <v>998</v>
      </c>
      <c r="AA2738" t="s">
        <v>999</v>
      </c>
      <c r="AB2738">
        <v>1</v>
      </c>
      <c r="AC2738" t="s">
        <v>960</v>
      </c>
      <c r="AD2738">
        <v>1</v>
      </c>
      <c r="AE2738">
        <v>20110930</v>
      </c>
      <c r="AF2738" s="358">
        <v>40816</v>
      </c>
      <c r="AG2738" s="147">
        <v>40816</v>
      </c>
      <c r="AH2738" s="147">
        <v>2011</v>
      </c>
      <c r="AT2738" t="s">
        <v>984</v>
      </c>
      <c r="AU2738">
        <v>0.1</v>
      </c>
      <c r="AV2738" t="s">
        <v>976</v>
      </c>
      <c r="AY2738" t="s">
        <v>976</v>
      </c>
      <c r="AZ2738" t="s">
        <v>962</v>
      </c>
    </row>
    <row r="2739" spans="21:63">
      <c r="U2739" t="s">
        <v>232</v>
      </c>
      <c r="V2739" t="s">
        <v>230</v>
      </c>
      <c r="W2739" t="s">
        <v>233</v>
      </c>
      <c r="X2739">
        <v>2</v>
      </c>
      <c r="Y2739">
        <v>625</v>
      </c>
      <c r="Z2739" t="s">
        <v>998</v>
      </c>
      <c r="AA2739" t="s">
        <v>999</v>
      </c>
      <c r="AB2739">
        <v>1</v>
      </c>
      <c r="AC2739" t="s">
        <v>960</v>
      </c>
      <c r="AD2739">
        <v>1</v>
      </c>
      <c r="AE2739">
        <v>20111031</v>
      </c>
      <c r="AF2739" s="358">
        <v>40847</v>
      </c>
      <c r="AG2739" s="147">
        <v>40847</v>
      </c>
      <c r="AH2739" s="147">
        <v>2011</v>
      </c>
      <c r="AU2739">
        <v>1.3</v>
      </c>
      <c r="AV2739" t="s">
        <v>976</v>
      </c>
      <c r="AY2739" t="s">
        <v>976</v>
      </c>
      <c r="AZ2739" t="s">
        <v>962</v>
      </c>
    </row>
    <row r="2740" spans="21:63">
      <c r="U2740" t="s">
        <v>232</v>
      </c>
      <c r="V2740" t="s">
        <v>230</v>
      </c>
      <c r="W2740" t="s">
        <v>233</v>
      </c>
      <c r="X2740">
        <v>2</v>
      </c>
      <c r="Y2740">
        <v>625</v>
      </c>
      <c r="Z2740" t="s">
        <v>998</v>
      </c>
      <c r="AA2740" t="s">
        <v>999</v>
      </c>
      <c r="AB2740">
        <v>1</v>
      </c>
      <c r="AC2740" t="s">
        <v>960</v>
      </c>
      <c r="AD2740">
        <v>1</v>
      </c>
      <c r="AE2740">
        <v>20111130</v>
      </c>
      <c r="AF2740" s="358">
        <v>40877</v>
      </c>
      <c r="AG2740" s="147">
        <v>40877</v>
      </c>
      <c r="AH2740" s="147">
        <v>2011</v>
      </c>
      <c r="AU2740">
        <v>1.2</v>
      </c>
      <c r="AV2740" t="s">
        <v>976</v>
      </c>
      <c r="AY2740" t="s">
        <v>976</v>
      </c>
      <c r="AZ2740" t="s">
        <v>962</v>
      </c>
    </row>
    <row r="2741" spans="21:63">
      <c r="U2741" t="s">
        <v>232</v>
      </c>
      <c r="V2741" t="s">
        <v>230</v>
      </c>
      <c r="W2741" t="s">
        <v>233</v>
      </c>
      <c r="X2741">
        <v>2</v>
      </c>
      <c r="Y2741">
        <v>625</v>
      </c>
      <c r="Z2741" t="s">
        <v>998</v>
      </c>
      <c r="AA2741" t="s">
        <v>999</v>
      </c>
      <c r="AB2741">
        <v>1</v>
      </c>
      <c r="AC2741" t="s">
        <v>960</v>
      </c>
      <c r="AD2741">
        <v>1</v>
      </c>
      <c r="AE2741">
        <v>20111231</v>
      </c>
      <c r="AF2741" s="358">
        <v>40908</v>
      </c>
      <c r="AG2741" s="147">
        <v>40908</v>
      </c>
      <c r="AH2741" s="147">
        <v>2011</v>
      </c>
      <c r="AU2741">
        <v>1.4</v>
      </c>
      <c r="AV2741" t="s">
        <v>976</v>
      </c>
      <c r="AY2741" t="s">
        <v>976</v>
      </c>
      <c r="AZ2741" t="s">
        <v>962</v>
      </c>
    </row>
    <row r="2742" spans="21:63">
      <c r="U2742" t="s">
        <v>232</v>
      </c>
      <c r="V2742" t="s">
        <v>230</v>
      </c>
      <c r="W2742" t="s">
        <v>233</v>
      </c>
      <c r="X2742">
        <v>2</v>
      </c>
      <c r="Y2742">
        <v>625</v>
      </c>
      <c r="Z2742" t="s">
        <v>998</v>
      </c>
      <c r="AA2742" t="s">
        <v>999</v>
      </c>
      <c r="AB2742">
        <v>1</v>
      </c>
      <c r="AC2742" t="s">
        <v>960</v>
      </c>
      <c r="AD2742">
        <v>1</v>
      </c>
      <c r="AE2742">
        <v>20120131</v>
      </c>
      <c r="AF2742" s="358">
        <v>40939</v>
      </c>
      <c r="AG2742" s="147">
        <v>40939</v>
      </c>
      <c r="AH2742" s="147">
        <v>2012</v>
      </c>
      <c r="AU2742">
        <v>1.6</v>
      </c>
      <c r="AV2742" t="s">
        <v>976</v>
      </c>
      <c r="AY2742" t="s">
        <v>976</v>
      </c>
      <c r="AZ2742" t="s">
        <v>962</v>
      </c>
    </row>
    <row r="2743" spans="21:63">
      <c r="U2743" t="s">
        <v>232</v>
      </c>
      <c r="V2743" t="s">
        <v>230</v>
      </c>
      <c r="W2743" t="s">
        <v>233</v>
      </c>
      <c r="X2743">
        <v>2</v>
      </c>
      <c r="Y2743">
        <v>625</v>
      </c>
      <c r="Z2743" t="s">
        <v>998</v>
      </c>
      <c r="AA2743" t="s">
        <v>999</v>
      </c>
      <c r="AB2743">
        <v>1</v>
      </c>
      <c r="AC2743" t="s">
        <v>960</v>
      </c>
      <c r="AD2743">
        <v>1</v>
      </c>
      <c r="AE2743">
        <v>20120229</v>
      </c>
      <c r="AF2743" s="358">
        <v>40968</v>
      </c>
      <c r="AG2743" s="147">
        <v>40968</v>
      </c>
      <c r="AH2743" s="147">
        <v>2012</v>
      </c>
      <c r="AU2743">
        <v>0.9</v>
      </c>
      <c r="AV2743" t="s">
        <v>976</v>
      </c>
      <c r="AY2743" t="s">
        <v>976</v>
      </c>
      <c r="AZ2743" t="s">
        <v>962</v>
      </c>
    </row>
    <row r="2744" spans="21:63">
      <c r="U2744" t="s">
        <v>232</v>
      </c>
      <c r="V2744" t="s">
        <v>230</v>
      </c>
      <c r="W2744" t="s">
        <v>233</v>
      </c>
      <c r="X2744">
        <v>2</v>
      </c>
      <c r="Y2744">
        <v>625</v>
      </c>
      <c r="Z2744" t="s">
        <v>998</v>
      </c>
      <c r="AA2744" t="s">
        <v>999</v>
      </c>
      <c r="AB2744">
        <v>1</v>
      </c>
      <c r="AC2744" t="s">
        <v>960</v>
      </c>
      <c r="AD2744">
        <v>1</v>
      </c>
      <c r="AE2744">
        <v>20120331</v>
      </c>
      <c r="AF2744" s="358">
        <v>40999</v>
      </c>
      <c r="AG2744" s="147">
        <v>40999</v>
      </c>
      <c r="AH2744" s="147">
        <v>2012</v>
      </c>
      <c r="AU2744">
        <v>1.3</v>
      </c>
      <c r="AV2744" t="s">
        <v>976</v>
      </c>
      <c r="AY2744" t="s">
        <v>976</v>
      </c>
      <c r="AZ2744" t="s">
        <v>962</v>
      </c>
    </row>
    <row r="2745" spans="21:63">
      <c r="U2745" t="s">
        <v>232</v>
      </c>
      <c r="V2745" t="s">
        <v>230</v>
      </c>
      <c r="W2745" t="s">
        <v>233</v>
      </c>
      <c r="X2745">
        <v>2</v>
      </c>
      <c r="Y2745">
        <v>625</v>
      </c>
      <c r="Z2745" t="s">
        <v>998</v>
      </c>
      <c r="AA2745" t="s">
        <v>999</v>
      </c>
      <c r="AB2745">
        <v>1</v>
      </c>
      <c r="AC2745" t="s">
        <v>960</v>
      </c>
      <c r="AD2745">
        <v>1</v>
      </c>
      <c r="AE2745">
        <v>20120430</v>
      </c>
      <c r="AF2745" s="358">
        <v>41029</v>
      </c>
      <c r="AG2745" s="147">
        <v>41029</v>
      </c>
      <c r="AH2745" s="147">
        <v>2012</v>
      </c>
      <c r="AU2745">
        <v>1.2</v>
      </c>
      <c r="AV2745" t="s">
        <v>976</v>
      </c>
      <c r="AY2745" t="s">
        <v>976</v>
      </c>
      <c r="AZ2745" t="s">
        <v>962</v>
      </c>
    </row>
    <row r="2746" spans="21:63">
      <c r="U2746" t="s">
        <v>232</v>
      </c>
      <c r="V2746" t="s">
        <v>230</v>
      </c>
      <c r="W2746" t="s">
        <v>233</v>
      </c>
      <c r="X2746">
        <v>2</v>
      </c>
      <c r="Y2746">
        <v>625</v>
      </c>
      <c r="Z2746" t="s">
        <v>998</v>
      </c>
      <c r="AA2746" t="s">
        <v>999</v>
      </c>
      <c r="AB2746">
        <v>1</v>
      </c>
      <c r="AC2746" t="s">
        <v>960</v>
      </c>
      <c r="AD2746">
        <v>1</v>
      </c>
      <c r="AE2746">
        <v>20120531</v>
      </c>
      <c r="AF2746" s="358">
        <v>41060</v>
      </c>
      <c r="AG2746" s="147">
        <v>41060</v>
      </c>
      <c r="AH2746" s="147">
        <v>2012</v>
      </c>
      <c r="AU2746">
        <v>0.96</v>
      </c>
      <c r="AV2746" t="s">
        <v>976</v>
      </c>
      <c r="AY2746" t="s">
        <v>976</v>
      </c>
      <c r="AZ2746" t="s">
        <v>962</v>
      </c>
      <c r="BF2746">
        <v>0.96</v>
      </c>
      <c r="BG2746" t="s">
        <v>976</v>
      </c>
      <c r="BJ2746" t="s">
        <v>976</v>
      </c>
      <c r="BK2746" t="s">
        <v>963</v>
      </c>
    </row>
    <row r="2747" spans="21:63">
      <c r="U2747" t="s">
        <v>232</v>
      </c>
      <c r="V2747" t="s">
        <v>230</v>
      </c>
      <c r="W2747" t="s">
        <v>233</v>
      </c>
      <c r="X2747">
        <v>2</v>
      </c>
      <c r="Y2747">
        <v>625</v>
      </c>
      <c r="Z2747" t="s">
        <v>998</v>
      </c>
      <c r="AA2747" t="s">
        <v>999</v>
      </c>
      <c r="AB2747">
        <v>1</v>
      </c>
      <c r="AC2747" t="s">
        <v>960</v>
      </c>
      <c r="AD2747">
        <v>1</v>
      </c>
      <c r="AE2747">
        <v>20120630</v>
      </c>
      <c r="AF2747" s="358">
        <v>41090</v>
      </c>
      <c r="AG2747" s="147">
        <v>41090</v>
      </c>
      <c r="AH2747" s="147">
        <v>2012</v>
      </c>
      <c r="AU2747">
        <v>1.44</v>
      </c>
      <c r="AV2747" t="s">
        <v>976</v>
      </c>
      <c r="AY2747" t="s">
        <v>976</v>
      </c>
      <c r="AZ2747" t="s">
        <v>962</v>
      </c>
      <c r="BF2747">
        <v>1.44</v>
      </c>
      <c r="BG2747" t="s">
        <v>976</v>
      </c>
      <c r="BJ2747" t="s">
        <v>976</v>
      </c>
      <c r="BK2747" t="s">
        <v>963</v>
      </c>
    </row>
    <row r="2748" spans="21:63">
      <c r="U2748" t="s">
        <v>232</v>
      </c>
      <c r="V2748" t="s">
        <v>230</v>
      </c>
      <c r="W2748" t="s">
        <v>233</v>
      </c>
      <c r="X2748">
        <v>2</v>
      </c>
      <c r="Y2748">
        <v>625</v>
      </c>
      <c r="Z2748" t="s">
        <v>998</v>
      </c>
      <c r="AA2748" t="s">
        <v>999</v>
      </c>
      <c r="AB2748">
        <v>1</v>
      </c>
      <c r="AC2748" t="s">
        <v>960</v>
      </c>
      <c r="AD2748">
        <v>1</v>
      </c>
      <c r="AE2748">
        <v>20120731</v>
      </c>
      <c r="AF2748" s="358">
        <v>41121</v>
      </c>
      <c r="AG2748" s="147">
        <v>41121</v>
      </c>
      <c r="AH2748" s="147">
        <v>2012</v>
      </c>
      <c r="AU2748">
        <v>1.07</v>
      </c>
      <c r="AV2748" t="s">
        <v>976</v>
      </c>
      <c r="AY2748" t="s">
        <v>976</v>
      </c>
      <c r="AZ2748" t="s">
        <v>962</v>
      </c>
      <c r="BF2748">
        <v>1.07</v>
      </c>
      <c r="BG2748" t="s">
        <v>976</v>
      </c>
      <c r="BJ2748" t="s">
        <v>976</v>
      </c>
      <c r="BK2748" t="s">
        <v>963</v>
      </c>
    </row>
    <row r="2749" spans="21:63">
      <c r="U2749" t="s">
        <v>232</v>
      </c>
      <c r="V2749" t="s">
        <v>230</v>
      </c>
      <c r="W2749" t="s">
        <v>233</v>
      </c>
      <c r="X2749">
        <v>2</v>
      </c>
      <c r="Y2749">
        <v>625</v>
      </c>
      <c r="Z2749" t="s">
        <v>998</v>
      </c>
      <c r="AA2749" t="s">
        <v>999</v>
      </c>
      <c r="AB2749">
        <v>1</v>
      </c>
      <c r="AC2749" t="s">
        <v>960</v>
      </c>
      <c r="AD2749">
        <v>1</v>
      </c>
      <c r="AE2749">
        <v>20120831</v>
      </c>
      <c r="AF2749" s="358">
        <v>41152</v>
      </c>
      <c r="AG2749" s="147">
        <v>41152</v>
      </c>
      <c r="AH2749" s="147">
        <v>2012</v>
      </c>
      <c r="AU2749">
        <v>1.6</v>
      </c>
      <c r="AV2749" t="s">
        <v>976</v>
      </c>
      <c r="AY2749" t="s">
        <v>976</v>
      </c>
      <c r="AZ2749" t="s">
        <v>962</v>
      </c>
      <c r="BF2749">
        <v>1.6</v>
      </c>
      <c r="BG2749" t="s">
        <v>976</v>
      </c>
      <c r="BJ2749" t="s">
        <v>976</v>
      </c>
      <c r="BK2749" t="s">
        <v>963</v>
      </c>
    </row>
    <row r="2750" spans="21:63">
      <c r="U2750" t="s">
        <v>232</v>
      </c>
      <c r="V2750" t="s">
        <v>230</v>
      </c>
      <c r="W2750" t="s">
        <v>233</v>
      </c>
      <c r="X2750">
        <v>2</v>
      </c>
      <c r="Y2750">
        <v>625</v>
      </c>
      <c r="Z2750" t="s">
        <v>998</v>
      </c>
      <c r="AA2750" t="s">
        <v>999</v>
      </c>
      <c r="AB2750">
        <v>1</v>
      </c>
      <c r="AC2750" t="s">
        <v>960</v>
      </c>
      <c r="AD2750">
        <v>1</v>
      </c>
      <c r="AE2750">
        <v>20120930</v>
      </c>
      <c r="AF2750" s="358">
        <v>41182</v>
      </c>
      <c r="AG2750" s="147">
        <v>41182</v>
      </c>
      <c r="AH2750" s="147">
        <v>2012</v>
      </c>
      <c r="AU2750">
        <v>1.53</v>
      </c>
      <c r="AV2750" t="s">
        <v>976</v>
      </c>
      <c r="AY2750" t="s">
        <v>976</v>
      </c>
      <c r="AZ2750" t="s">
        <v>962</v>
      </c>
      <c r="BF2750">
        <v>1.53</v>
      </c>
      <c r="BG2750" t="s">
        <v>976</v>
      </c>
      <c r="BJ2750" t="s">
        <v>976</v>
      </c>
      <c r="BK2750" t="s">
        <v>963</v>
      </c>
    </row>
    <row r="2751" spans="21:63">
      <c r="U2751" t="s">
        <v>232</v>
      </c>
      <c r="V2751" t="s">
        <v>230</v>
      </c>
      <c r="W2751" t="s">
        <v>233</v>
      </c>
      <c r="X2751">
        <v>2</v>
      </c>
      <c r="Y2751">
        <v>630</v>
      </c>
      <c r="Z2751" t="s">
        <v>1000</v>
      </c>
      <c r="AA2751" t="s">
        <v>1001</v>
      </c>
      <c r="AB2751">
        <v>1</v>
      </c>
      <c r="AC2751" t="s">
        <v>960</v>
      </c>
      <c r="AD2751">
        <v>1</v>
      </c>
      <c r="AE2751">
        <v>20090731</v>
      </c>
      <c r="AF2751" s="358">
        <v>40025</v>
      </c>
      <c r="AG2751" s="147">
        <v>40025</v>
      </c>
      <c r="AH2751" s="147">
        <v>2009</v>
      </c>
      <c r="AU2751">
        <v>1.01</v>
      </c>
      <c r="AV2751" t="s">
        <v>976</v>
      </c>
      <c r="AY2751" t="s">
        <v>976</v>
      </c>
      <c r="AZ2751" t="s">
        <v>962</v>
      </c>
    </row>
    <row r="2752" spans="21:63">
      <c r="U2752" t="s">
        <v>232</v>
      </c>
      <c r="V2752" t="s">
        <v>230</v>
      </c>
      <c r="W2752" t="s">
        <v>233</v>
      </c>
      <c r="X2752">
        <v>2</v>
      </c>
      <c r="Y2752">
        <v>630</v>
      </c>
      <c r="Z2752" t="s">
        <v>1000</v>
      </c>
      <c r="AA2752" t="s">
        <v>1001</v>
      </c>
      <c r="AB2752">
        <v>1</v>
      </c>
      <c r="AC2752" t="s">
        <v>960</v>
      </c>
      <c r="AD2752">
        <v>1</v>
      </c>
      <c r="AE2752">
        <v>20090831</v>
      </c>
      <c r="AF2752" s="358">
        <v>40056</v>
      </c>
      <c r="AG2752" s="147">
        <v>40056</v>
      </c>
      <c r="AH2752" s="147">
        <v>2009</v>
      </c>
      <c r="AU2752">
        <v>0.62</v>
      </c>
      <c r="AV2752" t="s">
        <v>976</v>
      </c>
      <c r="AY2752" t="s">
        <v>976</v>
      </c>
      <c r="AZ2752" t="s">
        <v>962</v>
      </c>
    </row>
    <row r="2753" spans="21:52">
      <c r="U2753" t="s">
        <v>232</v>
      </c>
      <c r="V2753" t="s">
        <v>230</v>
      </c>
      <c r="W2753" t="s">
        <v>233</v>
      </c>
      <c r="X2753">
        <v>2</v>
      </c>
      <c r="Y2753">
        <v>630</v>
      </c>
      <c r="Z2753" t="s">
        <v>1000</v>
      </c>
      <c r="AA2753" t="s">
        <v>1001</v>
      </c>
      <c r="AB2753">
        <v>1</v>
      </c>
      <c r="AC2753" t="s">
        <v>960</v>
      </c>
      <c r="AD2753">
        <v>1</v>
      </c>
      <c r="AE2753">
        <v>20090930</v>
      </c>
      <c r="AF2753" s="358">
        <v>40086</v>
      </c>
      <c r="AG2753" s="147">
        <v>40086</v>
      </c>
      <c r="AH2753" s="147">
        <v>2009</v>
      </c>
      <c r="AU2753">
        <v>0.34</v>
      </c>
      <c r="AV2753" t="s">
        <v>976</v>
      </c>
      <c r="AY2753" t="s">
        <v>976</v>
      </c>
      <c r="AZ2753" t="s">
        <v>962</v>
      </c>
    </row>
    <row r="2754" spans="21:52">
      <c r="U2754" t="s">
        <v>232</v>
      </c>
      <c r="V2754" t="s">
        <v>230</v>
      </c>
      <c r="W2754" t="s">
        <v>233</v>
      </c>
      <c r="X2754">
        <v>2</v>
      </c>
      <c r="Y2754">
        <v>630</v>
      </c>
      <c r="Z2754" t="s">
        <v>1000</v>
      </c>
      <c r="AA2754" t="s">
        <v>1001</v>
      </c>
      <c r="AB2754">
        <v>1</v>
      </c>
      <c r="AC2754" t="s">
        <v>960</v>
      </c>
      <c r="AD2754">
        <v>1</v>
      </c>
      <c r="AE2754">
        <v>20091031</v>
      </c>
      <c r="AF2754" s="358">
        <v>40117</v>
      </c>
      <c r="AG2754" s="147">
        <v>40117</v>
      </c>
      <c r="AH2754" s="147">
        <v>2009</v>
      </c>
      <c r="AU2754">
        <v>0.31</v>
      </c>
      <c r="AV2754" t="s">
        <v>976</v>
      </c>
      <c r="AY2754" t="s">
        <v>976</v>
      </c>
      <c r="AZ2754" t="s">
        <v>962</v>
      </c>
    </row>
    <row r="2755" spans="21:52">
      <c r="U2755" t="s">
        <v>232</v>
      </c>
      <c r="V2755" t="s">
        <v>230</v>
      </c>
      <c r="W2755" t="s">
        <v>233</v>
      </c>
      <c r="X2755">
        <v>2</v>
      </c>
      <c r="Y2755">
        <v>630</v>
      </c>
      <c r="Z2755" t="s">
        <v>1000</v>
      </c>
      <c r="AA2755" t="s">
        <v>1001</v>
      </c>
      <c r="AB2755">
        <v>1</v>
      </c>
      <c r="AC2755" t="s">
        <v>960</v>
      </c>
      <c r="AD2755">
        <v>1</v>
      </c>
      <c r="AE2755">
        <v>20091130</v>
      </c>
      <c r="AF2755" s="358">
        <v>40147</v>
      </c>
      <c r="AG2755" s="147">
        <v>40147</v>
      </c>
      <c r="AH2755" s="147">
        <v>2009</v>
      </c>
      <c r="AU2755">
        <v>0.2</v>
      </c>
      <c r="AV2755" t="s">
        <v>976</v>
      </c>
      <c r="AY2755" t="s">
        <v>976</v>
      </c>
      <c r="AZ2755" t="s">
        <v>962</v>
      </c>
    </row>
    <row r="2756" spans="21:52">
      <c r="U2756" t="s">
        <v>232</v>
      </c>
      <c r="V2756" t="s">
        <v>230</v>
      </c>
      <c r="W2756" t="s">
        <v>233</v>
      </c>
      <c r="X2756">
        <v>2</v>
      </c>
      <c r="Y2756">
        <v>630</v>
      </c>
      <c r="Z2756" t="s">
        <v>1000</v>
      </c>
      <c r="AA2756" t="s">
        <v>1001</v>
      </c>
      <c r="AB2756">
        <v>1</v>
      </c>
      <c r="AC2756" t="s">
        <v>960</v>
      </c>
      <c r="AD2756">
        <v>1</v>
      </c>
      <c r="AE2756">
        <v>20091231</v>
      </c>
      <c r="AF2756" s="358">
        <v>40178</v>
      </c>
      <c r="AG2756" s="147">
        <v>40178</v>
      </c>
      <c r="AH2756" s="147">
        <v>2009</v>
      </c>
      <c r="AU2756">
        <v>0.3</v>
      </c>
      <c r="AV2756" t="s">
        <v>976</v>
      </c>
      <c r="AY2756" t="s">
        <v>976</v>
      </c>
      <c r="AZ2756" t="s">
        <v>962</v>
      </c>
    </row>
    <row r="2757" spans="21:52">
      <c r="U2757" t="s">
        <v>232</v>
      </c>
      <c r="V2757" t="s">
        <v>230</v>
      </c>
      <c r="W2757" t="s">
        <v>233</v>
      </c>
      <c r="X2757">
        <v>2</v>
      </c>
      <c r="Y2757">
        <v>630</v>
      </c>
      <c r="Z2757" t="s">
        <v>1000</v>
      </c>
      <c r="AA2757" t="s">
        <v>1001</v>
      </c>
      <c r="AB2757">
        <v>1</v>
      </c>
      <c r="AC2757" t="s">
        <v>960</v>
      </c>
      <c r="AD2757">
        <v>1</v>
      </c>
      <c r="AE2757">
        <v>20100131</v>
      </c>
      <c r="AF2757" s="358">
        <v>40209</v>
      </c>
      <c r="AG2757" s="147">
        <v>40209</v>
      </c>
      <c r="AH2757" s="147">
        <v>2010</v>
      </c>
      <c r="AU2757">
        <v>0.28000000000000003</v>
      </c>
      <c r="AV2757" t="s">
        <v>976</v>
      </c>
      <c r="AY2757" t="s">
        <v>976</v>
      </c>
      <c r="AZ2757" t="s">
        <v>962</v>
      </c>
    </row>
    <row r="2758" spans="21:52">
      <c r="U2758" t="s">
        <v>232</v>
      </c>
      <c r="V2758" t="s">
        <v>230</v>
      </c>
      <c r="W2758" t="s">
        <v>233</v>
      </c>
      <c r="X2758">
        <v>2</v>
      </c>
      <c r="Y2758">
        <v>630</v>
      </c>
      <c r="Z2758" t="s">
        <v>1000</v>
      </c>
      <c r="AA2758" t="s">
        <v>1001</v>
      </c>
      <c r="AB2758">
        <v>1</v>
      </c>
      <c r="AC2758" t="s">
        <v>960</v>
      </c>
      <c r="AD2758">
        <v>1</v>
      </c>
      <c r="AE2758">
        <v>20100228</v>
      </c>
      <c r="AF2758" s="358">
        <v>40237</v>
      </c>
      <c r="AG2758" s="147">
        <v>40237</v>
      </c>
      <c r="AH2758" s="147">
        <v>2010</v>
      </c>
      <c r="AU2758">
        <v>0.19</v>
      </c>
      <c r="AV2758" t="s">
        <v>976</v>
      </c>
      <c r="AY2758" t="s">
        <v>976</v>
      </c>
      <c r="AZ2758" t="s">
        <v>962</v>
      </c>
    </row>
    <row r="2759" spans="21:52">
      <c r="U2759" t="s">
        <v>232</v>
      </c>
      <c r="V2759" t="s">
        <v>230</v>
      </c>
      <c r="W2759" t="s">
        <v>233</v>
      </c>
      <c r="X2759">
        <v>2</v>
      </c>
      <c r="Y2759">
        <v>630</v>
      </c>
      <c r="Z2759" t="s">
        <v>1000</v>
      </c>
      <c r="AA2759" t="s">
        <v>1001</v>
      </c>
      <c r="AB2759">
        <v>1</v>
      </c>
      <c r="AC2759" t="s">
        <v>960</v>
      </c>
      <c r="AD2759">
        <v>1</v>
      </c>
      <c r="AE2759">
        <v>20100331</v>
      </c>
      <c r="AF2759" s="358">
        <v>40268</v>
      </c>
      <c r="AG2759" s="147">
        <v>40268</v>
      </c>
      <c r="AH2759" s="147">
        <v>2010</v>
      </c>
      <c r="AU2759">
        <v>0.37</v>
      </c>
      <c r="AV2759" t="s">
        <v>976</v>
      </c>
      <c r="AY2759" t="s">
        <v>976</v>
      </c>
      <c r="AZ2759" t="s">
        <v>962</v>
      </c>
    </row>
    <row r="2760" spans="21:52">
      <c r="U2760" t="s">
        <v>232</v>
      </c>
      <c r="V2760" t="s">
        <v>230</v>
      </c>
      <c r="W2760" t="s">
        <v>233</v>
      </c>
      <c r="X2760">
        <v>2</v>
      </c>
      <c r="Y2760">
        <v>630</v>
      </c>
      <c r="Z2760" t="s">
        <v>1000</v>
      </c>
      <c r="AA2760" t="s">
        <v>1001</v>
      </c>
      <c r="AB2760">
        <v>1</v>
      </c>
      <c r="AC2760" t="s">
        <v>960</v>
      </c>
      <c r="AD2760">
        <v>1</v>
      </c>
      <c r="AE2760">
        <v>20100430</v>
      </c>
      <c r="AF2760" s="358">
        <v>40298</v>
      </c>
      <c r="AG2760" s="147">
        <v>40298</v>
      </c>
      <c r="AH2760" s="147">
        <v>2010</v>
      </c>
      <c r="AU2760">
        <v>2.41</v>
      </c>
      <c r="AV2760" t="s">
        <v>976</v>
      </c>
      <c r="AY2760" t="s">
        <v>976</v>
      </c>
      <c r="AZ2760" t="s">
        <v>962</v>
      </c>
    </row>
    <row r="2761" spans="21:52">
      <c r="U2761" t="s">
        <v>232</v>
      </c>
      <c r="V2761" t="s">
        <v>230</v>
      </c>
      <c r="W2761" t="s">
        <v>233</v>
      </c>
      <c r="X2761">
        <v>2</v>
      </c>
      <c r="Y2761">
        <v>630</v>
      </c>
      <c r="Z2761" t="s">
        <v>1000</v>
      </c>
      <c r="AA2761" t="s">
        <v>1001</v>
      </c>
      <c r="AB2761">
        <v>1</v>
      </c>
      <c r="AC2761" t="s">
        <v>960</v>
      </c>
      <c r="AD2761">
        <v>1</v>
      </c>
      <c r="AE2761">
        <v>20100531</v>
      </c>
      <c r="AF2761" s="358">
        <v>40329</v>
      </c>
      <c r="AG2761" s="147">
        <v>40329</v>
      </c>
      <c r="AH2761" s="147">
        <v>2010</v>
      </c>
      <c r="AU2761">
        <v>0.95</v>
      </c>
      <c r="AV2761" t="s">
        <v>976</v>
      </c>
      <c r="AY2761" t="s">
        <v>976</v>
      </c>
      <c r="AZ2761" t="s">
        <v>962</v>
      </c>
    </row>
    <row r="2762" spans="21:52">
      <c r="U2762" t="s">
        <v>232</v>
      </c>
      <c r="V2762" t="s">
        <v>230</v>
      </c>
      <c r="W2762" t="s">
        <v>233</v>
      </c>
      <c r="X2762">
        <v>2</v>
      </c>
      <c r="Y2762">
        <v>630</v>
      </c>
      <c r="Z2762" t="s">
        <v>1000</v>
      </c>
      <c r="AA2762" t="s">
        <v>1001</v>
      </c>
      <c r="AB2762">
        <v>1</v>
      </c>
      <c r="AC2762" t="s">
        <v>960</v>
      </c>
      <c r="AD2762">
        <v>1</v>
      </c>
      <c r="AE2762">
        <v>20100630</v>
      </c>
      <c r="AF2762" s="358">
        <v>40359</v>
      </c>
      <c r="AG2762" s="147">
        <v>40359</v>
      </c>
      <c r="AH2762" s="147">
        <v>2010</v>
      </c>
      <c r="AU2762">
        <v>0.89</v>
      </c>
      <c r="AV2762" t="s">
        <v>976</v>
      </c>
      <c r="AY2762" t="s">
        <v>976</v>
      </c>
      <c r="AZ2762" t="s">
        <v>962</v>
      </c>
    </row>
    <row r="2763" spans="21:52">
      <c r="U2763" t="s">
        <v>232</v>
      </c>
      <c r="V2763" t="s">
        <v>230</v>
      </c>
      <c r="W2763" t="s">
        <v>233</v>
      </c>
      <c r="X2763">
        <v>2</v>
      </c>
      <c r="Y2763">
        <v>630</v>
      </c>
      <c r="Z2763" t="s">
        <v>1000</v>
      </c>
      <c r="AA2763" t="s">
        <v>1001</v>
      </c>
      <c r="AB2763">
        <v>1</v>
      </c>
      <c r="AC2763" t="s">
        <v>960</v>
      </c>
      <c r="AD2763">
        <v>1</v>
      </c>
      <c r="AE2763">
        <v>20100731</v>
      </c>
      <c r="AF2763" s="358">
        <v>40390</v>
      </c>
      <c r="AG2763" s="147">
        <v>40390</v>
      </c>
      <c r="AH2763" s="147">
        <v>2010</v>
      </c>
      <c r="AU2763">
        <v>0.98</v>
      </c>
      <c r="AV2763" t="s">
        <v>976</v>
      </c>
      <c r="AY2763" t="s">
        <v>976</v>
      </c>
      <c r="AZ2763" t="s">
        <v>962</v>
      </c>
    </row>
    <row r="2764" spans="21:52">
      <c r="U2764" t="s">
        <v>232</v>
      </c>
      <c r="V2764" t="s">
        <v>230</v>
      </c>
      <c r="W2764" t="s">
        <v>233</v>
      </c>
      <c r="X2764">
        <v>2</v>
      </c>
      <c r="Y2764">
        <v>630</v>
      </c>
      <c r="Z2764" t="s">
        <v>1000</v>
      </c>
      <c r="AA2764" t="s">
        <v>1001</v>
      </c>
      <c r="AB2764">
        <v>1</v>
      </c>
      <c r="AC2764" t="s">
        <v>960</v>
      </c>
      <c r="AD2764">
        <v>1</v>
      </c>
      <c r="AE2764">
        <v>20100831</v>
      </c>
      <c r="AF2764" s="358">
        <v>40421</v>
      </c>
      <c r="AG2764" s="147">
        <v>40421</v>
      </c>
      <c r="AH2764" s="147">
        <v>2010</v>
      </c>
      <c r="AU2764">
        <v>1.0900000000000001</v>
      </c>
      <c r="AV2764" t="s">
        <v>976</v>
      </c>
      <c r="AY2764" t="s">
        <v>976</v>
      </c>
      <c r="AZ2764" t="s">
        <v>962</v>
      </c>
    </row>
    <row r="2765" spans="21:52">
      <c r="U2765" t="s">
        <v>232</v>
      </c>
      <c r="V2765" t="s">
        <v>230</v>
      </c>
      <c r="W2765" t="s">
        <v>233</v>
      </c>
      <c r="X2765">
        <v>2</v>
      </c>
      <c r="Y2765">
        <v>630</v>
      </c>
      <c r="Z2765" t="s">
        <v>1000</v>
      </c>
      <c r="AA2765" t="s">
        <v>1001</v>
      </c>
      <c r="AB2765">
        <v>1</v>
      </c>
      <c r="AC2765" t="s">
        <v>960</v>
      </c>
      <c r="AD2765">
        <v>1</v>
      </c>
      <c r="AE2765">
        <v>20100930</v>
      </c>
      <c r="AF2765" s="358">
        <v>40451</v>
      </c>
      <c r="AG2765" s="147">
        <v>40451</v>
      </c>
      <c r="AH2765" s="147">
        <v>2010</v>
      </c>
      <c r="AU2765">
        <v>0.7</v>
      </c>
      <c r="AV2765" t="s">
        <v>976</v>
      </c>
      <c r="AY2765" t="s">
        <v>976</v>
      </c>
      <c r="AZ2765" t="s">
        <v>962</v>
      </c>
    </row>
    <row r="2766" spans="21:52">
      <c r="U2766" t="s">
        <v>232</v>
      </c>
      <c r="V2766" t="s">
        <v>230</v>
      </c>
      <c r="W2766" t="s">
        <v>233</v>
      </c>
      <c r="X2766">
        <v>2</v>
      </c>
      <c r="Y2766">
        <v>630</v>
      </c>
      <c r="Z2766" t="s">
        <v>1000</v>
      </c>
      <c r="AA2766" t="s">
        <v>1001</v>
      </c>
      <c r="AB2766">
        <v>1</v>
      </c>
      <c r="AC2766" t="s">
        <v>960</v>
      </c>
      <c r="AD2766">
        <v>1</v>
      </c>
      <c r="AE2766">
        <v>20101031</v>
      </c>
      <c r="AF2766" s="358">
        <v>40482</v>
      </c>
      <c r="AG2766" s="147">
        <v>40482</v>
      </c>
      <c r="AH2766" s="147">
        <v>2010</v>
      </c>
      <c r="AU2766">
        <v>0.44</v>
      </c>
      <c r="AV2766" t="s">
        <v>976</v>
      </c>
      <c r="AY2766" t="s">
        <v>976</v>
      </c>
      <c r="AZ2766" t="s">
        <v>962</v>
      </c>
    </row>
    <row r="2767" spans="21:52">
      <c r="U2767" t="s">
        <v>232</v>
      </c>
      <c r="V2767" t="s">
        <v>230</v>
      </c>
      <c r="W2767" t="s">
        <v>233</v>
      </c>
      <c r="X2767">
        <v>2</v>
      </c>
      <c r="Y2767">
        <v>630</v>
      </c>
      <c r="Z2767" t="s">
        <v>1000</v>
      </c>
      <c r="AA2767" t="s">
        <v>1001</v>
      </c>
      <c r="AB2767">
        <v>1</v>
      </c>
      <c r="AC2767" t="s">
        <v>960</v>
      </c>
      <c r="AD2767">
        <v>1</v>
      </c>
      <c r="AE2767">
        <v>20101130</v>
      </c>
      <c r="AF2767" s="358">
        <v>40512</v>
      </c>
      <c r="AG2767" s="147">
        <v>40512</v>
      </c>
      <c r="AH2767" s="147">
        <v>2010</v>
      </c>
      <c r="AU2767">
        <v>0.5</v>
      </c>
      <c r="AV2767" t="s">
        <v>976</v>
      </c>
      <c r="AY2767" t="s">
        <v>976</v>
      </c>
      <c r="AZ2767" t="s">
        <v>962</v>
      </c>
    </row>
    <row r="2768" spans="21:52">
      <c r="U2768" t="s">
        <v>232</v>
      </c>
      <c r="V2768" t="s">
        <v>230</v>
      </c>
      <c r="W2768" t="s">
        <v>233</v>
      </c>
      <c r="X2768">
        <v>2</v>
      </c>
      <c r="Y2768">
        <v>630</v>
      </c>
      <c r="Z2768" t="s">
        <v>1000</v>
      </c>
      <c r="AA2768" t="s">
        <v>1001</v>
      </c>
      <c r="AB2768">
        <v>1</v>
      </c>
      <c r="AC2768" t="s">
        <v>960</v>
      </c>
      <c r="AD2768">
        <v>1</v>
      </c>
      <c r="AE2768">
        <v>20101231</v>
      </c>
      <c r="AF2768" s="358">
        <v>40543</v>
      </c>
      <c r="AG2768" s="147">
        <v>40543</v>
      </c>
      <c r="AH2768" s="147">
        <v>2010</v>
      </c>
      <c r="AU2768">
        <v>0.37</v>
      </c>
      <c r="AV2768" t="s">
        <v>976</v>
      </c>
      <c r="AY2768" t="s">
        <v>976</v>
      </c>
      <c r="AZ2768" t="s">
        <v>962</v>
      </c>
    </row>
    <row r="2769" spans="21:52">
      <c r="U2769" t="s">
        <v>232</v>
      </c>
      <c r="V2769" t="s">
        <v>230</v>
      </c>
      <c r="W2769" t="s">
        <v>233</v>
      </c>
      <c r="X2769">
        <v>2</v>
      </c>
      <c r="Y2769">
        <v>630</v>
      </c>
      <c r="Z2769" t="s">
        <v>1000</v>
      </c>
      <c r="AA2769" t="s">
        <v>1001</v>
      </c>
      <c r="AB2769">
        <v>1</v>
      </c>
      <c r="AC2769" t="s">
        <v>960</v>
      </c>
      <c r="AD2769">
        <v>1</v>
      </c>
      <c r="AE2769">
        <v>20110131</v>
      </c>
      <c r="AF2769" s="358">
        <v>40574</v>
      </c>
      <c r="AG2769" s="147">
        <v>40574</v>
      </c>
      <c r="AH2769" s="147">
        <v>2011</v>
      </c>
      <c r="AU2769">
        <v>0.39</v>
      </c>
      <c r="AV2769" t="s">
        <v>976</v>
      </c>
      <c r="AY2769" t="s">
        <v>976</v>
      </c>
      <c r="AZ2769" t="s">
        <v>962</v>
      </c>
    </row>
    <row r="2770" spans="21:52">
      <c r="U2770" t="s">
        <v>232</v>
      </c>
      <c r="V2770" t="s">
        <v>230</v>
      </c>
      <c r="W2770" t="s">
        <v>233</v>
      </c>
      <c r="X2770">
        <v>2</v>
      </c>
      <c r="Y2770">
        <v>630</v>
      </c>
      <c r="Z2770" t="s">
        <v>1000</v>
      </c>
      <c r="AA2770" t="s">
        <v>1001</v>
      </c>
      <c r="AB2770">
        <v>1</v>
      </c>
      <c r="AC2770" t="s">
        <v>960</v>
      </c>
      <c r="AD2770">
        <v>1</v>
      </c>
      <c r="AE2770">
        <v>20110228</v>
      </c>
      <c r="AF2770" s="358">
        <v>40602</v>
      </c>
      <c r="AG2770" s="147">
        <v>40602</v>
      </c>
      <c r="AH2770" s="147">
        <v>2011</v>
      </c>
      <c r="AU2770">
        <v>0.46</v>
      </c>
      <c r="AV2770" t="s">
        <v>976</v>
      </c>
      <c r="AY2770" t="s">
        <v>976</v>
      </c>
      <c r="AZ2770" t="s">
        <v>962</v>
      </c>
    </row>
    <row r="2771" spans="21:52">
      <c r="U2771" t="s">
        <v>232</v>
      </c>
      <c r="V2771" t="s">
        <v>230</v>
      </c>
      <c r="W2771" t="s">
        <v>233</v>
      </c>
      <c r="X2771">
        <v>2</v>
      </c>
      <c r="Y2771">
        <v>630</v>
      </c>
      <c r="Z2771" t="s">
        <v>1000</v>
      </c>
      <c r="AA2771" t="s">
        <v>1001</v>
      </c>
      <c r="AB2771">
        <v>1</v>
      </c>
      <c r="AC2771" t="s">
        <v>960</v>
      </c>
      <c r="AD2771">
        <v>1</v>
      </c>
      <c r="AE2771">
        <v>20110331</v>
      </c>
      <c r="AF2771" s="358">
        <v>40633</v>
      </c>
      <c r="AG2771" s="147">
        <v>40633</v>
      </c>
      <c r="AH2771" s="147">
        <v>2011</v>
      </c>
      <c r="AU2771">
        <v>1.32</v>
      </c>
      <c r="AV2771" t="s">
        <v>976</v>
      </c>
      <c r="AY2771" t="s">
        <v>976</v>
      </c>
      <c r="AZ2771" t="s">
        <v>962</v>
      </c>
    </row>
    <row r="2772" spans="21:52">
      <c r="U2772" t="s">
        <v>232</v>
      </c>
      <c r="V2772" t="s">
        <v>230</v>
      </c>
      <c r="W2772" t="s">
        <v>233</v>
      </c>
      <c r="X2772">
        <v>2</v>
      </c>
      <c r="Y2772">
        <v>630</v>
      </c>
      <c r="Z2772" t="s">
        <v>1000</v>
      </c>
      <c r="AA2772" t="s">
        <v>1001</v>
      </c>
      <c r="AB2772">
        <v>1</v>
      </c>
      <c r="AC2772" t="s">
        <v>960</v>
      </c>
      <c r="AD2772">
        <v>1</v>
      </c>
      <c r="AE2772">
        <v>20110430</v>
      </c>
      <c r="AF2772" s="358">
        <v>40663</v>
      </c>
      <c r="AG2772" s="147">
        <v>40663</v>
      </c>
      <c r="AH2772" s="147">
        <v>2011</v>
      </c>
      <c r="AU2772">
        <v>1.93</v>
      </c>
      <c r="AV2772" t="s">
        <v>976</v>
      </c>
      <c r="AY2772" t="s">
        <v>976</v>
      </c>
      <c r="AZ2772" t="s">
        <v>962</v>
      </c>
    </row>
    <row r="2773" spans="21:52">
      <c r="U2773" t="s">
        <v>232</v>
      </c>
      <c r="V2773" t="s">
        <v>230</v>
      </c>
      <c r="W2773" t="s">
        <v>233</v>
      </c>
      <c r="X2773">
        <v>2</v>
      </c>
      <c r="Y2773">
        <v>630</v>
      </c>
      <c r="Z2773" t="s">
        <v>1000</v>
      </c>
      <c r="AA2773" t="s">
        <v>1001</v>
      </c>
      <c r="AB2773">
        <v>1</v>
      </c>
      <c r="AC2773" t="s">
        <v>960</v>
      </c>
      <c r="AD2773">
        <v>1</v>
      </c>
      <c r="AE2773">
        <v>20110531</v>
      </c>
      <c r="AF2773" s="358">
        <v>40694</v>
      </c>
      <c r="AG2773" s="147">
        <v>40694</v>
      </c>
      <c r="AH2773" s="147">
        <v>2011</v>
      </c>
      <c r="AU2773">
        <v>1.77</v>
      </c>
      <c r="AV2773" t="s">
        <v>976</v>
      </c>
      <c r="AY2773" t="s">
        <v>976</v>
      </c>
      <c r="AZ2773" t="s">
        <v>962</v>
      </c>
    </row>
    <row r="2774" spans="21:52">
      <c r="U2774" t="s">
        <v>232</v>
      </c>
      <c r="V2774" t="s">
        <v>230</v>
      </c>
      <c r="W2774" t="s">
        <v>233</v>
      </c>
      <c r="X2774">
        <v>2</v>
      </c>
      <c r="Y2774">
        <v>630</v>
      </c>
      <c r="Z2774" t="s">
        <v>1000</v>
      </c>
      <c r="AA2774" t="s">
        <v>1001</v>
      </c>
      <c r="AB2774">
        <v>1</v>
      </c>
      <c r="AC2774" t="s">
        <v>960</v>
      </c>
      <c r="AD2774">
        <v>1</v>
      </c>
      <c r="AE2774">
        <v>20110630</v>
      </c>
      <c r="AF2774" s="358">
        <v>40724</v>
      </c>
      <c r="AG2774" s="147">
        <v>40724</v>
      </c>
      <c r="AH2774" s="147">
        <v>2011</v>
      </c>
      <c r="AU2774">
        <v>3.6</v>
      </c>
      <c r="AV2774" t="s">
        <v>976</v>
      </c>
      <c r="AY2774" t="s">
        <v>976</v>
      </c>
      <c r="AZ2774" t="s">
        <v>962</v>
      </c>
    </row>
    <row r="2775" spans="21:52">
      <c r="U2775" t="s">
        <v>232</v>
      </c>
      <c r="V2775" t="s">
        <v>230</v>
      </c>
      <c r="W2775" t="s">
        <v>233</v>
      </c>
      <c r="X2775">
        <v>2</v>
      </c>
      <c r="Y2775">
        <v>630</v>
      </c>
      <c r="Z2775" t="s">
        <v>1000</v>
      </c>
      <c r="AA2775" t="s">
        <v>1001</v>
      </c>
      <c r="AB2775">
        <v>1</v>
      </c>
      <c r="AC2775" t="s">
        <v>960</v>
      </c>
      <c r="AD2775">
        <v>1</v>
      </c>
      <c r="AE2775">
        <v>20110731</v>
      </c>
      <c r="AF2775" s="358">
        <v>40755</v>
      </c>
      <c r="AG2775" s="147">
        <v>40755</v>
      </c>
      <c r="AH2775" s="147">
        <v>2011</v>
      </c>
      <c r="AU2775">
        <v>1.56</v>
      </c>
      <c r="AV2775" t="s">
        <v>976</v>
      </c>
      <c r="AY2775" t="s">
        <v>976</v>
      </c>
      <c r="AZ2775" t="s">
        <v>962</v>
      </c>
    </row>
    <row r="2776" spans="21:52">
      <c r="U2776" t="s">
        <v>232</v>
      </c>
      <c r="V2776" t="s">
        <v>230</v>
      </c>
      <c r="W2776" t="s">
        <v>233</v>
      </c>
      <c r="X2776">
        <v>2</v>
      </c>
      <c r="Y2776">
        <v>630</v>
      </c>
      <c r="Z2776" t="s">
        <v>1000</v>
      </c>
      <c r="AA2776" t="s">
        <v>1001</v>
      </c>
      <c r="AB2776">
        <v>1</v>
      </c>
      <c r="AC2776" t="s">
        <v>960</v>
      </c>
      <c r="AD2776">
        <v>1</v>
      </c>
      <c r="AE2776">
        <v>20110831</v>
      </c>
      <c r="AF2776" s="358">
        <v>40786</v>
      </c>
      <c r="AG2776" s="147">
        <v>40786</v>
      </c>
      <c r="AH2776" s="147">
        <v>2011</v>
      </c>
      <c r="AU2776">
        <v>1.89</v>
      </c>
      <c r="AV2776" t="s">
        <v>976</v>
      </c>
      <c r="AY2776" t="s">
        <v>976</v>
      </c>
      <c r="AZ2776" t="s">
        <v>962</v>
      </c>
    </row>
    <row r="2777" spans="21:52">
      <c r="U2777" t="s">
        <v>232</v>
      </c>
      <c r="V2777" t="s">
        <v>230</v>
      </c>
      <c r="W2777" t="s">
        <v>233</v>
      </c>
      <c r="X2777">
        <v>2</v>
      </c>
      <c r="Y2777">
        <v>630</v>
      </c>
      <c r="Z2777" t="s">
        <v>1000</v>
      </c>
      <c r="AA2777" t="s">
        <v>1001</v>
      </c>
      <c r="AB2777">
        <v>1</v>
      </c>
      <c r="AC2777" t="s">
        <v>960</v>
      </c>
      <c r="AD2777">
        <v>1</v>
      </c>
      <c r="AE2777">
        <v>20110930</v>
      </c>
      <c r="AF2777" s="358">
        <v>40816</v>
      </c>
      <c r="AG2777" s="147">
        <v>40816</v>
      </c>
      <c r="AH2777" s="147">
        <v>2011</v>
      </c>
      <c r="AU2777">
        <v>5.26</v>
      </c>
      <c r="AV2777" t="s">
        <v>976</v>
      </c>
      <c r="AY2777" t="s">
        <v>976</v>
      </c>
      <c r="AZ2777" t="s">
        <v>962</v>
      </c>
    </row>
    <row r="2778" spans="21:52">
      <c r="U2778" t="s">
        <v>232</v>
      </c>
      <c r="V2778" t="s">
        <v>230</v>
      </c>
      <c r="W2778" t="s">
        <v>233</v>
      </c>
      <c r="X2778">
        <v>2</v>
      </c>
      <c r="Y2778">
        <v>630</v>
      </c>
      <c r="Z2778" t="s">
        <v>1000</v>
      </c>
      <c r="AA2778" t="s">
        <v>1001</v>
      </c>
      <c r="AB2778">
        <v>1</v>
      </c>
      <c r="AC2778" t="s">
        <v>960</v>
      </c>
      <c r="AD2778">
        <v>1</v>
      </c>
      <c r="AE2778">
        <v>20111031</v>
      </c>
      <c r="AF2778" s="358">
        <v>40847</v>
      </c>
      <c r="AG2778" s="147">
        <v>40847</v>
      </c>
      <c r="AH2778" s="147">
        <v>2011</v>
      </c>
      <c r="AU2778">
        <v>1.19</v>
      </c>
      <c r="AV2778" t="s">
        <v>976</v>
      </c>
      <c r="AY2778" t="s">
        <v>976</v>
      </c>
      <c r="AZ2778" t="s">
        <v>962</v>
      </c>
    </row>
    <row r="2779" spans="21:52">
      <c r="U2779" t="s">
        <v>232</v>
      </c>
      <c r="V2779" t="s">
        <v>230</v>
      </c>
      <c r="W2779" t="s">
        <v>233</v>
      </c>
      <c r="X2779">
        <v>2</v>
      </c>
      <c r="Y2779">
        <v>630</v>
      </c>
      <c r="Z2779" t="s">
        <v>1000</v>
      </c>
      <c r="AA2779" t="s">
        <v>1001</v>
      </c>
      <c r="AB2779">
        <v>1</v>
      </c>
      <c r="AC2779" t="s">
        <v>960</v>
      </c>
      <c r="AD2779">
        <v>1</v>
      </c>
      <c r="AE2779">
        <v>20111130</v>
      </c>
      <c r="AF2779" s="358">
        <v>40877</v>
      </c>
      <c r="AG2779" s="147">
        <v>40877</v>
      </c>
      <c r="AH2779" s="147">
        <v>2011</v>
      </c>
      <c r="AU2779">
        <v>0.94</v>
      </c>
      <c r="AV2779" t="s">
        <v>976</v>
      </c>
      <c r="AY2779" t="s">
        <v>976</v>
      </c>
      <c r="AZ2779" t="s">
        <v>962</v>
      </c>
    </row>
    <row r="2780" spans="21:52">
      <c r="U2780" t="s">
        <v>232</v>
      </c>
      <c r="V2780" t="s">
        <v>230</v>
      </c>
      <c r="W2780" t="s">
        <v>233</v>
      </c>
      <c r="X2780">
        <v>2</v>
      </c>
      <c r="Y2780">
        <v>630</v>
      </c>
      <c r="Z2780" t="s">
        <v>1000</v>
      </c>
      <c r="AA2780" t="s">
        <v>1001</v>
      </c>
      <c r="AB2780">
        <v>1</v>
      </c>
      <c r="AC2780" t="s">
        <v>960</v>
      </c>
      <c r="AD2780">
        <v>1</v>
      </c>
      <c r="AE2780">
        <v>20111231</v>
      </c>
      <c r="AF2780" s="358">
        <v>40908</v>
      </c>
      <c r="AG2780" s="147">
        <v>40908</v>
      </c>
      <c r="AH2780" s="147">
        <v>2011</v>
      </c>
      <c r="AU2780">
        <v>0.4</v>
      </c>
      <c r="AV2780" t="s">
        <v>976</v>
      </c>
      <c r="AY2780" t="s">
        <v>976</v>
      </c>
      <c r="AZ2780" t="s">
        <v>962</v>
      </c>
    </row>
    <row r="2781" spans="21:52">
      <c r="U2781" t="s">
        <v>232</v>
      </c>
      <c r="V2781" t="s">
        <v>230</v>
      </c>
      <c r="W2781" t="s">
        <v>233</v>
      </c>
      <c r="X2781">
        <v>2</v>
      </c>
      <c r="Y2781">
        <v>630</v>
      </c>
      <c r="Z2781" t="s">
        <v>1000</v>
      </c>
      <c r="AA2781" t="s">
        <v>1001</v>
      </c>
      <c r="AB2781">
        <v>1</v>
      </c>
      <c r="AC2781" t="s">
        <v>960</v>
      </c>
      <c r="AD2781">
        <v>1</v>
      </c>
      <c r="AE2781">
        <v>20120131</v>
      </c>
      <c r="AF2781" s="358">
        <v>40939</v>
      </c>
      <c r="AG2781" s="147">
        <v>40939</v>
      </c>
      <c r="AH2781" s="147">
        <v>2012</v>
      </c>
      <c r="AU2781">
        <v>0.48</v>
      </c>
      <c r="AV2781" t="s">
        <v>976</v>
      </c>
      <c r="AY2781" t="s">
        <v>976</v>
      </c>
      <c r="AZ2781" t="s">
        <v>962</v>
      </c>
    </row>
    <row r="2782" spans="21:52">
      <c r="U2782" t="s">
        <v>232</v>
      </c>
      <c r="V2782" t="s">
        <v>230</v>
      </c>
      <c r="W2782" t="s">
        <v>233</v>
      </c>
      <c r="X2782">
        <v>2</v>
      </c>
      <c r="Y2782">
        <v>630</v>
      </c>
      <c r="Z2782" t="s">
        <v>1000</v>
      </c>
      <c r="AA2782" t="s">
        <v>1001</v>
      </c>
      <c r="AB2782">
        <v>1</v>
      </c>
      <c r="AC2782" t="s">
        <v>960</v>
      </c>
      <c r="AD2782">
        <v>1</v>
      </c>
      <c r="AE2782">
        <v>20120229</v>
      </c>
      <c r="AF2782" s="358">
        <v>40968</v>
      </c>
      <c r="AG2782" s="147">
        <v>40968</v>
      </c>
      <c r="AH2782" s="147">
        <v>2012</v>
      </c>
      <c r="AU2782">
        <v>0.46</v>
      </c>
      <c r="AV2782" t="s">
        <v>976</v>
      </c>
      <c r="AY2782" t="s">
        <v>976</v>
      </c>
      <c r="AZ2782" t="s">
        <v>962</v>
      </c>
    </row>
    <row r="2783" spans="21:52">
      <c r="U2783" t="s">
        <v>232</v>
      </c>
      <c r="V2783" t="s">
        <v>230</v>
      </c>
      <c r="W2783" t="s">
        <v>233</v>
      </c>
      <c r="X2783">
        <v>2</v>
      </c>
      <c r="Y2783">
        <v>630</v>
      </c>
      <c r="Z2783" t="s">
        <v>1000</v>
      </c>
      <c r="AA2783" t="s">
        <v>1001</v>
      </c>
      <c r="AB2783">
        <v>1</v>
      </c>
      <c r="AC2783" t="s">
        <v>960</v>
      </c>
      <c r="AD2783">
        <v>1</v>
      </c>
      <c r="AE2783">
        <v>20120331</v>
      </c>
      <c r="AF2783" s="358">
        <v>40999</v>
      </c>
      <c r="AG2783" s="147">
        <v>40999</v>
      </c>
      <c r="AH2783" s="147">
        <v>2012</v>
      </c>
      <c r="AU2783">
        <v>0.5</v>
      </c>
      <c r="AV2783" t="s">
        <v>976</v>
      </c>
      <c r="AY2783" t="s">
        <v>976</v>
      </c>
      <c r="AZ2783" t="s">
        <v>962</v>
      </c>
    </row>
    <row r="2784" spans="21:52">
      <c r="U2784" t="s">
        <v>232</v>
      </c>
      <c r="V2784" t="s">
        <v>230</v>
      </c>
      <c r="W2784" t="s">
        <v>233</v>
      </c>
      <c r="X2784">
        <v>2</v>
      </c>
      <c r="Y2784">
        <v>630</v>
      </c>
      <c r="Z2784" t="s">
        <v>1000</v>
      </c>
      <c r="AA2784" t="s">
        <v>1001</v>
      </c>
      <c r="AB2784">
        <v>1</v>
      </c>
      <c r="AC2784" t="s">
        <v>960</v>
      </c>
      <c r="AD2784">
        <v>1</v>
      </c>
      <c r="AE2784">
        <v>20120430</v>
      </c>
      <c r="AF2784" s="358">
        <v>41029</v>
      </c>
      <c r="AG2784" s="147">
        <v>41029</v>
      </c>
      <c r="AH2784" s="147">
        <v>2012</v>
      </c>
      <c r="AU2784">
        <v>0.85</v>
      </c>
      <c r="AV2784" t="s">
        <v>976</v>
      </c>
      <c r="AY2784" t="s">
        <v>976</v>
      </c>
      <c r="AZ2784" t="s">
        <v>962</v>
      </c>
    </row>
    <row r="2785" spans="21:63">
      <c r="U2785" t="s">
        <v>232</v>
      </c>
      <c r="V2785" t="s">
        <v>230</v>
      </c>
      <c r="W2785" t="s">
        <v>233</v>
      </c>
      <c r="X2785">
        <v>2</v>
      </c>
      <c r="Y2785">
        <v>630</v>
      </c>
      <c r="Z2785" t="s">
        <v>1000</v>
      </c>
      <c r="AA2785" t="s">
        <v>1001</v>
      </c>
      <c r="AB2785">
        <v>1</v>
      </c>
      <c r="AC2785" t="s">
        <v>960</v>
      </c>
      <c r="AD2785">
        <v>1</v>
      </c>
      <c r="AE2785">
        <v>20120531</v>
      </c>
      <c r="AF2785" s="358">
        <v>41060</v>
      </c>
      <c r="AG2785" s="147">
        <v>41060</v>
      </c>
      <c r="AH2785" s="147">
        <v>2012</v>
      </c>
      <c r="AU2785">
        <v>1.52</v>
      </c>
      <c r="AV2785" t="s">
        <v>976</v>
      </c>
      <c r="AY2785" t="s">
        <v>976</v>
      </c>
      <c r="AZ2785" t="s">
        <v>962</v>
      </c>
      <c r="BF2785">
        <v>1.52</v>
      </c>
      <c r="BG2785" t="s">
        <v>976</v>
      </c>
      <c r="BJ2785" t="s">
        <v>976</v>
      </c>
      <c r="BK2785" t="s">
        <v>963</v>
      </c>
    </row>
    <row r="2786" spans="21:63">
      <c r="U2786" t="s">
        <v>232</v>
      </c>
      <c r="V2786" t="s">
        <v>230</v>
      </c>
      <c r="W2786" t="s">
        <v>233</v>
      </c>
      <c r="X2786">
        <v>2</v>
      </c>
      <c r="Y2786">
        <v>630</v>
      </c>
      <c r="Z2786" t="s">
        <v>1000</v>
      </c>
      <c r="AA2786" t="s">
        <v>1001</v>
      </c>
      <c r="AB2786">
        <v>1</v>
      </c>
      <c r="AC2786" t="s">
        <v>960</v>
      </c>
      <c r="AD2786">
        <v>1</v>
      </c>
      <c r="AE2786">
        <v>20120630</v>
      </c>
      <c r="AF2786" s="358">
        <v>41090</v>
      </c>
      <c r="AG2786" s="147">
        <v>41090</v>
      </c>
      <c r="AH2786" s="147">
        <v>2012</v>
      </c>
      <c r="AU2786">
        <v>1.43</v>
      </c>
      <c r="AV2786" t="s">
        <v>976</v>
      </c>
      <c r="AY2786" t="s">
        <v>976</v>
      </c>
      <c r="AZ2786" t="s">
        <v>962</v>
      </c>
      <c r="BF2786">
        <v>1.43</v>
      </c>
      <c r="BG2786" t="s">
        <v>976</v>
      </c>
      <c r="BJ2786" t="s">
        <v>976</v>
      </c>
      <c r="BK2786" t="s">
        <v>963</v>
      </c>
    </row>
    <row r="2787" spans="21:63">
      <c r="U2787" t="s">
        <v>232</v>
      </c>
      <c r="V2787" t="s">
        <v>230</v>
      </c>
      <c r="W2787" t="s">
        <v>233</v>
      </c>
      <c r="X2787">
        <v>2</v>
      </c>
      <c r="Y2787">
        <v>630</v>
      </c>
      <c r="Z2787" t="s">
        <v>1000</v>
      </c>
      <c r="AA2787" t="s">
        <v>1001</v>
      </c>
      <c r="AB2787">
        <v>1</v>
      </c>
      <c r="AC2787" t="s">
        <v>960</v>
      </c>
      <c r="AD2787">
        <v>1</v>
      </c>
      <c r="AE2787">
        <v>20120731</v>
      </c>
      <c r="AF2787" s="358">
        <v>41121</v>
      </c>
      <c r="AG2787" s="147">
        <v>41121</v>
      </c>
      <c r="AH2787" s="147">
        <v>2012</v>
      </c>
      <c r="AU2787">
        <v>0.8</v>
      </c>
      <c r="AV2787" t="s">
        <v>976</v>
      </c>
      <c r="AY2787" t="s">
        <v>976</v>
      </c>
      <c r="AZ2787" t="s">
        <v>962</v>
      </c>
      <c r="BF2787">
        <v>0.8</v>
      </c>
      <c r="BG2787" t="s">
        <v>976</v>
      </c>
      <c r="BJ2787" t="s">
        <v>976</v>
      </c>
      <c r="BK2787" t="s">
        <v>963</v>
      </c>
    </row>
    <row r="2788" spans="21:63">
      <c r="U2788" t="s">
        <v>232</v>
      </c>
      <c r="V2788" t="s">
        <v>230</v>
      </c>
      <c r="W2788" t="s">
        <v>233</v>
      </c>
      <c r="X2788">
        <v>2</v>
      </c>
      <c r="Y2788">
        <v>630</v>
      </c>
      <c r="Z2788" t="s">
        <v>1000</v>
      </c>
      <c r="AA2788" t="s">
        <v>1001</v>
      </c>
      <c r="AB2788">
        <v>1</v>
      </c>
      <c r="AC2788" t="s">
        <v>960</v>
      </c>
      <c r="AD2788">
        <v>1</v>
      </c>
      <c r="AE2788">
        <v>20120831</v>
      </c>
      <c r="AF2788" s="358">
        <v>41152</v>
      </c>
      <c r="AG2788" s="147">
        <v>41152</v>
      </c>
      <c r="AH2788" s="147">
        <v>2012</v>
      </c>
      <c r="AU2788">
        <v>0.84</v>
      </c>
      <c r="AV2788" t="s">
        <v>976</v>
      </c>
      <c r="AY2788" t="s">
        <v>976</v>
      </c>
      <c r="AZ2788" t="s">
        <v>962</v>
      </c>
      <c r="BF2788">
        <v>0.84</v>
      </c>
      <c r="BG2788" t="s">
        <v>976</v>
      </c>
      <c r="BJ2788" t="s">
        <v>976</v>
      </c>
      <c r="BK2788" t="s">
        <v>963</v>
      </c>
    </row>
    <row r="2789" spans="21:63">
      <c r="U2789" t="s">
        <v>232</v>
      </c>
      <c r="V2789" t="s">
        <v>230</v>
      </c>
      <c r="W2789" t="s">
        <v>233</v>
      </c>
      <c r="X2789">
        <v>2</v>
      </c>
      <c r="Y2789">
        <v>630</v>
      </c>
      <c r="Z2789" t="s">
        <v>1000</v>
      </c>
      <c r="AA2789" t="s">
        <v>1001</v>
      </c>
      <c r="AB2789">
        <v>1</v>
      </c>
      <c r="AC2789" t="s">
        <v>960</v>
      </c>
      <c r="AD2789">
        <v>1</v>
      </c>
      <c r="AE2789">
        <v>20120930</v>
      </c>
      <c r="AF2789" s="358">
        <v>41182</v>
      </c>
      <c r="AG2789" s="147">
        <v>41182</v>
      </c>
      <c r="AH2789" s="147">
        <v>2012</v>
      </c>
      <c r="AU2789">
        <v>0.87</v>
      </c>
      <c r="AV2789" t="s">
        <v>976</v>
      </c>
      <c r="AY2789" t="s">
        <v>976</v>
      </c>
      <c r="AZ2789" t="s">
        <v>962</v>
      </c>
      <c r="BF2789">
        <v>0.87</v>
      </c>
      <c r="BG2789" t="s">
        <v>976</v>
      </c>
      <c r="BJ2789" t="s">
        <v>976</v>
      </c>
      <c r="BK2789" t="s">
        <v>963</v>
      </c>
    </row>
    <row r="2790" spans="21:63">
      <c r="U2790" t="s">
        <v>232</v>
      </c>
      <c r="V2790" t="s">
        <v>230</v>
      </c>
      <c r="W2790" t="s">
        <v>233</v>
      </c>
      <c r="X2790">
        <v>2</v>
      </c>
      <c r="Y2790">
        <v>665</v>
      </c>
      <c r="Z2790" t="s">
        <v>1002</v>
      </c>
      <c r="AA2790" t="s">
        <v>1003</v>
      </c>
      <c r="AB2790">
        <v>1</v>
      </c>
      <c r="AC2790" t="s">
        <v>960</v>
      </c>
      <c r="AD2790">
        <v>1</v>
      </c>
      <c r="AE2790">
        <v>20090731</v>
      </c>
      <c r="AF2790" s="358">
        <v>40025</v>
      </c>
      <c r="AG2790" s="147">
        <v>40025</v>
      </c>
      <c r="AH2790" s="147">
        <v>2009</v>
      </c>
      <c r="AT2790" t="s">
        <v>984</v>
      </c>
      <c r="AU2790">
        <v>0.01</v>
      </c>
      <c r="AV2790" t="s">
        <v>976</v>
      </c>
      <c r="AY2790" t="s">
        <v>976</v>
      </c>
      <c r="AZ2790" t="s">
        <v>962</v>
      </c>
    </row>
    <row r="2791" spans="21:63">
      <c r="U2791" t="s">
        <v>232</v>
      </c>
      <c r="V2791" t="s">
        <v>230</v>
      </c>
      <c r="W2791" t="s">
        <v>233</v>
      </c>
      <c r="X2791">
        <v>2</v>
      </c>
      <c r="Y2791">
        <v>665</v>
      </c>
      <c r="Z2791" t="s">
        <v>1002</v>
      </c>
      <c r="AA2791" t="s">
        <v>1003</v>
      </c>
      <c r="AB2791">
        <v>1</v>
      </c>
      <c r="AC2791" t="s">
        <v>960</v>
      </c>
      <c r="AD2791">
        <v>1</v>
      </c>
      <c r="AE2791">
        <v>20090831</v>
      </c>
      <c r="AF2791" s="358">
        <v>40056</v>
      </c>
      <c r="AG2791" s="147">
        <v>40056</v>
      </c>
      <c r="AH2791" s="147">
        <v>2009</v>
      </c>
      <c r="AU2791">
        <v>0.02</v>
      </c>
      <c r="AV2791" t="s">
        <v>976</v>
      </c>
      <c r="AY2791" t="s">
        <v>976</v>
      </c>
      <c r="AZ2791" t="s">
        <v>962</v>
      </c>
    </row>
    <row r="2792" spans="21:63">
      <c r="U2792" t="s">
        <v>232</v>
      </c>
      <c r="V2792" t="s">
        <v>230</v>
      </c>
      <c r="W2792" t="s">
        <v>233</v>
      </c>
      <c r="X2792">
        <v>2</v>
      </c>
      <c r="Y2792">
        <v>665</v>
      </c>
      <c r="Z2792" t="s">
        <v>1002</v>
      </c>
      <c r="AA2792" t="s">
        <v>1003</v>
      </c>
      <c r="AB2792">
        <v>1</v>
      </c>
      <c r="AC2792" t="s">
        <v>960</v>
      </c>
      <c r="AD2792">
        <v>1</v>
      </c>
      <c r="AE2792">
        <v>20090930</v>
      </c>
      <c r="AF2792" s="358">
        <v>40086</v>
      </c>
      <c r="AG2792" s="147">
        <v>40086</v>
      </c>
      <c r="AH2792" s="147">
        <v>2009</v>
      </c>
      <c r="AU2792">
        <v>0.02</v>
      </c>
      <c r="AV2792" t="s">
        <v>976</v>
      </c>
      <c r="AY2792" t="s">
        <v>976</v>
      </c>
      <c r="AZ2792" t="s">
        <v>962</v>
      </c>
    </row>
    <row r="2793" spans="21:63">
      <c r="U2793" t="s">
        <v>232</v>
      </c>
      <c r="V2793" t="s">
        <v>230</v>
      </c>
      <c r="W2793" t="s">
        <v>233</v>
      </c>
      <c r="X2793">
        <v>2</v>
      </c>
      <c r="Y2793">
        <v>665</v>
      </c>
      <c r="Z2793" t="s">
        <v>1002</v>
      </c>
      <c r="AA2793" t="s">
        <v>1003</v>
      </c>
      <c r="AB2793">
        <v>1</v>
      </c>
      <c r="AC2793" t="s">
        <v>960</v>
      </c>
      <c r="AD2793">
        <v>1</v>
      </c>
      <c r="AE2793">
        <v>20091031</v>
      </c>
      <c r="AF2793" s="358">
        <v>40117</v>
      </c>
      <c r="AG2793" s="147">
        <v>40117</v>
      </c>
      <c r="AH2793" s="147">
        <v>2009</v>
      </c>
      <c r="AU2793">
        <v>0.01</v>
      </c>
      <c r="AV2793" t="s">
        <v>976</v>
      </c>
      <c r="AY2793" t="s">
        <v>976</v>
      </c>
      <c r="AZ2793" t="s">
        <v>962</v>
      </c>
    </row>
    <row r="2794" spans="21:63">
      <c r="U2794" t="s">
        <v>232</v>
      </c>
      <c r="V2794" t="s">
        <v>230</v>
      </c>
      <c r="W2794" t="s">
        <v>233</v>
      </c>
      <c r="X2794">
        <v>2</v>
      </c>
      <c r="Y2794">
        <v>665</v>
      </c>
      <c r="Z2794" t="s">
        <v>1002</v>
      </c>
      <c r="AA2794" t="s">
        <v>1003</v>
      </c>
      <c r="AB2794">
        <v>1</v>
      </c>
      <c r="AC2794" t="s">
        <v>960</v>
      </c>
      <c r="AD2794">
        <v>1</v>
      </c>
      <c r="AE2794">
        <v>20091130</v>
      </c>
      <c r="AF2794" s="358">
        <v>40147</v>
      </c>
      <c r="AG2794" s="147">
        <v>40147</v>
      </c>
      <c r="AH2794" s="147">
        <v>2009</v>
      </c>
      <c r="AT2794" t="s">
        <v>984</v>
      </c>
      <c r="AU2794">
        <v>0.01</v>
      </c>
      <c r="AV2794" t="s">
        <v>976</v>
      </c>
      <c r="AY2794" t="s">
        <v>976</v>
      </c>
      <c r="AZ2794" t="s">
        <v>962</v>
      </c>
    </row>
    <row r="2795" spans="21:63">
      <c r="U2795" t="s">
        <v>232</v>
      </c>
      <c r="V2795" t="s">
        <v>230</v>
      </c>
      <c r="W2795" t="s">
        <v>233</v>
      </c>
      <c r="X2795">
        <v>2</v>
      </c>
      <c r="Y2795">
        <v>665</v>
      </c>
      <c r="Z2795" t="s">
        <v>1002</v>
      </c>
      <c r="AA2795" t="s">
        <v>1003</v>
      </c>
      <c r="AB2795">
        <v>1</v>
      </c>
      <c r="AC2795" t="s">
        <v>960</v>
      </c>
      <c r="AD2795">
        <v>1</v>
      </c>
      <c r="AE2795">
        <v>20091231</v>
      </c>
      <c r="AF2795" s="358">
        <v>40178</v>
      </c>
      <c r="AG2795" s="147">
        <v>40178</v>
      </c>
      <c r="AH2795" s="147">
        <v>2009</v>
      </c>
      <c r="AU2795">
        <v>0.01</v>
      </c>
      <c r="AV2795" t="s">
        <v>976</v>
      </c>
      <c r="AY2795" t="s">
        <v>976</v>
      </c>
      <c r="AZ2795" t="s">
        <v>962</v>
      </c>
    </row>
    <row r="2796" spans="21:63">
      <c r="U2796" t="s">
        <v>232</v>
      </c>
      <c r="V2796" t="s">
        <v>230</v>
      </c>
      <c r="W2796" t="s">
        <v>233</v>
      </c>
      <c r="X2796">
        <v>2</v>
      </c>
      <c r="Y2796">
        <v>665</v>
      </c>
      <c r="Z2796" t="s">
        <v>1002</v>
      </c>
      <c r="AA2796" t="s">
        <v>1003</v>
      </c>
      <c r="AB2796">
        <v>1</v>
      </c>
      <c r="AC2796" t="s">
        <v>960</v>
      </c>
      <c r="AD2796">
        <v>1</v>
      </c>
      <c r="AE2796">
        <v>20100131</v>
      </c>
      <c r="AF2796" s="358">
        <v>40209</v>
      </c>
      <c r="AG2796" s="147">
        <v>40209</v>
      </c>
      <c r="AH2796" s="147">
        <v>2010</v>
      </c>
      <c r="AT2796" t="s">
        <v>984</v>
      </c>
      <c r="AU2796">
        <v>0.01</v>
      </c>
      <c r="AV2796" t="s">
        <v>976</v>
      </c>
      <c r="AY2796" t="s">
        <v>976</v>
      </c>
      <c r="AZ2796" t="s">
        <v>962</v>
      </c>
    </row>
    <row r="2797" spans="21:63">
      <c r="U2797" t="s">
        <v>232</v>
      </c>
      <c r="V2797" t="s">
        <v>230</v>
      </c>
      <c r="W2797" t="s">
        <v>233</v>
      </c>
      <c r="X2797">
        <v>2</v>
      </c>
      <c r="Y2797">
        <v>665</v>
      </c>
      <c r="Z2797" t="s">
        <v>1002</v>
      </c>
      <c r="AA2797" t="s">
        <v>1003</v>
      </c>
      <c r="AB2797">
        <v>1</v>
      </c>
      <c r="AC2797" t="s">
        <v>960</v>
      </c>
      <c r="AD2797">
        <v>1</v>
      </c>
      <c r="AE2797">
        <v>20100228</v>
      </c>
      <c r="AF2797" s="358">
        <v>40237</v>
      </c>
      <c r="AG2797" s="147">
        <v>40237</v>
      </c>
      <c r="AH2797" s="147">
        <v>2010</v>
      </c>
      <c r="AU2797">
        <v>0.01</v>
      </c>
      <c r="AV2797" t="s">
        <v>976</v>
      </c>
      <c r="AY2797" t="s">
        <v>976</v>
      </c>
      <c r="AZ2797" t="s">
        <v>962</v>
      </c>
    </row>
    <row r="2798" spans="21:63">
      <c r="U2798" t="s">
        <v>232</v>
      </c>
      <c r="V2798" t="s">
        <v>230</v>
      </c>
      <c r="W2798" t="s">
        <v>233</v>
      </c>
      <c r="X2798">
        <v>2</v>
      </c>
      <c r="Y2798">
        <v>665</v>
      </c>
      <c r="Z2798" t="s">
        <v>1002</v>
      </c>
      <c r="AA2798" t="s">
        <v>1003</v>
      </c>
      <c r="AB2798">
        <v>1</v>
      </c>
      <c r="AC2798" t="s">
        <v>960</v>
      </c>
      <c r="AD2798">
        <v>1</v>
      </c>
      <c r="AE2798">
        <v>20100331</v>
      </c>
      <c r="AF2798" s="358">
        <v>40268</v>
      </c>
      <c r="AG2798" s="147">
        <v>40268</v>
      </c>
      <c r="AH2798" s="147">
        <v>2010</v>
      </c>
      <c r="AT2798" t="s">
        <v>984</v>
      </c>
      <c r="AU2798">
        <v>0.01</v>
      </c>
      <c r="AV2798" t="s">
        <v>976</v>
      </c>
      <c r="AY2798" t="s">
        <v>976</v>
      </c>
      <c r="AZ2798" t="s">
        <v>962</v>
      </c>
    </row>
    <row r="2799" spans="21:63">
      <c r="U2799" t="s">
        <v>232</v>
      </c>
      <c r="V2799" t="s">
        <v>230</v>
      </c>
      <c r="W2799" t="s">
        <v>233</v>
      </c>
      <c r="X2799">
        <v>2</v>
      </c>
      <c r="Y2799">
        <v>665</v>
      </c>
      <c r="Z2799" t="s">
        <v>1002</v>
      </c>
      <c r="AA2799" t="s">
        <v>1003</v>
      </c>
      <c r="AB2799">
        <v>1</v>
      </c>
      <c r="AC2799" t="s">
        <v>960</v>
      </c>
      <c r="AD2799">
        <v>1</v>
      </c>
      <c r="AE2799">
        <v>20100430</v>
      </c>
      <c r="AF2799" s="358">
        <v>40298</v>
      </c>
      <c r="AG2799" s="147">
        <v>40298</v>
      </c>
      <c r="AH2799" s="147">
        <v>2010</v>
      </c>
      <c r="AU2799">
        <v>0.01</v>
      </c>
      <c r="AV2799" t="s">
        <v>976</v>
      </c>
      <c r="AY2799" t="s">
        <v>976</v>
      </c>
      <c r="AZ2799" t="s">
        <v>962</v>
      </c>
    </row>
    <row r="2800" spans="21:63">
      <c r="U2800" t="s">
        <v>232</v>
      </c>
      <c r="V2800" t="s">
        <v>230</v>
      </c>
      <c r="W2800" t="s">
        <v>233</v>
      </c>
      <c r="X2800">
        <v>2</v>
      </c>
      <c r="Y2800">
        <v>665</v>
      </c>
      <c r="Z2800" t="s">
        <v>1002</v>
      </c>
      <c r="AA2800" t="s">
        <v>1003</v>
      </c>
      <c r="AB2800">
        <v>1</v>
      </c>
      <c r="AC2800" t="s">
        <v>960</v>
      </c>
      <c r="AD2800">
        <v>1</v>
      </c>
      <c r="AE2800">
        <v>20100531</v>
      </c>
      <c r="AF2800" s="358">
        <v>40329</v>
      </c>
      <c r="AG2800" s="147">
        <v>40329</v>
      </c>
      <c r="AH2800" s="147">
        <v>2010</v>
      </c>
      <c r="AU2800">
        <v>0.02</v>
      </c>
      <c r="AV2800" t="s">
        <v>976</v>
      </c>
      <c r="AY2800" t="s">
        <v>976</v>
      </c>
      <c r="AZ2800" t="s">
        <v>962</v>
      </c>
    </row>
    <row r="2801" spans="21:52">
      <c r="U2801" t="s">
        <v>232</v>
      </c>
      <c r="V2801" t="s">
        <v>230</v>
      </c>
      <c r="W2801" t="s">
        <v>233</v>
      </c>
      <c r="X2801">
        <v>2</v>
      </c>
      <c r="Y2801">
        <v>665</v>
      </c>
      <c r="Z2801" t="s">
        <v>1002</v>
      </c>
      <c r="AA2801" t="s">
        <v>1003</v>
      </c>
      <c r="AB2801">
        <v>1</v>
      </c>
      <c r="AC2801" t="s">
        <v>960</v>
      </c>
      <c r="AD2801">
        <v>1</v>
      </c>
      <c r="AE2801">
        <v>20100630</v>
      </c>
      <c r="AF2801" s="358">
        <v>40359</v>
      </c>
      <c r="AG2801" s="147">
        <v>40359</v>
      </c>
      <c r="AH2801" s="147">
        <v>2010</v>
      </c>
      <c r="AU2801">
        <v>0.02</v>
      </c>
      <c r="AV2801" t="s">
        <v>976</v>
      </c>
      <c r="AY2801" t="s">
        <v>976</v>
      </c>
      <c r="AZ2801" t="s">
        <v>962</v>
      </c>
    </row>
    <row r="2802" spans="21:52">
      <c r="U2802" t="s">
        <v>232</v>
      </c>
      <c r="V2802" t="s">
        <v>230</v>
      </c>
      <c r="W2802" t="s">
        <v>233</v>
      </c>
      <c r="X2802">
        <v>2</v>
      </c>
      <c r="Y2802">
        <v>665</v>
      </c>
      <c r="Z2802" t="s">
        <v>1002</v>
      </c>
      <c r="AA2802" t="s">
        <v>1003</v>
      </c>
      <c r="AB2802">
        <v>1</v>
      </c>
      <c r="AC2802" t="s">
        <v>960</v>
      </c>
      <c r="AD2802">
        <v>1</v>
      </c>
      <c r="AE2802">
        <v>20100731</v>
      </c>
      <c r="AF2802" s="358">
        <v>40390</v>
      </c>
      <c r="AG2802" s="147">
        <v>40390</v>
      </c>
      <c r="AH2802" s="147">
        <v>2010</v>
      </c>
      <c r="AU2802">
        <v>0.01</v>
      </c>
      <c r="AV2802" t="s">
        <v>976</v>
      </c>
      <c r="AY2802" t="s">
        <v>976</v>
      </c>
      <c r="AZ2802" t="s">
        <v>962</v>
      </c>
    </row>
    <row r="2803" spans="21:52">
      <c r="U2803" t="s">
        <v>232</v>
      </c>
      <c r="V2803" t="s">
        <v>230</v>
      </c>
      <c r="W2803" t="s">
        <v>233</v>
      </c>
      <c r="X2803">
        <v>2</v>
      </c>
      <c r="Y2803">
        <v>665</v>
      </c>
      <c r="Z2803" t="s">
        <v>1002</v>
      </c>
      <c r="AA2803" t="s">
        <v>1003</v>
      </c>
      <c r="AB2803">
        <v>1</v>
      </c>
      <c r="AC2803" t="s">
        <v>960</v>
      </c>
      <c r="AD2803">
        <v>1</v>
      </c>
      <c r="AE2803">
        <v>20100831</v>
      </c>
      <c r="AF2803" s="358">
        <v>40421</v>
      </c>
      <c r="AG2803" s="147">
        <v>40421</v>
      </c>
      <c r="AH2803" s="147">
        <v>2010</v>
      </c>
      <c r="AU2803">
        <v>0.01</v>
      </c>
      <c r="AV2803" t="s">
        <v>976</v>
      </c>
      <c r="AY2803" t="s">
        <v>976</v>
      </c>
      <c r="AZ2803" t="s">
        <v>962</v>
      </c>
    </row>
    <row r="2804" spans="21:52">
      <c r="U2804" t="s">
        <v>232</v>
      </c>
      <c r="V2804" t="s">
        <v>230</v>
      </c>
      <c r="W2804" t="s">
        <v>233</v>
      </c>
      <c r="X2804">
        <v>2</v>
      </c>
      <c r="Y2804">
        <v>665</v>
      </c>
      <c r="Z2804" t="s">
        <v>1002</v>
      </c>
      <c r="AA2804" t="s">
        <v>1003</v>
      </c>
      <c r="AB2804">
        <v>1</v>
      </c>
      <c r="AC2804" t="s">
        <v>960</v>
      </c>
      <c r="AD2804">
        <v>1</v>
      </c>
      <c r="AE2804">
        <v>20100930</v>
      </c>
      <c r="AF2804" s="358">
        <v>40451</v>
      </c>
      <c r="AG2804" s="147">
        <v>40451</v>
      </c>
      <c r="AH2804" s="147">
        <v>2010</v>
      </c>
      <c r="AT2804" t="s">
        <v>984</v>
      </c>
      <c r="AU2804">
        <v>0.01</v>
      </c>
      <c r="AV2804" t="s">
        <v>976</v>
      </c>
      <c r="AY2804" t="s">
        <v>976</v>
      </c>
      <c r="AZ2804" t="s">
        <v>962</v>
      </c>
    </row>
    <row r="2805" spans="21:52">
      <c r="U2805" t="s">
        <v>232</v>
      </c>
      <c r="V2805" t="s">
        <v>230</v>
      </c>
      <c r="W2805" t="s">
        <v>233</v>
      </c>
      <c r="X2805">
        <v>2</v>
      </c>
      <c r="Y2805">
        <v>665</v>
      </c>
      <c r="Z2805" t="s">
        <v>1002</v>
      </c>
      <c r="AA2805" t="s">
        <v>1003</v>
      </c>
      <c r="AB2805">
        <v>1</v>
      </c>
      <c r="AC2805" t="s">
        <v>960</v>
      </c>
      <c r="AD2805">
        <v>1</v>
      </c>
      <c r="AE2805">
        <v>20101031</v>
      </c>
      <c r="AF2805" s="358">
        <v>40482</v>
      </c>
      <c r="AG2805" s="147">
        <v>40482</v>
      </c>
      <c r="AH2805" s="147">
        <v>2010</v>
      </c>
      <c r="AT2805" t="s">
        <v>984</v>
      </c>
      <c r="AU2805">
        <v>0.01</v>
      </c>
      <c r="AV2805" t="s">
        <v>976</v>
      </c>
      <c r="AY2805" t="s">
        <v>976</v>
      </c>
      <c r="AZ2805" t="s">
        <v>962</v>
      </c>
    </row>
    <row r="2806" spans="21:52">
      <c r="U2806" t="s">
        <v>232</v>
      </c>
      <c r="V2806" t="s">
        <v>230</v>
      </c>
      <c r="W2806" t="s">
        <v>233</v>
      </c>
      <c r="X2806">
        <v>2</v>
      </c>
      <c r="Y2806">
        <v>665</v>
      </c>
      <c r="Z2806" t="s">
        <v>1002</v>
      </c>
      <c r="AA2806" t="s">
        <v>1003</v>
      </c>
      <c r="AB2806">
        <v>1</v>
      </c>
      <c r="AC2806" t="s">
        <v>960</v>
      </c>
      <c r="AD2806">
        <v>1</v>
      </c>
      <c r="AE2806">
        <v>20101130</v>
      </c>
      <c r="AF2806" s="358">
        <v>40512</v>
      </c>
      <c r="AG2806" s="147">
        <v>40512</v>
      </c>
      <c r="AH2806" s="147">
        <v>2010</v>
      </c>
      <c r="AU2806">
        <v>0.01</v>
      </c>
      <c r="AV2806" t="s">
        <v>976</v>
      </c>
      <c r="AY2806" t="s">
        <v>976</v>
      </c>
      <c r="AZ2806" t="s">
        <v>962</v>
      </c>
    </row>
    <row r="2807" spans="21:52">
      <c r="U2807" t="s">
        <v>232</v>
      </c>
      <c r="V2807" t="s">
        <v>230</v>
      </c>
      <c r="W2807" t="s">
        <v>233</v>
      </c>
      <c r="X2807">
        <v>2</v>
      </c>
      <c r="Y2807">
        <v>665</v>
      </c>
      <c r="Z2807" t="s">
        <v>1002</v>
      </c>
      <c r="AA2807" t="s">
        <v>1003</v>
      </c>
      <c r="AB2807">
        <v>1</v>
      </c>
      <c r="AC2807" t="s">
        <v>960</v>
      </c>
      <c r="AD2807">
        <v>1</v>
      </c>
      <c r="AE2807">
        <v>20101231</v>
      </c>
      <c r="AF2807" s="358">
        <v>40543</v>
      </c>
      <c r="AG2807" s="147">
        <v>40543</v>
      </c>
      <c r="AH2807" s="147">
        <v>2010</v>
      </c>
      <c r="AT2807" t="s">
        <v>984</v>
      </c>
      <c r="AU2807">
        <v>0.01</v>
      </c>
      <c r="AV2807" t="s">
        <v>976</v>
      </c>
      <c r="AY2807" t="s">
        <v>976</v>
      </c>
      <c r="AZ2807" t="s">
        <v>962</v>
      </c>
    </row>
    <row r="2808" spans="21:52">
      <c r="U2808" t="s">
        <v>232</v>
      </c>
      <c r="V2808" t="s">
        <v>230</v>
      </c>
      <c r="W2808" t="s">
        <v>233</v>
      </c>
      <c r="X2808">
        <v>2</v>
      </c>
      <c r="Y2808">
        <v>665</v>
      </c>
      <c r="Z2808" t="s">
        <v>1002</v>
      </c>
      <c r="AA2808" t="s">
        <v>1003</v>
      </c>
      <c r="AB2808">
        <v>1</v>
      </c>
      <c r="AC2808" t="s">
        <v>960</v>
      </c>
      <c r="AD2808">
        <v>1</v>
      </c>
      <c r="AE2808">
        <v>20110131</v>
      </c>
      <c r="AF2808" s="358">
        <v>40574</v>
      </c>
      <c r="AG2808" s="147">
        <v>40574</v>
      </c>
      <c r="AH2808" s="147">
        <v>2011</v>
      </c>
      <c r="AU2808">
        <v>0.01</v>
      </c>
      <c r="AV2808" t="s">
        <v>976</v>
      </c>
      <c r="AY2808" t="s">
        <v>976</v>
      </c>
      <c r="AZ2808" t="s">
        <v>962</v>
      </c>
    </row>
    <row r="2809" spans="21:52">
      <c r="U2809" t="s">
        <v>232</v>
      </c>
      <c r="V2809" t="s">
        <v>230</v>
      </c>
      <c r="W2809" t="s">
        <v>233</v>
      </c>
      <c r="X2809">
        <v>2</v>
      </c>
      <c r="Y2809">
        <v>665</v>
      </c>
      <c r="Z2809" t="s">
        <v>1002</v>
      </c>
      <c r="AA2809" t="s">
        <v>1003</v>
      </c>
      <c r="AB2809">
        <v>1</v>
      </c>
      <c r="AC2809" t="s">
        <v>960</v>
      </c>
      <c r="AD2809">
        <v>1</v>
      </c>
      <c r="AE2809">
        <v>20110228</v>
      </c>
      <c r="AF2809" s="358">
        <v>40602</v>
      </c>
      <c r="AG2809" s="147">
        <v>40602</v>
      </c>
      <c r="AH2809" s="147">
        <v>2011</v>
      </c>
      <c r="AT2809" t="s">
        <v>984</v>
      </c>
      <c r="AU2809">
        <v>0.01</v>
      </c>
      <c r="AV2809" t="s">
        <v>976</v>
      </c>
      <c r="AY2809" t="s">
        <v>976</v>
      </c>
      <c r="AZ2809" t="s">
        <v>962</v>
      </c>
    </row>
    <row r="2810" spans="21:52">
      <c r="U2810" t="s">
        <v>232</v>
      </c>
      <c r="V2810" t="s">
        <v>230</v>
      </c>
      <c r="W2810" t="s">
        <v>233</v>
      </c>
      <c r="X2810">
        <v>2</v>
      </c>
      <c r="Y2810">
        <v>665</v>
      </c>
      <c r="Z2810" t="s">
        <v>1002</v>
      </c>
      <c r="AA2810" t="s">
        <v>1003</v>
      </c>
      <c r="AB2810">
        <v>1</v>
      </c>
      <c r="AC2810" t="s">
        <v>960</v>
      </c>
      <c r="AD2810">
        <v>1</v>
      </c>
      <c r="AE2810">
        <v>20110331</v>
      </c>
      <c r="AF2810" s="358">
        <v>40633</v>
      </c>
      <c r="AG2810" s="147">
        <v>40633</v>
      </c>
      <c r="AH2810" s="147">
        <v>2011</v>
      </c>
      <c r="AT2810" t="s">
        <v>984</v>
      </c>
      <c r="AU2810">
        <v>0.01</v>
      </c>
      <c r="AV2810" t="s">
        <v>976</v>
      </c>
      <c r="AY2810" t="s">
        <v>976</v>
      </c>
      <c r="AZ2810" t="s">
        <v>962</v>
      </c>
    </row>
    <row r="2811" spans="21:52">
      <c r="U2811" t="s">
        <v>232</v>
      </c>
      <c r="V2811" t="s">
        <v>230</v>
      </c>
      <c r="W2811" t="s">
        <v>233</v>
      </c>
      <c r="X2811">
        <v>2</v>
      </c>
      <c r="Y2811">
        <v>665</v>
      </c>
      <c r="Z2811" t="s">
        <v>1002</v>
      </c>
      <c r="AA2811" t="s">
        <v>1003</v>
      </c>
      <c r="AB2811">
        <v>1</v>
      </c>
      <c r="AC2811" t="s">
        <v>960</v>
      </c>
      <c r="AD2811">
        <v>1</v>
      </c>
      <c r="AE2811">
        <v>20110430</v>
      </c>
      <c r="AF2811" s="358">
        <v>40663</v>
      </c>
      <c r="AG2811" s="147">
        <v>40663</v>
      </c>
      <c r="AH2811" s="147">
        <v>2011</v>
      </c>
      <c r="AT2811" t="s">
        <v>984</v>
      </c>
      <c r="AU2811">
        <v>0.01</v>
      </c>
      <c r="AV2811" t="s">
        <v>976</v>
      </c>
      <c r="AY2811" t="s">
        <v>976</v>
      </c>
      <c r="AZ2811" t="s">
        <v>962</v>
      </c>
    </row>
    <row r="2812" spans="21:52">
      <c r="U2812" t="s">
        <v>232</v>
      </c>
      <c r="V2812" t="s">
        <v>230</v>
      </c>
      <c r="W2812" t="s">
        <v>233</v>
      </c>
      <c r="X2812">
        <v>2</v>
      </c>
      <c r="Y2812">
        <v>665</v>
      </c>
      <c r="Z2812" t="s">
        <v>1002</v>
      </c>
      <c r="AA2812" t="s">
        <v>1003</v>
      </c>
      <c r="AB2812">
        <v>1</v>
      </c>
      <c r="AC2812" t="s">
        <v>960</v>
      </c>
      <c r="AD2812">
        <v>1</v>
      </c>
      <c r="AE2812">
        <v>20110531</v>
      </c>
      <c r="AF2812" s="358">
        <v>40694</v>
      </c>
      <c r="AG2812" s="147">
        <v>40694</v>
      </c>
      <c r="AH2812" s="147">
        <v>2011</v>
      </c>
      <c r="AU2812">
        <v>0.02</v>
      </c>
      <c r="AV2812" t="s">
        <v>976</v>
      </c>
      <c r="AY2812" t="s">
        <v>976</v>
      </c>
      <c r="AZ2812" t="s">
        <v>962</v>
      </c>
    </row>
    <row r="2813" spans="21:52">
      <c r="U2813" t="s">
        <v>232</v>
      </c>
      <c r="V2813" t="s">
        <v>230</v>
      </c>
      <c r="W2813" t="s">
        <v>233</v>
      </c>
      <c r="X2813">
        <v>2</v>
      </c>
      <c r="Y2813">
        <v>665</v>
      </c>
      <c r="Z2813" t="s">
        <v>1002</v>
      </c>
      <c r="AA2813" t="s">
        <v>1003</v>
      </c>
      <c r="AB2813">
        <v>1</v>
      </c>
      <c r="AC2813" t="s">
        <v>960</v>
      </c>
      <c r="AD2813">
        <v>1</v>
      </c>
      <c r="AE2813">
        <v>20110630</v>
      </c>
      <c r="AF2813" s="358">
        <v>40724</v>
      </c>
      <c r="AG2813" s="147">
        <v>40724</v>
      </c>
      <c r="AH2813" s="147">
        <v>2011</v>
      </c>
      <c r="AU2813">
        <v>0.01</v>
      </c>
      <c r="AV2813" t="s">
        <v>976</v>
      </c>
      <c r="AY2813" t="s">
        <v>976</v>
      </c>
      <c r="AZ2813" t="s">
        <v>962</v>
      </c>
    </row>
    <row r="2814" spans="21:52">
      <c r="U2814" t="s">
        <v>232</v>
      </c>
      <c r="V2814" t="s">
        <v>230</v>
      </c>
      <c r="W2814" t="s">
        <v>233</v>
      </c>
      <c r="X2814">
        <v>2</v>
      </c>
      <c r="Y2814">
        <v>665</v>
      </c>
      <c r="Z2814" t="s">
        <v>1002</v>
      </c>
      <c r="AA2814" t="s">
        <v>1003</v>
      </c>
      <c r="AB2814">
        <v>1</v>
      </c>
      <c r="AC2814" t="s">
        <v>960</v>
      </c>
      <c r="AD2814">
        <v>1</v>
      </c>
      <c r="AE2814">
        <v>20110731</v>
      </c>
      <c r="AF2814" s="358">
        <v>40755</v>
      </c>
      <c r="AG2814" s="147">
        <v>40755</v>
      </c>
      <c r="AH2814" s="147">
        <v>2011</v>
      </c>
      <c r="AT2814" t="s">
        <v>984</v>
      </c>
      <c r="AU2814">
        <v>0.01</v>
      </c>
      <c r="AV2814" t="s">
        <v>976</v>
      </c>
      <c r="AY2814" t="s">
        <v>976</v>
      </c>
      <c r="AZ2814" t="s">
        <v>962</v>
      </c>
    </row>
    <row r="2815" spans="21:52">
      <c r="U2815" t="s">
        <v>232</v>
      </c>
      <c r="V2815" t="s">
        <v>230</v>
      </c>
      <c r="W2815" t="s">
        <v>233</v>
      </c>
      <c r="X2815">
        <v>2</v>
      </c>
      <c r="Y2815">
        <v>665</v>
      </c>
      <c r="Z2815" t="s">
        <v>1002</v>
      </c>
      <c r="AA2815" t="s">
        <v>1003</v>
      </c>
      <c r="AB2815">
        <v>1</v>
      </c>
      <c r="AC2815" t="s">
        <v>960</v>
      </c>
      <c r="AD2815">
        <v>1</v>
      </c>
      <c r="AE2815">
        <v>20110831</v>
      </c>
      <c r="AF2815" s="358">
        <v>40786</v>
      </c>
      <c r="AG2815" s="147">
        <v>40786</v>
      </c>
      <c r="AH2815" s="147">
        <v>2011</v>
      </c>
      <c r="AT2815" t="s">
        <v>984</v>
      </c>
      <c r="AU2815">
        <v>0.01</v>
      </c>
      <c r="AV2815" t="s">
        <v>976</v>
      </c>
      <c r="AY2815" t="s">
        <v>976</v>
      </c>
      <c r="AZ2815" t="s">
        <v>962</v>
      </c>
    </row>
    <row r="2816" spans="21:52">
      <c r="U2816" t="s">
        <v>232</v>
      </c>
      <c r="V2816" t="s">
        <v>230</v>
      </c>
      <c r="W2816" t="s">
        <v>233</v>
      </c>
      <c r="X2816">
        <v>2</v>
      </c>
      <c r="Y2816">
        <v>665</v>
      </c>
      <c r="Z2816" t="s">
        <v>1002</v>
      </c>
      <c r="AA2816" t="s">
        <v>1003</v>
      </c>
      <c r="AB2816">
        <v>1</v>
      </c>
      <c r="AC2816" t="s">
        <v>960</v>
      </c>
      <c r="AD2816">
        <v>1</v>
      </c>
      <c r="AE2816">
        <v>20110930</v>
      </c>
      <c r="AF2816" s="358">
        <v>40816</v>
      </c>
      <c r="AG2816" s="147">
        <v>40816</v>
      </c>
      <c r="AH2816" s="147">
        <v>2011</v>
      </c>
      <c r="AT2816" t="s">
        <v>984</v>
      </c>
      <c r="AU2816">
        <v>0.01</v>
      </c>
      <c r="AV2816" t="s">
        <v>976</v>
      </c>
      <c r="AY2816" t="s">
        <v>976</v>
      </c>
      <c r="AZ2816" t="s">
        <v>962</v>
      </c>
    </row>
    <row r="2817" spans="21:63">
      <c r="U2817" t="s">
        <v>232</v>
      </c>
      <c r="V2817" t="s">
        <v>230</v>
      </c>
      <c r="W2817" t="s">
        <v>233</v>
      </c>
      <c r="X2817">
        <v>2</v>
      </c>
      <c r="Y2817">
        <v>665</v>
      </c>
      <c r="Z2817" t="s">
        <v>1002</v>
      </c>
      <c r="AA2817" t="s">
        <v>1003</v>
      </c>
      <c r="AB2817">
        <v>1</v>
      </c>
      <c r="AC2817" t="s">
        <v>960</v>
      </c>
      <c r="AD2817">
        <v>1</v>
      </c>
      <c r="AE2817">
        <v>20111031</v>
      </c>
      <c r="AF2817" s="358">
        <v>40847</v>
      </c>
      <c r="AG2817" s="147">
        <v>40847</v>
      </c>
      <c r="AH2817" s="147">
        <v>2011</v>
      </c>
      <c r="AU2817">
        <v>0.01</v>
      </c>
      <c r="AV2817" t="s">
        <v>976</v>
      </c>
      <c r="AY2817" t="s">
        <v>976</v>
      </c>
      <c r="AZ2817" t="s">
        <v>962</v>
      </c>
    </row>
    <row r="2818" spans="21:63">
      <c r="U2818" t="s">
        <v>232</v>
      </c>
      <c r="V2818" t="s">
        <v>230</v>
      </c>
      <c r="W2818" t="s">
        <v>233</v>
      </c>
      <c r="X2818">
        <v>2</v>
      </c>
      <c r="Y2818">
        <v>665</v>
      </c>
      <c r="Z2818" t="s">
        <v>1002</v>
      </c>
      <c r="AA2818" t="s">
        <v>1003</v>
      </c>
      <c r="AB2818">
        <v>1</v>
      </c>
      <c r="AC2818" t="s">
        <v>960</v>
      </c>
      <c r="AD2818">
        <v>1</v>
      </c>
      <c r="AE2818">
        <v>20111130</v>
      </c>
      <c r="AF2818" s="358">
        <v>40877</v>
      </c>
      <c r="AG2818" s="147">
        <v>40877</v>
      </c>
      <c r="AH2818" s="147">
        <v>2011</v>
      </c>
      <c r="AU2818">
        <v>0.02</v>
      </c>
      <c r="AV2818" t="s">
        <v>976</v>
      </c>
      <c r="AY2818" t="s">
        <v>976</v>
      </c>
      <c r="AZ2818" t="s">
        <v>962</v>
      </c>
    </row>
    <row r="2819" spans="21:63">
      <c r="U2819" t="s">
        <v>232</v>
      </c>
      <c r="V2819" t="s">
        <v>230</v>
      </c>
      <c r="W2819" t="s">
        <v>233</v>
      </c>
      <c r="X2819">
        <v>2</v>
      </c>
      <c r="Y2819">
        <v>665</v>
      </c>
      <c r="Z2819" t="s">
        <v>1002</v>
      </c>
      <c r="AA2819" t="s">
        <v>1003</v>
      </c>
      <c r="AB2819">
        <v>1</v>
      </c>
      <c r="AC2819" t="s">
        <v>960</v>
      </c>
      <c r="AD2819">
        <v>1</v>
      </c>
      <c r="AE2819">
        <v>20111231</v>
      </c>
      <c r="AF2819" s="358">
        <v>40908</v>
      </c>
      <c r="AG2819" s="147">
        <v>40908</v>
      </c>
      <c r="AH2819" s="147">
        <v>2011</v>
      </c>
      <c r="AU2819">
        <v>0.01</v>
      </c>
      <c r="AV2819" t="s">
        <v>976</v>
      </c>
      <c r="AY2819" t="s">
        <v>976</v>
      </c>
      <c r="AZ2819" t="s">
        <v>962</v>
      </c>
    </row>
    <row r="2820" spans="21:63">
      <c r="U2820" t="s">
        <v>232</v>
      </c>
      <c r="V2820" t="s">
        <v>230</v>
      </c>
      <c r="W2820" t="s">
        <v>233</v>
      </c>
      <c r="X2820">
        <v>2</v>
      </c>
      <c r="Y2820">
        <v>665</v>
      </c>
      <c r="Z2820" t="s">
        <v>1002</v>
      </c>
      <c r="AA2820" t="s">
        <v>1003</v>
      </c>
      <c r="AB2820">
        <v>1</v>
      </c>
      <c r="AC2820" t="s">
        <v>960</v>
      </c>
      <c r="AD2820">
        <v>1</v>
      </c>
      <c r="AE2820">
        <v>20120131</v>
      </c>
      <c r="AF2820" s="358">
        <v>40939</v>
      </c>
      <c r="AG2820" s="147">
        <v>40939</v>
      </c>
      <c r="AH2820" s="147">
        <v>2012</v>
      </c>
      <c r="AT2820" t="s">
        <v>984</v>
      </c>
      <c r="AU2820">
        <v>0.01</v>
      </c>
      <c r="AV2820" t="s">
        <v>976</v>
      </c>
      <c r="AY2820" t="s">
        <v>976</v>
      </c>
      <c r="AZ2820" t="s">
        <v>962</v>
      </c>
    </row>
    <row r="2821" spans="21:63">
      <c r="U2821" t="s">
        <v>232</v>
      </c>
      <c r="V2821" t="s">
        <v>230</v>
      </c>
      <c r="W2821" t="s">
        <v>233</v>
      </c>
      <c r="X2821">
        <v>2</v>
      </c>
      <c r="Y2821">
        <v>665</v>
      </c>
      <c r="Z2821" t="s">
        <v>1002</v>
      </c>
      <c r="AA2821" t="s">
        <v>1003</v>
      </c>
      <c r="AB2821">
        <v>1</v>
      </c>
      <c r="AC2821" t="s">
        <v>960</v>
      </c>
      <c r="AD2821">
        <v>1</v>
      </c>
      <c r="AE2821">
        <v>20120229</v>
      </c>
      <c r="AF2821" s="358">
        <v>40968</v>
      </c>
      <c r="AG2821" s="147">
        <v>40968</v>
      </c>
      <c r="AH2821" s="147">
        <v>2012</v>
      </c>
      <c r="AT2821" t="s">
        <v>984</v>
      </c>
      <c r="AU2821">
        <v>0.01</v>
      </c>
      <c r="AV2821" t="s">
        <v>976</v>
      </c>
      <c r="AY2821" t="s">
        <v>976</v>
      </c>
      <c r="AZ2821" t="s">
        <v>962</v>
      </c>
    </row>
    <row r="2822" spans="21:63">
      <c r="U2822" t="s">
        <v>232</v>
      </c>
      <c r="V2822" t="s">
        <v>230</v>
      </c>
      <c r="W2822" t="s">
        <v>233</v>
      </c>
      <c r="X2822">
        <v>2</v>
      </c>
      <c r="Y2822">
        <v>665</v>
      </c>
      <c r="Z2822" t="s">
        <v>1002</v>
      </c>
      <c r="AA2822" t="s">
        <v>1003</v>
      </c>
      <c r="AB2822">
        <v>1</v>
      </c>
      <c r="AC2822" t="s">
        <v>960</v>
      </c>
      <c r="AD2822">
        <v>1</v>
      </c>
      <c r="AE2822">
        <v>20120331</v>
      </c>
      <c r="AF2822" s="358">
        <v>40999</v>
      </c>
      <c r="AG2822" s="147">
        <v>40999</v>
      </c>
      <c r="AH2822" s="147">
        <v>2012</v>
      </c>
      <c r="AT2822" t="s">
        <v>984</v>
      </c>
      <c r="AU2822">
        <v>0.01</v>
      </c>
      <c r="AV2822" t="s">
        <v>976</v>
      </c>
      <c r="AY2822" t="s">
        <v>976</v>
      </c>
      <c r="AZ2822" t="s">
        <v>962</v>
      </c>
    </row>
    <row r="2823" spans="21:63">
      <c r="U2823" t="s">
        <v>232</v>
      </c>
      <c r="V2823" t="s">
        <v>230</v>
      </c>
      <c r="W2823" t="s">
        <v>233</v>
      </c>
      <c r="X2823">
        <v>2</v>
      </c>
      <c r="Y2823">
        <v>665</v>
      </c>
      <c r="Z2823" t="s">
        <v>1002</v>
      </c>
      <c r="AA2823" t="s">
        <v>1003</v>
      </c>
      <c r="AB2823">
        <v>1</v>
      </c>
      <c r="AC2823" t="s">
        <v>960</v>
      </c>
      <c r="AD2823">
        <v>1</v>
      </c>
      <c r="AE2823">
        <v>20120430</v>
      </c>
      <c r="AF2823" s="358">
        <v>41029</v>
      </c>
      <c r="AG2823" s="147">
        <v>41029</v>
      </c>
      <c r="AH2823" s="147">
        <v>2012</v>
      </c>
      <c r="AT2823" t="s">
        <v>984</v>
      </c>
      <c r="AU2823">
        <v>0.01</v>
      </c>
      <c r="AV2823" t="s">
        <v>976</v>
      </c>
      <c r="AY2823" t="s">
        <v>976</v>
      </c>
      <c r="AZ2823" t="s">
        <v>962</v>
      </c>
    </row>
    <row r="2824" spans="21:63">
      <c r="U2824" t="s">
        <v>232</v>
      </c>
      <c r="V2824" t="s">
        <v>230</v>
      </c>
      <c r="W2824" t="s">
        <v>233</v>
      </c>
      <c r="X2824">
        <v>2</v>
      </c>
      <c r="Y2824">
        <v>665</v>
      </c>
      <c r="Z2824" t="s">
        <v>1002</v>
      </c>
      <c r="AA2824" t="s">
        <v>1003</v>
      </c>
      <c r="AB2824">
        <v>1</v>
      </c>
      <c r="AC2824" t="s">
        <v>960</v>
      </c>
      <c r="AD2824">
        <v>1</v>
      </c>
      <c r="AE2824">
        <v>20120531</v>
      </c>
      <c r="AF2824" s="358">
        <v>41060</v>
      </c>
      <c r="AG2824" s="147">
        <v>41060</v>
      </c>
      <c r="AH2824" s="147">
        <v>2012</v>
      </c>
      <c r="AU2824">
        <v>1.2E-2</v>
      </c>
      <c r="AV2824" t="s">
        <v>976</v>
      </c>
      <c r="AW2824" t="s">
        <v>971</v>
      </c>
      <c r="AX2824">
        <v>0.45</v>
      </c>
      <c r="AY2824" t="s">
        <v>976</v>
      </c>
      <c r="AZ2824" t="s">
        <v>962</v>
      </c>
      <c r="BG2824" t="s">
        <v>976</v>
      </c>
      <c r="BH2824" t="s">
        <v>971</v>
      </c>
      <c r="BI2824">
        <v>0.82</v>
      </c>
      <c r="BJ2824" t="s">
        <v>976</v>
      </c>
      <c r="BK2824" t="s">
        <v>963</v>
      </c>
    </row>
    <row r="2825" spans="21:63">
      <c r="U2825" t="s">
        <v>232</v>
      </c>
      <c r="V2825" t="s">
        <v>230</v>
      </c>
      <c r="W2825" t="s">
        <v>233</v>
      </c>
      <c r="X2825">
        <v>2</v>
      </c>
      <c r="Y2825">
        <v>665</v>
      </c>
      <c r="Z2825" t="s">
        <v>1002</v>
      </c>
      <c r="AA2825" t="s">
        <v>1003</v>
      </c>
      <c r="AB2825">
        <v>1</v>
      </c>
      <c r="AC2825" t="s">
        <v>960</v>
      </c>
      <c r="AD2825">
        <v>1</v>
      </c>
      <c r="AE2825">
        <v>20120630</v>
      </c>
      <c r="AF2825" s="358">
        <v>41090</v>
      </c>
      <c r="AG2825" s="147">
        <v>41090</v>
      </c>
      <c r="AH2825" s="147">
        <v>2012</v>
      </c>
      <c r="AU2825">
        <v>0.01</v>
      </c>
      <c r="AV2825" t="s">
        <v>976</v>
      </c>
      <c r="AW2825" t="s">
        <v>971</v>
      </c>
      <c r="AX2825">
        <v>0.45</v>
      </c>
      <c r="AY2825" t="s">
        <v>976</v>
      </c>
      <c r="AZ2825" t="s">
        <v>962</v>
      </c>
      <c r="BG2825" t="s">
        <v>976</v>
      </c>
      <c r="BH2825" t="s">
        <v>971</v>
      </c>
      <c r="BI2825">
        <v>0.82</v>
      </c>
      <c r="BJ2825" t="s">
        <v>976</v>
      </c>
      <c r="BK2825" t="s">
        <v>963</v>
      </c>
    </row>
    <row r="2826" spans="21:63">
      <c r="U2826" t="s">
        <v>232</v>
      </c>
      <c r="V2826" t="s">
        <v>230</v>
      </c>
      <c r="W2826" t="s">
        <v>233</v>
      </c>
      <c r="X2826">
        <v>2</v>
      </c>
      <c r="Y2826">
        <v>665</v>
      </c>
      <c r="Z2826" t="s">
        <v>1002</v>
      </c>
      <c r="AA2826" t="s">
        <v>1003</v>
      </c>
      <c r="AB2826">
        <v>1</v>
      </c>
      <c r="AC2826" t="s">
        <v>960</v>
      </c>
      <c r="AD2826">
        <v>1</v>
      </c>
      <c r="AE2826">
        <v>20120731</v>
      </c>
      <c r="AF2826" s="358">
        <v>41121</v>
      </c>
      <c r="AG2826" s="147">
        <v>41121</v>
      </c>
      <c r="AH2826" s="147">
        <v>2012</v>
      </c>
      <c r="AT2826" t="s">
        <v>984</v>
      </c>
      <c r="AU2826">
        <v>1E-3</v>
      </c>
      <c r="AV2826" t="s">
        <v>976</v>
      </c>
      <c r="AW2826" t="s">
        <v>971</v>
      </c>
      <c r="AX2826">
        <v>0.45</v>
      </c>
      <c r="AY2826" t="s">
        <v>976</v>
      </c>
      <c r="AZ2826" t="s">
        <v>962</v>
      </c>
      <c r="BG2826" t="s">
        <v>976</v>
      </c>
      <c r="BH2826" t="s">
        <v>971</v>
      </c>
      <c r="BI2826">
        <v>0.82</v>
      </c>
      <c r="BJ2826" t="s">
        <v>976</v>
      </c>
      <c r="BK2826" t="s">
        <v>963</v>
      </c>
    </row>
    <row r="2827" spans="21:63">
      <c r="U2827" t="s">
        <v>232</v>
      </c>
      <c r="V2827" t="s">
        <v>230</v>
      </c>
      <c r="W2827" t="s">
        <v>233</v>
      </c>
      <c r="X2827">
        <v>2</v>
      </c>
      <c r="Y2827">
        <v>665</v>
      </c>
      <c r="Z2827" t="s">
        <v>1002</v>
      </c>
      <c r="AA2827" t="s">
        <v>1003</v>
      </c>
      <c r="AB2827">
        <v>1</v>
      </c>
      <c r="AC2827" t="s">
        <v>960</v>
      </c>
      <c r="AD2827">
        <v>1</v>
      </c>
      <c r="AE2827">
        <v>20120831</v>
      </c>
      <c r="AF2827" s="358">
        <v>41152</v>
      </c>
      <c r="AG2827" s="147">
        <v>41152</v>
      </c>
      <c r="AH2827" s="147">
        <v>2012</v>
      </c>
      <c r="AU2827">
        <v>1.9E-2</v>
      </c>
      <c r="AV2827" t="s">
        <v>976</v>
      </c>
      <c r="AW2827" t="s">
        <v>971</v>
      </c>
      <c r="AX2827">
        <v>0.45</v>
      </c>
      <c r="AY2827" t="s">
        <v>976</v>
      </c>
      <c r="AZ2827" t="s">
        <v>962</v>
      </c>
      <c r="BG2827" t="s">
        <v>976</v>
      </c>
      <c r="BH2827" t="s">
        <v>971</v>
      </c>
      <c r="BI2827">
        <v>0.82</v>
      </c>
      <c r="BJ2827" t="s">
        <v>976</v>
      </c>
      <c r="BK2827" t="s">
        <v>963</v>
      </c>
    </row>
    <row r="2828" spans="21:63">
      <c r="U2828" t="s">
        <v>232</v>
      </c>
      <c r="V2828" t="s">
        <v>230</v>
      </c>
      <c r="W2828" t="s">
        <v>233</v>
      </c>
      <c r="X2828">
        <v>2</v>
      </c>
      <c r="Y2828">
        <v>665</v>
      </c>
      <c r="Z2828" t="s">
        <v>1002</v>
      </c>
      <c r="AA2828" t="s">
        <v>1003</v>
      </c>
      <c r="AB2828">
        <v>1</v>
      </c>
      <c r="AC2828" t="s">
        <v>960</v>
      </c>
      <c r="AD2828">
        <v>1</v>
      </c>
      <c r="AE2828">
        <v>20120930</v>
      </c>
      <c r="AF2828" s="358">
        <v>41182</v>
      </c>
      <c r="AG2828" s="147">
        <v>41182</v>
      </c>
      <c r="AH2828" s="147">
        <v>2012</v>
      </c>
      <c r="AU2828">
        <v>0.01</v>
      </c>
      <c r="AV2828" t="s">
        <v>976</v>
      </c>
      <c r="AW2828" t="s">
        <v>971</v>
      </c>
      <c r="AX2828">
        <v>0.45</v>
      </c>
      <c r="AY2828" t="s">
        <v>976</v>
      </c>
      <c r="AZ2828" t="s">
        <v>962</v>
      </c>
      <c r="BG2828" t="s">
        <v>976</v>
      </c>
      <c r="BH2828" t="s">
        <v>971</v>
      </c>
      <c r="BI2828">
        <v>0.82</v>
      </c>
      <c r="BJ2828" t="s">
        <v>976</v>
      </c>
      <c r="BK2828" t="s">
        <v>963</v>
      </c>
    </row>
    <row r="2829" spans="21:63">
      <c r="U2829" t="s">
        <v>232</v>
      </c>
      <c r="V2829" t="s">
        <v>230</v>
      </c>
      <c r="W2829" t="s">
        <v>233</v>
      </c>
      <c r="X2829">
        <v>2</v>
      </c>
      <c r="Y2829">
        <v>680</v>
      </c>
      <c r="Z2829" t="s">
        <v>1052</v>
      </c>
      <c r="AA2829" t="s">
        <v>1053</v>
      </c>
      <c r="AB2829">
        <v>1</v>
      </c>
      <c r="AC2829" t="s">
        <v>960</v>
      </c>
      <c r="AD2829">
        <v>6</v>
      </c>
      <c r="AE2829">
        <v>20090930</v>
      </c>
      <c r="AF2829" s="358">
        <v>40086</v>
      </c>
      <c r="AG2829" s="147">
        <v>40086</v>
      </c>
      <c r="AH2829" s="147">
        <v>2009</v>
      </c>
      <c r="BF2829">
        <v>3.7</v>
      </c>
      <c r="BG2829" t="s">
        <v>976</v>
      </c>
      <c r="BJ2829" t="s">
        <v>976</v>
      </c>
      <c r="BK2829" t="s">
        <v>963</v>
      </c>
    </row>
    <row r="2830" spans="21:63">
      <c r="U2830" t="s">
        <v>232</v>
      </c>
      <c r="V2830" t="s">
        <v>230</v>
      </c>
      <c r="W2830" t="s">
        <v>233</v>
      </c>
      <c r="X2830">
        <v>2</v>
      </c>
      <c r="Y2830">
        <v>680</v>
      </c>
      <c r="Z2830" t="s">
        <v>1052</v>
      </c>
      <c r="AA2830" t="s">
        <v>1053</v>
      </c>
      <c r="AB2830">
        <v>1</v>
      </c>
      <c r="AC2830" t="s">
        <v>960</v>
      </c>
      <c r="AD2830">
        <v>6</v>
      </c>
      <c r="AE2830">
        <v>20100331</v>
      </c>
      <c r="AF2830" s="358">
        <v>40268</v>
      </c>
      <c r="AG2830" s="147">
        <v>40268</v>
      </c>
      <c r="AH2830" s="147">
        <v>2010</v>
      </c>
      <c r="BF2830">
        <v>3</v>
      </c>
      <c r="BG2830" t="s">
        <v>976</v>
      </c>
      <c r="BJ2830" t="s">
        <v>976</v>
      </c>
      <c r="BK2830" t="s">
        <v>963</v>
      </c>
    </row>
    <row r="2831" spans="21:63">
      <c r="U2831" t="s">
        <v>232</v>
      </c>
      <c r="V2831" t="s">
        <v>230</v>
      </c>
      <c r="W2831" t="s">
        <v>233</v>
      </c>
      <c r="X2831">
        <v>2</v>
      </c>
      <c r="Y2831">
        <v>680</v>
      </c>
      <c r="Z2831" t="s">
        <v>1052</v>
      </c>
      <c r="AA2831" t="s">
        <v>1053</v>
      </c>
      <c r="AB2831">
        <v>1</v>
      </c>
      <c r="AC2831" t="s">
        <v>960</v>
      </c>
      <c r="AD2831">
        <v>6</v>
      </c>
      <c r="AE2831">
        <v>20100930</v>
      </c>
      <c r="AF2831" s="358">
        <v>40451</v>
      </c>
      <c r="AG2831" s="147">
        <v>40451</v>
      </c>
      <c r="AH2831" s="147">
        <v>2010</v>
      </c>
      <c r="BF2831">
        <v>3.9</v>
      </c>
      <c r="BG2831" t="s">
        <v>976</v>
      </c>
      <c r="BJ2831" t="s">
        <v>976</v>
      </c>
      <c r="BK2831" t="s">
        <v>963</v>
      </c>
    </row>
    <row r="2832" spans="21:63">
      <c r="U2832" t="s">
        <v>232</v>
      </c>
      <c r="V2832" t="s">
        <v>230</v>
      </c>
      <c r="W2832" t="s">
        <v>233</v>
      </c>
      <c r="X2832">
        <v>2</v>
      </c>
      <c r="Y2832">
        <v>680</v>
      </c>
      <c r="Z2832" t="s">
        <v>1052</v>
      </c>
      <c r="AA2832" t="s">
        <v>1053</v>
      </c>
      <c r="AB2832">
        <v>1</v>
      </c>
      <c r="AC2832" t="s">
        <v>960</v>
      </c>
      <c r="AD2832">
        <v>6</v>
      </c>
      <c r="AE2832">
        <v>20110331</v>
      </c>
      <c r="AF2832" s="358">
        <v>40633</v>
      </c>
      <c r="AG2832" s="147">
        <v>40633</v>
      </c>
      <c r="AH2832" s="147">
        <v>2011</v>
      </c>
      <c r="BF2832">
        <v>2.5</v>
      </c>
      <c r="BG2832" t="s">
        <v>976</v>
      </c>
      <c r="BJ2832" t="s">
        <v>976</v>
      </c>
      <c r="BK2832" t="s">
        <v>963</v>
      </c>
    </row>
    <row r="2833" spans="21:63">
      <c r="U2833" t="s">
        <v>232</v>
      </c>
      <c r="V2833" t="s">
        <v>230</v>
      </c>
      <c r="W2833" t="s">
        <v>233</v>
      </c>
      <c r="X2833">
        <v>2</v>
      </c>
      <c r="Y2833">
        <v>680</v>
      </c>
      <c r="Z2833" t="s">
        <v>1052</v>
      </c>
      <c r="AA2833" t="s">
        <v>1053</v>
      </c>
      <c r="AB2833">
        <v>1</v>
      </c>
      <c r="AC2833" t="s">
        <v>960</v>
      </c>
      <c r="AD2833">
        <v>6</v>
      </c>
      <c r="AE2833">
        <v>20110930</v>
      </c>
      <c r="AF2833" s="358">
        <v>40816</v>
      </c>
      <c r="AG2833" s="147">
        <v>40816</v>
      </c>
      <c r="AH2833" s="147">
        <v>2011</v>
      </c>
      <c r="BF2833">
        <v>4</v>
      </c>
      <c r="BG2833" t="s">
        <v>976</v>
      </c>
      <c r="BJ2833" t="s">
        <v>976</v>
      </c>
      <c r="BK2833" t="s">
        <v>963</v>
      </c>
    </row>
    <row r="2834" spans="21:63">
      <c r="U2834" t="s">
        <v>232</v>
      </c>
      <c r="V2834" t="s">
        <v>230</v>
      </c>
      <c r="W2834" t="s">
        <v>233</v>
      </c>
      <c r="X2834">
        <v>2</v>
      </c>
      <c r="Y2834">
        <v>680</v>
      </c>
      <c r="Z2834" t="s">
        <v>1052</v>
      </c>
      <c r="AA2834" t="s">
        <v>1053</v>
      </c>
      <c r="AB2834">
        <v>1</v>
      </c>
      <c r="AC2834" t="s">
        <v>960</v>
      </c>
      <c r="AD2834">
        <v>6</v>
      </c>
      <c r="AE2834">
        <v>20120331</v>
      </c>
      <c r="AF2834" s="358">
        <v>40999</v>
      </c>
      <c r="AG2834" s="147">
        <v>40999</v>
      </c>
      <c r="AH2834" s="147">
        <v>2012</v>
      </c>
      <c r="BF2834">
        <v>2.5</v>
      </c>
      <c r="BG2834" t="s">
        <v>976</v>
      </c>
      <c r="BJ2834" t="s">
        <v>976</v>
      </c>
      <c r="BK2834" t="s">
        <v>963</v>
      </c>
    </row>
    <row r="2835" spans="21:63">
      <c r="U2835" t="s">
        <v>232</v>
      </c>
      <c r="V2835" t="s">
        <v>230</v>
      </c>
      <c r="W2835" t="s">
        <v>233</v>
      </c>
      <c r="X2835">
        <v>2</v>
      </c>
      <c r="Y2835">
        <v>720</v>
      </c>
      <c r="Z2835" t="s">
        <v>1054</v>
      </c>
      <c r="AA2835" t="s">
        <v>1055</v>
      </c>
      <c r="AB2835">
        <v>1</v>
      </c>
      <c r="AC2835" t="s">
        <v>960</v>
      </c>
      <c r="AD2835">
        <v>6</v>
      </c>
      <c r="AE2835">
        <v>20090930</v>
      </c>
      <c r="AF2835" s="358">
        <v>40086</v>
      </c>
      <c r="AG2835" s="147">
        <v>40086</v>
      </c>
      <c r="AH2835" s="147">
        <v>2009</v>
      </c>
      <c r="BE2835" t="s">
        <v>984</v>
      </c>
      <c r="BF2835">
        <v>5.0000000000000001E-3</v>
      </c>
      <c r="BG2835" t="s">
        <v>976</v>
      </c>
      <c r="BJ2835" t="s">
        <v>976</v>
      </c>
      <c r="BK2835" t="s">
        <v>963</v>
      </c>
    </row>
    <row r="2836" spans="21:63">
      <c r="U2836" t="s">
        <v>232</v>
      </c>
      <c r="V2836" t="s">
        <v>230</v>
      </c>
      <c r="W2836" t="s">
        <v>233</v>
      </c>
      <c r="X2836">
        <v>2</v>
      </c>
      <c r="Y2836">
        <v>720</v>
      </c>
      <c r="Z2836" t="s">
        <v>1054</v>
      </c>
      <c r="AA2836" t="s">
        <v>1055</v>
      </c>
      <c r="AB2836">
        <v>1</v>
      </c>
      <c r="AC2836" t="s">
        <v>960</v>
      </c>
      <c r="AD2836">
        <v>6</v>
      </c>
      <c r="AE2836">
        <v>20100331</v>
      </c>
      <c r="AF2836" s="358">
        <v>40268</v>
      </c>
      <c r="AG2836" s="147">
        <v>40268</v>
      </c>
      <c r="AH2836" s="147">
        <v>2010</v>
      </c>
      <c r="BE2836" t="s">
        <v>984</v>
      </c>
      <c r="BF2836">
        <v>5.0000000000000001E-3</v>
      </c>
      <c r="BG2836" t="s">
        <v>976</v>
      </c>
      <c r="BJ2836" t="s">
        <v>976</v>
      </c>
      <c r="BK2836" t="s">
        <v>963</v>
      </c>
    </row>
    <row r="2837" spans="21:63">
      <c r="U2837" t="s">
        <v>232</v>
      </c>
      <c r="V2837" t="s">
        <v>230</v>
      </c>
      <c r="W2837" t="s">
        <v>233</v>
      </c>
      <c r="X2837">
        <v>2</v>
      </c>
      <c r="Y2837">
        <v>720</v>
      </c>
      <c r="Z2837" t="s">
        <v>1054</v>
      </c>
      <c r="AA2837" t="s">
        <v>1055</v>
      </c>
      <c r="AB2837">
        <v>1</v>
      </c>
      <c r="AC2837" t="s">
        <v>960</v>
      </c>
      <c r="AD2837">
        <v>6</v>
      </c>
      <c r="AE2837">
        <v>20100930</v>
      </c>
      <c r="AF2837" s="358">
        <v>40451</v>
      </c>
      <c r="AG2837" s="147">
        <v>40451</v>
      </c>
      <c r="AH2837" s="147">
        <v>2010</v>
      </c>
      <c r="BE2837" t="s">
        <v>984</v>
      </c>
      <c r="BF2837">
        <v>5.0000000000000001E-3</v>
      </c>
      <c r="BG2837" t="s">
        <v>976</v>
      </c>
      <c r="BJ2837" t="s">
        <v>976</v>
      </c>
      <c r="BK2837" t="s">
        <v>963</v>
      </c>
    </row>
    <row r="2838" spans="21:63">
      <c r="U2838" t="s">
        <v>232</v>
      </c>
      <c r="V2838" t="s">
        <v>230</v>
      </c>
      <c r="W2838" t="s">
        <v>233</v>
      </c>
      <c r="X2838">
        <v>2</v>
      </c>
      <c r="Y2838">
        <v>720</v>
      </c>
      <c r="Z2838" t="s">
        <v>1054</v>
      </c>
      <c r="AA2838" t="s">
        <v>1055</v>
      </c>
      <c r="AB2838">
        <v>1</v>
      </c>
      <c r="AC2838" t="s">
        <v>960</v>
      </c>
      <c r="AD2838">
        <v>6</v>
      </c>
      <c r="AE2838">
        <v>20110331</v>
      </c>
      <c r="AF2838" s="358">
        <v>40633</v>
      </c>
      <c r="AG2838" s="147">
        <v>40633</v>
      </c>
      <c r="AH2838" s="147">
        <v>2011</v>
      </c>
      <c r="BE2838" t="s">
        <v>984</v>
      </c>
      <c r="BF2838">
        <v>5.0000000000000001E-3</v>
      </c>
      <c r="BG2838" t="s">
        <v>976</v>
      </c>
      <c r="BJ2838" t="s">
        <v>976</v>
      </c>
      <c r="BK2838" t="s">
        <v>963</v>
      </c>
    </row>
    <row r="2839" spans="21:63">
      <c r="U2839" t="s">
        <v>232</v>
      </c>
      <c r="V2839" t="s">
        <v>230</v>
      </c>
      <c r="W2839" t="s">
        <v>233</v>
      </c>
      <c r="X2839">
        <v>2</v>
      </c>
      <c r="Y2839">
        <v>720</v>
      </c>
      <c r="Z2839" t="s">
        <v>1054</v>
      </c>
      <c r="AA2839" t="s">
        <v>1055</v>
      </c>
      <c r="AB2839">
        <v>1</v>
      </c>
      <c r="AC2839" t="s">
        <v>960</v>
      </c>
      <c r="AD2839">
        <v>6</v>
      </c>
      <c r="AE2839">
        <v>20110930</v>
      </c>
      <c r="AF2839" s="358">
        <v>40816</v>
      </c>
      <c r="AG2839" s="147">
        <v>40816</v>
      </c>
      <c r="AH2839" s="147">
        <v>2011</v>
      </c>
      <c r="BE2839" t="s">
        <v>984</v>
      </c>
      <c r="BF2839">
        <v>5.0000000000000001E-3</v>
      </c>
      <c r="BG2839" t="s">
        <v>976</v>
      </c>
      <c r="BJ2839" t="s">
        <v>976</v>
      </c>
      <c r="BK2839" t="s">
        <v>963</v>
      </c>
    </row>
    <row r="2840" spans="21:63">
      <c r="U2840" t="s">
        <v>232</v>
      </c>
      <c r="V2840" t="s">
        <v>230</v>
      </c>
      <c r="W2840" t="s">
        <v>233</v>
      </c>
      <c r="X2840">
        <v>2</v>
      </c>
      <c r="Y2840">
        <v>720</v>
      </c>
      <c r="Z2840" t="s">
        <v>1054</v>
      </c>
      <c r="AA2840" t="s">
        <v>1055</v>
      </c>
      <c r="AB2840">
        <v>1</v>
      </c>
      <c r="AC2840" t="s">
        <v>960</v>
      </c>
      <c r="AD2840">
        <v>6</v>
      </c>
      <c r="AE2840">
        <v>20120331</v>
      </c>
      <c r="AF2840" s="358">
        <v>40999</v>
      </c>
      <c r="AG2840" s="147">
        <v>40999</v>
      </c>
      <c r="AH2840" s="147">
        <v>2012</v>
      </c>
      <c r="BF2840">
        <v>2.1000000000000001E-2</v>
      </c>
      <c r="BG2840" t="s">
        <v>976</v>
      </c>
      <c r="BJ2840" t="s">
        <v>976</v>
      </c>
      <c r="BK2840" t="s">
        <v>963</v>
      </c>
    </row>
    <row r="2841" spans="21:63">
      <c r="U2841" t="s">
        <v>232</v>
      </c>
      <c r="V2841" t="s">
        <v>230</v>
      </c>
      <c r="W2841" t="s">
        <v>233</v>
      </c>
      <c r="X2841">
        <v>2</v>
      </c>
      <c r="Y2841">
        <v>918</v>
      </c>
      <c r="Z2841" t="s">
        <v>1005</v>
      </c>
      <c r="AA2841" t="s">
        <v>1006</v>
      </c>
      <c r="AB2841">
        <v>1</v>
      </c>
      <c r="AC2841" t="s">
        <v>960</v>
      </c>
      <c r="AD2841">
        <v>1</v>
      </c>
      <c r="AE2841">
        <v>20090731</v>
      </c>
      <c r="AF2841" s="358">
        <v>40025</v>
      </c>
      <c r="AG2841" s="147">
        <v>40025</v>
      </c>
      <c r="AH2841" s="147">
        <v>2009</v>
      </c>
      <c r="AU2841">
        <v>99</v>
      </c>
      <c r="AV2841" t="s">
        <v>976</v>
      </c>
      <c r="AY2841" t="s">
        <v>976</v>
      </c>
      <c r="AZ2841" t="s">
        <v>962</v>
      </c>
    </row>
    <row r="2842" spans="21:63">
      <c r="U2842" t="s">
        <v>232</v>
      </c>
      <c r="V2842" t="s">
        <v>230</v>
      </c>
      <c r="W2842" t="s">
        <v>233</v>
      </c>
      <c r="X2842">
        <v>2</v>
      </c>
      <c r="Y2842">
        <v>918</v>
      </c>
      <c r="Z2842" t="s">
        <v>1005</v>
      </c>
      <c r="AA2842" t="s">
        <v>1006</v>
      </c>
      <c r="AB2842">
        <v>1</v>
      </c>
      <c r="AC2842" t="s">
        <v>960</v>
      </c>
      <c r="AD2842">
        <v>1</v>
      </c>
      <c r="AE2842">
        <v>20090831</v>
      </c>
      <c r="AF2842" s="358">
        <v>40056</v>
      </c>
      <c r="AG2842" s="147">
        <v>40056</v>
      </c>
      <c r="AH2842" s="147">
        <v>2009</v>
      </c>
      <c r="AU2842">
        <v>93</v>
      </c>
      <c r="AV2842" t="s">
        <v>976</v>
      </c>
      <c r="AY2842" t="s">
        <v>976</v>
      </c>
      <c r="AZ2842" t="s">
        <v>962</v>
      </c>
    </row>
    <row r="2843" spans="21:63">
      <c r="U2843" t="s">
        <v>232</v>
      </c>
      <c r="V2843" t="s">
        <v>230</v>
      </c>
      <c r="W2843" t="s">
        <v>233</v>
      </c>
      <c r="X2843">
        <v>2</v>
      </c>
      <c r="Y2843">
        <v>918</v>
      </c>
      <c r="Z2843" t="s">
        <v>1005</v>
      </c>
      <c r="AA2843" t="s">
        <v>1006</v>
      </c>
      <c r="AB2843">
        <v>1</v>
      </c>
      <c r="AC2843" t="s">
        <v>960</v>
      </c>
      <c r="AD2843">
        <v>1</v>
      </c>
      <c r="AE2843">
        <v>20090930</v>
      </c>
      <c r="AF2843" s="358">
        <v>40086</v>
      </c>
      <c r="AG2843" s="147">
        <v>40086</v>
      </c>
      <c r="AH2843" s="147">
        <v>2009</v>
      </c>
      <c r="AU2843">
        <v>89</v>
      </c>
      <c r="AV2843" t="s">
        <v>976</v>
      </c>
      <c r="AY2843" t="s">
        <v>976</v>
      </c>
      <c r="AZ2843" t="s">
        <v>962</v>
      </c>
    </row>
    <row r="2844" spans="21:63">
      <c r="U2844" t="s">
        <v>232</v>
      </c>
      <c r="V2844" t="s">
        <v>230</v>
      </c>
      <c r="W2844" t="s">
        <v>233</v>
      </c>
      <c r="X2844">
        <v>2</v>
      </c>
      <c r="Y2844">
        <v>918</v>
      </c>
      <c r="Z2844" t="s">
        <v>1005</v>
      </c>
      <c r="AA2844" t="s">
        <v>1006</v>
      </c>
      <c r="AB2844">
        <v>1</v>
      </c>
      <c r="AC2844" t="s">
        <v>960</v>
      </c>
      <c r="AD2844">
        <v>1</v>
      </c>
      <c r="AE2844">
        <v>20091031</v>
      </c>
      <c r="AF2844" s="358">
        <v>40117</v>
      </c>
      <c r="AG2844" s="147">
        <v>40117</v>
      </c>
      <c r="AH2844" s="147">
        <v>2009</v>
      </c>
      <c r="AU2844">
        <v>93</v>
      </c>
      <c r="AV2844" t="s">
        <v>976</v>
      </c>
      <c r="AY2844" t="s">
        <v>976</v>
      </c>
      <c r="AZ2844" t="s">
        <v>962</v>
      </c>
    </row>
    <row r="2845" spans="21:63">
      <c r="U2845" t="s">
        <v>232</v>
      </c>
      <c r="V2845" t="s">
        <v>230</v>
      </c>
      <c r="W2845" t="s">
        <v>233</v>
      </c>
      <c r="X2845">
        <v>2</v>
      </c>
      <c r="Y2845">
        <v>918</v>
      </c>
      <c r="Z2845" t="s">
        <v>1005</v>
      </c>
      <c r="AA2845" t="s">
        <v>1006</v>
      </c>
      <c r="AB2845">
        <v>1</v>
      </c>
      <c r="AC2845" t="s">
        <v>960</v>
      </c>
      <c r="AD2845">
        <v>1</v>
      </c>
      <c r="AE2845">
        <v>20091130</v>
      </c>
      <c r="AF2845" s="358">
        <v>40147</v>
      </c>
      <c r="AG2845" s="147">
        <v>40147</v>
      </c>
      <c r="AH2845" s="147">
        <v>2009</v>
      </c>
      <c r="AU2845">
        <v>88</v>
      </c>
      <c r="AV2845" t="s">
        <v>976</v>
      </c>
      <c r="AY2845" t="s">
        <v>976</v>
      </c>
      <c r="AZ2845" t="s">
        <v>962</v>
      </c>
    </row>
    <row r="2846" spans="21:63">
      <c r="U2846" t="s">
        <v>232</v>
      </c>
      <c r="V2846" t="s">
        <v>230</v>
      </c>
      <c r="W2846" t="s">
        <v>233</v>
      </c>
      <c r="X2846">
        <v>2</v>
      </c>
      <c r="Y2846">
        <v>918</v>
      </c>
      <c r="Z2846" t="s">
        <v>1005</v>
      </c>
      <c r="AA2846" t="s">
        <v>1006</v>
      </c>
      <c r="AB2846">
        <v>1</v>
      </c>
      <c r="AC2846" t="s">
        <v>960</v>
      </c>
      <c r="AD2846">
        <v>1</v>
      </c>
      <c r="AE2846">
        <v>20091231</v>
      </c>
      <c r="AF2846" s="358">
        <v>40178</v>
      </c>
      <c r="AG2846" s="147">
        <v>40178</v>
      </c>
      <c r="AH2846" s="147">
        <v>2009</v>
      </c>
      <c r="AU2846">
        <v>91</v>
      </c>
      <c r="AV2846" t="s">
        <v>976</v>
      </c>
      <c r="AY2846" t="s">
        <v>976</v>
      </c>
      <c r="AZ2846" t="s">
        <v>962</v>
      </c>
    </row>
    <row r="2847" spans="21:63">
      <c r="U2847" t="s">
        <v>232</v>
      </c>
      <c r="V2847" t="s">
        <v>230</v>
      </c>
      <c r="W2847" t="s">
        <v>233</v>
      </c>
      <c r="X2847">
        <v>2</v>
      </c>
      <c r="Y2847">
        <v>918</v>
      </c>
      <c r="Z2847" t="s">
        <v>1005</v>
      </c>
      <c r="AA2847" t="s">
        <v>1006</v>
      </c>
      <c r="AB2847">
        <v>1</v>
      </c>
      <c r="AC2847" t="s">
        <v>960</v>
      </c>
      <c r="AD2847">
        <v>1</v>
      </c>
      <c r="AE2847">
        <v>20100131</v>
      </c>
      <c r="AF2847" s="358">
        <v>40209</v>
      </c>
      <c r="AG2847" s="147">
        <v>40209</v>
      </c>
      <c r="AH2847" s="147">
        <v>2010</v>
      </c>
      <c r="AU2847">
        <v>94</v>
      </c>
      <c r="AV2847" t="s">
        <v>976</v>
      </c>
      <c r="AY2847" t="s">
        <v>976</v>
      </c>
      <c r="AZ2847" t="s">
        <v>962</v>
      </c>
    </row>
    <row r="2848" spans="21:63">
      <c r="U2848" t="s">
        <v>232</v>
      </c>
      <c r="V2848" t="s">
        <v>230</v>
      </c>
      <c r="W2848" t="s">
        <v>233</v>
      </c>
      <c r="X2848">
        <v>2</v>
      </c>
      <c r="Y2848">
        <v>918</v>
      </c>
      <c r="Z2848" t="s">
        <v>1005</v>
      </c>
      <c r="AA2848" t="s">
        <v>1006</v>
      </c>
      <c r="AB2848">
        <v>1</v>
      </c>
      <c r="AC2848" t="s">
        <v>960</v>
      </c>
      <c r="AD2848">
        <v>1</v>
      </c>
      <c r="AE2848">
        <v>20100228</v>
      </c>
      <c r="AF2848" s="358">
        <v>40237</v>
      </c>
      <c r="AG2848" s="147">
        <v>40237</v>
      </c>
      <c r="AH2848" s="147">
        <v>2010</v>
      </c>
      <c r="AU2848">
        <v>88</v>
      </c>
      <c r="AV2848" t="s">
        <v>976</v>
      </c>
      <c r="AY2848" t="s">
        <v>976</v>
      </c>
      <c r="AZ2848" t="s">
        <v>962</v>
      </c>
    </row>
    <row r="2849" spans="21:52">
      <c r="U2849" t="s">
        <v>232</v>
      </c>
      <c r="V2849" t="s">
        <v>230</v>
      </c>
      <c r="W2849" t="s">
        <v>233</v>
      </c>
      <c r="X2849">
        <v>2</v>
      </c>
      <c r="Y2849">
        <v>918</v>
      </c>
      <c r="Z2849" t="s">
        <v>1005</v>
      </c>
      <c r="AA2849" t="s">
        <v>1006</v>
      </c>
      <c r="AB2849">
        <v>1</v>
      </c>
      <c r="AC2849" t="s">
        <v>960</v>
      </c>
      <c r="AD2849">
        <v>1</v>
      </c>
      <c r="AE2849">
        <v>20100331</v>
      </c>
      <c r="AF2849" s="358">
        <v>40268</v>
      </c>
      <c r="AG2849" s="147">
        <v>40268</v>
      </c>
      <c r="AH2849" s="147">
        <v>2010</v>
      </c>
      <c r="AU2849">
        <v>87</v>
      </c>
      <c r="AV2849" t="s">
        <v>976</v>
      </c>
      <c r="AY2849" t="s">
        <v>976</v>
      </c>
      <c r="AZ2849" t="s">
        <v>962</v>
      </c>
    </row>
    <row r="2850" spans="21:52">
      <c r="U2850" t="s">
        <v>232</v>
      </c>
      <c r="V2850" t="s">
        <v>230</v>
      </c>
      <c r="W2850" t="s">
        <v>233</v>
      </c>
      <c r="X2850">
        <v>2</v>
      </c>
      <c r="Y2850">
        <v>918</v>
      </c>
      <c r="Z2850" t="s">
        <v>1005</v>
      </c>
      <c r="AA2850" t="s">
        <v>1006</v>
      </c>
      <c r="AB2850">
        <v>1</v>
      </c>
      <c r="AC2850" t="s">
        <v>960</v>
      </c>
      <c r="AD2850">
        <v>1</v>
      </c>
      <c r="AE2850">
        <v>20100430</v>
      </c>
      <c r="AF2850" s="358">
        <v>40298</v>
      </c>
      <c r="AG2850" s="147">
        <v>40298</v>
      </c>
      <c r="AH2850" s="147">
        <v>2010</v>
      </c>
      <c r="AU2850">
        <v>102</v>
      </c>
      <c r="AV2850" t="s">
        <v>976</v>
      </c>
      <c r="AY2850" t="s">
        <v>976</v>
      </c>
      <c r="AZ2850" t="s">
        <v>962</v>
      </c>
    </row>
    <row r="2851" spans="21:52">
      <c r="U2851" t="s">
        <v>232</v>
      </c>
      <c r="V2851" t="s">
        <v>230</v>
      </c>
      <c r="W2851" t="s">
        <v>233</v>
      </c>
      <c r="X2851">
        <v>2</v>
      </c>
      <c r="Y2851">
        <v>918</v>
      </c>
      <c r="Z2851" t="s">
        <v>1005</v>
      </c>
      <c r="AA2851" t="s">
        <v>1006</v>
      </c>
      <c r="AB2851">
        <v>1</v>
      </c>
      <c r="AC2851" t="s">
        <v>960</v>
      </c>
      <c r="AD2851">
        <v>1</v>
      </c>
      <c r="AE2851">
        <v>20100531</v>
      </c>
      <c r="AF2851" s="358">
        <v>40329</v>
      </c>
      <c r="AG2851" s="147">
        <v>40329</v>
      </c>
      <c r="AH2851" s="147">
        <v>2010</v>
      </c>
      <c r="AU2851">
        <v>90</v>
      </c>
      <c r="AV2851" t="s">
        <v>976</v>
      </c>
      <c r="AY2851" t="s">
        <v>976</v>
      </c>
      <c r="AZ2851" t="s">
        <v>962</v>
      </c>
    </row>
    <row r="2852" spans="21:52">
      <c r="U2852" t="s">
        <v>232</v>
      </c>
      <c r="V2852" t="s">
        <v>230</v>
      </c>
      <c r="W2852" t="s">
        <v>233</v>
      </c>
      <c r="X2852">
        <v>2</v>
      </c>
      <c r="Y2852">
        <v>918</v>
      </c>
      <c r="Z2852" t="s">
        <v>1005</v>
      </c>
      <c r="AA2852" t="s">
        <v>1006</v>
      </c>
      <c r="AB2852">
        <v>1</v>
      </c>
      <c r="AC2852" t="s">
        <v>960</v>
      </c>
      <c r="AD2852">
        <v>1</v>
      </c>
      <c r="AE2852">
        <v>20100630</v>
      </c>
      <c r="AF2852" s="358">
        <v>40359</v>
      </c>
      <c r="AG2852" s="147">
        <v>40359</v>
      </c>
      <c r="AH2852" s="147">
        <v>2010</v>
      </c>
      <c r="AU2852">
        <v>90</v>
      </c>
      <c r="AV2852" t="s">
        <v>976</v>
      </c>
      <c r="AY2852" t="s">
        <v>976</v>
      </c>
      <c r="AZ2852" t="s">
        <v>962</v>
      </c>
    </row>
    <row r="2853" spans="21:52">
      <c r="U2853" t="s">
        <v>232</v>
      </c>
      <c r="V2853" t="s">
        <v>230</v>
      </c>
      <c r="W2853" t="s">
        <v>233</v>
      </c>
      <c r="X2853">
        <v>2</v>
      </c>
      <c r="Y2853">
        <v>918</v>
      </c>
      <c r="Z2853" t="s">
        <v>1005</v>
      </c>
      <c r="AA2853" t="s">
        <v>1006</v>
      </c>
      <c r="AB2853">
        <v>1</v>
      </c>
      <c r="AC2853" t="s">
        <v>960</v>
      </c>
      <c r="AD2853">
        <v>1</v>
      </c>
      <c r="AE2853">
        <v>20100731</v>
      </c>
      <c r="AF2853" s="358">
        <v>40390</v>
      </c>
      <c r="AG2853" s="147">
        <v>40390</v>
      </c>
      <c r="AH2853" s="147">
        <v>2010</v>
      </c>
      <c r="AU2853">
        <v>89</v>
      </c>
      <c r="AV2853" t="s">
        <v>976</v>
      </c>
      <c r="AY2853" t="s">
        <v>976</v>
      </c>
      <c r="AZ2853" t="s">
        <v>962</v>
      </c>
    </row>
    <row r="2854" spans="21:52">
      <c r="U2854" t="s">
        <v>232</v>
      </c>
      <c r="V2854" t="s">
        <v>230</v>
      </c>
      <c r="W2854" t="s">
        <v>233</v>
      </c>
      <c r="X2854">
        <v>2</v>
      </c>
      <c r="Y2854">
        <v>918</v>
      </c>
      <c r="Z2854" t="s">
        <v>1005</v>
      </c>
      <c r="AA2854" t="s">
        <v>1006</v>
      </c>
      <c r="AB2854">
        <v>1</v>
      </c>
      <c r="AC2854" t="s">
        <v>960</v>
      </c>
      <c r="AD2854">
        <v>1</v>
      </c>
      <c r="AE2854">
        <v>20100831</v>
      </c>
      <c r="AF2854" s="358">
        <v>40421</v>
      </c>
      <c r="AG2854" s="147">
        <v>40421</v>
      </c>
      <c r="AH2854" s="147">
        <v>2010</v>
      </c>
      <c r="AU2854">
        <v>87</v>
      </c>
      <c r="AV2854" t="s">
        <v>976</v>
      </c>
      <c r="AY2854" t="s">
        <v>976</v>
      </c>
      <c r="AZ2854" t="s">
        <v>962</v>
      </c>
    </row>
    <row r="2855" spans="21:52">
      <c r="U2855" t="s">
        <v>232</v>
      </c>
      <c r="V2855" t="s">
        <v>230</v>
      </c>
      <c r="W2855" t="s">
        <v>233</v>
      </c>
      <c r="X2855">
        <v>2</v>
      </c>
      <c r="Y2855">
        <v>918</v>
      </c>
      <c r="Z2855" t="s">
        <v>1005</v>
      </c>
      <c r="AA2855" t="s">
        <v>1006</v>
      </c>
      <c r="AB2855">
        <v>1</v>
      </c>
      <c r="AC2855" t="s">
        <v>960</v>
      </c>
      <c r="AD2855">
        <v>1</v>
      </c>
      <c r="AE2855">
        <v>20100930</v>
      </c>
      <c r="AF2855" s="358">
        <v>40451</v>
      </c>
      <c r="AG2855" s="147">
        <v>40451</v>
      </c>
      <c r="AH2855" s="147">
        <v>2010</v>
      </c>
      <c r="AU2855">
        <v>91</v>
      </c>
      <c r="AV2855" t="s">
        <v>976</v>
      </c>
      <c r="AY2855" t="s">
        <v>976</v>
      </c>
      <c r="AZ2855" t="s">
        <v>962</v>
      </c>
    </row>
    <row r="2856" spans="21:52">
      <c r="U2856" t="s">
        <v>232</v>
      </c>
      <c r="V2856" t="s">
        <v>230</v>
      </c>
      <c r="W2856" t="s">
        <v>233</v>
      </c>
      <c r="X2856">
        <v>2</v>
      </c>
      <c r="Y2856">
        <v>918</v>
      </c>
      <c r="Z2856" t="s">
        <v>1005</v>
      </c>
      <c r="AA2856" t="s">
        <v>1006</v>
      </c>
      <c r="AB2856">
        <v>1</v>
      </c>
      <c r="AC2856" t="s">
        <v>960</v>
      </c>
      <c r="AD2856">
        <v>1</v>
      </c>
      <c r="AE2856">
        <v>20101031</v>
      </c>
      <c r="AF2856" s="358">
        <v>40482</v>
      </c>
      <c r="AG2856" s="147">
        <v>40482</v>
      </c>
      <c r="AH2856" s="147">
        <v>2010</v>
      </c>
      <c r="AU2856">
        <v>93</v>
      </c>
      <c r="AV2856" t="s">
        <v>976</v>
      </c>
      <c r="AY2856" t="s">
        <v>976</v>
      </c>
      <c r="AZ2856" t="s">
        <v>962</v>
      </c>
    </row>
    <row r="2857" spans="21:52">
      <c r="U2857" t="s">
        <v>232</v>
      </c>
      <c r="V2857" t="s">
        <v>230</v>
      </c>
      <c r="W2857" t="s">
        <v>233</v>
      </c>
      <c r="X2857">
        <v>2</v>
      </c>
      <c r="Y2857">
        <v>918</v>
      </c>
      <c r="Z2857" t="s">
        <v>1005</v>
      </c>
      <c r="AA2857" t="s">
        <v>1006</v>
      </c>
      <c r="AB2857">
        <v>1</v>
      </c>
      <c r="AC2857" t="s">
        <v>960</v>
      </c>
      <c r="AD2857">
        <v>1</v>
      </c>
      <c r="AE2857">
        <v>20101130</v>
      </c>
      <c r="AF2857" s="358">
        <v>40512</v>
      </c>
      <c r="AG2857" s="147">
        <v>40512</v>
      </c>
      <c r="AH2857" s="147">
        <v>2010</v>
      </c>
      <c r="AU2857">
        <v>90</v>
      </c>
      <c r="AV2857" t="s">
        <v>976</v>
      </c>
      <c r="AY2857" t="s">
        <v>976</v>
      </c>
      <c r="AZ2857" t="s">
        <v>962</v>
      </c>
    </row>
    <row r="2858" spans="21:52">
      <c r="U2858" t="s">
        <v>232</v>
      </c>
      <c r="V2858" t="s">
        <v>230</v>
      </c>
      <c r="W2858" t="s">
        <v>233</v>
      </c>
      <c r="X2858">
        <v>2</v>
      </c>
      <c r="Y2858">
        <v>918</v>
      </c>
      <c r="Z2858" t="s">
        <v>1005</v>
      </c>
      <c r="AA2858" t="s">
        <v>1006</v>
      </c>
      <c r="AB2858">
        <v>1</v>
      </c>
      <c r="AC2858" t="s">
        <v>960</v>
      </c>
      <c r="AD2858">
        <v>1</v>
      </c>
      <c r="AE2858">
        <v>20101231</v>
      </c>
      <c r="AF2858" s="358">
        <v>40543</v>
      </c>
      <c r="AG2858" s="147">
        <v>40543</v>
      </c>
      <c r="AH2858" s="147">
        <v>2010</v>
      </c>
      <c r="AU2858">
        <v>87</v>
      </c>
      <c r="AV2858" t="s">
        <v>976</v>
      </c>
      <c r="AY2858" t="s">
        <v>976</v>
      </c>
      <c r="AZ2858" t="s">
        <v>962</v>
      </c>
    </row>
    <row r="2859" spans="21:52">
      <c r="U2859" t="s">
        <v>232</v>
      </c>
      <c r="V2859" t="s">
        <v>230</v>
      </c>
      <c r="W2859" t="s">
        <v>233</v>
      </c>
      <c r="X2859">
        <v>2</v>
      </c>
      <c r="Y2859">
        <v>918</v>
      </c>
      <c r="Z2859" t="s">
        <v>1005</v>
      </c>
      <c r="AA2859" t="s">
        <v>1006</v>
      </c>
      <c r="AB2859">
        <v>1</v>
      </c>
      <c r="AC2859" t="s">
        <v>960</v>
      </c>
      <c r="AD2859">
        <v>1</v>
      </c>
      <c r="AE2859">
        <v>20110131</v>
      </c>
      <c r="AF2859" s="358">
        <v>40574</v>
      </c>
      <c r="AG2859" s="147">
        <v>40574</v>
      </c>
      <c r="AH2859" s="147">
        <v>2011</v>
      </c>
      <c r="AU2859">
        <v>89</v>
      </c>
      <c r="AV2859" t="s">
        <v>976</v>
      </c>
      <c r="AY2859" t="s">
        <v>976</v>
      </c>
      <c r="AZ2859" t="s">
        <v>962</v>
      </c>
    </row>
    <row r="2860" spans="21:52">
      <c r="U2860" t="s">
        <v>232</v>
      </c>
      <c r="V2860" t="s">
        <v>230</v>
      </c>
      <c r="W2860" t="s">
        <v>233</v>
      </c>
      <c r="X2860">
        <v>2</v>
      </c>
      <c r="Y2860">
        <v>918</v>
      </c>
      <c r="Z2860" t="s">
        <v>1005</v>
      </c>
      <c r="AA2860" t="s">
        <v>1006</v>
      </c>
      <c r="AB2860">
        <v>1</v>
      </c>
      <c r="AC2860" t="s">
        <v>960</v>
      </c>
      <c r="AD2860">
        <v>1</v>
      </c>
      <c r="AE2860">
        <v>20110228</v>
      </c>
      <c r="AF2860" s="358">
        <v>40602</v>
      </c>
      <c r="AG2860" s="147">
        <v>40602</v>
      </c>
      <c r="AH2860" s="147">
        <v>2011</v>
      </c>
      <c r="AU2860">
        <v>92</v>
      </c>
      <c r="AV2860" t="s">
        <v>976</v>
      </c>
      <c r="AY2860" t="s">
        <v>976</v>
      </c>
      <c r="AZ2860" t="s">
        <v>962</v>
      </c>
    </row>
    <row r="2861" spans="21:52">
      <c r="U2861" t="s">
        <v>232</v>
      </c>
      <c r="V2861" t="s">
        <v>230</v>
      </c>
      <c r="W2861" t="s">
        <v>233</v>
      </c>
      <c r="X2861">
        <v>2</v>
      </c>
      <c r="Y2861">
        <v>918</v>
      </c>
      <c r="Z2861" t="s">
        <v>1005</v>
      </c>
      <c r="AA2861" t="s">
        <v>1006</v>
      </c>
      <c r="AB2861">
        <v>1</v>
      </c>
      <c r="AC2861" t="s">
        <v>960</v>
      </c>
      <c r="AD2861">
        <v>1</v>
      </c>
      <c r="AE2861">
        <v>20110331</v>
      </c>
      <c r="AF2861" s="358">
        <v>40633</v>
      </c>
      <c r="AG2861" s="147">
        <v>40633</v>
      </c>
      <c r="AH2861" s="147">
        <v>2011</v>
      </c>
      <c r="AU2861">
        <v>87</v>
      </c>
      <c r="AV2861" t="s">
        <v>976</v>
      </c>
      <c r="AY2861" t="s">
        <v>976</v>
      </c>
      <c r="AZ2861" t="s">
        <v>962</v>
      </c>
    </row>
    <row r="2862" spans="21:52">
      <c r="U2862" t="s">
        <v>232</v>
      </c>
      <c r="V2862" t="s">
        <v>230</v>
      </c>
      <c r="W2862" t="s">
        <v>233</v>
      </c>
      <c r="X2862">
        <v>2</v>
      </c>
      <c r="Y2862">
        <v>918</v>
      </c>
      <c r="Z2862" t="s">
        <v>1005</v>
      </c>
      <c r="AA2862" t="s">
        <v>1006</v>
      </c>
      <c r="AB2862">
        <v>1</v>
      </c>
      <c r="AC2862" t="s">
        <v>960</v>
      </c>
      <c r="AD2862">
        <v>1</v>
      </c>
      <c r="AE2862">
        <v>20110430</v>
      </c>
      <c r="AF2862" s="358">
        <v>40663</v>
      </c>
      <c r="AG2862" s="147">
        <v>40663</v>
      </c>
      <c r="AH2862" s="147">
        <v>2011</v>
      </c>
      <c r="AU2862">
        <v>85</v>
      </c>
      <c r="AV2862" t="s">
        <v>976</v>
      </c>
      <c r="AY2862" t="s">
        <v>976</v>
      </c>
      <c r="AZ2862" t="s">
        <v>962</v>
      </c>
    </row>
    <row r="2863" spans="21:52">
      <c r="U2863" t="s">
        <v>232</v>
      </c>
      <c r="V2863" t="s">
        <v>230</v>
      </c>
      <c r="W2863" t="s">
        <v>233</v>
      </c>
      <c r="X2863">
        <v>2</v>
      </c>
      <c r="Y2863">
        <v>918</v>
      </c>
      <c r="Z2863" t="s">
        <v>1005</v>
      </c>
      <c r="AA2863" t="s">
        <v>1006</v>
      </c>
      <c r="AB2863">
        <v>1</v>
      </c>
      <c r="AC2863" t="s">
        <v>960</v>
      </c>
      <c r="AD2863">
        <v>1</v>
      </c>
      <c r="AE2863">
        <v>20110531</v>
      </c>
      <c r="AF2863" s="358">
        <v>40694</v>
      </c>
      <c r="AG2863" s="147">
        <v>40694</v>
      </c>
      <c r="AH2863" s="147">
        <v>2011</v>
      </c>
      <c r="AU2863">
        <v>75</v>
      </c>
      <c r="AV2863" t="s">
        <v>976</v>
      </c>
      <c r="AY2863" t="s">
        <v>976</v>
      </c>
      <c r="AZ2863" t="s">
        <v>962</v>
      </c>
    </row>
    <row r="2864" spans="21:52">
      <c r="U2864" t="s">
        <v>232</v>
      </c>
      <c r="V2864" t="s">
        <v>230</v>
      </c>
      <c r="W2864" t="s">
        <v>233</v>
      </c>
      <c r="X2864">
        <v>2</v>
      </c>
      <c r="Y2864">
        <v>918</v>
      </c>
      <c r="Z2864" t="s">
        <v>1005</v>
      </c>
      <c r="AA2864" t="s">
        <v>1006</v>
      </c>
      <c r="AB2864">
        <v>1</v>
      </c>
      <c r="AC2864" t="s">
        <v>960</v>
      </c>
      <c r="AD2864">
        <v>1</v>
      </c>
      <c r="AE2864">
        <v>20110630</v>
      </c>
      <c r="AF2864" s="358">
        <v>40724</v>
      </c>
      <c r="AG2864" s="147">
        <v>40724</v>
      </c>
      <c r="AH2864" s="147">
        <v>2011</v>
      </c>
      <c r="AU2864">
        <v>86</v>
      </c>
      <c r="AV2864" t="s">
        <v>976</v>
      </c>
      <c r="AY2864" t="s">
        <v>976</v>
      </c>
      <c r="AZ2864" t="s">
        <v>962</v>
      </c>
    </row>
    <row r="2865" spans="21:52">
      <c r="U2865" t="s">
        <v>232</v>
      </c>
      <c r="V2865" t="s">
        <v>230</v>
      </c>
      <c r="W2865" t="s">
        <v>233</v>
      </c>
      <c r="X2865">
        <v>2</v>
      </c>
      <c r="Y2865">
        <v>918</v>
      </c>
      <c r="Z2865" t="s">
        <v>1005</v>
      </c>
      <c r="AA2865" t="s">
        <v>1006</v>
      </c>
      <c r="AB2865">
        <v>1</v>
      </c>
      <c r="AC2865" t="s">
        <v>960</v>
      </c>
      <c r="AD2865">
        <v>1</v>
      </c>
      <c r="AE2865">
        <v>20110731</v>
      </c>
      <c r="AF2865" s="358">
        <v>40755</v>
      </c>
      <c r="AG2865" s="147">
        <v>40755</v>
      </c>
      <c r="AH2865" s="147">
        <v>2011</v>
      </c>
      <c r="AU2865">
        <v>104</v>
      </c>
      <c r="AV2865" t="s">
        <v>976</v>
      </c>
      <c r="AY2865" t="s">
        <v>976</v>
      </c>
      <c r="AZ2865" t="s">
        <v>962</v>
      </c>
    </row>
    <row r="2866" spans="21:52">
      <c r="U2866" t="s">
        <v>232</v>
      </c>
      <c r="V2866" t="s">
        <v>230</v>
      </c>
      <c r="W2866" t="s">
        <v>233</v>
      </c>
      <c r="X2866">
        <v>2</v>
      </c>
      <c r="Y2866">
        <v>918</v>
      </c>
      <c r="Z2866" t="s">
        <v>1005</v>
      </c>
      <c r="AA2866" t="s">
        <v>1006</v>
      </c>
      <c r="AB2866">
        <v>1</v>
      </c>
      <c r="AC2866" t="s">
        <v>960</v>
      </c>
      <c r="AD2866">
        <v>1</v>
      </c>
      <c r="AE2866">
        <v>20110831</v>
      </c>
      <c r="AF2866" s="358">
        <v>40786</v>
      </c>
      <c r="AG2866" s="147">
        <v>40786</v>
      </c>
      <c r="AH2866" s="147">
        <v>2011</v>
      </c>
      <c r="AU2866">
        <v>88</v>
      </c>
      <c r="AV2866" t="s">
        <v>976</v>
      </c>
      <c r="AY2866" t="s">
        <v>976</v>
      </c>
      <c r="AZ2866" t="s">
        <v>962</v>
      </c>
    </row>
    <row r="2867" spans="21:52">
      <c r="U2867" t="s">
        <v>232</v>
      </c>
      <c r="V2867" t="s">
        <v>230</v>
      </c>
      <c r="W2867" t="s">
        <v>233</v>
      </c>
      <c r="X2867">
        <v>2</v>
      </c>
      <c r="Y2867">
        <v>918</v>
      </c>
      <c r="Z2867" t="s">
        <v>1005</v>
      </c>
      <c r="AA2867" t="s">
        <v>1006</v>
      </c>
      <c r="AB2867">
        <v>1</v>
      </c>
      <c r="AC2867" t="s">
        <v>960</v>
      </c>
      <c r="AD2867">
        <v>1</v>
      </c>
      <c r="AE2867">
        <v>20110930</v>
      </c>
      <c r="AF2867" s="358">
        <v>40816</v>
      </c>
      <c r="AG2867" s="147">
        <v>40816</v>
      </c>
      <c r="AH2867" s="147">
        <v>2011</v>
      </c>
      <c r="AU2867">
        <v>90</v>
      </c>
      <c r="AV2867" t="s">
        <v>976</v>
      </c>
      <c r="AY2867" t="s">
        <v>976</v>
      </c>
      <c r="AZ2867" t="s">
        <v>962</v>
      </c>
    </row>
    <row r="2868" spans="21:52">
      <c r="U2868" t="s">
        <v>232</v>
      </c>
      <c r="V2868" t="s">
        <v>230</v>
      </c>
      <c r="W2868" t="s">
        <v>233</v>
      </c>
      <c r="X2868">
        <v>2</v>
      </c>
      <c r="Y2868">
        <v>918</v>
      </c>
      <c r="Z2868" t="s">
        <v>1005</v>
      </c>
      <c r="AA2868" t="s">
        <v>1006</v>
      </c>
      <c r="AB2868">
        <v>1</v>
      </c>
      <c r="AC2868" t="s">
        <v>960</v>
      </c>
      <c r="AD2868">
        <v>1</v>
      </c>
      <c r="AE2868">
        <v>20111031</v>
      </c>
      <c r="AF2868" s="358">
        <v>40847</v>
      </c>
      <c r="AG2868" s="147">
        <v>40847</v>
      </c>
      <c r="AH2868" s="147">
        <v>2011</v>
      </c>
      <c r="AU2868">
        <v>90</v>
      </c>
      <c r="AV2868" t="s">
        <v>976</v>
      </c>
      <c r="AY2868" t="s">
        <v>976</v>
      </c>
      <c r="AZ2868" t="s">
        <v>962</v>
      </c>
    </row>
    <row r="2869" spans="21:52">
      <c r="U2869" t="s">
        <v>232</v>
      </c>
      <c r="V2869" t="s">
        <v>230</v>
      </c>
      <c r="W2869" t="s">
        <v>233</v>
      </c>
      <c r="X2869">
        <v>2</v>
      </c>
      <c r="Y2869">
        <v>918</v>
      </c>
      <c r="Z2869" t="s">
        <v>1005</v>
      </c>
      <c r="AA2869" t="s">
        <v>1006</v>
      </c>
      <c r="AB2869">
        <v>1</v>
      </c>
      <c r="AC2869" t="s">
        <v>960</v>
      </c>
      <c r="AD2869">
        <v>1</v>
      </c>
      <c r="AE2869">
        <v>20111130</v>
      </c>
      <c r="AF2869" s="358">
        <v>40877</v>
      </c>
      <c r="AG2869" s="147">
        <v>40877</v>
      </c>
      <c r="AH2869" s="147">
        <v>2011</v>
      </c>
      <c r="AU2869">
        <v>93</v>
      </c>
      <c r="AV2869" t="s">
        <v>976</v>
      </c>
      <c r="AY2869" t="s">
        <v>976</v>
      </c>
      <c r="AZ2869" t="s">
        <v>962</v>
      </c>
    </row>
    <row r="2870" spans="21:52">
      <c r="U2870" t="s">
        <v>232</v>
      </c>
      <c r="V2870" t="s">
        <v>230</v>
      </c>
      <c r="W2870" t="s">
        <v>233</v>
      </c>
      <c r="X2870">
        <v>2</v>
      </c>
      <c r="Y2870">
        <v>918</v>
      </c>
      <c r="Z2870" t="s">
        <v>1005</v>
      </c>
      <c r="AA2870" t="s">
        <v>1006</v>
      </c>
      <c r="AB2870">
        <v>1</v>
      </c>
      <c r="AC2870" t="s">
        <v>960</v>
      </c>
      <c r="AD2870">
        <v>1</v>
      </c>
      <c r="AE2870">
        <v>20111231</v>
      </c>
      <c r="AF2870" s="358">
        <v>40908</v>
      </c>
      <c r="AG2870" s="147">
        <v>40908</v>
      </c>
      <c r="AH2870" s="147">
        <v>2011</v>
      </c>
      <c r="AU2870">
        <v>88</v>
      </c>
      <c r="AV2870" t="s">
        <v>976</v>
      </c>
      <c r="AY2870" t="s">
        <v>976</v>
      </c>
      <c r="AZ2870" t="s">
        <v>962</v>
      </c>
    </row>
    <row r="2871" spans="21:52">
      <c r="U2871" t="s">
        <v>232</v>
      </c>
      <c r="V2871" t="s">
        <v>230</v>
      </c>
      <c r="W2871" t="s">
        <v>233</v>
      </c>
      <c r="X2871">
        <v>2</v>
      </c>
      <c r="Y2871">
        <v>918</v>
      </c>
      <c r="Z2871" t="s">
        <v>1005</v>
      </c>
      <c r="AA2871" t="s">
        <v>1006</v>
      </c>
      <c r="AB2871">
        <v>1</v>
      </c>
      <c r="AC2871" t="s">
        <v>960</v>
      </c>
      <c r="AD2871">
        <v>1</v>
      </c>
      <c r="AE2871">
        <v>20120131</v>
      </c>
      <c r="AF2871" s="358">
        <v>40939</v>
      </c>
      <c r="AG2871" s="147">
        <v>40939</v>
      </c>
      <c r="AH2871" s="147">
        <v>2012</v>
      </c>
      <c r="AU2871">
        <v>85</v>
      </c>
      <c r="AV2871" t="s">
        <v>976</v>
      </c>
      <c r="AY2871" t="s">
        <v>976</v>
      </c>
      <c r="AZ2871" t="s">
        <v>962</v>
      </c>
    </row>
    <row r="2872" spans="21:52">
      <c r="U2872" t="s">
        <v>232</v>
      </c>
      <c r="V2872" t="s">
        <v>230</v>
      </c>
      <c r="W2872" t="s">
        <v>233</v>
      </c>
      <c r="X2872">
        <v>2</v>
      </c>
      <c r="Y2872">
        <v>918</v>
      </c>
      <c r="Z2872" t="s">
        <v>1005</v>
      </c>
      <c r="AA2872" t="s">
        <v>1006</v>
      </c>
      <c r="AB2872">
        <v>1</v>
      </c>
      <c r="AC2872" t="s">
        <v>960</v>
      </c>
      <c r="AD2872">
        <v>1</v>
      </c>
      <c r="AE2872">
        <v>20120229</v>
      </c>
      <c r="AF2872" s="358">
        <v>40968</v>
      </c>
      <c r="AG2872" s="147">
        <v>40968</v>
      </c>
      <c r="AH2872" s="147">
        <v>2012</v>
      </c>
      <c r="AU2872">
        <v>86</v>
      </c>
      <c r="AV2872" t="s">
        <v>976</v>
      </c>
      <c r="AY2872" t="s">
        <v>976</v>
      </c>
      <c r="AZ2872" t="s">
        <v>962</v>
      </c>
    </row>
    <row r="2873" spans="21:52">
      <c r="U2873" t="s">
        <v>232</v>
      </c>
      <c r="V2873" t="s">
        <v>230</v>
      </c>
      <c r="W2873" t="s">
        <v>233</v>
      </c>
      <c r="X2873">
        <v>2</v>
      </c>
      <c r="Y2873">
        <v>918</v>
      </c>
      <c r="Z2873" t="s">
        <v>1005</v>
      </c>
      <c r="AA2873" t="s">
        <v>1006</v>
      </c>
      <c r="AB2873">
        <v>1</v>
      </c>
      <c r="AC2873" t="s">
        <v>960</v>
      </c>
      <c r="AD2873">
        <v>1</v>
      </c>
      <c r="AE2873">
        <v>20120331</v>
      </c>
      <c r="AF2873" s="358">
        <v>40999</v>
      </c>
      <c r="AG2873" s="147">
        <v>40999</v>
      </c>
      <c r="AH2873" s="147">
        <v>2012</v>
      </c>
      <c r="AU2873">
        <v>100</v>
      </c>
      <c r="AV2873" t="s">
        <v>976</v>
      </c>
      <c r="AY2873" t="s">
        <v>976</v>
      </c>
      <c r="AZ2873" t="s">
        <v>962</v>
      </c>
    </row>
    <row r="2874" spans="21:52">
      <c r="U2874" t="s">
        <v>232</v>
      </c>
      <c r="V2874" t="s">
        <v>230</v>
      </c>
      <c r="W2874" t="s">
        <v>233</v>
      </c>
      <c r="X2874">
        <v>2</v>
      </c>
      <c r="Y2874">
        <v>918</v>
      </c>
      <c r="Z2874" t="s">
        <v>1005</v>
      </c>
      <c r="AA2874" t="s">
        <v>1006</v>
      </c>
      <c r="AB2874">
        <v>1</v>
      </c>
      <c r="AC2874" t="s">
        <v>960</v>
      </c>
      <c r="AD2874">
        <v>1</v>
      </c>
      <c r="AE2874">
        <v>20120430</v>
      </c>
      <c r="AF2874" s="358">
        <v>41029</v>
      </c>
      <c r="AG2874" s="147">
        <v>41029</v>
      </c>
      <c r="AH2874" s="147">
        <v>2012</v>
      </c>
      <c r="AU2874">
        <v>89</v>
      </c>
      <c r="AV2874" t="s">
        <v>976</v>
      </c>
      <c r="AY2874" t="s">
        <v>976</v>
      </c>
      <c r="AZ2874" t="s">
        <v>962</v>
      </c>
    </row>
    <row r="2875" spans="21:52">
      <c r="U2875" t="s">
        <v>232</v>
      </c>
      <c r="V2875" t="s">
        <v>230</v>
      </c>
      <c r="W2875" t="s">
        <v>233</v>
      </c>
      <c r="X2875">
        <v>2</v>
      </c>
      <c r="Y2875">
        <v>921</v>
      </c>
      <c r="Z2875" t="s">
        <v>1007</v>
      </c>
      <c r="AA2875" t="s">
        <v>1008</v>
      </c>
      <c r="AB2875">
        <v>1</v>
      </c>
      <c r="AC2875" t="s">
        <v>960</v>
      </c>
      <c r="AD2875">
        <v>1</v>
      </c>
      <c r="AE2875">
        <v>20090731</v>
      </c>
      <c r="AF2875" s="358">
        <v>40025</v>
      </c>
      <c r="AG2875" s="147">
        <v>40025</v>
      </c>
      <c r="AH2875" s="147">
        <v>2009</v>
      </c>
      <c r="AU2875">
        <v>73</v>
      </c>
      <c r="AV2875" t="s">
        <v>976</v>
      </c>
      <c r="AY2875" t="s">
        <v>976</v>
      </c>
      <c r="AZ2875" t="s">
        <v>962</v>
      </c>
    </row>
    <row r="2876" spans="21:52">
      <c r="U2876" t="s">
        <v>232</v>
      </c>
      <c r="V2876" t="s">
        <v>230</v>
      </c>
      <c r="W2876" t="s">
        <v>233</v>
      </c>
      <c r="X2876">
        <v>2</v>
      </c>
      <c r="Y2876">
        <v>921</v>
      </c>
      <c r="Z2876" t="s">
        <v>1007</v>
      </c>
      <c r="AA2876" t="s">
        <v>1008</v>
      </c>
      <c r="AB2876">
        <v>1</v>
      </c>
      <c r="AC2876" t="s">
        <v>960</v>
      </c>
      <c r="AD2876">
        <v>1</v>
      </c>
      <c r="AE2876">
        <v>20090831</v>
      </c>
      <c r="AF2876" s="358">
        <v>40056</v>
      </c>
      <c r="AG2876" s="147">
        <v>40056</v>
      </c>
      <c r="AH2876" s="147">
        <v>2009</v>
      </c>
      <c r="AU2876">
        <v>71</v>
      </c>
      <c r="AV2876" t="s">
        <v>976</v>
      </c>
      <c r="AY2876" t="s">
        <v>976</v>
      </c>
      <c r="AZ2876" t="s">
        <v>962</v>
      </c>
    </row>
    <row r="2877" spans="21:52">
      <c r="U2877" t="s">
        <v>232</v>
      </c>
      <c r="V2877" t="s">
        <v>230</v>
      </c>
      <c r="W2877" t="s">
        <v>233</v>
      </c>
      <c r="X2877">
        <v>2</v>
      </c>
      <c r="Y2877">
        <v>921</v>
      </c>
      <c r="Z2877" t="s">
        <v>1007</v>
      </c>
      <c r="AA2877" t="s">
        <v>1008</v>
      </c>
      <c r="AB2877">
        <v>1</v>
      </c>
      <c r="AC2877" t="s">
        <v>960</v>
      </c>
      <c r="AD2877">
        <v>1</v>
      </c>
      <c r="AE2877">
        <v>20090930</v>
      </c>
      <c r="AF2877" s="358">
        <v>40086</v>
      </c>
      <c r="AG2877" s="147">
        <v>40086</v>
      </c>
      <c r="AH2877" s="147">
        <v>2009</v>
      </c>
      <c r="AU2877">
        <v>64</v>
      </c>
      <c r="AV2877" t="s">
        <v>976</v>
      </c>
      <c r="AY2877" t="s">
        <v>976</v>
      </c>
      <c r="AZ2877" t="s">
        <v>962</v>
      </c>
    </row>
    <row r="2878" spans="21:52">
      <c r="U2878" t="s">
        <v>232</v>
      </c>
      <c r="V2878" t="s">
        <v>230</v>
      </c>
      <c r="W2878" t="s">
        <v>233</v>
      </c>
      <c r="X2878">
        <v>2</v>
      </c>
      <c r="Y2878">
        <v>921</v>
      </c>
      <c r="Z2878" t="s">
        <v>1007</v>
      </c>
      <c r="AA2878" t="s">
        <v>1008</v>
      </c>
      <c r="AB2878">
        <v>1</v>
      </c>
      <c r="AC2878" t="s">
        <v>960</v>
      </c>
      <c r="AD2878">
        <v>1</v>
      </c>
      <c r="AE2878">
        <v>20091031</v>
      </c>
      <c r="AF2878" s="358">
        <v>40117</v>
      </c>
      <c r="AG2878" s="147">
        <v>40117</v>
      </c>
      <c r="AH2878" s="147">
        <v>2009</v>
      </c>
      <c r="AU2878">
        <v>64</v>
      </c>
      <c r="AV2878" t="s">
        <v>976</v>
      </c>
      <c r="AY2878" t="s">
        <v>976</v>
      </c>
      <c r="AZ2878" t="s">
        <v>962</v>
      </c>
    </row>
    <row r="2879" spans="21:52">
      <c r="U2879" t="s">
        <v>232</v>
      </c>
      <c r="V2879" t="s">
        <v>230</v>
      </c>
      <c r="W2879" t="s">
        <v>233</v>
      </c>
      <c r="X2879">
        <v>2</v>
      </c>
      <c r="Y2879">
        <v>921</v>
      </c>
      <c r="Z2879" t="s">
        <v>1007</v>
      </c>
      <c r="AA2879" t="s">
        <v>1008</v>
      </c>
      <c r="AB2879">
        <v>1</v>
      </c>
      <c r="AC2879" t="s">
        <v>960</v>
      </c>
      <c r="AD2879">
        <v>1</v>
      </c>
      <c r="AE2879">
        <v>20091130</v>
      </c>
      <c r="AF2879" s="358">
        <v>40147</v>
      </c>
      <c r="AG2879" s="147">
        <v>40147</v>
      </c>
      <c r="AH2879" s="147">
        <v>2009</v>
      </c>
      <c r="AU2879">
        <v>64</v>
      </c>
      <c r="AV2879" t="s">
        <v>976</v>
      </c>
      <c r="AY2879" t="s">
        <v>976</v>
      </c>
      <c r="AZ2879" t="s">
        <v>962</v>
      </c>
    </row>
    <row r="2880" spans="21:52">
      <c r="U2880" t="s">
        <v>232</v>
      </c>
      <c r="V2880" t="s">
        <v>230</v>
      </c>
      <c r="W2880" t="s">
        <v>233</v>
      </c>
      <c r="X2880">
        <v>2</v>
      </c>
      <c r="Y2880">
        <v>921</v>
      </c>
      <c r="Z2880" t="s">
        <v>1007</v>
      </c>
      <c r="AA2880" t="s">
        <v>1008</v>
      </c>
      <c r="AB2880">
        <v>1</v>
      </c>
      <c r="AC2880" t="s">
        <v>960</v>
      </c>
      <c r="AD2880">
        <v>1</v>
      </c>
      <c r="AE2880">
        <v>20091231</v>
      </c>
      <c r="AF2880" s="358">
        <v>40178</v>
      </c>
      <c r="AG2880" s="147">
        <v>40178</v>
      </c>
      <c r="AH2880" s="147">
        <v>2009</v>
      </c>
      <c r="AU2880">
        <v>59</v>
      </c>
      <c r="AV2880" t="s">
        <v>976</v>
      </c>
      <c r="AY2880" t="s">
        <v>976</v>
      </c>
      <c r="AZ2880" t="s">
        <v>962</v>
      </c>
    </row>
    <row r="2881" spans="21:52">
      <c r="U2881" t="s">
        <v>232</v>
      </c>
      <c r="V2881" t="s">
        <v>230</v>
      </c>
      <c r="W2881" t="s">
        <v>233</v>
      </c>
      <c r="X2881">
        <v>2</v>
      </c>
      <c r="Y2881">
        <v>921</v>
      </c>
      <c r="Z2881" t="s">
        <v>1007</v>
      </c>
      <c r="AA2881" t="s">
        <v>1008</v>
      </c>
      <c r="AB2881">
        <v>1</v>
      </c>
      <c r="AC2881" t="s">
        <v>960</v>
      </c>
      <c r="AD2881">
        <v>1</v>
      </c>
      <c r="AE2881">
        <v>20100131</v>
      </c>
      <c r="AF2881" s="358">
        <v>40209</v>
      </c>
      <c r="AG2881" s="147">
        <v>40209</v>
      </c>
      <c r="AH2881" s="147">
        <v>2010</v>
      </c>
      <c r="AU2881">
        <v>60</v>
      </c>
      <c r="AV2881" t="s">
        <v>976</v>
      </c>
      <c r="AY2881" t="s">
        <v>976</v>
      </c>
      <c r="AZ2881" t="s">
        <v>962</v>
      </c>
    </row>
    <row r="2882" spans="21:52">
      <c r="U2882" t="s">
        <v>232</v>
      </c>
      <c r="V2882" t="s">
        <v>230</v>
      </c>
      <c r="W2882" t="s">
        <v>233</v>
      </c>
      <c r="X2882">
        <v>2</v>
      </c>
      <c r="Y2882">
        <v>921</v>
      </c>
      <c r="Z2882" t="s">
        <v>1007</v>
      </c>
      <c r="AA2882" t="s">
        <v>1008</v>
      </c>
      <c r="AB2882">
        <v>1</v>
      </c>
      <c r="AC2882" t="s">
        <v>960</v>
      </c>
      <c r="AD2882">
        <v>1</v>
      </c>
      <c r="AE2882">
        <v>20100228</v>
      </c>
      <c r="AF2882" s="358">
        <v>40237</v>
      </c>
      <c r="AG2882" s="147">
        <v>40237</v>
      </c>
      <c r="AH2882" s="147">
        <v>2010</v>
      </c>
      <c r="AU2882">
        <v>59</v>
      </c>
      <c r="AV2882" t="s">
        <v>976</v>
      </c>
      <c r="AY2882" t="s">
        <v>976</v>
      </c>
      <c r="AZ2882" t="s">
        <v>962</v>
      </c>
    </row>
    <row r="2883" spans="21:52">
      <c r="U2883" t="s">
        <v>232</v>
      </c>
      <c r="V2883" t="s">
        <v>230</v>
      </c>
      <c r="W2883" t="s">
        <v>233</v>
      </c>
      <c r="X2883">
        <v>2</v>
      </c>
      <c r="Y2883">
        <v>921</v>
      </c>
      <c r="Z2883" t="s">
        <v>1007</v>
      </c>
      <c r="AA2883" t="s">
        <v>1008</v>
      </c>
      <c r="AB2883">
        <v>1</v>
      </c>
      <c r="AC2883" t="s">
        <v>960</v>
      </c>
      <c r="AD2883">
        <v>1</v>
      </c>
      <c r="AE2883">
        <v>20100331</v>
      </c>
      <c r="AF2883" s="358">
        <v>40268</v>
      </c>
      <c r="AG2883" s="147">
        <v>40268</v>
      </c>
      <c r="AH2883" s="147">
        <v>2010</v>
      </c>
      <c r="AU2883">
        <v>56</v>
      </c>
      <c r="AV2883" t="s">
        <v>976</v>
      </c>
      <c r="AY2883" t="s">
        <v>976</v>
      </c>
      <c r="AZ2883" t="s">
        <v>962</v>
      </c>
    </row>
    <row r="2884" spans="21:52">
      <c r="U2884" t="s">
        <v>232</v>
      </c>
      <c r="V2884" t="s">
        <v>230</v>
      </c>
      <c r="W2884" t="s">
        <v>233</v>
      </c>
      <c r="X2884">
        <v>2</v>
      </c>
      <c r="Y2884">
        <v>921</v>
      </c>
      <c r="Z2884" t="s">
        <v>1007</v>
      </c>
      <c r="AA2884" t="s">
        <v>1008</v>
      </c>
      <c r="AB2884">
        <v>1</v>
      </c>
      <c r="AC2884" t="s">
        <v>960</v>
      </c>
      <c r="AD2884">
        <v>1</v>
      </c>
      <c r="AE2884">
        <v>20100430</v>
      </c>
      <c r="AF2884" s="358">
        <v>40298</v>
      </c>
      <c r="AG2884" s="147">
        <v>40298</v>
      </c>
      <c r="AH2884" s="147">
        <v>2010</v>
      </c>
      <c r="AU2884">
        <v>68</v>
      </c>
      <c r="AV2884" t="s">
        <v>976</v>
      </c>
      <c r="AY2884" t="s">
        <v>976</v>
      </c>
      <c r="AZ2884" t="s">
        <v>962</v>
      </c>
    </row>
    <row r="2885" spans="21:52">
      <c r="U2885" t="s">
        <v>232</v>
      </c>
      <c r="V2885" t="s">
        <v>230</v>
      </c>
      <c r="W2885" t="s">
        <v>233</v>
      </c>
      <c r="X2885">
        <v>2</v>
      </c>
      <c r="Y2885">
        <v>921</v>
      </c>
      <c r="Z2885" t="s">
        <v>1007</v>
      </c>
      <c r="AA2885" t="s">
        <v>1008</v>
      </c>
      <c r="AB2885">
        <v>1</v>
      </c>
      <c r="AC2885" t="s">
        <v>960</v>
      </c>
      <c r="AD2885">
        <v>1</v>
      </c>
      <c r="AE2885">
        <v>20100531</v>
      </c>
      <c r="AF2885" s="358">
        <v>40329</v>
      </c>
      <c r="AG2885" s="147">
        <v>40329</v>
      </c>
      <c r="AH2885" s="147">
        <v>2010</v>
      </c>
      <c r="AU2885">
        <v>68</v>
      </c>
      <c r="AV2885" t="s">
        <v>976</v>
      </c>
      <c r="AY2885" t="s">
        <v>976</v>
      </c>
      <c r="AZ2885" t="s">
        <v>962</v>
      </c>
    </row>
    <row r="2886" spans="21:52">
      <c r="U2886" t="s">
        <v>232</v>
      </c>
      <c r="V2886" t="s">
        <v>230</v>
      </c>
      <c r="W2886" t="s">
        <v>233</v>
      </c>
      <c r="X2886">
        <v>2</v>
      </c>
      <c r="Y2886">
        <v>921</v>
      </c>
      <c r="Z2886" t="s">
        <v>1007</v>
      </c>
      <c r="AA2886" t="s">
        <v>1008</v>
      </c>
      <c r="AB2886">
        <v>1</v>
      </c>
      <c r="AC2886" t="s">
        <v>960</v>
      </c>
      <c r="AD2886">
        <v>1</v>
      </c>
      <c r="AE2886">
        <v>20100630</v>
      </c>
      <c r="AF2886" s="358">
        <v>40359</v>
      </c>
      <c r="AG2886" s="147">
        <v>40359</v>
      </c>
      <c r="AH2886" s="147">
        <v>2010</v>
      </c>
      <c r="AU2886">
        <v>63</v>
      </c>
      <c r="AV2886" t="s">
        <v>976</v>
      </c>
      <c r="AY2886" t="s">
        <v>976</v>
      </c>
      <c r="AZ2886" t="s">
        <v>962</v>
      </c>
    </row>
    <row r="2887" spans="21:52">
      <c r="U2887" t="s">
        <v>232</v>
      </c>
      <c r="V2887" t="s">
        <v>230</v>
      </c>
      <c r="W2887" t="s">
        <v>233</v>
      </c>
      <c r="X2887">
        <v>2</v>
      </c>
      <c r="Y2887">
        <v>921</v>
      </c>
      <c r="Z2887" t="s">
        <v>1007</v>
      </c>
      <c r="AA2887" t="s">
        <v>1008</v>
      </c>
      <c r="AB2887">
        <v>1</v>
      </c>
      <c r="AC2887" t="s">
        <v>960</v>
      </c>
      <c r="AD2887">
        <v>1</v>
      </c>
      <c r="AE2887">
        <v>20100731</v>
      </c>
      <c r="AF2887" s="358">
        <v>40390</v>
      </c>
      <c r="AG2887" s="147">
        <v>40390</v>
      </c>
      <c r="AH2887" s="147">
        <v>2010</v>
      </c>
      <c r="AU2887">
        <v>63</v>
      </c>
      <c r="AV2887" t="s">
        <v>976</v>
      </c>
      <c r="AY2887" t="s">
        <v>976</v>
      </c>
      <c r="AZ2887" t="s">
        <v>962</v>
      </c>
    </row>
    <row r="2888" spans="21:52">
      <c r="U2888" t="s">
        <v>232</v>
      </c>
      <c r="V2888" t="s">
        <v>230</v>
      </c>
      <c r="W2888" t="s">
        <v>233</v>
      </c>
      <c r="X2888">
        <v>2</v>
      </c>
      <c r="Y2888">
        <v>921</v>
      </c>
      <c r="Z2888" t="s">
        <v>1007</v>
      </c>
      <c r="AA2888" t="s">
        <v>1008</v>
      </c>
      <c r="AB2888">
        <v>1</v>
      </c>
      <c r="AC2888" t="s">
        <v>960</v>
      </c>
      <c r="AD2888">
        <v>1</v>
      </c>
      <c r="AE2888">
        <v>20100831</v>
      </c>
      <c r="AF2888" s="358">
        <v>40421</v>
      </c>
      <c r="AG2888" s="147">
        <v>40421</v>
      </c>
      <c r="AH2888" s="147">
        <v>2010</v>
      </c>
      <c r="AU2888">
        <v>62</v>
      </c>
      <c r="AV2888" t="s">
        <v>976</v>
      </c>
      <c r="AY2888" t="s">
        <v>976</v>
      </c>
      <c r="AZ2888" t="s">
        <v>962</v>
      </c>
    </row>
    <row r="2889" spans="21:52">
      <c r="U2889" t="s">
        <v>232</v>
      </c>
      <c r="V2889" t="s">
        <v>230</v>
      </c>
      <c r="W2889" t="s">
        <v>233</v>
      </c>
      <c r="X2889">
        <v>2</v>
      </c>
      <c r="Y2889">
        <v>921</v>
      </c>
      <c r="Z2889" t="s">
        <v>1007</v>
      </c>
      <c r="AA2889" t="s">
        <v>1008</v>
      </c>
      <c r="AB2889">
        <v>1</v>
      </c>
      <c r="AC2889" t="s">
        <v>960</v>
      </c>
      <c r="AD2889">
        <v>1</v>
      </c>
      <c r="AE2889">
        <v>20100930</v>
      </c>
      <c r="AF2889" s="358">
        <v>40451</v>
      </c>
      <c r="AG2889" s="147">
        <v>40451</v>
      </c>
      <c r="AH2889" s="147">
        <v>2010</v>
      </c>
      <c r="AU2889">
        <v>73</v>
      </c>
      <c r="AV2889" t="s">
        <v>976</v>
      </c>
      <c r="AY2889" t="s">
        <v>976</v>
      </c>
      <c r="AZ2889" t="s">
        <v>962</v>
      </c>
    </row>
    <row r="2890" spans="21:52">
      <c r="U2890" t="s">
        <v>232</v>
      </c>
      <c r="V2890" t="s">
        <v>230</v>
      </c>
      <c r="W2890" t="s">
        <v>233</v>
      </c>
      <c r="X2890">
        <v>2</v>
      </c>
      <c r="Y2890">
        <v>921</v>
      </c>
      <c r="Z2890" t="s">
        <v>1007</v>
      </c>
      <c r="AA2890" t="s">
        <v>1008</v>
      </c>
      <c r="AB2890">
        <v>1</v>
      </c>
      <c r="AC2890" t="s">
        <v>960</v>
      </c>
      <c r="AD2890">
        <v>1</v>
      </c>
      <c r="AE2890">
        <v>20101031</v>
      </c>
      <c r="AF2890" s="358">
        <v>40482</v>
      </c>
      <c r="AG2890" s="147">
        <v>40482</v>
      </c>
      <c r="AH2890" s="147">
        <v>2010</v>
      </c>
      <c r="AU2890">
        <v>64</v>
      </c>
      <c r="AV2890" t="s">
        <v>976</v>
      </c>
      <c r="AY2890" t="s">
        <v>976</v>
      </c>
      <c r="AZ2890" t="s">
        <v>962</v>
      </c>
    </row>
    <row r="2891" spans="21:52">
      <c r="U2891" t="s">
        <v>232</v>
      </c>
      <c r="V2891" t="s">
        <v>230</v>
      </c>
      <c r="W2891" t="s">
        <v>233</v>
      </c>
      <c r="X2891">
        <v>2</v>
      </c>
      <c r="Y2891">
        <v>921</v>
      </c>
      <c r="Z2891" t="s">
        <v>1007</v>
      </c>
      <c r="AA2891" t="s">
        <v>1008</v>
      </c>
      <c r="AB2891">
        <v>1</v>
      </c>
      <c r="AC2891" t="s">
        <v>960</v>
      </c>
      <c r="AD2891">
        <v>1</v>
      </c>
      <c r="AE2891">
        <v>20101130</v>
      </c>
      <c r="AF2891" s="358">
        <v>40512</v>
      </c>
      <c r="AG2891" s="147">
        <v>40512</v>
      </c>
      <c r="AH2891" s="147">
        <v>2010</v>
      </c>
      <c r="AU2891">
        <v>59</v>
      </c>
      <c r="AV2891" t="s">
        <v>976</v>
      </c>
      <c r="AY2891" t="s">
        <v>976</v>
      </c>
      <c r="AZ2891" t="s">
        <v>962</v>
      </c>
    </row>
    <row r="2892" spans="21:52">
      <c r="U2892" t="s">
        <v>232</v>
      </c>
      <c r="V2892" t="s">
        <v>230</v>
      </c>
      <c r="W2892" t="s">
        <v>233</v>
      </c>
      <c r="X2892">
        <v>2</v>
      </c>
      <c r="Y2892">
        <v>921</v>
      </c>
      <c r="Z2892" t="s">
        <v>1007</v>
      </c>
      <c r="AA2892" t="s">
        <v>1008</v>
      </c>
      <c r="AB2892">
        <v>1</v>
      </c>
      <c r="AC2892" t="s">
        <v>960</v>
      </c>
      <c r="AD2892">
        <v>1</v>
      </c>
      <c r="AE2892">
        <v>20101231</v>
      </c>
      <c r="AF2892" s="358">
        <v>40543</v>
      </c>
      <c r="AG2892" s="147">
        <v>40543</v>
      </c>
      <c r="AH2892" s="147">
        <v>2010</v>
      </c>
      <c r="AU2892">
        <v>57</v>
      </c>
      <c r="AV2892" t="s">
        <v>976</v>
      </c>
      <c r="AY2892" t="s">
        <v>976</v>
      </c>
      <c r="AZ2892" t="s">
        <v>962</v>
      </c>
    </row>
    <row r="2893" spans="21:52">
      <c r="U2893" t="s">
        <v>232</v>
      </c>
      <c r="V2893" t="s">
        <v>230</v>
      </c>
      <c r="W2893" t="s">
        <v>233</v>
      </c>
      <c r="X2893">
        <v>2</v>
      </c>
      <c r="Y2893">
        <v>921</v>
      </c>
      <c r="Z2893" t="s">
        <v>1007</v>
      </c>
      <c r="AA2893" t="s">
        <v>1008</v>
      </c>
      <c r="AB2893">
        <v>1</v>
      </c>
      <c r="AC2893" t="s">
        <v>960</v>
      </c>
      <c r="AD2893">
        <v>1</v>
      </c>
      <c r="AE2893">
        <v>20110131</v>
      </c>
      <c r="AF2893" s="358">
        <v>40574</v>
      </c>
      <c r="AG2893" s="147">
        <v>40574</v>
      </c>
      <c r="AH2893" s="147">
        <v>2011</v>
      </c>
      <c r="AU2893">
        <v>53</v>
      </c>
      <c r="AV2893" t="s">
        <v>976</v>
      </c>
      <c r="AY2893" t="s">
        <v>976</v>
      </c>
      <c r="AZ2893" t="s">
        <v>962</v>
      </c>
    </row>
    <row r="2894" spans="21:52">
      <c r="U2894" t="s">
        <v>232</v>
      </c>
      <c r="V2894" t="s">
        <v>230</v>
      </c>
      <c r="W2894" t="s">
        <v>233</v>
      </c>
      <c r="X2894">
        <v>2</v>
      </c>
      <c r="Y2894">
        <v>921</v>
      </c>
      <c r="Z2894" t="s">
        <v>1007</v>
      </c>
      <c r="AA2894" t="s">
        <v>1008</v>
      </c>
      <c r="AB2894">
        <v>1</v>
      </c>
      <c r="AC2894" t="s">
        <v>960</v>
      </c>
      <c r="AD2894">
        <v>1</v>
      </c>
      <c r="AE2894">
        <v>20110228</v>
      </c>
      <c r="AF2894" s="358">
        <v>40602</v>
      </c>
      <c r="AG2894" s="147">
        <v>40602</v>
      </c>
      <c r="AH2894" s="147">
        <v>2011</v>
      </c>
      <c r="AU2894">
        <v>58</v>
      </c>
      <c r="AV2894" t="s">
        <v>976</v>
      </c>
      <c r="AY2894" t="s">
        <v>976</v>
      </c>
      <c r="AZ2894" t="s">
        <v>962</v>
      </c>
    </row>
    <row r="2895" spans="21:52">
      <c r="U2895" t="s">
        <v>232</v>
      </c>
      <c r="V2895" t="s">
        <v>230</v>
      </c>
      <c r="W2895" t="s">
        <v>233</v>
      </c>
      <c r="X2895">
        <v>2</v>
      </c>
      <c r="Y2895">
        <v>921</v>
      </c>
      <c r="Z2895" t="s">
        <v>1007</v>
      </c>
      <c r="AA2895" t="s">
        <v>1008</v>
      </c>
      <c r="AB2895">
        <v>1</v>
      </c>
      <c r="AC2895" t="s">
        <v>960</v>
      </c>
      <c r="AD2895">
        <v>1</v>
      </c>
      <c r="AE2895">
        <v>20110331</v>
      </c>
      <c r="AF2895" s="358">
        <v>40633</v>
      </c>
      <c r="AG2895" s="147">
        <v>40633</v>
      </c>
      <c r="AH2895" s="147">
        <v>2011</v>
      </c>
      <c r="AU2895">
        <v>57</v>
      </c>
      <c r="AV2895" t="s">
        <v>976</v>
      </c>
      <c r="AY2895" t="s">
        <v>976</v>
      </c>
      <c r="AZ2895" t="s">
        <v>962</v>
      </c>
    </row>
    <row r="2896" spans="21:52">
      <c r="U2896" t="s">
        <v>232</v>
      </c>
      <c r="V2896" t="s">
        <v>230</v>
      </c>
      <c r="W2896" t="s">
        <v>233</v>
      </c>
      <c r="X2896">
        <v>2</v>
      </c>
      <c r="Y2896">
        <v>921</v>
      </c>
      <c r="Z2896" t="s">
        <v>1007</v>
      </c>
      <c r="AA2896" t="s">
        <v>1008</v>
      </c>
      <c r="AB2896">
        <v>1</v>
      </c>
      <c r="AC2896" t="s">
        <v>960</v>
      </c>
      <c r="AD2896">
        <v>1</v>
      </c>
      <c r="AE2896">
        <v>20110430</v>
      </c>
      <c r="AF2896" s="358">
        <v>40663</v>
      </c>
      <c r="AG2896" s="147">
        <v>40663</v>
      </c>
      <c r="AH2896" s="147">
        <v>2011</v>
      </c>
      <c r="AU2896">
        <v>54</v>
      </c>
      <c r="AV2896" t="s">
        <v>976</v>
      </c>
      <c r="AY2896" t="s">
        <v>976</v>
      </c>
      <c r="AZ2896" t="s">
        <v>962</v>
      </c>
    </row>
    <row r="2897" spans="21:52">
      <c r="U2897" t="s">
        <v>232</v>
      </c>
      <c r="V2897" t="s">
        <v>230</v>
      </c>
      <c r="W2897" t="s">
        <v>233</v>
      </c>
      <c r="X2897">
        <v>2</v>
      </c>
      <c r="Y2897">
        <v>921</v>
      </c>
      <c r="Z2897" t="s">
        <v>1007</v>
      </c>
      <c r="AA2897" t="s">
        <v>1008</v>
      </c>
      <c r="AB2897">
        <v>1</v>
      </c>
      <c r="AC2897" t="s">
        <v>960</v>
      </c>
      <c r="AD2897">
        <v>1</v>
      </c>
      <c r="AE2897">
        <v>20110531</v>
      </c>
      <c r="AF2897" s="358">
        <v>40694</v>
      </c>
      <c r="AG2897" s="147">
        <v>40694</v>
      </c>
      <c r="AH2897" s="147">
        <v>2011</v>
      </c>
      <c r="AU2897">
        <v>63</v>
      </c>
      <c r="AV2897" t="s">
        <v>976</v>
      </c>
      <c r="AY2897" t="s">
        <v>976</v>
      </c>
      <c r="AZ2897" t="s">
        <v>962</v>
      </c>
    </row>
    <row r="2898" spans="21:52">
      <c r="U2898" t="s">
        <v>232</v>
      </c>
      <c r="V2898" t="s">
        <v>230</v>
      </c>
      <c r="W2898" t="s">
        <v>233</v>
      </c>
      <c r="X2898">
        <v>2</v>
      </c>
      <c r="Y2898">
        <v>921</v>
      </c>
      <c r="Z2898" t="s">
        <v>1007</v>
      </c>
      <c r="AA2898" t="s">
        <v>1008</v>
      </c>
      <c r="AB2898">
        <v>1</v>
      </c>
      <c r="AC2898" t="s">
        <v>960</v>
      </c>
      <c r="AD2898">
        <v>1</v>
      </c>
      <c r="AE2898">
        <v>20110630</v>
      </c>
      <c r="AF2898" s="358">
        <v>40724</v>
      </c>
      <c r="AG2898" s="147">
        <v>40724</v>
      </c>
      <c r="AH2898" s="147">
        <v>2011</v>
      </c>
      <c r="AU2898">
        <v>72</v>
      </c>
      <c r="AV2898" t="s">
        <v>976</v>
      </c>
      <c r="AY2898" t="s">
        <v>976</v>
      </c>
      <c r="AZ2898" t="s">
        <v>962</v>
      </c>
    </row>
    <row r="2899" spans="21:52">
      <c r="U2899" t="s">
        <v>232</v>
      </c>
      <c r="V2899" t="s">
        <v>230</v>
      </c>
      <c r="W2899" t="s">
        <v>233</v>
      </c>
      <c r="X2899">
        <v>2</v>
      </c>
      <c r="Y2899">
        <v>921</v>
      </c>
      <c r="Z2899" t="s">
        <v>1007</v>
      </c>
      <c r="AA2899" t="s">
        <v>1008</v>
      </c>
      <c r="AB2899">
        <v>1</v>
      </c>
      <c r="AC2899" t="s">
        <v>960</v>
      </c>
      <c r="AD2899">
        <v>1</v>
      </c>
      <c r="AE2899">
        <v>20110731</v>
      </c>
      <c r="AF2899" s="358">
        <v>40755</v>
      </c>
      <c r="AG2899" s="147">
        <v>40755</v>
      </c>
      <c r="AH2899" s="147">
        <v>2011</v>
      </c>
      <c r="AU2899">
        <v>91</v>
      </c>
      <c r="AV2899" t="s">
        <v>976</v>
      </c>
      <c r="AY2899" t="s">
        <v>976</v>
      </c>
      <c r="AZ2899" t="s">
        <v>962</v>
      </c>
    </row>
    <row r="2900" spans="21:52">
      <c r="U2900" t="s">
        <v>232</v>
      </c>
      <c r="V2900" t="s">
        <v>230</v>
      </c>
      <c r="W2900" t="s">
        <v>233</v>
      </c>
      <c r="X2900">
        <v>2</v>
      </c>
      <c r="Y2900">
        <v>921</v>
      </c>
      <c r="Z2900" t="s">
        <v>1007</v>
      </c>
      <c r="AA2900" t="s">
        <v>1008</v>
      </c>
      <c r="AB2900">
        <v>1</v>
      </c>
      <c r="AC2900" t="s">
        <v>960</v>
      </c>
      <c r="AD2900">
        <v>1</v>
      </c>
      <c r="AE2900">
        <v>20110831</v>
      </c>
      <c r="AF2900" s="358">
        <v>40786</v>
      </c>
      <c r="AG2900" s="147">
        <v>40786</v>
      </c>
      <c r="AH2900" s="147">
        <v>2011</v>
      </c>
      <c r="AU2900">
        <v>66</v>
      </c>
      <c r="AV2900" t="s">
        <v>976</v>
      </c>
      <c r="AY2900" t="s">
        <v>976</v>
      </c>
      <c r="AZ2900" t="s">
        <v>962</v>
      </c>
    </row>
    <row r="2901" spans="21:52">
      <c r="U2901" t="s">
        <v>232</v>
      </c>
      <c r="V2901" t="s">
        <v>230</v>
      </c>
      <c r="W2901" t="s">
        <v>233</v>
      </c>
      <c r="X2901">
        <v>2</v>
      </c>
      <c r="Y2901">
        <v>921</v>
      </c>
      <c r="Z2901" t="s">
        <v>1007</v>
      </c>
      <c r="AA2901" t="s">
        <v>1008</v>
      </c>
      <c r="AB2901">
        <v>1</v>
      </c>
      <c r="AC2901" t="s">
        <v>960</v>
      </c>
      <c r="AD2901">
        <v>1</v>
      </c>
      <c r="AE2901">
        <v>20110930</v>
      </c>
      <c r="AF2901" s="358">
        <v>40816</v>
      </c>
      <c r="AG2901" s="147">
        <v>40816</v>
      </c>
      <c r="AH2901" s="147">
        <v>2011</v>
      </c>
      <c r="AU2901">
        <v>68</v>
      </c>
      <c r="AV2901" t="s">
        <v>976</v>
      </c>
      <c r="AY2901" t="s">
        <v>976</v>
      </c>
      <c r="AZ2901" t="s">
        <v>962</v>
      </c>
    </row>
    <row r="2902" spans="21:52">
      <c r="U2902" t="s">
        <v>232</v>
      </c>
      <c r="V2902" t="s">
        <v>230</v>
      </c>
      <c r="W2902" t="s">
        <v>233</v>
      </c>
      <c r="X2902">
        <v>2</v>
      </c>
      <c r="Y2902">
        <v>921</v>
      </c>
      <c r="Z2902" t="s">
        <v>1007</v>
      </c>
      <c r="AA2902" t="s">
        <v>1008</v>
      </c>
      <c r="AB2902">
        <v>1</v>
      </c>
      <c r="AC2902" t="s">
        <v>960</v>
      </c>
      <c r="AD2902">
        <v>1</v>
      </c>
      <c r="AE2902">
        <v>20111031</v>
      </c>
      <c r="AF2902" s="358">
        <v>40847</v>
      </c>
      <c r="AG2902" s="147">
        <v>40847</v>
      </c>
      <c r="AH2902" s="147">
        <v>2011</v>
      </c>
      <c r="AU2902">
        <v>76</v>
      </c>
      <c r="AV2902" t="s">
        <v>976</v>
      </c>
      <c r="AY2902" t="s">
        <v>976</v>
      </c>
      <c r="AZ2902" t="s">
        <v>962</v>
      </c>
    </row>
    <row r="2903" spans="21:52">
      <c r="U2903" t="s">
        <v>232</v>
      </c>
      <c r="V2903" t="s">
        <v>230</v>
      </c>
      <c r="W2903" t="s">
        <v>233</v>
      </c>
      <c r="X2903">
        <v>2</v>
      </c>
      <c r="Y2903">
        <v>921</v>
      </c>
      <c r="Z2903" t="s">
        <v>1007</v>
      </c>
      <c r="AA2903" t="s">
        <v>1008</v>
      </c>
      <c r="AB2903">
        <v>1</v>
      </c>
      <c r="AC2903" t="s">
        <v>960</v>
      </c>
      <c r="AD2903">
        <v>1</v>
      </c>
      <c r="AE2903">
        <v>20111130</v>
      </c>
      <c r="AF2903" s="358">
        <v>40877</v>
      </c>
      <c r="AG2903" s="147">
        <v>40877</v>
      </c>
      <c r="AH2903" s="147">
        <v>2011</v>
      </c>
      <c r="AU2903">
        <v>68</v>
      </c>
      <c r="AV2903" t="s">
        <v>976</v>
      </c>
      <c r="AY2903" t="s">
        <v>976</v>
      </c>
      <c r="AZ2903" t="s">
        <v>962</v>
      </c>
    </row>
    <row r="2904" spans="21:52">
      <c r="U2904" t="s">
        <v>232</v>
      </c>
      <c r="V2904" t="s">
        <v>230</v>
      </c>
      <c r="W2904" t="s">
        <v>233</v>
      </c>
      <c r="X2904">
        <v>2</v>
      </c>
      <c r="Y2904">
        <v>921</v>
      </c>
      <c r="Z2904" t="s">
        <v>1007</v>
      </c>
      <c r="AA2904" t="s">
        <v>1008</v>
      </c>
      <c r="AB2904">
        <v>1</v>
      </c>
      <c r="AC2904" t="s">
        <v>960</v>
      </c>
      <c r="AD2904">
        <v>1</v>
      </c>
      <c r="AE2904">
        <v>20111231</v>
      </c>
      <c r="AF2904" s="358">
        <v>40908</v>
      </c>
      <c r="AG2904" s="147">
        <v>40908</v>
      </c>
      <c r="AH2904" s="147">
        <v>2011</v>
      </c>
      <c r="AU2904">
        <v>57</v>
      </c>
      <c r="AV2904" t="s">
        <v>976</v>
      </c>
      <c r="AY2904" t="s">
        <v>976</v>
      </c>
      <c r="AZ2904" t="s">
        <v>962</v>
      </c>
    </row>
    <row r="2905" spans="21:52">
      <c r="U2905" t="s">
        <v>232</v>
      </c>
      <c r="V2905" t="s">
        <v>230</v>
      </c>
      <c r="W2905" t="s">
        <v>233</v>
      </c>
      <c r="X2905">
        <v>2</v>
      </c>
      <c r="Y2905">
        <v>921</v>
      </c>
      <c r="Z2905" t="s">
        <v>1007</v>
      </c>
      <c r="AA2905" t="s">
        <v>1008</v>
      </c>
      <c r="AB2905">
        <v>1</v>
      </c>
      <c r="AC2905" t="s">
        <v>960</v>
      </c>
      <c r="AD2905">
        <v>1</v>
      </c>
      <c r="AE2905">
        <v>20120131</v>
      </c>
      <c r="AF2905" s="358">
        <v>40939</v>
      </c>
      <c r="AG2905" s="147">
        <v>40939</v>
      </c>
      <c r="AH2905" s="147">
        <v>2012</v>
      </c>
      <c r="AU2905">
        <v>51</v>
      </c>
      <c r="AV2905" t="s">
        <v>976</v>
      </c>
      <c r="AY2905" t="s">
        <v>976</v>
      </c>
      <c r="AZ2905" t="s">
        <v>962</v>
      </c>
    </row>
    <row r="2906" spans="21:52">
      <c r="U2906" t="s">
        <v>232</v>
      </c>
      <c r="V2906" t="s">
        <v>230</v>
      </c>
      <c r="W2906" t="s">
        <v>233</v>
      </c>
      <c r="X2906">
        <v>2</v>
      </c>
      <c r="Y2906">
        <v>921</v>
      </c>
      <c r="Z2906" t="s">
        <v>1007</v>
      </c>
      <c r="AA2906" t="s">
        <v>1008</v>
      </c>
      <c r="AB2906">
        <v>1</v>
      </c>
      <c r="AC2906" t="s">
        <v>960</v>
      </c>
      <c r="AD2906">
        <v>1</v>
      </c>
      <c r="AE2906">
        <v>20120229</v>
      </c>
      <c r="AF2906" s="358">
        <v>40968</v>
      </c>
      <c r="AG2906" s="147">
        <v>40968</v>
      </c>
      <c r="AH2906" s="147">
        <v>2012</v>
      </c>
      <c r="AU2906">
        <v>54</v>
      </c>
      <c r="AV2906" t="s">
        <v>976</v>
      </c>
      <c r="AY2906" t="s">
        <v>976</v>
      </c>
      <c r="AZ2906" t="s">
        <v>962</v>
      </c>
    </row>
    <row r="2907" spans="21:52">
      <c r="U2907" t="s">
        <v>232</v>
      </c>
      <c r="V2907" t="s">
        <v>230</v>
      </c>
      <c r="W2907" t="s">
        <v>233</v>
      </c>
      <c r="X2907">
        <v>2</v>
      </c>
      <c r="Y2907">
        <v>921</v>
      </c>
      <c r="Z2907" t="s">
        <v>1007</v>
      </c>
      <c r="AA2907" t="s">
        <v>1008</v>
      </c>
      <c r="AB2907">
        <v>1</v>
      </c>
      <c r="AC2907" t="s">
        <v>960</v>
      </c>
      <c r="AD2907">
        <v>1</v>
      </c>
      <c r="AE2907">
        <v>20120331</v>
      </c>
      <c r="AF2907" s="358">
        <v>40999</v>
      </c>
      <c r="AG2907" s="147">
        <v>40999</v>
      </c>
      <c r="AH2907" s="147">
        <v>2012</v>
      </c>
      <c r="AU2907">
        <v>66</v>
      </c>
      <c r="AV2907" t="s">
        <v>976</v>
      </c>
      <c r="AY2907" t="s">
        <v>976</v>
      </c>
      <c r="AZ2907" t="s">
        <v>962</v>
      </c>
    </row>
    <row r="2908" spans="21:52">
      <c r="U2908" t="s">
        <v>232</v>
      </c>
      <c r="V2908" t="s">
        <v>230</v>
      </c>
      <c r="W2908" t="s">
        <v>233</v>
      </c>
      <c r="X2908">
        <v>2</v>
      </c>
      <c r="Y2908">
        <v>921</v>
      </c>
      <c r="Z2908" t="s">
        <v>1007</v>
      </c>
      <c r="AA2908" t="s">
        <v>1008</v>
      </c>
      <c r="AB2908">
        <v>1</v>
      </c>
      <c r="AC2908" t="s">
        <v>960</v>
      </c>
      <c r="AD2908">
        <v>1</v>
      </c>
      <c r="AE2908">
        <v>20120430</v>
      </c>
      <c r="AF2908" s="358">
        <v>41029</v>
      </c>
      <c r="AG2908" s="147">
        <v>41029</v>
      </c>
      <c r="AH2908" s="147">
        <v>2012</v>
      </c>
      <c r="AU2908">
        <v>64</v>
      </c>
      <c r="AV2908" t="s">
        <v>976</v>
      </c>
      <c r="AY2908" t="s">
        <v>976</v>
      </c>
      <c r="AZ2908" t="s">
        <v>962</v>
      </c>
    </row>
    <row r="2909" spans="21:52">
      <c r="U2909" t="s">
        <v>232</v>
      </c>
      <c r="V2909" t="s">
        <v>230</v>
      </c>
      <c r="W2909" t="s">
        <v>233</v>
      </c>
      <c r="X2909">
        <v>2</v>
      </c>
      <c r="Y2909">
        <v>923</v>
      </c>
      <c r="Z2909" t="s">
        <v>1009</v>
      </c>
      <c r="AA2909" t="s">
        <v>1010</v>
      </c>
      <c r="AB2909">
        <v>1</v>
      </c>
      <c r="AC2909" t="s">
        <v>960</v>
      </c>
      <c r="AD2909">
        <v>1</v>
      </c>
      <c r="AE2909">
        <v>20090731</v>
      </c>
      <c r="AF2909" s="358">
        <v>40025</v>
      </c>
      <c r="AG2909" s="147">
        <v>40025</v>
      </c>
      <c r="AH2909" s="147">
        <v>2009</v>
      </c>
      <c r="AU2909">
        <v>292</v>
      </c>
      <c r="AV2909" t="s">
        <v>976</v>
      </c>
      <c r="AY2909" t="s">
        <v>976</v>
      </c>
      <c r="AZ2909" t="s">
        <v>962</v>
      </c>
    </row>
    <row r="2910" spans="21:52">
      <c r="U2910" t="s">
        <v>232</v>
      </c>
      <c r="V2910" t="s">
        <v>230</v>
      </c>
      <c r="W2910" t="s">
        <v>233</v>
      </c>
      <c r="X2910">
        <v>2</v>
      </c>
      <c r="Y2910">
        <v>923</v>
      </c>
      <c r="Z2910" t="s">
        <v>1009</v>
      </c>
      <c r="AA2910" t="s">
        <v>1010</v>
      </c>
      <c r="AB2910">
        <v>1</v>
      </c>
      <c r="AC2910" t="s">
        <v>960</v>
      </c>
      <c r="AD2910">
        <v>1</v>
      </c>
      <c r="AE2910">
        <v>20090831</v>
      </c>
      <c r="AF2910" s="358">
        <v>40056</v>
      </c>
      <c r="AG2910" s="147">
        <v>40056</v>
      </c>
      <c r="AH2910" s="147">
        <v>2009</v>
      </c>
      <c r="AU2910">
        <v>273</v>
      </c>
      <c r="AV2910" t="s">
        <v>976</v>
      </c>
      <c r="AY2910" t="s">
        <v>976</v>
      </c>
      <c r="AZ2910" t="s">
        <v>962</v>
      </c>
    </row>
    <row r="2911" spans="21:52">
      <c r="U2911" t="s">
        <v>232</v>
      </c>
      <c r="V2911" t="s">
        <v>230</v>
      </c>
      <c r="W2911" t="s">
        <v>233</v>
      </c>
      <c r="X2911">
        <v>2</v>
      </c>
      <c r="Y2911">
        <v>923</v>
      </c>
      <c r="Z2911" t="s">
        <v>1009</v>
      </c>
      <c r="AA2911" t="s">
        <v>1010</v>
      </c>
      <c r="AB2911">
        <v>1</v>
      </c>
      <c r="AC2911" t="s">
        <v>960</v>
      </c>
      <c r="AD2911">
        <v>1</v>
      </c>
      <c r="AE2911">
        <v>20090930</v>
      </c>
      <c r="AF2911" s="358">
        <v>40086</v>
      </c>
      <c r="AG2911" s="147">
        <v>40086</v>
      </c>
      <c r="AH2911" s="147">
        <v>2009</v>
      </c>
      <c r="AU2911">
        <v>268</v>
      </c>
      <c r="AV2911" t="s">
        <v>976</v>
      </c>
      <c r="AY2911" t="s">
        <v>976</v>
      </c>
      <c r="AZ2911" t="s">
        <v>962</v>
      </c>
    </row>
    <row r="2912" spans="21:52">
      <c r="U2912" t="s">
        <v>232</v>
      </c>
      <c r="V2912" t="s">
        <v>230</v>
      </c>
      <c r="W2912" t="s">
        <v>233</v>
      </c>
      <c r="X2912">
        <v>2</v>
      </c>
      <c r="Y2912">
        <v>923</v>
      </c>
      <c r="Z2912" t="s">
        <v>1009</v>
      </c>
      <c r="AA2912" t="s">
        <v>1010</v>
      </c>
      <c r="AB2912">
        <v>1</v>
      </c>
      <c r="AC2912" t="s">
        <v>960</v>
      </c>
      <c r="AD2912">
        <v>1</v>
      </c>
      <c r="AE2912">
        <v>20091031</v>
      </c>
      <c r="AF2912" s="358">
        <v>40117</v>
      </c>
      <c r="AG2912" s="147">
        <v>40117</v>
      </c>
      <c r="AH2912" s="147">
        <v>2009</v>
      </c>
      <c r="AU2912">
        <v>307</v>
      </c>
      <c r="AV2912" t="s">
        <v>976</v>
      </c>
      <c r="AY2912" t="s">
        <v>976</v>
      </c>
      <c r="AZ2912" t="s">
        <v>962</v>
      </c>
    </row>
    <row r="2913" spans="21:52">
      <c r="U2913" t="s">
        <v>232</v>
      </c>
      <c r="V2913" t="s">
        <v>230</v>
      </c>
      <c r="W2913" t="s">
        <v>233</v>
      </c>
      <c r="X2913">
        <v>2</v>
      </c>
      <c r="Y2913">
        <v>923</v>
      </c>
      <c r="Z2913" t="s">
        <v>1009</v>
      </c>
      <c r="AA2913" t="s">
        <v>1010</v>
      </c>
      <c r="AB2913">
        <v>1</v>
      </c>
      <c r="AC2913" t="s">
        <v>960</v>
      </c>
      <c r="AD2913">
        <v>1</v>
      </c>
      <c r="AE2913">
        <v>20091130</v>
      </c>
      <c r="AF2913" s="358">
        <v>40147</v>
      </c>
      <c r="AG2913" s="147">
        <v>40147</v>
      </c>
      <c r="AH2913" s="147">
        <v>2009</v>
      </c>
      <c r="AU2913">
        <v>275</v>
      </c>
      <c r="AV2913" t="s">
        <v>976</v>
      </c>
      <c r="AY2913" t="s">
        <v>976</v>
      </c>
      <c r="AZ2913" t="s">
        <v>962</v>
      </c>
    </row>
    <row r="2914" spans="21:52">
      <c r="U2914" t="s">
        <v>232</v>
      </c>
      <c r="V2914" t="s">
        <v>230</v>
      </c>
      <c r="W2914" t="s">
        <v>233</v>
      </c>
      <c r="X2914">
        <v>2</v>
      </c>
      <c r="Y2914">
        <v>923</v>
      </c>
      <c r="Z2914" t="s">
        <v>1009</v>
      </c>
      <c r="AA2914" t="s">
        <v>1010</v>
      </c>
      <c r="AB2914">
        <v>1</v>
      </c>
      <c r="AC2914" t="s">
        <v>960</v>
      </c>
      <c r="AD2914">
        <v>1</v>
      </c>
      <c r="AE2914">
        <v>20091231</v>
      </c>
      <c r="AF2914" s="358">
        <v>40178</v>
      </c>
      <c r="AG2914" s="147">
        <v>40178</v>
      </c>
      <c r="AH2914" s="147">
        <v>2009</v>
      </c>
      <c r="AU2914">
        <v>254</v>
      </c>
      <c r="AV2914" t="s">
        <v>976</v>
      </c>
      <c r="AY2914" t="s">
        <v>976</v>
      </c>
      <c r="AZ2914" t="s">
        <v>962</v>
      </c>
    </row>
    <row r="2915" spans="21:52">
      <c r="U2915" t="s">
        <v>232</v>
      </c>
      <c r="V2915" t="s">
        <v>230</v>
      </c>
      <c r="W2915" t="s">
        <v>233</v>
      </c>
      <c r="X2915">
        <v>2</v>
      </c>
      <c r="Y2915">
        <v>923</v>
      </c>
      <c r="Z2915" t="s">
        <v>1009</v>
      </c>
      <c r="AA2915" t="s">
        <v>1010</v>
      </c>
      <c r="AB2915">
        <v>1</v>
      </c>
      <c r="AC2915" t="s">
        <v>960</v>
      </c>
      <c r="AD2915">
        <v>1</v>
      </c>
      <c r="AE2915">
        <v>20100131</v>
      </c>
      <c r="AF2915" s="358">
        <v>40209</v>
      </c>
      <c r="AG2915" s="147">
        <v>40209</v>
      </c>
      <c r="AH2915" s="147">
        <v>2010</v>
      </c>
      <c r="AU2915">
        <v>310</v>
      </c>
      <c r="AV2915" t="s">
        <v>976</v>
      </c>
      <c r="AY2915" t="s">
        <v>976</v>
      </c>
      <c r="AZ2915" t="s">
        <v>962</v>
      </c>
    </row>
    <row r="2916" spans="21:52">
      <c r="U2916" t="s">
        <v>232</v>
      </c>
      <c r="V2916" t="s">
        <v>230</v>
      </c>
      <c r="W2916" t="s">
        <v>233</v>
      </c>
      <c r="X2916">
        <v>2</v>
      </c>
      <c r="Y2916">
        <v>923</v>
      </c>
      <c r="Z2916" t="s">
        <v>1009</v>
      </c>
      <c r="AA2916" t="s">
        <v>1010</v>
      </c>
      <c r="AB2916">
        <v>1</v>
      </c>
      <c r="AC2916" t="s">
        <v>960</v>
      </c>
      <c r="AD2916">
        <v>1</v>
      </c>
      <c r="AE2916">
        <v>20100228</v>
      </c>
      <c r="AF2916" s="358">
        <v>40237</v>
      </c>
      <c r="AG2916" s="147">
        <v>40237</v>
      </c>
      <c r="AH2916" s="147">
        <v>2010</v>
      </c>
      <c r="AU2916">
        <v>261</v>
      </c>
      <c r="AV2916" t="s">
        <v>976</v>
      </c>
      <c r="AY2916" t="s">
        <v>976</v>
      </c>
      <c r="AZ2916" t="s">
        <v>962</v>
      </c>
    </row>
    <row r="2917" spans="21:52">
      <c r="U2917" t="s">
        <v>232</v>
      </c>
      <c r="V2917" t="s">
        <v>230</v>
      </c>
      <c r="W2917" t="s">
        <v>233</v>
      </c>
      <c r="X2917">
        <v>2</v>
      </c>
      <c r="Y2917">
        <v>923</v>
      </c>
      <c r="Z2917" t="s">
        <v>1009</v>
      </c>
      <c r="AA2917" t="s">
        <v>1010</v>
      </c>
      <c r="AB2917">
        <v>1</v>
      </c>
      <c r="AC2917" t="s">
        <v>960</v>
      </c>
      <c r="AD2917">
        <v>1</v>
      </c>
      <c r="AE2917">
        <v>20100331</v>
      </c>
      <c r="AF2917" s="358">
        <v>40268</v>
      </c>
      <c r="AG2917" s="147">
        <v>40268</v>
      </c>
      <c r="AH2917" s="147">
        <v>2010</v>
      </c>
      <c r="AU2917">
        <v>258</v>
      </c>
      <c r="AV2917" t="s">
        <v>976</v>
      </c>
      <c r="AY2917" t="s">
        <v>976</v>
      </c>
      <c r="AZ2917" t="s">
        <v>962</v>
      </c>
    </row>
    <row r="2918" spans="21:52">
      <c r="U2918" t="s">
        <v>232</v>
      </c>
      <c r="V2918" t="s">
        <v>230</v>
      </c>
      <c r="W2918" t="s">
        <v>233</v>
      </c>
      <c r="X2918">
        <v>2</v>
      </c>
      <c r="Y2918">
        <v>923</v>
      </c>
      <c r="Z2918" t="s">
        <v>1009</v>
      </c>
      <c r="AA2918" t="s">
        <v>1010</v>
      </c>
      <c r="AB2918">
        <v>1</v>
      </c>
      <c r="AC2918" t="s">
        <v>960</v>
      </c>
      <c r="AD2918">
        <v>1</v>
      </c>
      <c r="AE2918">
        <v>20100430</v>
      </c>
      <c r="AF2918" s="358">
        <v>40298</v>
      </c>
      <c r="AG2918" s="147">
        <v>40298</v>
      </c>
      <c r="AH2918" s="147">
        <v>2010</v>
      </c>
      <c r="AU2918">
        <v>471</v>
      </c>
      <c r="AV2918" t="s">
        <v>976</v>
      </c>
      <c r="AY2918" t="s">
        <v>976</v>
      </c>
      <c r="AZ2918" t="s">
        <v>962</v>
      </c>
    </row>
    <row r="2919" spans="21:52">
      <c r="U2919" t="s">
        <v>232</v>
      </c>
      <c r="V2919" t="s">
        <v>230</v>
      </c>
      <c r="W2919" t="s">
        <v>233</v>
      </c>
      <c r="X2919">
        <v>2</v>
      </c>
      <c r="Y2919">
        <v>923</v>
      </c>
      <c r="Z2919" t="s">
        <v>1009</v>
      </c>
      <c r="AA2919" t="s">
        <v>1010</v>
      </c>
      <c r="AB2919">
        <v>1</v>
      </c>
      <c r="AC2919" t="s">
        <v>960</v>
      </c>
      <c r="AD2919">
        <v>1</v>
      </c>
      <c r="AE2919">
        <v>20100531</v>
      </c>
      <c r="AF2919" s="358">
        <v>40329</v>
      </c>
      <c r="AG2919" s="147">
        <v>40329</v>
      </c>
      <c r="AH2919" s="147">
        <v>2010</v>
      </c>
      <c r="AU2919">
        <v>361</v>
      </c>
      <c r="AV2919" t="s">
        <v>976</v>
      </c>
      <c r="AY2919" t="s">
        <v>976</v>
      </c>
      <c r="AZ2919" t="s">
        <v>962</v>
      </c>
    </row>
    <row r="2920" spans="21:52">
      <c r="U2920" t="s">
        <v>232</v>
      </c>
      <c r="V2920" t="s">
        <v>230</v>
      </c>
      <c r="W2920" t="s">
        <v>233</v>
      </c>
      <c r="X2920">
        <v>2</v>
      </c>
      <c r="Y2920">
        <v>923</v>
      </c>
      <c r="Z2920" t="s">
        <v>1009</v>
      </c>
      <c r="AA2920" t="s">
        <v>1010</v>
      </c>
      <c r="AB2920">
        <v>1</v>
      </c>
      <c r="AC2920" t="s">
        <v>960</v>
      </c>
      <c r="AD2920">
        <v>1</v>
      </c>
      <c r="AE2920">
        <v>20100630</v>
      </c>
      <c r="AF2920" s="358">
        <v>40359</v>
      </c>
      <c r="AG2920" s="147">
        <v>40359</v>
      </c>
      <c r="AH2920" s="147">
        <v>2010</v>
      </c>
      <c r="AU2920">
        <v>375</v>
      </c>
      <c r="AV2920" t="s">
        <v>976</v>
      </c>
      <c r="AY2920" t="s">
        <v>976</v>
      </c>
      <c r="AZ2920" t="s">
        <v>962</v>
      </c>
    </row>
    <row r="2921" spans="21:52">
      <c r="U2921" t="s">
        <v>232</v>
      </c>
      <c r="V2921" t="s">
        <v>230</v>
      </c>
      <c r="W2921" t="s">
        <v>233</v>
      </c>
      <c r="X2921">
        <v>2</v>
      </c>
      <c r="Y2921">
        <v>923</v>
      </c>
      <c r="Z2921" t="s">
        <v>1009</v>
      </c>
      <c r="AA2921" t="s">
        <v>1010</v>
      </c>
      <c r="AB2921">
        <v>1</v>
      </c>
      <c r="AC2921" t="s">
        <v>960</v>
      </c>
      <c r="AD2921">
        <v>1</v>
      </c>
      <c r="AE2921">
        <v>20100731</v>
      </c>
      <c r="AF2921" s="358">
        <v>40390</v>
      </c>
      <c r="AG2921" s="147">
        <v>40390</v>
      </c>
      <c r="AH2921" s="147">
        <v>2010</v>
      </c>
      <c r="AU2921">
        <v>324</v>
      </c>
      <c r="AV2921" t="s">
        <v>976</v>
      </c>
      <c r="AY2921" t="s">
        <v>976</v>
      </c>
      <c r="AZ2921" t="s">
        <v>962</v>
      </c>
    </row>
    <row r="2922" spans="21:52">
      <c r="U2922" t="s">
        <v>232</v>
      </c>
      <c r="V2922" t="s">
        <v>230</v>
      </c>
      <c r="W2922" t="s">
        <v>233</v>
      </c>
      <c r="X2922">
        <v>2</v>
      </c>
      <c r="Y2922">
        <v>923</v>
      </c>
      <c r="Z2922" t="s">
        <v>1009</v>
      </c>
      <c r="AA2922" t="s">
        <v>1010</v>
      </c>
      <c r="AB2922">
        <v>1</v>
      </c>
      <c r="AC2922" t="s">
        <v>960</v>
      </c>
      <c r="AD2922">
        <v>1</v>
      </c>
      <c r="AE2922">
        <v>20100831</v>
      </c>
      <c r="AF2922" s="358">
        <v>40421</v>
      </c>
      <c r="AG2922" s="147">
        <v>40421</v>
      </c>
      <c r="AH2922" s="147">
        <v>2010</v>
      </c>
      <c r="AU2922">
        <v>281</v>
      </c>
      <c r="AV2922" t="s">
        <v>976</v>
      </c>
      <c r="AY2922" t="s">
        <v>976</v>
      </c>
      <c r="AZ2922" t="s">
        <v>962</v>
      </c>
    </row>
    <row r="2923" spans="21:52">
      <c r="U2923" t="s">
        <v>232</v>
      </c>
      <c r="V2923" t="s">
        <v>230</v>
      </c>
      <c r="W2923" t="s">
        <v>233</v>
      </c>
      <c r="X2923">
        <v>2</v>
      </c>
      <c r="Y2923">
        <v>923</v>
      </c>
      <c r="Z2923" t="s">
        <v>1009</v>
      </c>
      <c r="AA2923" t="s">
        <v>1010</v>
      </c>
      <c r="AB2923">
        <v>1</v>
      </c>
      <c r="AC2923" t="s">
        <v>960</v>
      </c>
      <c r="AD2923">
        <v>1</v>
      </c>
      <c r="AE2923">
        <v>20100930</v>
      </c>
      <c r="AF2923" s="358">
        <v>40451</v>
      </c>
      <c r="AG2923" s="147">
        <v>40451</v>
      </c>
      <c r="AH2923" s="147">
        <v>2010</v>
      </c>
      <c r="AU2923">
        <v>405</v>
      </c>
      <c r="AV2923" t="s">
        <v>976</v>
      </c>
      <c r="AY2923" t="s">
        <v>976</v>
      </c>
      <c r="AZ2923" t="s">
        <v>962</v>
      </c>
    </row>
    <row r="2924" spans="21:52">
      <c r="U2924" t="s">
        <v>232</v>
      </c>
      <c r="V2924" t="s">
        <v>230</v>
      </c>
      <c r="W2924" t="s">
        <v>233</v>
      </c>
      <c r="X2924">
        <v>2</v>
      </c>
      <c r="Y2924">
        <v>923</v>
      </c>
      <c r="Z2924" t="s">
        <v>1009</v>
      </c>
      <c r="AA2924" t="s">
        <v>1010</v>
      </c>
      <c r="AB2924">
        <v>1</v>
      </c>
      <c r="AC2924" t="s">
        <v>960</v>
      </c>
      <c r="AD2924">
        <v>1</v>
      </c>
      <c r="AE2924">
        <v>20101031</v>
      </c>
      <c r="AF2924" s="358">
        <v>40482</v>
      </c>
      <c r="AG2924" s="147">
        <v>40482</v>
      </c>
      <c r="AH2924" s="147">
        <v>2010</v>
      </c>
      <c r="AU2924">
        <v>318</v>
      </c>
      <c r="AV2924" t="s">
        <v>976</v>
      </c>
      <c r="AY2924" t="s">
        <v>976</v>
      </c>
      <c r="AZ2924" t="s">
        <v>962</v>
      </c>
    </row>
    <row r="2925" spans="21:52">
      <c r="U2925" t="s">
        <v>232</v>
      </c>
      <c r="V2925" t="s">
        <v>230</v>
      </c>
      <c r="W2925" t="s">
        <v>233</v>
      </c>
      <c r="X2925">
        <v>2</v>
      </c>
      <c r="Y2925">
        <v>923</v>
      </c>
      <c r="Z2925" t="s">
        <v>1009</v>
      </c>
      <c r="AA2925" t="s">
        <v>1010</v>
      </c>
      <c r="AB2925">
        <v>1</v>
      </c>
      <c r="AC2925" t="s">
        <v>960</v>
      </c>
      <c r="AD2925">
        <v>1</v>
      </c>
      <c r="AE2925">
        <v>20101130</v>
      </c>
      <c r="AF2925" s="358">
        <v>40512</v>
      </c>
      <c r="AG2925" s="147">
        <v>40512</v>
      </c>
      <c r="AH2925" s="147">
        <v>2010</v>
      </c>
      <c r="AU2925">
        <v>276</v>
      </c>
      <c r="AV2925" t="s">
        <v>976</v>
      </c>
      <c r="AY2925" t="s">
        <v>976</v>
      </c>
      <c r="AZ2925" t="s">
        <v>962</v>
      </c>
    </row>
    <row r="2926" spans="21:52">
      <c r="U2926" t="s">
        <v>232</v>
      </c>
      <c r="V2926" t="s">
        <v>230</v>
      </c>
      <c r="W2926" t="s">
        <v>233</v>
      </c>
      <c r="X2926">
        <v>2</v>
      </c>
      <c r="Y2926">
        <v>923</v>
      </c>
      <c r="Z2926" t="s">
        <v>1009</v>
      </c>
      <c r="AA2926" t="s">
        <v>1010</v>
      </c>
      <c r="AB2926">
        <v>1</v>
      </c>
      <c r="AC2926" t="s">
        <v>960</v>
      </c>
      <c r="AD2926">
        <v>1</v>
      </c>
      <c r="AE2926">
        <v>20101231</v>
      </c>
      <c r="AF2926" s="358">
        <v>40543</v>
      </c>
      <c r="AG2926" s="147">
        <v>40543</v>
      </c>
      <c r="AH2926" s="147">
        <v>2010</v>
      </c>
      <c r="AU2926">
        <v>244</v>
      </c>
      <c r="AV2926" t="s">
        <v>976</v>
      </c>
      <c r="AY2926" t="s">
        <v>976</v>
      </c>
      <c r="AZ2926" t="s">
        <v>962</v>
      </c>
    </row>
    <row r="2927" spans="21:52">
      <c r="U2927" t="s">
        <v>232</v>
      </c>
      <c r="V2927" t="s">
        <v>230</v>
      </c>
      <c r="W2927" t="s">
        <v>233</v>
      </c>
      <c r="X2927">
        <v>2</v>
      </c>
      <c r="Y2927">
        <v>923</v>
      </c>
      <c r="Z2927" t="s">
        <v>1009</v>
      </c>
      <c r="AA2927" t="s">
        <v>1010</v>
      </c>
      <c r="AB2927">
        <v>1</v>
      </c>
      <c r="AC2927" t="s">
        <v>960</v>
      </c>
      <c r="AD2927">
        <v>1</v>
      </c>
      <c r="AE2927">
        <v>20110131</v>
      </c>
      <c r="AF2927" s="358">
        <v>40574</v>
      </c>
      <c r="AG2927" s="147">
        <v>40574</v>
      </c>
      <c r="AH2927" s="147">
        <v>2011</v>
      </c>
      <c r="AU2927">
        <v>237</v>
      </c>
      <c r="AV2927" t="s">
        <v>976</v>
      </c>
      <c r="AY2927" t="s">
        <v>976</v>
      </c>
      <c r="AZ2927" t="s">
        <v>962</v>
      </c>
    </row>
    <row r="2928" spans="21:52">
      <c r="U2928" t="s">
        <v>232</v>
      </c>
      <c r="V2928" t="s">
        <v>230</v>
      </c>
      <c r="W2928" t="s">
        <v>233</v>
      </c>
      <c r="X2928">
        <v>2</v>
      </c>
      <c r="Y2928">
        <v>923</v>
      </c>
      <c r="Z2928" t="s">
        <v>1009</v>
      </c>
      <c r="AA2928" t="s">
        <v>1010</v>
      </c>
      <c r="AB2928">
        <v>1</v>
      </c>
      <c r="AC2928" t="s">
        <v>960</v>
      </c>
      <c r="AD2928">
        <v>1</v>
      </c>
      <c r="AE2928">
        <v>20110228</v>
      </c>
      <c r="AF2928" s="358">
        <v>40602</v>
      </c>
      <c r="AG2928" s="147">
        <v>40602</v>
      </c>
      <c r="AH2928" s="147">
        <v>2011</v>
      </c>
      <c r="AU2928">
        <v>271</v>
      </c>
      <c r="AV2928" t="s">
        <v>976</v>
      </c>
      <c r="AY2928" t="s">
        <v>976</v>
      </c>
      <c r="AZ2928" t="s">
        <v>962</v>
      </c>
    </row>
    <row r="2929" spans="21:63">
      <c r="U2929" t="s">
        <v>232</v>
      </c>
      <c r="V2929" t="s">
        <v>230</v>
      </c>
      <c r="W2929" t="s">
        <v>233</v>
      </c>
      <c r="X2929">
        <v>2</v>
      </c>
      <c r="Y2929">
        <v>923</v>
      </c>
      <c r="Z2929" t="s">
        <v>1009</v>
      </c>
      <c r="AA2929" t="s">
        <v>1010</v>
      </c>
      <c r="AB2929">
        <v>1</v>
      </c>
      <c r="AC2929" t="s">
        <v>960</v>
      </c>
      <c r="AD2929">
        <v>1</v>
      </c>
      <c r="AE2929">
        <v>20110331</v>
      </c>
      <c r="AF2929" s="358">
        <v>40633</v>
      </c>
      <c r="AG2929" s="147">
        <v>40633</v>
      </c>
      <c r="AH2929" s="147">
        <v>2011</v>
      </c>
      <c r="AU2929">
        <v>304</v>
      </c>
      <c r="AV2929" t="s">
        <v>976</v>
      </c>
      <c r="AY2929" t="s">
        <v>976</v>
      </c>
      <c r="AZ2929" t="s">
        <v>962</v>
      </c>
    </row>
    <row r="2930" spans="21:63">
      <c r="U2930" t="s">
        <v>232</v>
      </c>
      <c r="V2930" t="s">
        <v>230</v>
      </c>
      <c r="W2930" t="s">
        <v>233</v>
      </c>
      <c r="X2930">
        <v>2</v>
      </c>
      <c r="Y2930">
        <v>923</v>
      </c>
      <c r="Z2930" t="s">
        <v>1009</v>
      </c>
      <c r="AA2930" t="s">
        <v>1010</v>
      </c>
      <c r="AB2930">
        <v>1</v>
      </c>
      <c r="AC2930" t="s">
        <v>960</v>
      </c>
      <c r="AD2930">
        <v>1</v>
      </c>
      <c r="AE2930">
        <v>20110430</v>
      </c>
      <c r="AF2930" s="358">
        <v>40663</v>
      </c>
      <c r="AG2930" s="147">
        <v>40663</v>
      </c>
      <c r="AH2930" s="147">
        <v>2011</v>
      </c>
      <c r="AU2930">
        <v>306</v>
      </c>
      <c r="AV2930" t="s">
        <v>976</v>
      </c>
      <c r="AY2930" t="s">
        <v>976</v>
      </c>
      <c r="AZ2930" t="s">
        <v>962</v>
      </c>
    </row>
    <row r="2931" spans="21:63">
      <c r="U2931" t="s">
        <v>232</v>
      </c>
      <c r="V2931" t="s">
        <v>230</v>
      </c>
      <c r="W2931" t="s">
        <v>233</v>
      </c>
      <c r="X2931">
        <v>2</v>
      </c>
      <c r="Y2931">
        <v>923</v>
      </c>
      <c r="Z2931" t="s">
        <v>1009</v>
      </c>
      <c r="AA2931" t="s">
        <v>1010</v>
      </c>
      <c r="AB2931">
        <v>1</v>
      </c>
      <c r="AC2931" t="s">
        <v>960</v>
      </c>
      <c r="AD2931">
        <v>1</v>
      </c>
      <c r="AE2931">
        <v>20110531</v>
      </c>
      <c r="AF2931" s="358">
        <v>40694</v>
      </c>
      <c r="AG2931" s="147">
        <v>40694</v>
      </c>
      <c r="AH2931" s="147">
        <v>2011</v>
      </c>
      <c r="AU2931">
        <v>513</v>
      </c>
      <c r="AV2931" t="s">
        <v>976</v>
      </c>
      <c r="AY2931" t="s">
        <v>976</v>
      </c>
      <c r="AZ2931" t="s">
        <v>962</v>
      </c>
    </row>
    <row r="2932" spans="21:63">
      <c r="U2932" t="s">
        <v>232</v>
      </c>
      <c r="V2932" t="s">
        <v>230</v>
      </c>
      <c r="W2932" t="s">
        <v>233</v>
      </c>
      <c r="X2932">
        <v>2</v>
      </c>
      <c r="Y2932">
        <v>923</v>
      </c>
      <c r="Z2932" t="s">
        <v>1009</v>
      </c>
      <c r="AA2932" t="s">
        <v>1010</v>
      </c>
      <c r="AB2932">
        <v>1</v>
      </c>
      <c r="AC2932" t="s">
        <v>960</v>
      </c>
      <c r="AD2932">
        <v>1</v>
      </c>
      <c r="AE2932">
        <v>20110630</v>
      </c>
      <c r="AF2932" s="358">
        <v>40724</v>
      </c>
      <c r="AG2932" s="147">
        <v>40724</v>
      </c>
      <c r="AH2932" s="147">
        <v>2011</v>
      </c>
      <c r="AU2932">
        <v>547</v>
      </c>
      <c r="AV2932" t="s">
        <v>976</v>
      </c>
      <c r="AY2932" t="s">
        <v>976</v>
      </c>
      <c r="AZ2932" t="s">
        <v>962</v>
      </c>
    </row>
    <row r="2933" spans="21:63">
      <c r="U2933" t="s">
        <v>232</v>
      </c>
      <c r="V2933" t="s">
        <v>230</v>
      </c>
      <c r="W2933" t="s">
        <v>233</v>
      </c>
      <c r="X2933">
        <v>2</v>
      </c>
      <c r="Y2933">
        <v>923</v>
      </c>
      <c r="Z2933" t="s">
        <v>1009</v>
      </c>
      <c r="AA2933" t="s">
        <v>1010</v>
      </c>
      <c r="AB2933">
        <v>1</v>
      </c>
      <c r="AC2933" t="s">
        <v>960</v>
      </c>
      <c r="AD2933">
        <v>1</v>
      </c>
      <c r="AE2933">
        <v>20110731</v>
      </c>
      <c r="AF2933" s="358">
        <v>40755</v>
      </c>
      <c r="AG2933" s="147">
        <v>40755</v>
      </c>
      <c r="AH2933" s="147">
        <v>2011</v>
      </c>
      <c r="AU2933">
        <v>484</v>
      </c>
      <c r="AV2933" t="s">
        <v>976</v>
      </c>
      <c r="AY2933" t="s">
        <v>976</v>
      </c>
      <c r="AZ2933" t="s">
        <v>962</v>
      </c>
    </row>
    <row r="2934" spans="21:63">
      <c r="U2934" t="s">
        <v>232</v>
      </c>
      <c r="V2934" t="s">
        <v>230</v>
      </c>
      <c r="W2934" t="s">
        <v>233</v>
      </c>
      <c r="X2934">
        <v>2</v>
      </c>
      <c r="Y2934">
        <v>923</v>
      </c>
      <c r="Z2934" t="s">
        <v>1009</v>
      </c>
      <c r="AA2934" t="s">
        <v>1010</v>
      </c>
      <c r="AB2934">
        <v>1</v>
      </c>
      <c r="AC2934" t="s">
        <v>960</v>
      </c>
      <c r="AD2934">
        <v>1</v>
      </c>
      <c r="AE2934">
        <v>20110831</v>
      </c>
      <c r="AF2934" s="358">
        <v>40786</v>
      </c>
      <c r="AG2934" s="147">
        <v>40786</v>
      </c>
      <c r="AH2934" s="147">
        <v>2011</v>
      </c>
      <c r="AU2934">
        <v>403</v>
      </c>
      <c r="AV2934" t="s">
        <v>976</v>
      </c>
      <c r="AY2934" t="s">
        <v>976</v>
      </c>
      <c r="AZ2934" t="s">
        <v>962</v>
      </c>
    </row>
    <row r="2935" spans="21:63">
      <c r="U2935" t="s">
        <v>232</v>
      </c>
      <c r="V2935" t="s">
        <v>230</v>
      </c>
      <c r="W2935" t="s">
        <v>233</v>
      </c>
      <c r="X2935">
        <v>2</v>
      </c>
      <c r="Y2935">
        <v>923</v>
      </c>
      <c r="Z2935" t="s">
        <v>1009</v>
      </c>
      <c r="AA2935" t="s">
        <v>1010</v>
      </c>
      <c r="AB2935">
        <v>1</v>
      </c>
      <c r="AC2935" t="s">
        <v>960</v>
      </c>
      <c r="AD2935">
        <v>1</v>
      </c>
      <c r="AE2935">
        <v>20110930</v>
      </c>
      <c r="AF2935" s="358">
        <v>40816</v>
      </c>
      <c r="AG2935" s="147">
        <v>40816</v>
      </c>
      <c r="AH2935" s="147">
        <v>2011</v>
      </c>
      <c r="AU2935">
        <v>396</v>
      </c>
      <c r="AV2935" t="s">
        <v>976</v>
      </c>
      <c r="AY2935" t="s">
        <v>976</v>
      </c>
      <c r="AZ2935" t="s">
        <v>962</v>
      </c>
    </row>
    <row r="2936" spans="21:63">
      <c r="U2936" t="s">
        <v>232</v>
      </c>
      <c r="V2936" t="s">
        <v>230</v>
      </c>
      <c r="W2936" t="s">
        <v>233</v>
      </c>
      <c r="X2936">
        <v>2</v>
      </c>
      <c r="Y2936">
        <v>923</v>
      </c>
      <c r="Z2936" t="s">
        <v>1009</v>
      </c>
      <c r="AA2936" t="s">
        <v>1010</v>
      </c>
      <c r="AB2936">
        <v>1</v>
      </c>
      <c r="AC2936" t="s">
        <v>960</v>
      </c>
      <c r="AD2936">
        <v>1</v>
      </c>
      <c r="AE2936">
        <v>20111031</v>
      </c>
      <c r="AF2936" s="358">
        <v>40847</v>
      </c>
      <c r="AG2936" s="147">
        <v>40847</v>
      </c>
      <c r="AH2936" s="147">
        <v>2011</v>
      </c>
      <c r="AU2936">
        <v>463</v>
      </c>
      <c r="AV2936" t="s">
        <v>976</v>
      </c>
      <c r="AY2936" t="s">
        <v>976</v>
      </c>
      <c r="AZ2936" t="s">
        <v>962</v>
      </c>
    </row>
    <row r="2937" spans="21:63">
      <c r="U2937" t="s">
        <v>232</v>
      </c>
      <c r="V2937" t="s">
        <v>230</v>
      </c>
      <c r="W2937" t="s">
        <v>233</v>
      </c>
      <c r="X2937">
        <v>2</v>
      </c>
      <c r="Y2937">
        <v>923</v>
      </c>
      <c r="Z2937" t="s">
        <v>1009</v>
      </c>
      <c r="AA2937" t="s">
        <v>1010</v>
      </c>
      <c r="AB2937">
        <v>1</v>
      </c>
      <c r="AC2937" t="s">
        <v>960</v>
      </c>
      <c r="AD2937">
        <v>1</v>
      </c>
      <c r="AE2937">
        <v>20111130</v>
      </c>
      <c r="AF2937" s="358">
        <v>40877</v>
      </c>
      <c r="AG2937" s="147">
        <v>40877</v>
      </c>
      <c r="AH2937" s="147">
        <v>2011</v>
      </c>
      <c r="AU2937">
        <v>353</v>
      </c>
      <c r="AV2937" t="s">
        <v>976</v>
      </c>
      <c r="AY2937" t="s">
        <v>976</v>
      </c>
      <c r="AZ2937" t="s">
        <v>962</v>
      </c>
    </row>
    <row r="2938" spans="21:63">
      <c r="U2938" t="s">
        <v>232</v>
      </c>
      <c r="V2938" t="s">
        <v>230</v>
      </c>
      <c r="W2938" t="s">
        <v>233</v>
      </c>
      <c r="X2938">
        <v>2</v>
      </c>
      <c r="Y2938">
        <v>923</v>
      </c>
      <c r="Z2938" t="s">
        <v>1009</v>
      </c>
      <c r="AA2938" t="s">
        <v>1010</v>
      </c>
      <c r="AB2938">
        <v>1</v>
      </c>
      <c r="AC2938" t="s">
        <v>960</v>
      </c>
      <c r="AD2938">
        <v>1</v>
      </c>
      <c r="AE2938">
        <v>20111231</v>
      </c>
      <c r="AF2938" s="358">
        <v>40908</v>
      </c>
      <c r="AG2938" s="147">
        <v>40908</v>
      </c>
      <c r="AH2938" s="147">
        <v>2011</v>
      </c>
      <c r="AU2938">
        <v>218</v>
      </c>
      <c r="AV2938" t="s">
        <v>976</v>
      </c>
      <c r="AY2938" t="s">
        <v>976</v>
      </c>
      <c r="AZ2938" t="s">
        <v>962</v>
      </c>
    </row>
    <row r="2939" spans="21:63">
      <c r="U2939" t="s">
        <v>232</v>
      </c>
      <c r="V2939" t="s">
        <v>230</v>
      </c>
      <c r="W2939" t="s">
        <v>233</v>
      </c>
      <c r="X2939">
        <v>2</v>
      </c>
      <c r="Y2939">
        <v>923</v>
      </c>
      <c r="Z2939" t="s">
        <v>1009</v>
      </c>
      <c r="AA2939" t="s">
        <v>1010</v>
      </c>
      <c r="AB2939">
        <v>1</v>
      </c>
      <c r="AC2939" t="s">
        <v>960</v>
      </c>
      <c r="AD2939">
        <v>1</v>
      </c>
      <c r="AE2939">
        <v>20120131</v>
      </c>
      <c r="AF2939" s="358">
        <v>40939</v>
      </c>
      <c r="AG2939" s="147">
        <v>40939</v>
      </c>
      <c r="AH2939" s="147">
        <v>2012</v>
      </c>
      <c r="AU2939">
        <v>233</v>
      </c>
      <c r="AV2939" t="s">
        <v>976</v>
      </c>
      <c r="AY2939" t="s">
        <v>976</v>
      </c>
      <c r="AZ2939" t="s">
        <v>962</v>
      </c>
    </row>
    <row r="2940" spans="21:63">
      <c r="U2940" t="s">
        <v>232</v>
      </c>
      <c r="V2940" t="s">
        <v>230</v>
      </c>
      <c r="W2940" t="s">
        <v>233</v>
      </c>
      <c r="X2940">
        <v>2</v>
      </c>
      <c r="Y2940">
        <v>923</v>
      </c>
      <c r="Z2940" t="s">
        <v>1009</v>
      </c>
      <c r="AA2940" t="s">
        <v>1010</v>
      </c>
      <c r="AB2940">
        <v>1</v>
      </c>
      <c r="AC2940" t="s">
        <v>960</v>
      </c>
      <c r="AD2940">
        <v>1</v>
      </c>
      <c r="AE2940">
        <v>20120229</v>
      </c>
      <c r="AF2940" s="358">
        <v>40968</v>
      </c>
      <c r="AG2940" s="147">
        <v>40968</v>
      </c>
      <c r="AH2940" s="147">
        <v>2012</v>
      </c>
      <c r="AU2940">
        <v>243</v>
      </c>
      <c r="AV2940" t="s">
        <v>976</v>
      </c>
      <c r="AY2940" t="s">
        <v>976</v>
      </c>
      <c r="AZ2940" t="s">
        <v>962</v>
      </c>
    </row>
    <row r="2941" spans="21:63">
      <c r="U2941" t="s">
        <v>232</v>
      </c>
      <c r="V2941" t="s">
        <v>230</v>
      </c>
      <c r="W2941" t="s">
        <v>233</v>
      </c>
      <c r="X2941">
        <v>2</v>
      </c>
      <c r="Y2941">
        <v>923</v>
      </c>
      <c r="Z2941" t="s">
        <v>1009</v>
      </c>
      <c r="AA2941" t="s">
        <v>1010</v>
      </c>
      <c r="AB2941">
        <v>1</v>
      </c>
      <c r="AC2941" t="s">
        <v>960</v>
      </c>
      <c r="AD2941">
        <v>1</v>
      </c>
      <c r="AE2941">
        <v>20120331</v>
      </c>
      <c r="AF2941" s="358">
        <v>40999</v>
      </c>
      <c r="AG2941" s="147">
        <v>40999</v>
      </c>
      <c r="AH2941" s="147">
        <v>2012</v>
      </c>
      <c r="AU2941">
        <v>282</v>
      </c>
      <c r="AV2941" t="s">
        <v>976</v>
      </c>
      <c r="AY2941" t="s">
        <v>976</v>
      </c>
      <c r="AZ2941" t="s">
        <v>962</v>
      </c>
    </row>
    <row r="2942" spans="21:63">
      <c r="U2942" t="s">
        <v>232</v>
      </c>
      <c r="V2942" t="s">
        <v>230</v>
      </c>
      <c r="W2942" t="s">
        <v>233</v>
      </c>
      <c r="X2942">
        <v>2</v>
      </c>
      <c r="Y2942">
        <v>923</v>
      </c>
      <c r="Z2942" t="s">
        <v>1009</v>
      </c>
      <c r="AA2942" t="s">
        <v>1010</v>
      </c>
      <c r="AB2942">
        <v>1</v>
      </c>
      <c r="AC2942" t="s">
        <v>960</v>
      </c>
      <c r="AD2942">
        <v>1</v>
      </c>
      <c r="AE2942">
        <v>20120430</v>
      </c>
      <c r="AF2942" s="358">
        <v>41029</v>
      </c>
      <c r="AG2942" s="147">
        <v>41029</v>
      </c>
      <c r="AH2942" s="147">
        <v>2012</v>
      </c>
      <c r="AU2942">
        <v>286</v>
      </c>
      <c r="AV2942" t="s">
        <v>976</v>
      </c>
      <c r="AY2942" t="s">
        <v>976</v>
      </c>
      <c r="AZ2942" t="s">
        <v>962</v>
      </c>
    </row>
    <row r="2943" spans="21:63">
      <c r="U2943" t="s">
        <v>232</v>
      </c>
      <c r="V2943" t="s">
        <v>230</v>
      </c>
      <c r="W2943" t="s">
        <v>233</v>
      </c>
      <c r="X2943">
        <v>2</v>
      </c>
      <c r="Y2943">
        <v>931</v>
      </c>
      <c r="Z2943" t="s">
        <v>1011</v>
      </c>
      <c r="AA2943" t="s">
        <v>1012</v>
      </c>
      <c r="AB2943">
        <v>1</v>
      </c>
      <c r="AC2943" t="s">
        <v>960</v>
      </c>
      <c r="AD2943">
        <v>1</v>
      </c>
      <c r="AE2943">
        <v>20090731</v>
      </c>
      <c r="AF2943" s="358">
        <v>40025</v>
      </c>
      <c r="AG2943" s="147">
        <v>40025</v>
      </c>
      <c r="AH2943" s="147">
        <v>2009</v>
      </c>
      <c r="AU2943">
        <v>5.4</v>
      </c>
      <c r="AV2943" t="s">
        <v>1013</v>
      </c>
      <c r="AW2943" t="s">
        <v>971</v>
      </c>
      <c r="AX2943">
        <v>17.8</v>
      </c>
      <c r="AY2943" t="s">
        <v>1013</v>
      </c>
      <c r="AZ2943" t="s">
        <v>962</v>
      </c>
      <c r="BF2943">
        <v>5.4</v>
      </c>
      <c r="BG2943" t="s">
        <v>1013</v>
      </c>
      <c r="BH2943" t="s">
        <v>971</v>
      </c>
      <c r="BI2943">
        <v>20.6</v>
      </c>
      <c r="BJ2943" t="s">
        <v>1013</v>
      </c>
      <c r="BK2943" t="s">
        <v>963</v>
      </c>
    </row>
    <row r="2944" spans="21:63">
      <c r="U2944" t="s">
        <v>232</v>
      </c>
      <c r="V2944" t="s">
        <v>230</v>
      </c>
      <c r="W2944" t="s">
        <v>233</v>
      </c>
      <c r="X2944">
        <v>2</v>
      </c>
      <c r="Y2944">
        <v>931</v>
      </c>
      <c r="Z2944" t="s">
        <v>1011</v>
      </c>
      <c r="AA2944" t="s">
        <v>1012</v>
      </c>
      <c r="AB2944">
        <v>1</v>
      </c>
      <c r="AC2944" t="s">
        <v>960</v>
      </c>
      <c r="AD2944">
        <v>1</v>
      </c>
      <c r="AE2944">
        <v>20090831</v>
      </c>
      <c r="AF2944" s="358">
        <v>40056</v>
      </c>
      <c r="AG2944" s="147">
        <v>40056</v>
      </c>
      <c r="AH2944" s="147">
        <v>2009</v>
      </c>
      <c r="AU2944">
        <v>5.2</v>
      </c>
      <c r="AV2944" t="s">
        <v>1013</v>
      </c>
      <c r="AW2944" t="s">
        <v>971</v>
      </c>
      <c r="AX2944">
        <v>17.8</v>
      </c>
      <c r="AY2944" t="s">
        <v>1013</v>
      </c>
      <c r="AZ2944" t="s">
        <v>962</v>
      </c>
      <c r="BF2944">
        <v>5.2</v>
      </c>
      <c r="BG2944" t="s">
        <v>1013</v>
      </c>
      <c r="BH2944" t="s">
        <v>971</v>
      </c>
      <c r="BI2944">
        <v>20.6</v>
      </c>
      <c r="BJ2944" t="s">
        <v>1013</v>
      </c>
      <c r="BK2944" t="s">
        <v>963</v>
      </c>
    </row>
    <row r="2945" spans="21:63">
      <c r="U2945" t="s">
        <v>232</v>
      </c>
      <c r="V2945" t="s">
        <v>230</v>
      </c>
      <c r="W2945" t="s">
        <v>233</v>
      </c>
      <c r="X2945">
        <v>2</v>
      </c>
      <c r="Y2945">
        <v>931</v>
      </c>
      <c r="Z2945" t="s">
        <v>1011</v>
      </c>
      <c r="AA2945" t="s">
        <v>1012</v>
      </c>
      <c r="AB2945">
        <v>1</v>
      </c>
      <c r="AC2945" t="s">
        <v>960</v>
      </c>
      <c r="AD2945">
        <v>1</v>
      </c>
      <c r="AE2945">
        <v>20090930</v>
      </c>
      <c r="AF2945" s="358">
        <v>40086</v>
      </c>
      <c r="AG2945" s="147">
        <v>40086</v>
      </c>
      <c r="AH2945" s="147">
        <v>2009</v>
      </c>
      <c r="AU2945">
        <v>5.3</v>
      </c>
      <c r="AV2945" t="s">
        <v>1013</v>
      </c>
      <c r="AW2945" t="s">
        <v>971</v>
      </c>
      <c r="AX2945">
        <v>17.8</v>
      </c>
      <c r="AY2945" t="s">
        <v>1013</v>
      </c>
      <c r="AZ2945" t="s">
        <v>962</v>
      </c>
      <c r="BF2945">
        <v>5.3</v>
      </c>
      <c r="BG2945" t="s">
        <v>1013</v>
      </c>
      <c r="BH2945" t="s">
        <v>971</v>
      </c>
      <c r="BI2945">
        <v>20.6</v>
      </c>
      <c r="BJ2945" t="s">
        <v>1013</v>
      </c>
      <c r="BK2945" t="s">
        <v>963</v>
      </c>
    </row>
    <row r="2946" spans="21:63">
      <c r="U2946" t="s">
        <v>232</v>
      </c>
      <c r="V2946" t="s">
        <v>230</v>
      </c>
      <c r="W2946" t="s">
        <v>233</v>
      </c>
      <c r="X2946">
        <v>2</v>
      </c>
      <c r="Y2946">
        <v>931</v>
      </c>
      <c r="Z2946" t="s">
        <v>1011</v>
      </c>
      <c r="AA2946" t="s">
        <v>1012</v>
      </c>
      <c r="AB2946">
        <v>1</v>
      </c>
      <c r="AC2946" t="s">
        <v>960</v>
      </c>
      <c r="AD2946">
        <v>1</v>
      </c>
      <c r="AE2946">
        <v>20091031</v>
      </c>
      <c r="AF2946" s="358">
        <v>40117</v>
      </c>
      <c r="AG2946" s="147">
        <v>40117</v>
      </c>
      <c r="AH2946" s="147">
        <v>2009</v>
      </c>
      <c r="AU2946">
        <v>6</v>
      </c>
      <c r="AV2946" t="s">
        <v>1013</v>
      </c>
      <c r="AW2946" t="s">
        <v>971</v>
      </c>
      <c r="AX2946">
        <v>17.8</v>
      </c>
      <c r="AY2946" t="s">
        <v>1013</v>
      </c>
      <c r="AZ2946" t="s">
        <v>962</v>
      </c>
      <c r="BF2946">
        <v>6</v>
      </c>
      <c r="BG2946" t="s">
        <v>1013</v>
      </c>
      <c r="BH2946" t="s">
        <v>971</v>
      </c>
      <c r="BI2946">
        <v>20.6</v>
      </c>
      <c r="BJ2946" t="s">
        <v>1013</v>
      </c>
      <c r="BK2946" t="s">
        <v>963</v>
      </c>
    </row>
    <row r="2947" spans="21:63">
      <c r="U2947" t="s">
        <v>232</v>
      </c>
      <c r="V2947" t="s">
        <v>230</v>
      </c>
      <c r="W2947" t="s">
        <v>233</v>
      </c>
      <c r="X2947">
        <v>2</v>
      </c>
      <c r="Y2947">
        <v>931</v>
      </c>
      <c r="Z2947" t="s">
        <v>1011</v>
      </c>
      <c r="AA2947" t="s">
        <v>1012</v>
      </c>
      <c r="AB2947">
        <v>1</v>
      </c>
      <c r="AC2947" t="s">
        <v>960</v>
      </c>
      <c r="AD2947">
        <v>1</v>
      </c>
      <c r="AE2947">
        <v>20091130</v>
      </c>
      <c r="AF2947" s="358">
        <v>40147</v>
      </c>
      <c r="AG2947" s="147">
        <v>40147</v>
      </c>
      <c r="AH2947" s="147">
        <v>2009</v>
      </c>
      <c r="AU2947">
        <v>5.4</v>
      </c>
      <c r="AV2947" t="s">
        <v>1013</v>
      </c>
      <c r="AW2947" t="s">
        <v>971</v>
      </c>
      <c r="AX2947">
        <v>17.8</v>
      </c>
      <c r="AY2947" t="s">
        <v>1013</v>
      </c>
      <c r="AZ2947" t="s">
        <v>962</v>
      </c>
      <c r="BF2947">
        <v>5.4</v>
      </c>
      <c r="BG2947" t="s">
        <v>1013</v>
      </c>
      <c r="BH2947" t="s">
        <v>971</v>
      </c>
      <c r="BI2947">
        <v>20.6</v>
      </c>
      <c r="BJ2947" t="s">
        <v>1013</v>
      </c>
      <c r="BK2947" t="s">
        <v>963</v>
      </c>
    </row>
    <row r="2948" spans="21:63">
      <c r="U2948" t="s">
        <v>232</v>
      </c>
      <c r="V2948" t="s">
        <v>230</v>
      </c>
      <c r="W2948" t="s">
        <v>233</v>
      </c>
      <c r="X2948">
        <v>2</v>
      </c>
      <c r="Y2948">
        <v>931</v>
      </c>
      <c r="Z2948" t="s">
        <v>1011</v>
      </c>
      <c r="AA2948" t="s">
        <v>1012</v>
      </c>
      <c r="AB2948">
        <v>1</v>
      </c>
      <c r="AC2948" t="s">
        <v>960</v>
      </c>
      <c r="AD2948">
        <v>1</v>
      </c>
      <c r="AE2948">
        <v>20091231</v>
      </c>
      <c r="AF2948" s="358">
        <v>40178</v>
      </c>
      <c r="AG2948" s="147">
        <v>40178</v>
      </c>
      <c r="AH2948" s="147">
        <v>2009</v>
      </c>
      <c r="AU2948">
        <v>5.0999999999999996</v>
      </c>
      <c r="AV2948" t="s">
        <v>1013</v>
      </c>
      <c r="AW2948" t="s">
        <v>971</v>
      </c>
      <c r="AX2948">
        <v>17.8</v>
      </c>
      <c r="AY2948" t="s">
        <v>1013</v>
      </c>
      <c r="AZ2948" t="s">
        <v>962</v>
      </c>
      <c r="BF2948">
        <v>5.0999999999999996</v>
      </c>
      <c r="BG2948" t="s">
        <v>1013</v>
      </c>
      <c r="BH2948" t="s">
        <v>971</v>
      </c>
      <c r="BI2948">
        <v>20.6</v>
      </c>
      <c r="BJ2948" t="s">
        <v>1013</v>
      </c>
      <c r="BK2948" t="s">
        <v>963</v>
      </c>
    </row>
    <row r="2949" spans="21:63">
      <c r="U2949" t="s">
        <v>232</v>
      </c>
      <c r="V2949" t="s">
        <v>230</v>
      </c>
      <c r="W2949" t="s">
        <v>233</v>
      </c>
      <c r="X2949">
        <v>2</v>
      </c>
      <c r="Y2949">
        <v>931</v>
      </c>
      <c r="Z2949" t="s">
        <v>1011</v>
      </c>
      <c r="AA2949" t="s">
        <v>1012</v>
      </c>
      <c r="AB2949">
        <v>1</v>
      </c>
      <c r="AC2949" t="s">
        <v>960</v>
      </c>
      <c r="AD2949">
        <v>1</v>
      </c>
      <c r="AE2949">
        <v>20100131</v>
      </c>
      <c r="AF2949" s="358">
        <v>40209</v>
      </c>
      <c r="AG2949" s="147">
        <v>40209</v>
      </c>
      <c r="AH2949" s="147">
        <v>2010</v>
      </c>
      <c r="AU2949">
        <v>6.2</v>
      </c>
      <c r="AV2949" t="s">
        <v>1013</v>
      </c>
      <c r="AW2949" t="s">
        <v>971</v>
      </c>
      <c r="AX2949">
        <v>17.8</v>
      </c>
      <c r="AY2949" t="s">
        <v>1013</v>
      </c>
      <c r="AZ2949" t="s">
        <v>962</v>
      </c>
      <c r="BF2949">
        <v>6.2</v>
      </c>
      <c r="BG2949" t="s">
        <v>1013</v>
      </c>
      <c r="BH2949" t="s">
        <v>971</v>
      </c>
      <c r="BI2949">
        <v>20.6</v>
      </c>
      <c r="BJ2949" t="s">
        <v>1013</v>
      </c>
      <c r="BK2949" t="s">
        <v>963</v>
      </c>
    </row>
    <row r="2950" spans="21:63">
      <c r="U2950" t="s">
        <v>232</v>
      </c>
      <c r="V2950" t="s">
        <v>230</v>
      </c>
      <c r="W2950" t="s">
        <v>233</v>
      </c>
      <c r="X2950">
        <v>2</v>
      </c>
      <c r="Y2950">
        <v>931</v>
      </c>
      <c r="Z2950" t="s">
        <v>1011</v>
      </c>
      <c r="AA2950" t="s">
        <v>1012</v>
      </c>
      <c r="AB2950">
        <v>1</v>
      </c>
      <c r="AC2950" t="s">
        <v>960</v>
      </c>
      <c r="AD2950">
        <v>1</v>
      </c>
      <c r="AE2950">
        <v>20100228</v>
      </c>
      <c r="AF2950" s="358">
        <v>40237</v>
      </c>
      <c r="AG2950" s="147">
        <v>40237</v>
      </c>
      <c r="AH2950" s="147">
        <v>2010</v>
      </c>
      <c r="AU2950">
        <v>5.2</v>
      </c>
      <c r="AV2950" t="s">
        <v>1013</v>
      </c>
      <c r="AW2950" t="s">
        <v>971</v>
      </c>
      <c r="AX2950">
        <v>17.8</v>
      </c>
      <c r="AY2950" t="s">
        <v>1013</v>
      </c>
      <c r="AZ2950" t="s">
        <v>962</v>
      </c>
      <c r="BF2950">
        <v>5.2</v>
      </c>
      <c r="BG2950" t="s">
        <v>1013</v>
      </c>
      <c r="BH2950" t="s">
        <v>971</v>
      </c>
      <c r="BI2950">
        <v>20.6</v>
      </c>
      <c r="BJ2950" t="s">
        <v>1013</v>
      </c>
      <c r="BK2950" t="s">
        <v>963</v>
      </c>
    </row>
    <row r="2951" spans="21:63">
      <c r="U2951" t="s">
        <v>232</v>
      </c>
      <c r="V2951" t="s">
        <v>230</v>
      </c>
      <c r="W2951" t="s">
        <v>233</v>
      </c>
      <c r="X2951">
        <v>2</v>
      </c>
      <c r="Y2951">
        <v>931</v>
      </c>
      <c r="Z2951" t="s">
        <v>1011</v>
      </c>
      <c r="AA2951" t="s">
        <v>1012</v>
      </c>
      <c r="AB2951">
        <v>1</v>
      </c>
      <c r="AC2951" t="s">
        <v>960</v>
      </c>
      <c r="AD2951">
        <v>1</v>
      </c>
      <c r="AE2951">
        <v>20100331</v>
      </c>
      <c r="AF2951" s="358">
        <v>40268</v>
      </c>
      <c r="AG2951" s="147">
        <v>40268</v>
      </c>
      <c r="AH2951" s="147">
        <v>2010</v>
      </c>
      <c r="AU2951">
        <v>5.3</v>
      </c>
      <c r="AV2951" t="s">
        <v>1013</v>
      </c>
      <c r="AW2951" t="s">
        <v>971</v>
      </c>
      <c r="AX2951">
        <v>17.8</v>
      </c>
      <c r="AY2951" t="s">
        <v>1013</v>
      </c>
      <c r="AZ2951" t="s">
        <v>962</v>
      </c>
      <c r="BF2951">
        <v>5.3</v>
      </c>
      <c r="BG2951" t="s">
        <v>1013</v>
      </c>
      <c r="BH2951" t="s">
        <v>971</v>
      </c>
      <c r="BI2951">
        <v>20.6</v>
      </c>
      <c r="BJ2951" t="s">
        <v>1013</v>
      </c>
      <c r="BK2951" t="s">
        <v>963</v>
      </c>
    </row>
    <row r="2952" spans="21:63">
      <c r="U2952" t="s">
        <v>232</v>
      </c>
      <c r="V2952" t="s">
        <v>230</v>
      </c>
      <c r="W2952" t="s">
        <v>233</v>
      </c>
      <c r="X2952">
        <v>2</v>
      </c>
      <c r="Y2952">
        <v>931</v>
      </c>
      <c r="Z2952" t="s">
        <v>1011</v>
      </c>
      <c r="AA2952" t="s">
        <v>1012</v>
      </c>
      <c r="AB2952">
        <v>1</v>
      </c>
      <c r="AC2952" t="s">
        <v>960</v>
      </c>
      <c r="AD2952">
        <v>1</v>
      </c>
      <c r="AE2952">
        <v>20100430</v>
      </c>
      <c r="AF2952" s="358">
        <v>40298</v>
      </c>
      <c r="AG2952" s="147">
        <v>40298</v>
      </c>
      <c r="AH2952" s="147">
        <v>2010</v>
      </c>
      <c r="AU2952">
        <v>8.9</v>
      </c>
      <c r="AV2952" t="s">
        <v>1013</v>
      </c>
      <c r="AW2952" t="s">
        <v>971</v>
      </c>
      <c r="AX2952">
        <v>17.8</v>
      </c>
      <c r="AY2952" t="s">
        <v>1013</v>
      </c>
      <c r="AZ2952" t="s">
        <v>962</v>
      </c>
      <c r="BF2952">
        <v>8.9</v>
      </c>
      <c r="BG2952" t="s">
        <v>1013</v>
      </c>
      <c r="BH2952" t="s">
        <v>971</v>
      </c>
      <c r="BI2952">
        <v>20.6</v>
      </c>
      <c r="BJ2952" t="s">
        <v>1013</v>
      </c>
      <c r="BK2952" t="s">
        <v>963</v>
      </c>
    </row>
    <row r="2953" spans="21:63">
      <c r="U2953" t="s">
        <v>232</v>
      </c>
      <c r="V2953" t="s">
        <v>230</v>
      </c>
      <c r="W2953" t="s">
        <v>233</v>
      </c>
      <c r="X2953">
        <v>2</v>
      </c>
      <c r="Y2953">
        <v>931</v>
      </c>
      <c r="Z2953" t="s">
        <v>1011</v>
      </c>
      <c r="AA2953" t="s">
        <v>1012</v>
      </c>
      <c r="AB2953">
        <v>1</v>
      </c>
      <c r="AC2953" t="s">
        <v>960</v>
      </c>
      <c r="AD2953">
        <v>1</v>
      </c>
      <c r="AE2953">
        <v>20100531</v>
      </c>
      <c r="AF2953" s="358">
        <v>40329</v>
      </c>
      <c r="AG2953" s="147">
        <v>40329</v>
      </c>
      <c r="AH2953" s="147">
        <v>2010</v>
      </c>
      <c r="AU2953">
        <v>7</v>
      </c>
      <c r="AV2953" t="s">
        <v>1013</v>
      </c>
      <c r="AW2953" t="s">
        <v>971</v>
      </c>
      <c r="AX2953">
        <v>17.8</v>
      </c>
      <c r="AY2953" t="s">
        <v>1013</v>
      </c>
      <c r="AZ2953" t="s">
        <v>962</v>
      </c>
      <c r="BF2953">
        <v>7</v>
      </c>
      <c r="BG2953" t="s">
        <v>1013</v>
      </c>
      <c r="BH2953" t="s">
        <v>971</v>
      </c>
      <c r="BI2953">
        <v>20.6</v>
      </c>
      <c r="BJ2953" t="s">
        <v>1013</v>
      </c>
      <c r="BK2953" t="s">
        <v>963</v>
      </c>
    </row>
    <row r="2954" spans="21:63">
      <c r="U2954" t="s">
        <v>232</v>
      </c>
      <c r="V2954" t="s">
        <v>230</v>
      </c>
      <c r="W2954" t="s">
        <v>233</v>
      </c>
      <c r="X2954">
        <v>2</v>
      </c>
      <c r="Y2954">
        <v>931</v>
      </c>
      <c r="Z2954" t="s">
        <v>1011</v>
      </c>
      <c r="AA2954" t="s">
        <v>1012</v>
      </c>
      <c r="AB2954">
        <v>1</v>
      </c>
      <c r="AC2954" t="s">
        <v>960</v>
      </c>
      <c r="AD2954">
        <v>1</v>
      </c>
      <c r="AE2954">
        <v>20100630</v>
      </c>
      <c r="AF2954" s="358">
        <v>40359</v>
      </c>
      <c r="AG2954" s="147">
        <v>40359</v>
      </c>
      <c r="AH2954" s="147">
        <v>2010</v>
      </c>
      <c r="AU2954">
        <v>7.4</v>
      </c>
      <c r="AV2954" t="s">
        <v>1013</v>
      </c>
      <c r="AW2954" t="s">
        <v>971</v>
      </c>
      <c r="AX2954">
        <v>17.8</v>
      </c>
      <c r="AY2954" t="s">
        <v>1013</v>
      </c>
      <c r="AZ2954" t="s">
        <v>962</v>
      </c>
      <c r="BF2954">
        <v>7.4</v>
      </c>
      <c r="BG2954" t="s">
        <v>1013</v>
      </c>
      <c r="BH2954" t="s">
        <v>971</v>
      </c>
      <c r="BI2954">
        <v>20.6</v>
      </c>
      <c r="BJ2954" t="s">
        <v>1013</v>
      </c>
      <c r="BK2954" t="s">
        <v>963</v>
      </c>
    </row>
    <row r="2955" spans="21:63">
      <c r="U2955" t="s">
        <v>232</v>
      </c>
      <c r="V2955" t="s">
        <v>230</v>
      </c>
      <c r="W2955" t="s">
        <v>233</v>
      </c>
      <c r="X2955">
        <v>2</v>
      </c>
      <c r="Y2955">
        <v>931</v>
      </c>
      <c r="Z2955" t="s">
        <v>1011</v>
      </c>
      <c r="AA2955" t="s">
        <v>1012</v>
      </c>
      <c r="AB2955">
        <v>1</v>
      </c>
      <c r="AC2955" t="s">
        <v>960</v>
      </c>
      <c r="AD2955">
        <v>1</v>
      </c>
      <c r="AE2955">
        <v>20100731</v>
      </c>
      <c r="AF2955" s="358">
        <v>40390</v>
      </c>
      <c r="AG2955" s="147">
        <v>40390</v>
      </c>
      <c r="AH2955" s="147">
        <v>2010</v>
      </c>
      <c r="AU2955">
        <v>6.4</v>
      </c>
      <c r="AV2955" t="s">
        <v>1013</v>
      </c>
      <c r="AW2955" t="s">
        <v>971</v>
      </c>
      <c r="AX2955">
        <v>17.8</v>
      </c>
      <c r="AY2955" t="s">
        <v>1013</v>
      </c>
      <c r="AZ2955" t="s">
        <v>962</v>
      </c>
      <c r="BF2955">
        <v>6.4</v>
      </c>
      <c r="BG2955" t="s">
        <v>1013</v>
      </c>
      <c r="BH2955" t="s">
        <v>971</v>
      </c>
      <c r="BI2955">
        <v>20.6</v>
      </c>
      <c r="BJ2955" t="s">
        <v>1013</v>
      </c>
      <c r="BK2955" t="s">
        <v>963</v>
      </c>
    </row>
    <row r="2956" spans="21:63">
      <c r="U2956" t="s">
        <v>232</v>
      </c>
      <c r="V2956" t="s">
        <v>230</v>
      </c>
      <c r="W2956" t="s">
        <v>233</v>
      </c>
      <c r="X2956">
        <v>2</v>
      </c>
      <c r="Y2956">
        <v>931</v>
      </c>
      <c r="Z2956" t="s">
        <v>1011</v>
      </c>
      <c r="AA2956" t="s">
        <v>1012</v>
      </c>
      <c r="AB2956">
        <v>1</v>
      </c>
      <c r="AC2956" t="s">
        <v>960</v>
      </c>
      <c r="AD2956">
        <v>1</v>
      </c>
      <c r="AE2956">
        <v>20100831</v>
      </c>
      <c r="AF2956" s="358">
        <v>40421</v>
      </c>
      <c r="AG2956" s="147">
        <v>40421</v>
      </c>
      <c r="AH2956" s="147">
        <v>2010</v>
      </c>
      <c r="AU2956">
        <v>5.6</v>
      </c>
      <c r="AV2956" t="s">
        <v>1013</v>
      </c>
      <c r="AW2956" t="s">
        <v>971</v>
      </c>
      <c r="AX2956">
        <v>17.8</v>
      </c>
      <c r="AY2956" t="s">
        <v>1013</v>
      </c>
      <c r="AZ2956" t="s">
        <v>962</v>
      </c>
      <c r="BF2956">
        <v>5.6</v>
      </c>
      <c r="BG2956" t="s">
        <v>1013</v>
      </c>
      <c r="BH2956" t="s">
        <v>971</v>
      </c>
      <c r="BI2956">
        <v>20.6</v>
      </c>
      <c r="BJ2956" t="s">
        <v>1013</v>
      </c>
      <c r="BK2956" t="s">
        <v>963</v>
      </c>
    </row>
    <row r="2957" spans="21:63">
      <c r="U2957" t="s">
        <v>232</v>
      </c>
      <c r="V2957" t="s">
        <v>230</v>
      </c>
      <c r="W2957" t="s">
        <v>233</v>
      </c>
      <c r="X2957">
        <v>2</v>
      </c>
      <c r="Y2957">
        <v>931</v>
      </c>
      <c r="Z2957" t="s">
        <v>1011</v>
      </c>
      <c r="AA2957" t="s">
        <v>1012</v>
      </c>
      <c r="AB2957">
        <v>1</v>
      </c>
      <c r="AC2957" t="s">
        <v>960</v>
      </c>
      <c r="AD2957">
        <v>1</v>
      </c>
      <c r="AE2957">
        <v>20100930</v>
      </c>
      <c r="AF2957" s="358">
        <v>40451</v>
      </c>
      <c r="AG2957" s="147">
        <v>40451</v>
      </c>
      <c r="AH2957" s="147">
        <v>2010</v>
      </c>
      <c r="AU2957">
        <v>7.7</v>
      </c>
      <c r="AV2957" t="s">
        <v>1013</v>
      </c>
      <c r="AW2957" t="s">
        <v>971</v>
      </c>
      <c r="AX2957">
        <v>17.8</v>
      </c>
      <c r="AY2957" t="s">
        <v>1013</v>
      </c>
      <c r="AZ2957" t="s">
        <v>962</v>
      </c>
      <c r="BF2957">
        <v>7.7</v>
      </c>
      <c r="BG2957" t="s">
        <v>1013</v>
      </c>
      <c r="BH2957" t="s">
        <v>971</v>
      </c>
      <c r="BI2957">
        <v>20.6</v>
      </c>
      <c r="BJ2957" t="s">
        <v>1013</v>
      </c>
      <c r="BK2957" t="s">
        <v>963</v>
      </c>
    </row>
    <row r="2958" spans="21:63">
      <c r="U2958" t="s">
        <v>232</v>
      </c>
      <c r="V2958" t="s">
        <v>230</v>
      </c>
      <c r="W2958" t="s">
        <v>233</v>
      </c>
      <c r="X2958">
        <v>2</v>
      </c>
      <c r="Y2958">
        <v>931</v>
      </c>
      <c r="Z2958" t="s">
        <v>1011</v>
      </c>
      <c r="AA2958" t="s">
        <v>1012</v>
      </c>
      <c r="AB2958">
        <v>1</v>
      </c>
      <c r="AC2958" t="s">
        <v>960</v>
      </c>
      <c r="AD2958">
        <v>1</v>
      </c>
      <c r="AE2958">
        <v>20101031</v>
      </c>
      <c r="AF2958" s="358">
        <v>40482</v>
      </c>
      <c r="AG2958" s="147">
        <v>40482</v>
      </c>
      <c r="AH2958" s="147">
        <v>2010</v>
      </c>
      <c r="AU2958">
        <v>6.2</v>
      </c>
      <c r="AV2958" t="s">
        <v>1013</v>
      </c>
      <c r="AW2958" t="s">
        <v>971</v>
      </c>
      <c r="AX2958">
        <v>17.8</v>
      </c>
      <c r="AY2958" t="s">
        <v>1013</v>
      </c>
      <c r="AZ2958" t="s">
        <v>962</v>
      </c>
      <c r="BF2958">
        <v>6.2</v>
      </c>
      <c r="BG2958" t="s">
        <v>1013</v>
      </c>
      <c r="BH2958" t="s">
        <v>971</v>
      </c>
      <c r="BI2958">
        <v>20.6</v>
      </c>
      <c r="BJ2958" t="s">
        <v>1013</v>
      </c>
      <c r="BK2958" t="s">
        <v>963</v>
      </c>
    </row>
    <row r="2959" spans="21:63">
      <c r="U2959" t="s">
        <v>232</v>
      </c>
      <c r="V2959" t="s">
        <v>230</v>
      </c>
      <c r="W2959" t="s">
        <v>233</v>
      </c>
      <c r="X2959">
        <v>2</v>
      </c>
      <c r="Y2959">
        <v>931</v>
      </c>
      <c r="Z2959" t="s">
        <v>1011</v>
      </c>
      <c r="AA2959" t="s">
        <v>1012</v>
      </c>
      <c r="AB2959">
        <v>1</v>
      </c>
      <c r="AC2959" t="s">
        <v>960</v>
      </c>
      <c r="AD2959">
        <v>1</v>
      </c>
      <c r="AE2959">
        <v>20101130</v>
      </c>
      <c r="AF2959" s="358">
        <v>40512</v>
      </c>
      <c r="AG2959" s="147">
        <v>40512</v>
      </c>
      <c r="AH2959" s="147">
        <v>2010</v>
      </c>
      <c r="AU2959">
        <v>5.6</v>
      </c>
      <c r="AV2959" t="s">
        <v>1013</v>
      </c>
      <c r="AW2959" t="s">
        <v>971</v>
      </c>
      <c r="AX2959">
        <v>17.8</v>
      </c>
      <c r="AY2959" t="s">
        <v>1013</v>
      </c>
      <c r="AZ2959" t="s">
        <v>962</v>
      </c>
      <c r="BF2959">
        <v>5.6</v>
      </c>
      <c r="BG2959" t="s">
        <v>1013</v>
      </c>
      <c r="BH2959" t="s">
        <v>971</v>
      </c>
      <c r="BI2959">
        <v>20.6</v>
      </c>
      <c r="BJ2959" t="s">
        <v>1013</v>
      </c>
      <c r="BK2959" t="s">
        <v>963</v>
      </c>
    </row>
    <row r="2960" spans="21:63">
      <c r="U2960" t="s">
        <v>232</v>
      </c>
      <c r="V2960" t="s">
        <v>230</v>
      </c>
      <c r="W2960" t="s">
        <v>233</v>
      </c>
      <c r="X2960">
        <v>2</v>
      </c>
      <c r="Y2960">
        <v>931</v>
      </c>
      <c r="Z2960" t="s">
        <v>1011</v>
      </c>
      <c r="AA2960" t="s">
        <v>1012</v>
      </c>
      <c r="AB2960">
        <v>1</v>
      </c>
      <c r="AC2960" t="s">
        <v>960</v>
      </c>
      <c r="AD2960">
        <v>1</v>
      </c>
      <c r="AE2960">
        <v>20101231</v>
      </c>
      <c r="AF2960" s="358">
        <v>40543</v>
      </c>
      <c r="AG2960" s="147">
        <v>40543</v>
      </c>
      <c r="AH2960" s="147">
        <v>2010</v>
      </c>
      <c r="AU2960">
        <v>5</v>
      </c>
      <c r="AV2960" t="s">
        <v>1013</v>
      </c>
      <c r="AW2960" t="s">
        <v>971</v>
      </c>
      <c r="AX2960">
        <v>17.8</v>
      </c>
      <c r="AY2960" t="s">
        <v>1013</v>
      </c>
      <c r="AZ2960" t="s">
        <v>962</v>
      </c>
      <c r="BF2960">
        <v>5</v>
      </c>
      <c r="BG2960" t="s">
        <v>1013</v>
      </c>
      <c r="BH2960" t="s">
        <v>971</v>
      </c>
      <c r="BI2960">
        <v>20.6</v>
      </c>
      <c r="BJ2960" t="s">
        <v>1013</v>
      </c>
      <c r="BK2960" t="s">
        <v>963</v>
      </c>
    </row>
    <row r="2961" spans="21:63">
      <c r="U2961" t="s">
        <v>232</v>
      </c>
      <c r="V2961" t="s">
        <v>230</v>
      </c>
      <c r="W2961" t="s">
        <v>233</v>
      </c>
      <c r="X2961">
        <v>2</v>
      </c>
      <c r="Y2961">
        <v>931</v>
      </c>
      <c r="Z2961" t="s">
        <v>1011</v>
      </c>
      <c r="AA2961" t="s">
        <v>1012</v>
      </c>
      <c r="AB2961">
        <v>1</v>
      </c>
      <c r="AC2961" t="s">
        <v>960</v>
      </c>
      <c r="AD2961">
        <v>1</v>
      </c>
      <c r="AE2961">
        <v>20110131</v>
      </c>
      <c r="AF2961" s="358">
        <v>40574</v>
      </c>
      <c r="AG2961" s="147">
        <v>40574</v>
      </c>
      <c r="AH2961" s="147">
        <v>2011</v>
      </c>
      <c r="AU2961">
        <v>4.9000000000000004</v>
      </c>
      <c r="AV2961" t="s">
        <v>1013</v>
      </c>
      <c r="AW2961" t="s">
        <v>971</v>
      </c>
      <c r="AX2961">
        <v>17.8</v>
      </c>
      <c r="AY2961" t="s">
        <v>1013</v>
      </c>
      <c r="AZ2961" t="s">
        <v>962</v>
      </c>
      <c r="BF2961">
        <v>4.9000000000000004</v>
      </c>
      <c r="BG2961" t="s">
        <v>1013</v>
      </c>
      <c r="BH2961" t="s">
        <v>971</v>
      </c>
      <c r="BI2961">
        <v>20.6</v>
      </c>
      <c r="BJ2961" t="s">
        <v>1013</v>
      </c>
      <c r="BK2961" t="s">
        <v>963</v>
      </c>
    </row>
    <row r="2962" spans="21:63">
      <c r="U2962" t="s">
        <v>232</v>
      </c>
      <c r="V2962" t="s">
        <v>230</v>
      </c>
      <c r="W2962" t="s">
        <v>233</v>
      </c>
      <c r="X2962">
        <v>2</v>
      </c>
      <c r="Y2962">
        <v>931</v>
      </c>
      <c r="Z2962" t="s">
        <v>1011</v>
      </c>
      <c r="AA2962" t="s">
        <v>1012</v>
      </c>
      <c r="AB2962">
        <v>1</v>
      </c>
      <c r="AC2962" t="s">
        <v>960</v>
      </c>
      <c r="AD2962">
        <v>1</v>
      </c>
      <c r="AE2962">
        <v>20110228</v>
      </c>
      <c r="AF2962" s="358">
        <v>40602</v>
      </c>
      <c r="AG2962" s="147">
        <v>40602</v>
      </c>
      <c r="AH2962" s="147">
        <v>2011</v>
      </c>
      <c r="AU2962">
        <v>5.4</v>
      </c>
      <c r="AV2962" t="s">
        <v>1013</v>
      </c>
      <c r="AW2962" t="s">
        <v>971</v>
      </c>
      <c r="AX2962">
        <v>17.8</v>
      </c>
      <c r="AY2962" t="s">
        <v>1013</v>
      </c>
      <c r="AZ2962" t="s">
        <v>962</v>
      </c>
      <c r="BF2962">
        <v>5.4</v>
      </c>
      <c r="BG2962" t="s">
        <v>1013</v>
      </c>
      <c r="BH2962" t="s">
        <v>971</v>
      </c>
      <c r="BI2962">
        <v>20.6</v>
      </c>
      <c r="BJ2962" t="s">
        <v>1013</v>
      </c>
      <c r="BK2962" t="s">
        <v>963</v>
      </c>
    </row>
    <row r="2963" spans="21:63">
      <c r="U2963" t="s">
        <v>232</v>
      </c>
      <c r="V2963" t="s">
        <v>230</v>
      </c>
      <c r="W2963" t="s">
        <v>233</v>
      </c>
      <c r="X2963">
        <v>2</v>
      </c>
      <c r="Y2963">
        <v>931</v>
      </c>
      <c r="Z2963" t="s">
        <v>1011</v>
      </c>
      <c r="AA2963" t="s">
        <v>1012</v>
      </c>
      <c r="AB2963">
        <v>1</v>
      </c>
      <c r="AC2963" t="s">
        <v>960</v>
      </c>
      <c r="AD2963">
        <v>1</v>
      </c>
      <c r="AE2963">
        <v>20110331</v>
      </c>
      <c r="AF2963" s="358">
        <v>40633</v>
      </c>
      <c r="AG2963" s="147">
        <v>40633</v>
      </c>
      <c r="AH2963" s="147">
        <v>2011</v>
      </c>
      <c r="AU2963">
        <v>6.2</v>
      </c>
      <c r="AV2963" t="s">
        <v>1013</v>
      </c>
      <c r="AW2963" t="s">
        <v>971</v>
      </c>
      <c r="AX2963">
        <v>17.8</v>
      </c>
      <c r="AY2963" t="s">
        <v>1013</v>
      </c>
      <c r="AZ2963" t="s">
        <v>962</v>
      </c>
      <c r="BF2963">
        <v>6.2</v>
      </c>
      <c r="BG2963" t="s">
        <v>1013</v>
      </c>
      <c r="BH2963" t="s">
        <v>971</v>
      </c>
      <c r="BI2963">
        <v>20.6</v>
      </c>
      <c r="BJ2963" t="s">
        <v>1013</v>
      </c>
      <c r="BK2963" t="s">
        <v>963</v>
      </c>
    </row>
    <row r="2964" spans="21:63">
      <c r="U2964" t="s">
        <v>232</v>
      </c>
      <c r="V2964" t="s">
        <v>230</v>
      </c>
      <c r="W2964" t="s">
        <v>233</v>
      </c>
      <c r="X2964">
        <v>2</v>
      </c>
      <c r="Y2964">
        <v>931</v>
      </c>
      <c r="Z2964" t="s">
        <v>1011</v>
      </c>
      <c r="AA2964" t="s">
        <v>1012</v>
      </c>
      <c r="AB2964">
        <v>1</v>
      </c>
      <c r="AC2964" t="s">
        <v>960</v>
      </c>
      <c r="AD2964">
        <v>1</v>
      </c>
      <c r="AE2964">
        <v>20110430</v>
      </c>
      <c r="AF2964" s="358">
        <v>40663</v>
      </c>
      <c r="AG2964" s="147">
        <v>40663</v>
      </c>
      <c r="AH2964" s="147">
        <v>2011</v>
      </c>
      <c r="AU2964">
        <v>6.4</v>
      </c>
      <c r="AV2964" t="s">
        <v>1013</v>
      </c>
      <c r="AW2964" t="s">
        <v>971</v>
      </c>
      <c r="AX2964">
        <v>17.8</v>
      </c>
      <c r="AY2964" t="s">
        <v>1013</v>
      </c>
      <c r="AZ2964" t="s">
        <v>962</v>
      </c>
      <c r="BF2964">
        <v>6.4</v>
      </c>
      <c r="BG2964" t="s">
        <v>1013</v>
      </c>
      <c r="BH2964" t="s">
        <v>971</v>
      </c>
      <c r="BI2964">
        <v>20.6</v>
      </c>
      <c r="BJ2964" t="s">
        <v>1013</v>
      </c>
      <c r="BK2964" t="s">
        <v>963</v>
      </c>
    </row>
    <row r="2965" spans="21:63">
      <c r="U2965" t="s">
        <v>232</v>
      </c>
      <c r="V2965" t="s">
        <v>230</v>
      </c>
      <c r="W2965" t="s">
        <v>233</v>
      </c>
      <c r="X2965">
        <v>2</v>
      </c>
      <c r="Y2965">
        <v>931</v>
      </c>
      <c r="Z2965" t="s">
        <v>1011</v>
      </c>
      <c r="AA2965" t="s">
        <v>1012</v>
      </c>
      <c r="AB2965">
        <v>1</v>
      </c>
      <c r="AC2965" t="s">
        <v>960</v>
      </c>
      <c r="AD2965">
        <v>1</v>
      </c>
      <c r="AE2965">
        <v>20110531</v>
      </c>
      <c r="AF2965" s="358">
        <v>40694</v>
      </c>
      <c r="AG2965" s="147">
        <v>40694</v>
      </c>
      <c r="AH2965" s="147">
        <v>2011</v>
      </c>
      <c r="AU2965">
        <v>10.6</v>
      </c>
      <c r="AV2965" t="s">
        <v>1013</v>
      </c>
      <c r="AW2965" t="s">
        <v>971</v>
      </c>
      <c r="AX2965">
        <v>17.8</v>
      </c>
      <c r="AY2965" t="s">
        <v>1013</v>
      </c>
      <c r="AZ2965" t="s">
        <v>962</v>
      </c>
      <c r="BF2965">
        <v>10.6</v>
      </c>
      <c r="BG2965" t="s">
        <v>1013</v>
      </c>
      <c r="BH2965" t="s">
        <v>971</v>
      </c>
      <c r="BI2965">
        <v>20.6</v>
      </c>
      <c r="BJ2965" t="s">
        <v>1013</v>
      </c>
      <c r="BK2965" t="s">
        <v>963</v>
      </c>
    </row>
    <row r="2966" spans="21:63">
      <c r="U2966" t="s">
        <v>232</v>
      </c>
      <c r="V2966" t="s">
        <v>230</v>
      </c>
      <c r="W2966" t="s">
        <v>233</v>
      </c>
      <c r="X2966">
        <v>2</v>
      </c>
      <c r="Y2966">
        <v>931</v>
      </c>
      <c r="Z2966" t="s">
        <v>1011</v>
      </c>
      <c r="AA2966" t="s">
        <v>1012</v>
      </c>
      <c r="AB2966">
        <v>1</v>
      </c>
      <c r="AC2966" t="s">
        <v>960</v>
      </c>
      <c r="AD2966">
        <v>1</v>
      </c>
      <c r="AE2966">
        <v>20110630</v>
      </c>
      <c r="AF2966" s="358">
        <v>40724</v>
      </c>
      <c r="AG2966" s="147">
        <v>40724</v>
      </c>
      <c r="AH2966" s="147">
        <v>2011</v>
      </c>
      <c r="AU2966">
        <v>10.5</v>
      </c>
      <c r="AV2966" t="s">
        <v>1013</v>
      </c>
      <c r="AW2966" t="s">
        <v>971</v>
      </c>
      <c r="AX2966">
        <v>17.8</v>
      </c>
      <c r="AY2966" t="s">
        <v>1013</v>
      </c>
      <c r="AZ2966" t="s">
        <v>962</v>
      </c>
      <c r="BF2966">
        <v>10.5</v>
      </c>
      <c r="BG2966" t="s">
        <v>1013</v>
      </c>
      <c r="BH2966" t="s">
        <v>971</v>
      </c>
      <c r="BI2966">
        <v>20.6</v>
      </c>
      <c r="BJ2966" t="s">
        <v>1013</v>
      </c>
      <c r="BK2966" t="s">
        <v>963</v>
      </c>
    </row>
    <row r="2967" spans="21:63">
      <c r="U2967" t="s">
        <v>232</v>
      </c>
      <c r="V2967" t="s">
        <v>230</v>
      </c>
      <c r="W2967" t="s">
        <v>233</v>
      </c>
      <c r="X2967">
        <v>2</v>
      </c>
      <c r="Y2967">
        <v>931</v>
      </c>
      <c r="Z2967" t="s">
        <v>1011</v>
      </c>
      <c r="AA2967" t="s">
        <v>1012</v>
      </c>
      <c r="AB2967">
        <v>1</v>
      </c>
      <c r="AC2967" t="s">
        <v>960</v>
      </c>
      <c r="AD2967">
        <v>1</v>
      </c>
      <c r="AE2967">
        <v>20110731</v>
      </c>
      <c r="AF2967" s="358">
        <v>40755</v>
      </c>
      <c r="AG2967" s="147">
        <v>40755</v>
      </c>
      <c r="AH2967" s="147">
        <v>2011</v>
      </c>
      <c r="AU2967">
        <v>8.4</v>
      </c>
      <c r="AV2967" t="s">
        <v>1013</v>
      </c>
      <c r="AW2967" t="s">
        <v>971</v>
      </c>
      <c r="AX2967">
        <v>17.8</v>
      </c>
      <c r="AY2967" t="s">
        <v>1013</v>
      </c>
      <c r="AZ2967" t="s">
        <v>962</v>
      </c>
      <c r="BF2967">
        <v>8.4</v>
      </c>
      <c r="BG2967" t="s">
        <v>1013</v>
      </c>
      <c r="BH2967" t="s">
        <v>971</v>
      </c>
      <c r="BI2967">
        <v>20.6</v>
      </c>
      <c r="BJ2967" t="s">
        <v>1013</v>
      </c>
      <c r="BK2967" t="s">
        <v>963</v>
      </c>
    </row>
    <row r="2968" spans="21:63">
      <c r="U2968" t="s">
        <v>232</v>
      </c>
      <c r="V2968" t="s">
        <v>230</v>
      </c>
      <c r="W2968" t="s">
        <v>233</v>
      </c>
      <c r="X2968">
        <v>2</v>
      </c>
      <c r="Y2968">
        <v>931</v>
      </c>
      <c r="Z2968" t="s">
        <v>1011</v>
      </c>
      <c r="AA2968" t="s">
        <v>1012</v>
      </c>
      <c r="AB2968">
        <v>1</v>
      </c>
      <c r="AC2968" t="s">
        <v>960</v>
      </c>
      <c r="AD2968">
        <v>1</v>
      </c>
      <c r="AE2968">
        <v>20110831</v>
      </c>
      <c r="AF2968" s="358">
        <v>40786</v>
      </c>
      <c r="AG2968" s="147">
        <v>40786</v>
      </c>
      <c r="AH2968" s="147">
        <v>2011</v>
      </c>
      <c r="AU2968">
        <v>7.9</v>
      </c>
      <c r="AV2968" t="s">
        <v>1013</v>
      </c>
      <c r="AW2968" t="s">
        <v>971</v>
      </c>
      <c r="AX2968">
        <v>17.8</v>
      </c>
      <c r="AY2968" t="s">
        <v>1013</v>
      </c>
      <c r="AZ2968" t="s">
        <v>962</v>
      </c>
      <c r="BF2968">
        <v>7.9</v>
      </c>
      <c r="BG2968" t="s">
        <v>1013</v>
      </c>
      <c r="BH2968" t="s">
        <v>971</v>
      </c>
      <c r="BI2968">
        <v>20.6</v>
      </c>
      <c r="BJ2968" t="s">
        <v>1013</v>
      </c>
      <c r="BK2968" t="s">
        <v>963</v>
      </c>
    </row>
    <row r="2969" spans="21:63">
      <c r="U2969" t="s">
        <v>232</v>
      </c>
      <c r="V2969" t="s">
        <v>230</v>
      </c>
      <c r="W2969" t="s">
        <v>233</v>
      </c>
      <c r="X2969">
        <v>2</v>
      </c>
      <c r="Y2969">
        <v>931</v>
      </c>
      <c r="Z2969" t="s">
        <v>1011</v>
      </c>
      <c r="AA2969" t="s">
        <v>1012</v>
      </c>
      <c r="AB2969">
        <v>1</v>
      </c>
      <c r="AC2969" t="s">
        <v>960</v>
      </c>
      <c r="AD2969">
        <v>1</v>
      </c>
      <c r="AE2969">
        <v>20110930</v>
      </c>
      <c r="AF2969" s="358">
        <v>40816</v>
      </c>
      <c r="AG2969" s="147">
        <v>40816</v>
      </c>
      <c r="AH2969" s="147">
        <v>2011</v>
      </c>
      <c r="AU2969">
        <v>7.6</v>
      </c>
      <c r="AV2969" t="s">
        <v>1013</v>
      </c>
      <c r="AW2969" t="s">
        <v>971</v>
      </c>
      <c r="AX2969">
        <v>17.8</v>
      </c>
      <c r="AY2969" t="s">
        <v>1013</v>
      </c>
      <c r="AZ2969" t="s">
        <v>962</v>
      </c>
      <c r="BF2969">
        <v>7.6</v>
      </c>
      <c r="BG2969" t="s">
        <v>1013</v>
      </c>
      <c r="BH2969" t="s">
        <v>971</v>
      </c>
      <c r="BI2969">
        <v>20.6</v>
      </c>
      <c r="BJ2969" t="s">
        <v>1013</v>
      </c>
      <c r="BK2969" t="s">
        <v>963</v>
      </c>
    </row>
    <row r="2970" spans="21:63">
      <c r="U2970" t="s">
        <v>232</v>
      </c>
      <c r="V2970" t="s">
        <v>230</v>
      </c>
      <c r="W2970" t="s">
        <v>233</v>
      </c>
      <c r="X2970">
        <v>2</v>
      </c>
      <c r="Y2970">
        <v>931</v>
      </c>
      <c r="Z2970" t="s">
        <v>1011</v>
      </c>
      <c r="AA2970" t="s">
        <v>1012</v>
      </c>
      <c r="AB2970">
        <v>1</v>
      </c>
      <c r="AC2970" t="s">
        <v>960</v>
      </c>
      <c r="AD2970">
        <v>1</v>
      </c>
      <c r="AE2970">
        <v>20111031</v>
      </c>
      <c r="AF2970" s="358">
        <v>40847</v>
      </c>
      <c r="AG2970" s="147">
        <v>40847</v>
      </c>
      <c r="AH2970" s="147">
        <v>2011</v>
      </c>
      <c r="AU2970">
        <v>8.6999999999999993</v>
      </c>
      <c r="AV2970" t="s">
        <v>1013</v>
      </c>
      <c r="AW2970" t="s">
        <v>971</v>
      </c>
      <c r="AX2970">
        <v>17.8</v>
      </c>
      <c r="AY2970" t="s">
        <v>1013</v>
      </c>
      <c r="AZ2970" t="s">
        <v>962</v>
      </c>
      <c r="BF2970">
        <v>8.6999999999999993</v>
      </c>
      <c r="BG2970" t="s">
        <v>1013</v>
      </c>
      <c r="BH2970" t="s">
        <v>971</v>
      </c>
      <c r="BI2970">
        <v>20.6</v>
      </c>
      <c r="BJ2970" t="s">
        <v>1013</v>
      </c>
      <c r="BK2970" t="s">
        <v>963</v>
      </c>
    </row>
    <row r="2971" spans="21:63">
      <c r="U2971" t="s">
        <v>232</v>
      </c>
      <c r="V2971" t="s">
        <v>230</v>
      </c>
      <c r="W2971" t="s">
        <v>233</v>
      </c>
      <c r="X2971">
        <v>2</v>
      </c>
      <c r="Y2971">
        <v>931</v>
      </c>
      <c r="Z2971" t="s">
        <v>1011</v>
      </c>
      <c r="AA2971" t="s">
        <v>1012</v>
      </c>
      <c r="AB2971">
        <v>1</v>
      </c>
      <c r="AC2971" t="s">
        <v>960</v>
      </c>
      <c r="AD2971">
        <v>1</v>
      </c>
      <c r="AE2971">
        <v>20111130</v>
      </c>
      <c r="AF2971" s="358">
        <v>40877</v>
      </c>
      <c r="AG2971" s="147">
        <v>40877</v>
      </c>
      <c r="AH2971" s="147">
        <v>2011</v>
      </c>
      <c r="AU2971">
        <v>6.8</v>
      </c>
      <c r="AV2971" t="s">
        <v>1013</v>
      </c>
      <c r="AW2971" t="s">
        <v>971</v>
      </c>
      <c r="AX2971">
        <v>17.8</v>
      </c>
      <c r="AY2971" t="s">
        <v>1013</v>
      </c>
      <c r="AZ2971" t="s">
        <v>962</v>
      </c>
      <c r="BF2971">
        <v>6.8</v>
      </c>
      <c r="BG2971" t="s">
        <v>1013</v>
      </c>
      <c r="BH2971" t="s">
        <v>971</v>
      </c>
      <c r="BI2971">
        <v>20.6</v>
      </c>
      <c r="BJ2971" t="s">
        <v>1013</v>
      </c>
      <c r="BK2971" t="s">
        <v>963</v>
      </c>
    </row>
    <row r="2972" spans="21:63">
      <c r="U2972" t="s">
        <v>232</v>
      </c>
      <c r="V2972" t="s">
        <v>230</v>
      </c>
      <c r="W2972" t="s">
        <v>233</v>
      </c>
      <c r="X2972">
        <v>2</v>
      </c>
      <c r="Y2972">
        <v>931</v>
      </c>
      <c r="Z2972" t="s">
        <v>1011</v>
      </c>
      <c r="AA2972" t="s">
        <v>1012</v>
      </c>
      <c r="AB2972">
        <v>1</v>
      </c>
      <c r="AC2972" t="s">
        <v>960</v>
      </c>
      <c r="AD2972">
        <v>1</v>
      </c>
      <c r="AE2972">
        <v>20111231</v>
      </c>
      <c r="AF2972" s="358">
        <v>40908</v>
      </c>
      <c r="AG2972" s="147">
        <v>40908</v>
      </c>
      <c r="AH2972" s="147">
        <v>2011</v>
      </c>
      <c r="AU2972">
        <v>4.4000000000000004</v>
      </c>
      <c r="AV2972" t="s">
        <v>1013</v>
      </c>
      <c r="AW2972" t="s">
        <v>971</v>
      </c>
      <c r="AX2972">
        <v>17.8</v>
      </c>
      <c r="AY2972" t="s">
        <v>1013</v>
      </c>
      <c r="AZ2972" t="s">
        <v>962</v>
      </c>
      <c r="BF2972">
        <v>4.4000000000000004</v>
      </c>
      <c r="BG2972" t="s">
        <v>1013</v>
      </c>
      <c r="BH2972" t="s">
        <v>971</v>
      </c>
      <c r="BI2972">
        <v>20.6</v>
      </c>
      <c r="BJ2972" t="s">
        <v>1013</v>
      </c>
      <c r="BK2972" t="s">
        <v>963</v>
      </c>
    </row>
    <row r="2973" spans="21:63">
      <c r="U2973" t="s">
        <v>232</v>
      </c>
      <c r="V2973" t="s">
        <v>230</v>
      </c>
      <c r="W2973" t="s">
        <v>233</v>
      </c>
      <c r="X2973">
        <v>2</v>
      </c>
      <c r="Y2973">
        <v>931</v>
      </c>
      <c r="Z2973" t="s">
        <v>1011</v>
      </c>
      <c r="AA2973" t="s">
        <v>1012</v>
      </c>
      <c r="AB2973">
        <v>1</v>
      </c>
      <c r="AC2973" t="s">
        <v>960</v>
      </c>
      <c r="AD2973">
        <v>1</v>
      </c>
      <c r="AE2973">
        <v>20120131</v>
      </c>
      <c r="AF2973" s="358">
        <v>40939</v>
      </c>
      <c r="AG2973" s="147">
        <v>40939</v>
      </c>
      <c r="AH2973" s="147">
        <v>2012</v>
      </c>
      <c r="AU2973">
        <v>4.9000000000000004</v>
      </c>
      <c r="AV2973" t="s">
        <v>1013</v>
      </c>
      <c r="AW2973" t="s">
        <v>971</v>
      </c>
      <c r="AX2973">
        <v>17.8</v>
      </c>
      <c r="AY2973" t="s">
        <v>1013</v>
      </c>
      <c r="AZ2973" t="s">
        <v>962</v>
      </c>
      <c r="BF2973">
        <v>4.9000000000000004</v>
      </c>
      <c r="BG2973" t="s">
        <v>1013</v>
      </c>
      <c r="BH2973" t="s">
        <v>971</v>
      </c>
      <c r="BI2973">
        <v>20.6</v>
      </c>
      <c r="BJ2973" t="s">
        <v>1013</v>
      </c>
      <c r="BK2973" t="s">
        <v>963</v>
      </c>
    </row>
    <row r="2974" spans="21:63">
      <c r="U2974" t="s">
        <v>232</v>
      </c>
      <c r="V2974" t="s">
        <v>230</v>
      </c>
      <c r="W2974" t="s">
        <v>233</v>
      </c>
      <c r="X2974">
        <v>2</v>
      </c>
      <c r="Y2974">
        <v>931</v>
      </c>
      <c r="Z2974" t="s">
        <v>1011</v>
      </c>
      <c r="AA2974" t="s">
        <v>1012</v>
      </c>
      <c r="AB2974">
        <v>1</v>
      </c>
      <c r="AC2974" t="s">
        <v>960</v>
      </c>
      <c r="AD2974">
        <v>1</v>
      </c>
      <c r="AE2974">
        <v>20120229</v>
      </c>
      <c r="AF2974" s="358">
        <v>40968</v>
      </c>
      <c r="AG2974" s="147">
        <v>40968</v>
      </c>
      <c r="AH2974" s="147">
        <v>2012</v>
      </c>
      <c r="AU2974">
        <v>5.0999999999999996</v>
      </c>
      <c r="AV2974" t="s">
        <v>1013</v>
      </c>
      <c r="AW2974" t="s">
        <v>971</v>
      </c>
      <c r="AX2974">
        <v>17.8</v>
      </c>
      <c r="AY2974" t="s">
        <v>1013</v>
      </c>
      <c r="AZ2974" t="s">
        <v>962</v>
      </c>
      <c r="BF2974">
        <v>5.0999999999999996</v>
      </c>
      <c r="BG2974" t="s">
        <v>1013</v>
      </c>
      <c r="BH2974" t="s">
        <v>971</v>
      </c>
      <c r="BI2974">
        <v>20.6</v>
      </c>
      <c r="BJ2974" t="s">
        <v>1013</v>
      </c>
      <c r="BK2974" t="s">
        <v>963</v>
      </c>
    </row>
    <row r="2975" spans="21:63">
      <c r="U2975" t="s">
        <v>232</v>
      </c>
      <c r="V2975" t="s">
        <v>230</v>
      </c>
      <c r="W2975" t="s">
        <v>233</v>
      </c>
      <c r="X2975">
        <v>2</v>
      </c>
      <c r="Y2975">
        <v>931</v>
      </c>
      <c r="Z2975" t="s">
        <v>1011</v>
      </c>
      <c r="AA2975" t="s">
        <v>1012</v>
      </c>
      <c r="AB2975">
        <v>1</v>
      </c>
      <c r="AC2975" t="s">
        <v>960</v>
      </c>
      <c r="AD2975">
        <v>1</v>
      </c>
      <c r="AE2975">
        <v>20120331</v>
      </c>
      <c r="AF2975" s="358">
        <v>40999</v>
      </c>
      <c r="AG2975" s="147">
        <v>40999</v>
      </c>
      <c r="AH2975" s="147">
        <v>2012</v>
      </c>
      <c r="AU2975">
        <v>5.4</v>
      </c>
      <c r="AV2975" t="s">
        <v>1013</v>
      </c>
      <c r="AW2975" t="s">
        <v>971</v>
      </c>
      <c r="AX2975">
        <v>17.8</v>
      </c>
      <c r="AY2975" t="s">
        <v>1013</v>
      </c>
      <c r="AZ2975" t="s">
        <v>962</v>
      </c>
      <c r="BF2975">
        <v>5.4</v>
      </c>
      <c r="BG2975" t="s">
        <v>1013</v>
      </c>
      <c r="BH2975" t="s">
        <v>971</v>
      </c>
      <c r="BI2975">
        <v>20.6</v>
      </c>
      <c r="BJ2975" t="s">
        <v>1013</v>
      </c>
      <c r="BK2975" t="s">
        <v>963</v>
      </c>
    </row>
    <row r="2976" spans="21:63">
      <c r="U2976" t="s">
        <v>232</v>
      </c>
      <c r="V2976" t="s">
        <v>230</v>
      </c>
      <c r="W2976" t="s">
        <v>233</v>
      </c>
      <c r="X2976">
        <v>2</v>
      </c>
      <c r="Y2976">
        <v>931</v>
      </c>
      <c r="Z2976" t="s">
        <v>1011</v>
      </c>
      <c r="AA2976" t="s">
        <v>1012</v>
      </c>
      <c r="AB2976">
        <v>1</v>
      </c>
      <c r="AC2976" t="s">
        <v>960</v>
      </c>
      <c r="AD2976">
        <v>1</v>
      </c>
      <c r="AE2976">
        <v>20120430</v>
      </c>
      <c r="AF2976" s="358">
        <v>41029</v>
      </c>
      <c r="AG2976" s="147">
        <v>41029</v>
      </c>
      <c r="AH2976" s="147">
        <v>2012</v>
      </c>
      <c r="AU2976">
        <v>5.7</v>
      </c>
      <c r="AV2976" t="s">
        <v>1013</v>
      </c>
      <c r="AW2976" t="s">
        <v>971</v>
      </c>
      <c r="AX2976">
        <v>17.8</v>
      </c>
      <c r="AY2976" t="s">
        <v>1013</v>
      </c>
      <c r="AZ2976" t="s">
        <v>962</v>
      </c>
      <c r="BF2976">
        <v>5.7</v>
      </c>
      <c r="BG2976" t="s">
        <v>1013</v>
      </c>
      <c r="BH2976" t="s">
        <v>971</v>
      </c>
      <c r="BI2976">
        <v>20.6</v>
      </c>
      <c r="BJ2976" t="s">
        <v>1013</v>
      </c>
      <c r="BK2976" t="s">
        <v>963</v>
      </c>
    </row>
    <row r="2977" spans="21:63">
      <c r="U2977" t="s">
        <v>232</v>
      </c>
      <c r="V2977" t="s">
        <v>230</v>
      </c>
      <c r="W2977" t="s">
        <v>233</v>
      </c>
      <c r="X2977">
        <v>2</v>
      </c>
      <c r="Y2977">
        <v>931</v>
      </c>
      <c r="Z2977" t="s">
        <v>1011</v>
      </c>
      <c r="AA2977" t="s">
        <v>1012</v>
      </c>
      <c r="AB2977">
        <v>1</v>
      </c>
      <c r="AC2977" t="s">
        <v>960</v>
      </c>
      <c r="AD2977">
        <v>1</v>
      </c>
      <c r="AE2977">
        <v>20120531</v>
      </c>
      <c r="AF2977" s="358">
        <v>41060</v>
      </c>
      <c r="AG2977" s="147">
        <v>41060</v>
      </c>
      <c r="AH2977" s="147">
        <v>2012</v>
      </c>
      <c r="AU2977">
        <v>6.4</v>
      </c>
      <c r="AV2977" t="s">
        <v>1013</v>
      </c>
      <c r="AW2977" t="s">
        <v>971</v>
      </c>
      <c r="AX2977">
        <v>17.8</v>
      </c>
      <c r="AY2977" t="s">
        <v>1013</v>
      </c>
      <c r="AZ2977" t="s">
        <v>962</v>
      </c>
      <c r="BG2977" t="s">
        <v>1013</v>
      </c>
      <c r="BH2977" t="s">
        <v>971</v>
      </c>
      <c r="BI2977">
        <v>20.6</v>
      </c>
      <c r="BJ2977" t="s">
        <v>1013</v>
      </c>
      <c r="BK2977" t="s">
        <v>963</v>
      </c>
    </row>
    <row r="2978" spans="21:63">
      <c r="U2978" t="s">
        <v>232</v>
      </c>
      <c r="V2978" t="s">
        <v>230</v>
      </c>
      <c r="W2978" t="s">
        <v>233</v>
      </c>
      <c r="X2978">
        <v>2</v>
      </c>
      <c r="Y2978">
        <v>931</v>
      </c>
      <c r="Z2978" t="s">
        <v>1011</v>
      </c>
      <c r="AA2978" t="s">
        <v>1012</v>
      </c>
      <c r="AB2978">
        <v>1</v>
      </c>
      <c r="AC2978" t="s">
        <v>960</v>
      </c>
      <c r="AD2978">
        <v>1</v>
      </c>
      <c r="AE2978">
        <v>20120630</v>
      </c>
      <c r="AF2978" s="358">
        <v>41090</v>
      </c>
      <c r="AG2978" s="147">
        <v>41090</v>
      </c>
      <c r="AH2978" s="147">
        <v>2012</v>
      </c>
      <c r="AU2978">
        <v>6.7</v>
      </c>
      <c r="AV2978" t="s">
        <v>1013</v>
      </c>
      <c r="AW2978" t="s">
        <v>971</v>
      </c>
      <c r="AX2978">
        <v>17.8</v>
      </c>
      <c r="AY2978" t="s">
        <v>1013</v>
      </c>
      <c r="AZ2978" t="s">
        <v>962</v>
      </c>
      <c r="BG2978" t="s">
        <v>1013</v>
      </c>
      <c r="BH2978" t="s">
        <v>971</v>
      </c>
      <c r="BI2978">
        <v>20.6</v>
      </c>
      <c r="BJ2978" t="s">
        <v>1013</v>
      </c>
      <c r="BK2978" t="s">
        <v>963</v>
      </c>
    </row>
    <row r="2979" spans="21:63">
      <c r="U2979" t="s">
        <v>232</v>
      </c>
      <c r="V2979" t="s">
        <v>230</v>
      </c>
      <c r="W2979" t="s">
        <v>233</v>
      </c>
      <c r="X2979">
        <v>2</v>
      </c>
      <c r="Y2979">
        <v>931</v>
      </c>
      <c r="Z2979" t="s">
        <v>1011</v>
      </c>
      <c r="AA2979" t="s">
        <v>1012</v>
      </c>
      <c r="AB2979">
        <v>1</v>
      </c>
      <c r="AC2979" t="s">
        <v>960</v>
      </c>
      <c r="AD2979">
        <v>1</v>
      </c>
      <c r="AE2979">
        <v>20120731</v>
      </c>
      <c r="AF2979" s="358">
        <v>41121</v>
      </c>
      <c r="AG2979" s="147">
        <v>41121</v>
      </c>
      <c r="AH2979" s="147">
        <v>2012</v>
      </c>
      <c r="AU2979">
        <v>6.6</v>
      </c>
      <c r="AV2979" t="s">
        <v>1013</v>
      </c>
      <c r="AW2979" t="s">
        <v>971</v>
      </c>
      <c r="AX2979">
        <v>17.8</v>
      </c>
      <c r="AY2979" t="s">
        <v>1013</v>
      </c>
      <c r="AZ2979" t="s">
        <v>962</v>
      </c>
      <c r="BG2979" t="s">
        <v>1013</v>
      </c>
      <c r="BH2979" t="s">
        <v>971</v>
      </c>
      <c r="BI2979">
        <v>20.6</v>
      </c>
      <c r="BJ2979" t="s">
        <v>1013</v>
      </c>
      <c r="BK2979" t="s">
        <v>963</v>
      </c>
    </row>
    <row r="2980" spans="21:63">
      <c r="U2980" t="s">
        <v>232</v>
      </c>
      <c r="V2980" t="s">
        <v>230</v>
      </c>
      <c r="W2980" t="s">
        <v>233</v>
      </c>
      <c r="X2980">
        <v>2</v>
      </c>
      <c r="Y2980">
        <v>931</v>
      </c>
      <c r="Z2980" t="s">
        <v>1011</v>
      </c>
      <c r="AA2980" t="s">
        <v>1012</v>
      </c>
      <c r="AB2980">
        <v>1</v>
      </c>
      <c r="AC2980" t="s">
        <v>960</v>
      </c>
      <c r="AD2980">
        <v>1</v>
      </c>
      <c r="AE2980">
        <v>20120831</v>
      </c>
      <c r="AF2980" s="358">
        <v>41152</v>
      </c>
      <c r="AG2980" s="147">
        <v>41152</v>
      </c>
      <c r="AH2980" s="147">
        <v>2012</v>
      </c>
      <c r="AU2980">
        <v>6.7</v>
      </c>
      <c r="AV2980" t="s">
        <v>1013</v>
      </c>
      <c r="AW2980" t="s">
        <v>971</v>
      </c>
      <c r="AX2980">
        <v>17.8</v>
      </c>
      <c r="AY2980" t="s">
        <v>1013</v>
      </c>
      <c r="AZ2980" t="s">
        <v>962</v>
      </c>
      <c r="BG2980" t="s">
        <v>1013</v>
      </c>
      <c r="BH2980" t="s">
        <v>971</v>
      </c>
      <c r="BI2980">
        <v>20.6</v>
      </c>
      <c r="BJ2980" t="s">
        <v>1013</v>
      </c>
      <c r="BK2980" t="s">
        <v>963</v>
      </c>
    </row>
    <row r="2981" spans="21:63">
      <c r="U2981" t="s">
        <v>232</v>
      </c>
      <c r="V2981" t="s">
        <v>230</v>
      </c>
      <c r="W2981" t="s">
        <v>233</v>
      </c>
      <c r="X2981">
        <v>2</v>
      </c>
      <c r="Y2981">
        <v>931</v>
      </c>
      <c r="Z2981" t="s">
        <v>1011</v>
      </c>
      <c r="AA2981" t="s">
        <v>1012</v>
      </c>
      <c r="AB2981">
        <v>1</v>
      </c>
      <c r="AC2981" t="s">
        <v>960</v>
      </c>
      <c r="AD2981">
        <v>1</v>
      </c>
      <c r="AE2981">
        <v>20120930</v>
      </c>
      <c r="AF2981" s="358">
        <v>41182</v>
      </c>
      <c r="AG2981" s="147">
        <v>41182</v>
      </c>
      <c r="AH2981" s="147">
        <v>2012</v>
      </c>
      <c r="AU2981">
        <v>7.1</v>
      </c>
      <c r="AV2981" t="s">
        <v>1013</v>
      </c>
      <c r="AW2981" t="s">
        <v>971</v>
      </c>
      <c r="AX2981">
        <v>17.8</v>
      </c>
      <c r="AY2981" t="s">
        <v>1013</v>
      </c>
      <c r="AZ2981" t="s">
        <v>962</v>
      </c>
      <c r="BG2981" t="s">
        <v>1013</v>
      </c>
      <c r="BH2981" t="s">
        <v>971</v>
      </c>
      <c r="BI2981">
        <v>20.6</v>
      </c>
      <c r="BJ2981" t="s">
        <v>1013</v>
      </c>
      <c r="BK2981" t="s">
        <v>963</v>
      </c>
    </row>
    <row r="2982" spans="21:63">
      <c r="U2982" t="s">
        <v>232</v>
      </c>
      <c r="V2982" t="s">
        <v>230</v>
      </c>
      <c r="W2982" t="s">
        <v>233</v>
      </c>
      <c r="X2982">
        <v>2</v>
      </c>
      <c r="Y2982">
        <v>951</v>
      </c>
      <c r="Z2982" t="s">
        <v>1019</v>
      </c>
      <c r="AA2982" t="s">
        <v>1020</v>
      </c>
      <c r="AB2982">
        <v>1</v>
      </c>
      <c r="AC2982" t="s">
        <v>960</v>
      </c>
      <c r="AD2982">
        <v>1</v>
      </c>
      <c r="AE2982">
        <v>20090731</v>
      </c>
      <c r="AF2982" s="358">
        <v>40025</v>
      </c>
      <c r="AG2982" s="147">
        <v>40025</v>
      </c>
      <c r="AH2982" s="147">
        <v>2009</v>
      </c>
      <c r="AU2982">
        <v>0.7</v>
      </c>
      <c r="AV2982" t="s">
        <v>976</v>
      </c>
      <c r="AY2982" t="s">
        <v>976</v>
      </c>
      <c r="AZ2982" t="s">
        <v>962</v>
      </c>
    </row>
    <row r="2983" spans="21:63">
      <c r="U2983" t="s">
        <v>232</v>
      </c>
      <c r="V2983" t="s">
        <v>230</v>
      </c>
      <c r="W2983" t="s">
        <v>233</v>
      </c>
      <c r="X2983">
        <v>2</v>
      </c>
      <c r="Y2983">
        <v>951</v>
      </c>
      <c r="Z2983" t="s">
        <v>1019</v>
      </c>
      <c r="AA2983" t="s">
        <v>1020</v>
      </c>
      <c r="AB2983">
        <v>1</v>
      </c>
      <c r="AC2983" t="s">
        <v>960</v>
      </c>
      <c r="AD2983">
        <v>1</v>
      </c>
      <c r="AE2983">
        <v>20090831</v>
      </c>
      <c r="AF2983" s="358">
        <v>40056</v>
      </c>
      <c r="AG2983" s="147">
        <v>40056</v>
      </c>
      <c r="AH2983" s="147">
        <v>2009</v>
      </c>
      <c r="AU2983">
        <v>0.82</v>
      </c>
      <c r="AV2983" t="s">
        <v>976</v>
      </c>
      <c r="AY2983" t="s">
        <v>976</v>
      </c>
      <c r="AZ2983" t="s">
        <v>962</v>
      </c>
    </row>
    <row r="2984" spans="21:63">
      <c r="U2984" t="s">
        <v>232</v>
      </c>
      <c r="V2984" t="s">
        <v>230</v>
      </c>
      <c r="W2984" t="s">
        <v>233</v>
      </c>
      <c r="X2984">
        <v>2</v>
      </c>
      <c r="Y2984">
        <v>951</v>
      </c>
      <c r="Z2984" t="s">
        <v>1019</v>
      </c>
      <c r="AA2984" t="s">
        <v>1020</v>
      </c>
      <c r="AB2984">
        <v>1</v>
      </c>
      <c r="AC2984" t="s">
        <v>960</v>
      </c>
      <c r="AD2984">
        <v>1</v>
      </c>
      <c r="AE2984">
        <v>20090930</v>
      </c>
      <c r="AF2984" s="358">
        <v>40086</v>
      </c>
      <c r="AG2984" s="147">
        <v>40086</v>
      </c>
      <c r="AH2984" s="147">
        <v>2009</v>
      </c>
      <c r="AU2984">
        <v>0.73</v>
      </c>
      <c r="AV2984" t="s">
        <v>976</v>
      </c>
      <c r="AY2984" t="s">
        <v>976</v>
      </c>
      <c r="AZ2984" t="s">
        <v>962</v>
      </c>
    </row>
    <row r="2985" spans="21:63">
      <c r="U2985" t="s">
        <v>232</v>
      </c>
      <c r="V2985" t="s">
        <v>230</v>
      </c>
      <c r="W2985" t="s">
        <v>233</v>
      </c>
      <c r="X2985">
        <v>2</v>
      </c>
      <c r="Y2985">
        <v>951</v>
      </c>
      <c r="Z2985" t="s">
        <v>1019</v>
      </c>
      <c r="AA2985" t="s">
        <v>1020</v>
      </c>
      <c r="AB2985">
        <v>1</v>
      </c>
      <c r="AC2985" t="s">
        <v>960</v>
      </c>
      <c r="AD2985">
        <v>1</v>
      </c>
      <c r="AE2985">
        <v>20091031</v>
      </c>
      <c r="AF2985" s="358">
        <v>40117</v>
      </c>
      <c r="AG2985" s="147">
        <v>40117</v>
      </c>
      <c r="AH2985" s="147">
        <v>2009</v>
      </c>
      <c r="AU2985">
        <v>0.79</v>
      </c>
      <c r="AV2985" t="s">
        <v>976</v>
      </c>
      <c r="AY2985" t="s">
        <v>976</v>
      </c>
      <c r="AZ2985" t="s">
        <v>962</v>
      </c>
    </row>
    <row r="2986" spans="21:63">
      <c r="U2986" t="s">
        <v>232</v>
      </c>
      <c r="V2986" t="s">
        <v>230</v>
      </c>
      <c r="W2986" t="s">
        <v>233</v>
      </c>
      <c r="X2986">
        <v>2</v>
      </c>
      <c r="Y2986">
        <v>951</v>
      </c>
      <c r="Z2986" t="s">
        <v>1019</v>
      </c>
      <c r="AA2986" t="s">
        <v>1020</v>
      </c>
      <c r="AB2986">
        <v>1</v>
      </c>
      <c r="AC2986" t="s">
        <v>960</v>
      </c>
      <c r="AD2986">
        <v>1</v>
      </c>
      <c r="AE2986">
        <v>20091130</v>
      </c>
      <c r="AF2986" s="358">
        <v>40147</v>
      </c>
      <c r="AG2986" s="147">
        <v>40147</v>
      </c>
      <c r="AH2986" s="147">
        <v>2009</v>
      </c>
      <c r="AU2986">
        <v>0.75</v>
      </c>
      <c r="AV2986" t="s">
        <v>976</v>
      </c>
      <c r="AY2986" t="s">
        <v>976</v>
      </c>
      <c r="AZ2986" t="s">
        <v>962</v>
      </c>
    </row>
    <row r="2987" spans="21:63">
      <c r="U2987" t="s">
        <v>232</v>
      </c>
      <c r="V2987" t="s">
        <v>230</v>
      </c>
      <c r="W2987" t="s">
        <v>233</v>
      </c>
      <c r="X2987">
        <v>2</v>
      </c>
      <c r="Y2987">
        <v>951</v>
      </c>
      <c r="Z2987" t="s">
        <v>1019</v>
      </c>
      <c r="AA2987" t="s">
        <v>1020</v>
      </c>
      <c r="AB2987">
        <v>1</v>
      </c>
      <c r="AC2987" t="s">
        <v>960</v>
      </c>
      <c r="AD2987">
        <v>1</v>
      </c>
      <c r="AE2987">
        <v>20091231</v>
      </c>
      <c r="AF2987" s="358">
        <v>40178</v>
      </c>
      <c r="AG2987" s="147">
        <v>40178</v>
      </c>
      <c r="AH2987" s="147">
        <v>2009</v>
      </c>
      <c r="AU2987">
        <v>0.71</v>
      </c>
      <c r="AV2987" t="s">
        <v>976</v>
      </c>
      <c r="AY2987" t="s">
        <v>976</v>
      </c>
      <c r="AZ2987" t="s">
        <v>962</v>
      </c>
    </row>
    <row r="2988" spans="21:63">
      <c r="U2988" t="s">
        <v>232</v>
      </c>
      <c r="V2988" t="s">
        <v>230</v>
      </c>
      <c r="W2988" t="s">
        <v>233</v>
      </c>
      <c r="X2988">
        <v>2</v>
      </c>
      <c r="Y2988">
        <v>951</v>
      </c>
      <c r="Z2988" t="s">
        <v>1019</v>
      </c>
      <c r="AA2988" t="s">
        <v>1020</v>
      </c>
      <c r="AB2988">
        <v>1</v>
      </c>
      <c r="AC2988" t="s">
        <v>960</v>
      </c>
      <c r="AD2988">
        <v>1</v>
      </c>
      <c r="AE2988">
        <v>20100131</v>
      </c>
      <c r="AF2988" s="358">
        <v>40209</v>
      </c>
      <c r="AG2988" s="147">
        <v>40209</v>
      </c>
      <c r="AH2988" s="147">
        <v>2010</v>
      </c>
      <c r="AU2988">
        <v>0.82</v>
      </c>
      <c r="AV2988" t="s">
        <v>976</v>
      </c>
      <c r="AY2988" t="s">
        <v>976</v>
      </c>
      <c r="AZ2988" t="s">
        <v>962</v>
      </c>
    </row>
    <row r="2989" spans="21:63">
      <c r="U2989" t="s">
        <v>232</v>
      </c>
      <c r="V2989" t="s">
        <v>230</v>
      </c>
      <c r="W2989" t="s">
        <v>233</v>
      </c>
      <c r="X2989">
        <v>2</v>
      </c>
      <c r="Y2989">
        <v>951</v>
      </c>
      <c r="Z2989" t="s">
        <v>1019</v>
      </c>
      <c r="AA2989" t="s">
        <v>1020</v>
      </c>
      <c r="AB2989">
        <v>1</v>
      </c>
      <c r="AC2989" t="s">
        <v>960</v>
      </c>
      <c r="AD2989">
        <v>1</v>
      </c>
      <c r="AE2989">
        <v>20100228</v>
      </c>
      <c r="AF2989" s="358">
        <v>40237</v>
      </c>
      <c r="AG2989" s="147">
        <v>40237</v>
      </c>
      <c r="AH2989" s="147">
        <v>2010</v>
      </c>
      <c r="AU2989">
        <v>0.75</v>
      </c>
      <c r="AV2989" t="s">
        <v>976</v>
      </c>
      <c r="AY2989" t="s">
        <v>976</v>
      </c>
      <c r="AZ2989" t="s">
        <v>962</v>
      </c>
    </row>
    <row r="2990" spans="21:63">
      <c r="U2990" t="s">
        <v>232</v>
      </c>
      <c r="V2990" t="s">
        <v>230</v>
      </c>
      <c r="W2990" t="s">
        <v>233</v>
      </c>
      <c r="X2990">
        <v>2</v>
      </c>
      <c r="Y2990">
        <v>951</v>
      </c>
      <c r="Z2990" t="s">
        <v>1019</v>
      </c>
      <c r="AA2990" t="s">
        <v>1020</v>
      </c>
      <c r="AB2990">
        <v>1</v>
      </c>
      <c r="AC2990" t="s">
        <v>960</v>
      </c>
      <c r="AD2990">
        <v>1</v>
      </c>
      <c r="AE2990">
        <v>20100331</v>
      </c>
      <c r="AF2990" s="358">
        <v>40268</v>
      </c>
      <c r="AG2990" s="147">
        <v>40268</v>
      </c>
      <c r="AH2990" s="147">
        <v>2010</v>
      </c>
      <c r="AU2990">
        <v>0.8</v>
      </c>
      <c r="AV2990" t="s">
        <v>976</v>
      </c>
      <c r="AY2990" t="s">
        <v>976</v>
      </c>
      <c r="AZ2990" t="s">
        <v>962</v>
      </c>
    </row>
    <row r="2991" spans="21:63">
      <c r="U2991" t="s">
        <v>232</v>
      </c>
      <c r="V2991" t="s">
        <v>230</v>
      </c>
      <c r="W2991" t="s">
        <v>233</v>
      </c>
      <c r="X2991">
        <v>2</v>
      </c>
      <c r="Y2991">
        <v>951</v>
      </c>
      <c r="Z2991" t="s">
        <v>1019</v>
      </c>
      <c r="AA2991" t="s">
        <v>1020</v>
      </c>
      <c r="AB2991">
        <v>1</v>
      </c>
      <c r="AC2991" t="s">
        <v>960</v>
      </c>
      <c r="AD2991">
        <v>1</v>
      </c>
      <c r="AE2991">
        <v>20100430</v>
      </c>
      <c r="AF2991" s="358">
        <v>40298</v>
      </c>
      <c r="AG2991" s="147">
        <v>40298</v>
      </c>
      <c r="AH2991" s="147">
        <v>2010</v>
      </c>
      <c r="AU2991">
        <v>0.83</v>
      </c>
      <c r="AV2991" t="s">
        <v>976</v>
      </c>
      <c r="AY2991" t="s">
        <v>976</v>
      </c>
      <c r="AZ2991" t="s">
        <v>962</v>
      </c>
    </row>
    <row r="2992" spans="21:63">
      <c r="U2992" t="s">
        <v>232</v>
      </c>
      <c r="V2992" t="s">
        <v>230</v>
      </c>
      <c r="W2992" t="s">
        <v>233</v>
      </c>
      <c r="X2992">
        <v>2</v>
      </c>
      <c r="Y2992">
        <v>951</v>
      </c>
      <c r="Z2992" t="s">
        <v>1019</v>
      </c>
      <c r="AA2992" t="s">
        <v>1020</v>
      </c>
      <c r="AB2992">
        <v>1</v>
      </c>
      <c r="AC2992" t="s">
        <v>960</v>
      </c>
      <c r="AD2992">
        <v>1</v>
      </c>
      <c r="AE2992">
        <v>20100531</v>
      </c>
      <c r="AF2992" s="358">
        <v>40329</v>
      </c>
      <c r="AG2992" s="147">
        <v>40329</v>
      </c>
      <c r="AH2992" s="147">
        <v>2010</v>
      </c>
      <c r="AU2992">
        <v>0.84</v>
      </c>
      <c r="AV2992" t="s">
        <v>976</v>
      </c>
      <c r="AY2992" t="s">
        <v>976</v>
      </c>
      <c r="AZ2992" t="s">
        <v>962</v>
      </c>
    </row>
    <row r="2993" spans="21:52">
      <c r="U2993" t="s">
        <v>232</v>
      </c>
      <c r="V2993" t="s">
        <v>230</v>
      </c>
      <c r="W2993" t="s">
        <v>233</v>
      </c>
      <c r="X2993">
        <v>2</v>
      </c>
      <c r="Y2993">
        <v>951</v>
      </c>
      <c r="Z2993" t="s">
        <v>1019</v>
      </c>
      <c r="AA2993" t="s">
        <v>1020</v>
      </c>
      <c r="AB2993">
        <v>1</v>
      </c>
      <c r="AC2993" t="s">
        <v>960</v>
      </c>
      <c r="AD2993">
        <v>1</v>
      </c>
      <c r="AE2993">
        <v>20100630</v>
      </c>
      <c r="AF2993" s="358">
        <v>40359</v>
      </c>
      <c r="AG2993" s="147">
        <v>40359</v>
      </c>
      <c r="AH2993" s="147">
        <v>2010</v>
      </c>
      <c r="AU2993">
        <v>0.9</v>
      </c>
      <c r="AV2993" t="s">
        <v>976</v>
      </c>
      <c r="AY2993" t="s">
        <v>976</v>
      </c>
      <c r="AZ2993" t="s">
        <v>962</v>
      </c>
    </row>
    <row r="2994" spans="21:52">
      <c r="U2994" t="s">
        <v>232</v>
      </c>
      <c r="V2994" t="s">
        <v>230</v>
      </c>
      <c r="W2994" t="s">
        <v>233</v>
      </c>
      <c r="X2994">
        <v>2</v>
      </c>
      <c r="Y2994">
        <v>951</v>
      </c>
      <c r="Z2994" t="s">
        <v>1019</v>
      </c>
      <c r="AA2994" t="s">
        <v>1020</v>
      </c>
      <c r="AB2994">
        <v>1</v>
      </c>
      <c r="AC2994" t="s">
        <v>960</v>
      </c>
      <c r="AD2994">
        <v>1</v>
      </c>
      <c r="AE2994">
        <v>20100731</v>
      </c>
      <c r="AF2994" s="358">
        <v>40390</v>
      </c>
      <c r="AG2994" s="147">
        <v>40390</v>
      </c>
      <c r="AH2994" s="147">
        <v>2010</v>
      </c>
      <c r="AU2994">
        <v>0.89</v>
      </c>
      <c r="AV2994" t="s">
        <v>976</v>
      </c>
      <c r="AY2994" t="s">
        <v>976</v>
      </c>
      <c r="AZ2994" t="s">
        <v>962</v>
      </c>
    </row>
    <row r="2995" spans="21:52">
      <c r="U2995" t="s">
        <v>232</v>
      </c>
      <c r="V2995" t="s">
        <v>230</v>
      </c>
      <c r="W2995" t="s">
        <v>233</v>
      </c>
      <c r="X2995">
        <v>2</v>
      </c>
      <c r="Y2995">
        <v>951</v>
      </c>
      <c r="Z2995" t="s">
        <v>1019</v>
      </c>
      <c r="AA2995" t="s">
        <v>1020</v>
      </c>
      <c r="AB2995">
        <v>1</v>
      </c>
      <c r="AC2995" t="s">
        <v>960</v>
      </c>
      <c r="AD2995">
        <v>1</v>
      </c>
      <c r="AE2995">
        <v>20100831</v>
      </c>
      <c r="AF2995" s="358">
        <v>40421</v>
      </c>
      <c r="AG2995" s="147">
        <v>40421</v>
      </c>
      <c r="AH2995" s="147">
        <v>2010</v>
      </c>
      <c r="AU2995">
        <v>0.79</v>
      </c>
      <c r="AV2995" t="s">
        <v>976</v>
      </c>
      <c r="AY2995" t="s">
        <v>976</v>
      </c>
      <c r="AZ2995" t="s">
        <v>962</v>
      </c>
    </row>
    <row r="2996" spans="21:52">
      <c r="U2996" t="s">
        <v>232</v>
      </c>
      <c r="V2996" t="s">
        <v>230</v>
      </c>
      <c r="W2996" t="s">
        <v>233</v>
      </c>
      <c r="X2996">
        <v>2</v>
      </c>
      <c r="Y2996">
        <v>951</v>
      </c>
      <c r="Z2996" t="s">
        <v>1019</v>
      </c>
      <c r="AA2996" t="s">
        <v>1020</v>
      </c>
      <c r="AB2996">
        <v>1</v>
      </c>
      <c r="AC2996" t="s">
        <v>960</v>
      </c>
      <c r="AD2996">
        <v>1</v>
      </c>
      <c r="AE2996">
        <v>20100930</v>
      </c>
      <c r="AF2996" s="358">
        <v>40451</v>
      </c>
      <c r="AG2996" s="147">
        <v>40451</v>
      </c>
      <c r="AH2996" s="147">
        <v>2010</v>
      </c>
      <c r="AU2996">
        <v>1</v>
      </c>
      <c r="AV2996" t="s">
        <v>976</v>
      </c>
      <c r="AY2996" t="s">
        <v>976</v>
      </c>
      <c r="AZ2996" t="s">
        <v>962</v>
      </c>
    </row>
    <row r="2997" spans="21:52">
      <c r="U2997" t="s">
        <v>232</v>
      </c>
      <c r="V2997" t="s">
        <v>230</v>
      </c>
      <c r="W2997" t="s">
        <v>233</v>
      </c>
      <c r="X2997">
        <v>2</v>
      </c>
      <c r="Y2997">
        <v>951</v>
      </c>
      <c r="Z2997" t="s">
        <v>1019</v>
      </c>
      <c r="AA2997" t="s">
        <v>1020</v>
      </c>
      <c r="AB2997">
        <v>1</v>
      </c>
      <c r="AC2997" t="s">
        <v>960</v>
      </c>
      <c r="AD2997">
        <v>1</v>
      </c>
      <c r="AE2997">
        <v>20101031</v>
      </c>
      <c r="AF2997" s="358">
        <v>40482</v>
      </c>
      <c r="AG2997" s="147">
        <v>40482</v>
      </c>
      <c r="AH2997" s="147">
        <v>2010</v>
      </c>
      <c r="AU2997">
        <v>0.75</v>
      </c>
      <c r="AV2997" t="s">
        <v>976</v>
      </c>
      <c r="AY2997" t="s">
        <v>976</v>
      </c>
      <c r="AZ2997" t="s">
        <v>962</v>
      </c>
    </row>
    <row r="2998" spans="21:52">
      <c r="U2998" t="s">
        <v>232</v>
      </c>
      <c r="V2998" t="s">
        <v>230</v>
      </c>
      <c r="W2998" t="s">
        <v>233</v>
      </c>
      <c r="X2998">
        <v>2</v>
      </c>
      <c r="Y2998">
        <v>951</v>
      </c>
      <c r="Z2998" t="s">
        <v>1019</v>
      </c>
      <c r="AA2998" t="s">
        <v>1020</v>
      </c>
      <c r="AB2998">
        <v>1</v>
      </c>
      <c r="AC2998" t="s">
        <v>960</v>
      </c>
      <c r="AD2998">
        <v>1</v>
      </c>
      <c r="AE2998">
        <v>20101130</v>
      </c>
      <c r="AF2998" s="358">
        <v>40512</v>
      </c>
      <c r="AG2998" s="147">
        <v>40512</v>
      </c>
      <c r="AH2998" s="147">
        <v>2010</v>
      </c>
      <c r="AU2998">
        <v>0.23</v>
      </c>
      <c r="AV2998" t="s">
        <v>976</v>
      </c>
      <c r="AY2998" t="s">
        <v>976</v>
      </c>
      <c r="AZ2998" t="s">
        <v>962</v>
      </c>
    </row>
    <row r="2999" spans="21:52">
      <c r="U2999" t="s">
        <v>232</v>
      </c>
      <c r="V2999" t="s">
        <v>230</v>
      </c>
      <c r="W2999" t="s">
        <v>233</v>
      </c>
      <c r="X2999">
        <v>2</v>
      </c>
      <c r="Y2999">
        <v>951</v>
      </c>
      <c r="Z2999" t="s">
        <v>1019</v>
      </c>
      <c r="AA2999" t="s">
        <v>1020</v>
      </c>
      <c r="AB2999">
        <v>1</v>
      </c>
      <c r="AC2999" t="s">
        <v>960</v>
      </c>
      <c r="AD2999">
        <v>1</v>
      </c>
      <c r="AE2999">
        <v>20101231</v>
      </c>
      <c r="AF2999" s="358">
        <v>40543</v>
      </c>
      <c r="AG2999" s="147">
        <v>40543</v>
      </c>
      <c r="AH2999" s="147">
        <v>2010</v>
      </c>
      <c r="AU2999">
        <v>0.69</v>
      </c>
      <c r="AV2999" t="s">
        <v>976</v>
      </c>
      <c r="AY2999" t="s">
        <v>976</v>
      </c>
      <c r="AZ2999" t="s">
        <v>962</v>
      </c>
    </row>
    <row r="3000" spans="21:52">
      <c r="U3000" t="s">
        <v>232</v>
      </c>
      <c r="V3000" t="s">
        <v>230</v>
      </c>
      <c r="W3000" t="s">
        <v>233</v>
      </c>
      <c r="X3000">
        <v>2</v>
      </c>
      <c r="Y3000">
        <v>951</v>
      </c>
      <c r="Z3000" t="s">
        <v>1019</v>
      </c>
      <c r="AA3000" t="s">
        <v>1020</v>
      </c>
      <c r="AB3000">
        <v>1</v>
      </c>
      <c r="AC3000" t="s">
        <v>960</v>
      </c>
      <c r="AD3000">
        <v>1</v>
      </c>
      <c r="AE3000">
        <v>20110131</v>
      </c>
      <c r="AF3000" s="358">
        <v>40574</v>
      </c>
      <c r="AG3000" s="147">
        <v>40574</v>
      </c>
      <c r="AH3000" s="147">
        <v>2011</v>
      </c>
      <c r="AU3000">
        <v>0.73</v>
      </c>
      <c r="AV3000" t="s">
        <v>976</v>
      </c>
      <c r="AY3000" t="s">
        <v>976</v>
      </c>
      <c r="AZ3000" t="s">
        <v>962</v>
      </c>
    </row>
    <row r="3001" spans="21:52">
      <c r="U3001" t="s">
        <v>232</v>
      </c>
      <c r="V3001" t="s">
        <v>230</v>
      </c>
      <c r="W3001" t="s">
        <v>233</v>
      </c>
      <c r="X3001">
        <v>2</v>
      </c>
      <c r="Y3001">
        <v>951</v>
      </c>
      <c r="Z3001" t="s">
        <v>1019</v>
      </c>
      <c r="AA3001" t="s">
        <v>1020</v>
      </c>
      <c r="AB3001">
        <v>1</v>
      </c>
      <c r="AC3001" t="s">
        <v>960</v>
      </c>
      <c r="AD3001">
        <v>1</v>
      </c>
      <c r="AE3001">
        <v>20110228</v>
      </c>
      <c r="AF3001" s="358">
        <v>40602</v>
      </c>
      <c r="AG3001" s="147">
        <v>40602</v>
      </c>
      <c r="AH3001" s="147">
        <v>2011</v>
      </c>
      <c r="AU3001">
        <v>0.73</v>
      </c>
      <c r="AV3001" t="s">
        <v>976</v>
      </c>
      <c r="AY3001" t="s">
        <v>976</v>
      </c>
      <c r="AZ3001" t="s">
        <v>962</v>
      </c>
    </row>
    <row r="3002" spans="21:52">
      <c r="U3002" t="s">
        <v>232</v>
      </c>
      <c r="V3002" t="s">
        <v>230</v>
      </c>
      <c r="W3002" t="s">
        <v>233</v>
      </c>
      <c r="X3002">
        <v>2</v>
      </c>
      <c r="Y3002">
        <v>951</v>
      </c>
      <c r="Z3002" t="s">
        <v>1019</v>
      </c>
      <c r="AA3002" t="s">
        <v>1020</v>
      </c>
      <c r="AB3002">
        <v>1</v>
      </c>
      <c r="AC3002" t="s">
        <v>960</v>
      </c>
      <c r="AD3002">
        <v>1</v>
      </c>
      <c r="AE3002">
        <v>20110331</v>
      </c>
      <c r="AF3002" s="358">
        <v>40633</v>
      </c>
      <c r="AG3002" s="147">
        <v>40633</v>
      </c>
      <c r="AH3002" s="147">
        <v>2011</v>
      </c>
      <c r="AU3002">
        <v>0.7</v>
      </c>
      <c r="AV3002" t="s">
        <v>976</v>
      </c>
      <c r="AY3002" t="s">
        <v>976</v>
      </c>
      <c r="AZ3002" t="s">
        <v>962</v>
      </c>
    </row>
    <row r="3003" spans="21:52">
      <c r="U3003" t="s">
        <v>232</v>
      </c>
      <c r="V3003" t="s">
        <v>230</v>
      </c>
      <c r="W3003" t="s">
        <v>233</v>
      </c>
      <c r="X3003">
        <v>2</v>
      </c>
      <c r="Y3003">
        <v>951</v>
      </c>
      <c r="Z3003" t="s">
        <v>1019</v>
      </c>
      <c r="AA3003" t="s">
        <v>1020</v>
      </c>
      <c r="AB3003">
        <v>1</v>
      </c>
      <c r="AC3003" t="s">
        <v>960</v>
      </c>
      <c r="AD3003">
        <v>1</v>
      </c>
      <c r="AE3003">
        <v>20110430</v>
      </c>
      <c r="AF3003" s="358">
        <v>40663</v>
      </c>
      <c r="AG3003" s="147">
        <v>40663</v>
      </c>
      <c r="AH3003" s="147">
        <v>2011</v>
      </c>
      <c r="AU3003">
        <v>0.83</v>
      </c>
      <c r="AV3003" t="s">
        <v>976</v>
      </c>
      <c r="AY3003" t="s">
        <v>976</v>
      </c>
      <c r="AZ3003" t="s">
        <v>962</v>
      </c>
    </row>
    <row r="3004" spans="21:52">
      <c r="U3004" t="s">
        <v>232</v>
      </c>
      <c r="V3004" t="s">
        <v>230</v>
      </c>
      <c r="W3004" t="s">
        <v>233</v>
      </c>
      <c r="X3004">
        <v>2</v>
      </c>
      <c r="Y3004">
        <v>951</v>
      </c>
      <c r="Z3004" t="s">
        <v>1019</v>
      </c>
      <c r="AA3004" t="s">
        <v>1020</v>
      </c>
      <c r="AB3004">
        <v>1</v>
      </c>
      <c r="AC3004" t="s">
        <v>960</v>
      </c>
      <c r="AD3004">
        <v>1</v>
      </c>
      <c r="AE3004">
        <v>20110531</v>
      </c>
      <c r="AF3004" s="358">
        <v>40694</v>
      </c>
      <c r="AG3004" s="147">
        <v>40694</v>
      </c>
      <c r="AH3004" s="147">
        <v>2011</v>
      </c>
      <c r="AU3004">
        <v>1.1100000000000001</v>
      </c>
      <c r="AV3004" t="s">
        <v>976</v>
      </c>
      <c r="AY3004" t="s">
        <v>976</v>
      </c>
      <c r="AZ3004" t="s">
        <v>962</v>
      </c>
    </row>
    <row r="3005" spans="21:52">
      <c r="U3005" t="s">
        <v>232</v>
      </c>
      <c r="V3005" t="s">
        <v>230</v>
      </c>
      <c r="W3005" t="s">
        <v>233</v>
      </c>
      <c r="X3005">
        <v>2</v>
      </c>
      <c r="Y3005">
        <v>951</v>
      </c>
      <c r="Z3005" t="s">
        <v>1019</v>
      </c>
      <c r="AA3005" t="s">
        <v>1020</v>
      </c>
      <c r="AB3005">
        <v>1</v>
      </c>
      <c r="AC3005" t="s">
        <v>960</v>
      </c>
      <c r="AD3005">
        <v>1</v>
      </c>
      <c r="AE3005">
        <v>20110630</v>
      </c>
      <c r="AF3005" s="358">
        <v>40724</v>
      </c>
      <c r="AG3005" s="147">
        <v>40724</v>
      </c>
      <c r="AH3005" s="147">
        <v>2011</v>
      </c>
      <c r="AU3005">
        <v>1.04</v>
      </c>
      <c r="AV3005" t="s">
        <v>976</v>
      </c>
      <c r="AY3005" t="s">
        <v>976</v>
      </c>
      <c r="AZ3005" t="s">
        <v>962</v>
      </c>
    </row>
    <row r="3006" spans="21:52">
      <c r="U3006" t="s">
        <v>232</v>
      </c>
      <c r="V3006" t="s">
        <v>230</v>
      </c>
      <c r="W3006" t="s">
        <v>233</v>
      </c>
      <c r="X3006">
        <v>2</v>
      </c>
      <c r="Y3006">
        <v>951</v>
      </c>
      <c r="Z3006" t="s">
        <v>1019</v>
      </c>
      <c r="AA3006" t="s">
        <v>1020</v>
      </c>
      <c r="AB3006">
        <v>1</v>
      </c>
      <c r="AC3006" t="s">
        <v>960</v>
      </c>
      <c r="AD3006">
        <v>1</v>
      </c>
      <c r="AE3006">
        <v>20110731</v>
      </c>
      <c r="AF3006" s="358">
        <v>40755</v>
      </c>
      <c r="AG3006" s="147">
        <v>40755</v>
      </c>
      <c r="AH3006" s="147">
        <v>2011</v>
      </c>
      <c r="AU3006">
        <v>0.85</v>
      </c>
      <c r="AV3006" t="s">
        <v>976</v>
      </c>
      <c r="AY3006" t="s">
        <v>976</v>
      </c>
      <c r="AZ3006" t="s">
        <v>962</v>
      </c>
    </row>
    <row r="3007" spans="21:52">
      <c r="U3007" t="s">
        <v>232</v>
      </c>
      <c r="V3007" t="s">
        <v>230</v>
      </c>
      <c r="W3007" t="s">
        <v>233</v>
      </c>
      <c r="X3007">
        <v>2</v>
      </c>
      <c r="Y3007">
        <v>951</v>
      </c>
      <c r="Z3007" t="s">
        <v>1019</v>
      </c>
      <c r="AA3007" t="s">
        <v>1020</v>
      </c>
      <c r="AB3007">
        <v>1</v>
      </c>
      <c r="AC3007" t="s">
        <v>960</v>
      </c>
      <c r="AD3007">
        <v>1</v>
      </c>
      <c r="AE3007">
        <v>20110831</v>
      </c>
      <c r="AF3007" s="358">
        <v>40786</v>
      </c>
      <c r="AG3007" s="147">
        <v>40786</v>
      </c>
      <c r="AH3007" s="147">
        <v>2011</v>
      </c>
      <c r="AU3007">
        <v>0.92</v>
      </c>
      <c r="AV3007" t="s">
        <v>976</v>
      </c>
      <c r="AY3007" t="s">
        <v>976</v>
      </c>
      <c r="AZ3007" t="s">
        <v>962</v>
      </c>
    </row>
    <row r="3008" spans="21:52">
      <c r="U3008" t="s">
        <v>232</v>
      </c>
      <c r="V3008" t="s">
        <v>230</v>
      </c>
      <c r="W3008" t="s">
        <v>233</v>
      </c>
      <c r="X3008">
        <v>2</v>
      </c>
      <c r="Y3008">
        <v>951</v>
      </c>
      <c r="Z3008" t="s">
        <v>1019</v>
      </c>
      <c r="AA3008" t="s">
        <v>1020</v>
      </c>
      <c r="AB3008">
        <v>1</v>
      </c>
      <c r="AC3008" t="s">
        <v>960</v>
      </c>
      <c r="AD3008">
        <v>1</v>
      </c>
      <c r="AE3008">
        <v>20110930</v>
      </c>
      <c r="AF3008" s="358">
        <v>40816</v>
      </c>
      <c r="AG3008" s="147">
        <v>40816</v>
      </c>
      <c r="AH3008" s="147">
        <v>2011</v>
      </c>
      <c r="AU3008">
        <v>0.71</v>
      </c>
      <c r="AV3008" t="s">
        <v>976</v>
      </c>
      <c r="AY3008" t="s">
        <v>976</v>
      </c>
      <c r="AZ3008" t="s">
        <v>962</v>
      </c>
    </row>
    <row r="3009" spans="21:63">
      <c r="U3009" t="s">
        <v>232</v>
      </c>
      <c r="V3009" t="s">
        <v>230</v>
      </c>
      <c r="W3009" t="s">
        <v>233</v>
      </c>
      <c r="X3009">
        <v>2</v>
      </c>
      <c r="Y3009">
        <v>951</v>
      </c>
      <c r="Z3009" t="s">
        <v>1019</v>
      </c>
      <c r="AA3009" t="s">
        <v>1020</v>
      </c>
      <c r="AB3009">
        <v>1</v>
      </c>
      <c r="AC3009" t="s">
        <v>960</v>
      </c>
      <c r="AD3009">
        <v>1</v>
      </c>
      <c r="AE3009">
        <v>20111031</v>
      </c>
      <c r="AF3009" s="358">
        <v>40847</v>
      </c>
      <c r="AG3009" s="147">
        <v>40847</v>
      </c>
      <c r="AH3009" s="147">
        <v>2011</v>
      </c>
      <c r="AU3009">
        <v>0.86</v>
      </c>
      <c r="AV3009" t="s">
        <v>976</v>
      </c>
      <c r="AY3009" t="s">
        <v>976</v>
      </c>
      <c r="AZ3009" t="s">
        <v>962</v>
      </c>
    </row>
    <row r="3010" spans="21:63">
      <c r="U3010" t="s">
        <v>232</v>
      </c>
      <c r="V3010" t="s">
        <v>230</v>
      </c>
      <c r="W3010" t="s">
        <v>233</v>
      </c>
      <c r="X3010">
        <v>2</v>
      </c>
      <c r="Y3010">
        <v>951</v>
      </c>
      <c r="Z3010" t="s">
        <v>1019</v>
      </c>
      <c r="AA3010" t="s">
        <v>1020</v>
      </c>
      <c r="AB3010">
        <v>1</v>
      </c>
      <c r="AC3010" t="s">
        <v>960</v>
      </c>
      <c r="AD3010">
        <v>1</v>
      </c>
      <c r="AE3010">
        <v>20111130</v>
      </c>
      <c r="AF3010" s="358">
        <v>40877</v>
      </c>
      <c r="AG3010" s="147">
        <v>40877</v>
      </c>
      <c r="AH3010" s="147">
        <v>2011</v>
      </c>
      <c r="AU3010">
        <v>0.88</v>
      </c>
      <c r="AV3010" t="s">
        <v>976</v>
      </c>
      <c r="AY3010" t="s">
        <v>976</v>
      </c>
      <c r="AZ3010" t="s">
        <v>962</v>
      </c>
    </row>
    <row r="3011" spans="21:63">
      <c r="U3011" t="s">
        <v>232</v>
      </c>
      <c r="V3011" t="s">
        <v>230</v>
      </c>
      <c r="W3011" t="s">
        <v>233</v>
      </c>
      <c r="X3011">
        <v>2</v>
      </c>
      <c r="Y3011">
        <v>951</v>
      </c>
      <c r="Z3011" t="s">
        <v>1019</v>
      </c>
      <c r="AA3011" t="s">
        <v>1020</v>
      </c>
      <c r="AB3011">
        <v>1</v>
      </c>
      <c r="AC3011" t="s">
        <v>960</v>
      </c>
      <c r="AD3011">
        <v>1</v>
      </c>
      <c r="AE3011">
        <v>20111231</v>
      </c>
      <c r="AF3011" s="358">
        <v>40908</v>
      </c>
      <c r="AG3011" s="147">
        <v>40908</v>
      </c>
      <c r="AH3011" s="147">
        <v>2011</v>
      </c>
      <c r="AU3011">
        <v>1.1299999999999999</v>
      </c>
      <c r="AV3011" t="s">
        <v>976</v>
      </c>
      <c r="AY3011" t="s">
        <v>976</v>
      </c>
      <c r="AZ3011" t="s">
        <v>962</v>
      </c>
    </row>
    <row r="3012" spans="21:63">
      <c r="U3012" t="s">
        <v>232</v>
      </c>
      <c r="V3012" t="s">
        <v>230</v>
      </c>
      <c r="W3012" t="s">
        <v>233</v>
      </c>
      <c r="X3012">
        <v>2</v>
      </c>
      <c r="Y3012">
        <v>951</v>
      </c>
      <c r="Z3012" t="s">
        <v>1019</v>
      </c>
      <c r="AA3012" t="s">
        <v>1020</v>
      </c>
      <c r="AB3012">
        <v>1</v>
      </c>
      <c r="AC3012" t="s">
        <v>960</v>
      </c>
      <c r="AD3012">
        <v>1</v>
      </c>
      <c r="AE3012">
        <v>20120131</v>
      </c>
      <c r="AF3012" s="358">
        <v>40939</v>
      </c>
      <c r="AG3012" s="147">
        <v>40939</v>
      </c>
      <c r="AH3012" s="147">
        <v>2012</v>
      </c>
      <c r="AU3012">
        <v>0.81</v>
      </c>
      <c r="AV3012" t="s">
        <v>976</v>
      </c>
      <c r="AY3012" t="s">
        <v>976</v>
      </c>
      <c r="AZ3012" t="s">
        <v>962</v>
      </c>
    </row>
    <row r="3013" spans="21:63">
      <c r="U3013" t="s">
        <v>232</v>
      </c>
      <c r="V3013" t="s">
        <v>230</v>
      </c>
      <c r="W3013" t="s">
        <v>233</v>
      </c>
      <c r="X3013">
        <v>2</v>
      </c>
      <c r="Y3013">
        <v>951</v>
      </c>
      <c r="Z3013" t="s">
        <v>1019</v>
      </c>
      <c r="AA3013" t="s">
        <v>1020</v>
      </c>
      <c r="AB3013">
        <v>1</v>
      </c>
      <c r="AC3013" t="s">
        <v>960</v>
      </c>
      <c r="AD3013">
        <v>1</v>
      </c>
      <c r="AE3013">
        <v>20120229</v>
      </c>
      <c r="AF3013" s="358">
        <v>40968</v>
      </c>
      <c r="AG3013" s="147">
        <v>40968</v>
      </c>
      <c r="AH3013" s="147">
        <v>2012</v>
      </c>
      <c r="AU3013">
        <v>0.61</v>
      </c>
      <c r="AV3013" t="s">
        <v>976</v>
      </c>
      <c r="AY3013" t="s">
        <v>976</v>
      </c>
      <c r="AZ3013" t="s">
        <v>962</v>
      </c>
    </row>
    <row r="3014" spans="21:63">
      <c r="U3014" t="s">
        <v>232</v>
      </c>
      <c r="V3014" t="s">
        <v>230</v>
      </c>
      <c r="W3014" t="s">
        <v>233</v>
      </c>
      <c r="X3014">
        <v>2</v>
      </c>
      <c r="Y3014">
        <v>951</v>
      </c>
      <c r="Z3014" t="s">
        <v>1019</v>
      </c>
      <c r="AA3014" t="s">
        <v>1020</v>
      </c>
      <c r="AB3014">
        <v>1</v>
      </c>
      <c r="AC3014" t="s">
        <v>960</v>
      </c>
      <c r="AD3014">
        <v>1</v>
      </c>
      <c r="AE3014">
        <v>20120331</v>
      </c>
      <c r="AF3014" s="358">
        <v>40999</v>
      </c>
      <c r="AG3014" s="147">
        <v>40999</v>
      </c>
      <c r="AH3014" s="147">
        <v>2012</v>
      </c>
      <c r="AU3014">
        <v>0.72</v>
      </c>
      <c r="AV3014" t="s">
        <v>976</v>
      </c>
      <c r="AY3014" t="s">
        <v>976</v>
      </c>
      <c r="AZ3014" t="s">
        <v>962</v>
      </c>
    </row>
    <row r="3015" spans="21:63">
      <c r="U3015" t="s">
        <v>232</v>
      </c>
      <c r="V3015" t="s">
        <v>230</v>
      </c>
      <c r="W3015" t="s">
        <v>233</v>
      </c>
      <c r="X3015">
        <v>2</v>
      </c>
      <c r="Y3015">
        <v>951</v>
      </c>
      <c r="Z3015" t="s">
        <v>1019</v>
      </c>
      <c r="AA3015" t="s">
        <v>1020</v>
      </c>
      <c r="AB3015">
        <v>1</v>
      </c>
      <c r="AC3015" t="s">
        <v>960</v>
      </c>
      <c r="AD3015">
        <v>1</v>
      </c>
      <c r="AE3015">
        <v>20120430</v>
      </c>
      <c r="AF3015" s="358">
        <v>41029</v>
      </c>
      <c r="AG3015" s="147">
        <v>41029</v>
      </c>
      <c r="AH3015" s="147">
        <v>2012</v>
      </c>
      <c r="AU3015">
        <v>0.79</v>
      </c>
      <c r="AV3015" t="s">
        <v>976</v>
      </c>
      <c r="AY3015" t="s">
        <v>976</v>
      </c>
      <c r="AZ3015" t="s">
        <v>962</v>
      </c>
    </row>
    <row r="3016" spans="21:63">
      <c r="U3016" t="s">
        <v>232</v>
      </c>
      <c r="V3016" t="s">
        <v>230</v>
      </c>
      <c r="W3016" t="s">
        <v>233</v>
      </c>
      <c r="X3016">
        <v>2</v>
      </c>
      <c r="Y3016">
        <v>978</v>
      </c>
      <c r="Z3016" t="s">
        <v>1059</v>
      </c>
      <c r="AA3016" t="s">
        <v>1060</v>
      </c>
      <c r="AB3016">
        <v>1</v>
      </c>
      <c r="AC3016" t="s">
        <v>960</v>
      </c>
      <c r="AD3016">
        <v>6</v>
      </c>
      <c r="AE3016">
        <v>20090930</v>
      </c>
      <c r="AF3016" s="358">
        <v>40086</v>
      </c>
      <c r="AG3016" s="147">
        <v>40086</v>
      </c>
      <c r="AH3016" s="147">
        <v>2009</v>
      </c>
      <c r="BE3016" t="s">
        <v>984</v>
      </c>
      <c r="BF3016">
        <v>1</v>
      </c>
      <c r="BG3016" t="s">
        <v>1061</v>
      </c>
      <c r="BJ3016" t="s">
        <v>1061</v>
      </c>
      <c r="BK3016" t="s">
        <v>963</v>
      </c>
    </row>
    <row r="3017" spans="21:63">
      <c r="U3017" t="s">
        <v>232</v>
      </c>
      <c r="V3017" t="s">
        <v>230</v>
      </c>
      <c r="W3017" t="s">
        <v>233</v>
      </c>
      <c r="X3017">
        <v>2</v>
      </c>
      <c r="Y3017">
        <v>978</v>
      </c>
      <c r="Z3017" t="s">
        <v>1059</v>
      </c>
      <c r="AA3017" t="s">
        <v>1060</v>
      </c>
      <c r="AB3017">
        <v>1</v>
      </c>
      <c r="AC3017" t="s">
        <v>960</v>
      </c>
      <c r="AD3017">
        <v>6</v>
      </c>
      <c r="AE3017">
        <v>20100331</v>
      </c>
      <c r="AF3017" s="358">
        <v>40268</v>
      </c>
      <c r="AG3017" s="147">
        <v>40268</v>
      </c>
      <c r="AH3017" s="147">
        <v>2010</v>
      </c>
      <c r="BF3017">
        <v>1</v>
      </c>
      <c r="BG3017" t="s">
        <v>1061</v>
      </c>
      <c r="BJ3017" t="s">
        <v>1061</v>
      </c>
      <c r="BK3017" t="s">
        <v>963</v>
      </c>
    </row>
    <row r="3018" spans="21:63">
      <c r="U3018" t="s">
        <v>232</v>
      </c>
      <c r="V3018" t="s">
        <v>230</v>
      </c>
      <c r="W3018" t="s">
        <v>233</v>
      </c>
      <c r="X3018">
        <v>2</v>
      </c>
      <c r="Y3018">
        <v>978</v>
      </c>
      <c r="Z3018" t="s">
        <v>1059</v>
      </c>
      <c r="AA3018" t="s">
        <v>1060</v>
      </c>
      <c r="AB3018">
        <v>1</v>
      </c>
      <c r="AC3018" t="s">
        <v>960</v>
      </c>
      <c r="AD3018">
        <v>6</v>
      </c>
      <c r="AE3018">
        <v>20100930</v>
      </c>
      <c r="AF3018" s="358">
        <v>40451</v>
      </c>
      <c r="AG3018" s="147">
        <v>40451</v>
      </c>
      <c r="AH3018" s="147">
        <v>2010</v>
      </c>
      <c r="BF3018">
        <v>1</v>
      </c>
      <c r="BG3018" t="s">
        <v>1061</v>
      </c>
      <c r="BJ3018" t="s">
        <v>1061</v>
      </c>
      <c r="BK3018" t="s">
        <v>963</v>
      </c>
    </row>
    <row r="3019" spans="21:63">
      <c r="U3019" t="s">
        <v>232</v>
      </c>
      <c r="V3019" t="s">
        <v>230</v>
      </c>
      <c r="W3019" t="s">
        <v>233</v>
      </c>
      <c r="X3019">
        <v>2</v>
      </c>
      <c r="Y3019">
        <v>978</v>
      </c>
      <c r="Z3019" t="s">
        <v>1059</v>
      </c>
      <c r="AA3019" t="s">
        <v>1060</v>
      </c>
      <c r="AB3019">
        <v>1</v>
      </c>
      <c r="AC3019" t="s">
        <v>960</v>
      </c>
      <c r="AD3019">
        <v>6</v>
      </c>
      <c r="AE3019">
        <v>20110331</v>
      </c>
      <c r="AF3019" s="358">
        <v>40633</v>
      </c>
      <c r="AG3019" s="147">
        <v>40633</v>
      </c>
      <c r="AH3019" s="147">
        <v>2011</v>
      </c>
      <c r="BF3019">
        <v>3</v>
      </c>
      <c r="BG3019" t="s">
        <v>1061</v>
      </c>
      <c r="BJ3019" t="s">
        <v>1061</v>
      </c>
      <c r="BK3019" t="s">
        <v>963</v>
      </c>
    </row>
    <row r="3020" spans="21:63">
      <c r="U3020" t="s">
        <v>232</v>
      </c>
      <c r="V3020" t="s">
        <v>230</v>
      </c>
      <c r="W3020" t="s">
        <v>233</v>
      </c>
      <c r="X3020">
        <v>2</v>
      </c>
      <c r="Y3020">
        <v>978</v>
      </c>
      <c r="Z3020" t="s">
        <v>1059</v>
      </c>
      <c r="AA3020" t="s">
        <v>1060</v>
      </c>
      <c r="AB3020">
        <v>1</v>
      </c>
      <c r="AC3020" t="s">
        <v>960</v>
      </c>
      <c r="AD3020">
        <v>6</v>
      </c>
      <c r="AE3020">
        <v>20110930</v>
      </c>
      <c r="AF3020" s="358">
        <v>40816</v>
      </c>
      <c r="AG3020" s="147">
        <v>40816</v>
      </c>
      <c r="AH3020" s="147">
        <v>2011</v>
      </c>
      <c r="BF3020">
        <v>2</v>
      </c>
      <c r="BG3020" t="s">
        <v>1061</v>
      </c>
      <c r="BJ3020" t="s">
        <v>1061</v>
      </c>
      <c r="BK3020" t="s">
        <v>963</v>
      </c>
    </row>
    <row r="3021" spans="21:63">
      <c r="U3021" t="s">
        <v>232</v>
      </c>
      <c r="V3021" t="s">
        <v>230</v>
      </c>
      <c r="W3021" t="s">
        <v>233</v>
      </c>
      <c r="X3021">
        <v>2</v>
      </c>
      <c r="Y3021">
        <v>978</v>
      </c>
      <c r="Z3021" t="s">
        <v>1059</v>
      </c>
      <c r="AA3021" t="s">
        <v>1060</v>
      </c>
      <c r="AB3021">
        <v>1</v>
      </c>
      <c r="AC3021" t="s">
        <v>960</v>
      </c>
      <c r="AD3021">
        <v>6</v>
      </c>
      <c r="AE3021">
        <v>20120331</v>
      </c>
      <c r="AF3021" s="358">
        <v>40999</v>
      </c>
      <c r="AG3021" s="147">
        <v>40999</v>
      </c>
      <c r="AH3021" s="147">
        <v>2012</v>
      </c>
      <c r="BE3021" t="s">
        <v>984</v>
      </c>
      <c r="BF3021">
        <v>1</v>
      </c>
      <c r="BG3021" t="s">
        <v>1061</v>
      </c>
      <c r="BJ3021" t="s">
        <v>1061</v>
      </c>
      <c r="BK3021" t="s">
        <v>963</v>
      </c>
    </row>
    <row r="3022" spans="21:63">
      <c r="U3022" t="s">
        <v>232</v>
      </c>
      <c r="V3022" t="s">
        <v>230</v>
      </c>
      <c r="W3022" t="s">
        <v>233</v>
      </c>
      <c r="X3022">
        <v>2</v>
      </c>
      <c r="Y3022">
        <v>981</v>
      </c>
      <c r="Z3022" t="s">
        <v>226</v>
      </c>
      <c r="AA3022" t="s">
        <v>1062</v>
      </c>
      <c r="AB3022">
        <v>1</v>
      </c>
      <c r="AC3022" t="s">
        <v>960</v>
      </c>
      <c r="AD3022">
        <v>6</v>
      </c>
      <c r="AE3022">
        <v>20090930</v>
      </c>
      <c r="AF3022" s="358">
        <v>40086</v>
      </c>
      <c r="AG3022" s="147">
        <v>40086</v>
      </c>
      <c r="AH3022" s="147">
        <v>2009</v>
      </c>
      <c r="BF3022">
        <v>1</v>
      </c>
      <c r="BG3022" t="s">
        <v>1061</v>
      </c>
      <c r="BJ3022" t="s">
        <v>1061</v>
      </c>
      <c r="BK3022" t="s">
        <v>963</v>
      </c>
    </row>
    <row r="3023" spans="21:63">
      <c r="U3023" t="s">
        <v>232</v>
      </c>
      <c r="V3023" t="s">
        <v>230</v>
      </c>
      <c r="W3023" t="s">
        <v>233</v>
      </c>
      <c r="X3023">
        <v>2</v>
      </c>
      <c r="Y3023">
        <v>981</v>
      </c>
      <c r="Z3023" t="s">
        <v>226</v>
      </c>
      <c r="AA3023" t="s">
        <v>1062</v>
      </c>
      <c r="AB3023">
        <v>1</v>
      </c>
      <c r="AC3023" t="s">
        <v>960</v>
      </c>
      <c r="AD3023">
        <v>6</v>
      </c>
      <c r="AE3023">
        <v>20100331</v>
      </c>
      <c r="AF3023" s="358">
        <v>40268</v>
      </c>
      <c r="AG3023" s="147">
        <v>40268</v>
      </c>
      <c r="AH3023" s="147">
        <v>2010</v>
      </c>
      <c r="BF3023">
        <v>1</v>
      </c>
      <c r="BG3023" t="s">
        <v>1061</v>
      </c>
      <c r="BJ3023" t="s">
        <v>1061</v>
      </c>
      <c r="BK3023" t="s">
        <v>963</v>
      </c>
    </row>
    <row r="3024" spans="21:63">
      <c r="U3024" t="s">
        <v>232</v>
      </c>
      <c r="V3024" t="s">
        <v>230</v>
      </c>
      <c r="W3024" t="s">
        <v>233</v>
      </c>
      <c r="X3024">
        <v>2</v>
      </c>
      <c r="Y3024">
        <v>981</v>
      </c>
      <c r="Z3024" t="s">
        <v>226</v>
      </c>
      <c r="AA3024" t="s">
        <v>1062</v>
      </c>
      <c r="AB3024">
        <v>1</v>
      </c>
      <c r="AC3024" t="s">
        <v>960</v>
      </c>
      <c r="AD3024">
        <v>6</v>
      </c>
      <c r="AE3024">
        <v>20100930</v>
      </c>
      <c r="AF3024" s="358">
        <v>40451</v>
      </c>
      <c r="AG3024" s="147">
        <v>40451</v>
      </c>
      <c r="AH3024" s="147">
        <v>2010</v>
      </c>
      <c r="BE3024" t="s">
        <v>984</v>
      </c>
      <c r="BF3024">
        <v>1</v>
      </c>
      <c r="BG3024" t="s">
        <v>1061</v>
      </c>
      <c r="BJ3024" t="s">
        <v>1061</v>
      </c>
      <c r="BK3024" t="s">
        <v>963</v>
      </c>
    </row>
    <row r="3025" spans="21:63">
      <c r="U3025" t="s">
        <v>232</v>
      </c>
      <c r="V3025" t="s">
        <v>230</v>
      </c>
      <c r="W3025" t="s">
        <v>233</v>
      </c>
      <c r="X3025">
        <v>2</v>
      </c>
      <c r="Y3025">
        <v>981</v>
      </c>
      <c r="Z3025" t="s">
        <v>226</v>
      </c>
      <c r="AA3025" t="s">
        <v>1062</v>
      </c>
      <c r="AB3025">
        <v>1</v>
      </c>
      <c r="AC3025" t="s">
        <v>960</v>
      </c>
      <c r="AD3025">
        <v>6</v>
      </c>
      <c r="AE3025">
        <v>20110331</v>
      </c>
      <c r="AF3025" s="358">
        <v>40633</v>
      </c>
      <c r="AG3025" s="147">
        <v>40633</v>
      </c>
      <c r="AH3025" s="147">
        <v>2011</v>
      </c>
      <c r="BE3025" t="s">
        <v>984</v>
      </c>
      <c r="BF3025">
        <v>1</v>
      </c>
      <c r="BG3025" t="s">
        <v>1061</v>
      </c>
      <c r="BJ3025" t="s">
        <v>1061</v>
      </c>
      <c r="BK3025" t="s">
        <v>963</v>
      </c>
    </row>
    <row r="3026" spans="21:63">
      <c r="U3026" t="s">
        <v>232</v>
      </c>
      <c r="V3026" t="s">
        <v>230</v>
      </c>
      <c r="W3026" t="s">
        <v>233</v>
      </c>
      <c r="X3026">
        <v>2</v>
      </c>
      <c r="Y3026">
        <v>981</v>
      </c>
      <c r="Z3026" t="s">
        <v>226</v>
      </c>
      <c r="AA3026" t="s">
        <v>1062</v>
      </c>
      <c r="AB3026">
        <v>1</v>
      </c>
      <c r="AC3026" t="s">
        <v>960</v>
      </c>
      <c r="AD3026">
        <v>6</v>
      </c>
      <c r="AE3026">
        <v>20110930</v>
      </c>
      <c r="AF3026" s="358">
        <v>40816</v>
      </c>
      <c r="AG3026" s="147">
        <v>40816</v>
      </c>
      <c r="AH3026" s="147">
        <v>2011</v>
      </c>
      <c r="BF3026">
        <v>2</v>
      </c>
      <c r="BG3026" t="s">
        <v>1061</v>
      </c>
      <c r="BJ3026" t="s">
        <v>1061</v>
      </c>
      <c r="BK3026" t="s">
        <v>963</v>
      </c>
    </row>
    <row r="3027" spans="21:63">
      <c r="U3027" t="s">
        <v>232</v>
      </c>
      <c r="V3027" t="s">
        <v>230</v>
      </c>
      <c r="W3027" t="s">
        <v>233</v>
      </c>
      <c r="X3027">
        <v>2</v>
      </c>
      <c r="Y3027">
        <v>981</v>
      </c>
      <c r="Z3027" t="s">
        <v>226</v>
      </c>
      <c r="AA3027" t="s">
        <v>1062</v>
      </c>
      <c r="AB3027">
        <v>1</v>
      </c>
      <c r="AC3027" t="s">
        <v>960</v>
      </c>
      <c r="AD3027">
        <v>6</v>
      </c>
      <c r="AE3027">
        <v>20120331</v>
      </c>
      <c r="AF3027" s="358">
        <v>40999</v>
      </c>
      <c r="AG3027" s="147">
        <v>40999</v>
      </c>
      <c r="AH3027" s="147">
        <v>2012</v>
      </c>
      <c r="BE3027" t="s">
        <v>984</v>
      </c>
      <c r="BF3027">
        <v>1</v>
      </c>
      <c r="BG3027" t="s">
        <v>1061</v>
      </c>
      <c r="BJ3027" t="s">
        <v>1061</v>
      </c>
      <c r="BK3027" t="s">
        <v>963</v>
      </c>
    </row>
    <row r="3028" spans="21:63">
      <c r="U3028" t="s">
        <v>232</v>
      </c>
      <c r="V3028" t="s">
        <v>230</v>
      </c>
      <c r="W3028" t="s">
        <v>233</v>
      </c>
      <c r="X3028">
        <v>2</v>
      </c>
      <c r="Y3028">
        <v>999</v>
      </c>
      <c r="Z3028" t="s">
        <v>1063</v>
      </c>
      <c r="AA3028" t="s">
        <v>1064</v>
      </c>
      <c r="AB3028">
        <v>1</v>
      </c>
      <c r="AC3028" t="s">
        <v>960</v>
      </c>
      <c r="AD3028">
        <v>6</v>
      </c>
      <c r="AE3028">
        <v>20090930</v>
      </c>
      <c r="AF3028" s="358">
        <v>40086</v>
      </c>
      <c r="AG3028" s="147">
        <v>40086</v>
      </c>
      <c r="AH3028" s="147">
        <v>2009</v>
      </c>
      <c r="BF3028">
        <v>260</v>
      </c>
      <c r="BG3028" t="s">
        <v>1061</v>
      </c>
      <c r="BJ3028" t="s">
        <v>1061</v>
      </c>
      <c r="BK3028" t="s">
        <v>963</v>
      </c>
    </row>
    <row r="3029" spans="21:63">
      <c r="U3029" t="s">
        <v>232</v>
      </c>
      <c r="V3029" t="s">
        <v>230</v>
      </c>
      <c r="W3029" t="s">
        <v>233</v>
      </c>
      <c r="X3029">
        <v>2</v>
      </c>
      <c r="Y3029">
        <v>999</v>
      </c>
      <c r="Z3029" t="s">
        <v>1063</v>
      </c>
      <c r="AA3029" t="s">
        <v>1064</v>
      </c>
      <c r="AB3029">
        <v>1</v>
      </c>
      <c r="AC3029" t="s">
        <v>960</v>
      </c>
      <c r="AD3029">
        <v>6</v>
      </c>
      <c r="AE3029">
        <v>20100331</v>
      </c>
      <c r="AF3029" s="358">
        <v>40268</v>
      </c>
      <c r="AG3029" s="147">
        <v>40268</v>
      </c>
      <c r="AH3029" s="147">
        <v>2010</v>
      </c>
      <c r="BF3029">
        <v>110</v>
      </c>
      <c r="BG3029" t="s">
        <v>1061</v>
      </c>
      <c r="BJ3029" t="s">
        <v>1061</v>
      </c>
      <c r="BK3029" t="s">
        <v>963</v>
      </c>
    </row>
    <row r="3030" spans="21:63">
      <c r="U3030" t="s">
        <v>232</v>
      </c>
      <c r="V3030" t="s">
        <v>230</v>
      </c>
      <c r="W3030" t="s">
        <v>233</v>
      </c>
      <c r="X3030">
        <v>2</v>
      </c>
      <c r="Y3030">
        <v>999</v>
      </c>
      <c r="Z3030" t="s">
        <v>1063</v>
      </c>
      <c r="AA3030" t="s">
        <v>1064</v>
      </c>
      <c r="AB3030">
        <v>1</v>
      </c>
      <c r="AC3030" t="s">
        <v>960</v>
      </c>
      <c r="AD3030">
        <v>6</v>
      </c>
      <c r="AE3030">
        <v>20100930</v>
      </c>
      <c r="AF3030" s="358">
        <v>40451</v>
      </c>
      <c r="AG3030" s="147">
        <v>40451</v>
      </c>
      <c r="AH3030" s="147">
        <v>2010</v>
      </c>
      <c r="BF3030">
        <v>130</v>
      </c>
      <c r="BG3030" t="s">
        <v>1061</v>
      </c>
      <c r="BJ3030" t="s">
        <v>1061</v>
      </c>
      <c r="BK3030" t="s">
        <v>963</v>
      </c>
    </row>
    <row r="3031" spans="21:63">
      <c r="U3031" t="s">
        <v>232</v>
      </c>
      <c r="V3031" t="s">
        <v>230</v>
      </c>
      <c r="W3031" t="s">
        <v>233</v>
      </c>
      <c r="X3031">
        <v>2</v>
      </c>
      <c r="Y3031">
        <v>999</v>
      </c>
      <c r="Z3031" t="s">
        <v>1063</v>
      </c>
      <c r="AA3031" t="s">
        <v>1064</v>
      </c>
      <c r="AB3031">
        <v>1</v>
      </c>
      <c r="AC3031" t="s">
        <v>960</v>
      </c>
      <c r="AD3031">
        <v>6</v>
      </c>
      <c r="AE3031">
        <v>20110331</v>
      </c>
      <c r="AF3031" s="358">
        <v>40633</v>
      </c>
      <c r="AG3031" s="147">
        <v>40633</v>
      </c>
      <c r="AH3031" s="147">
        <v>2011</v>
      </c>
      <c r="BF3031">
        <v>110</v>
      </c>
      <c r="BG3031" t="s">
        <v>1061</v>
      </c>
      <c r="BJ3031" t="s">
        <v>1061</v>
      </c>
      <c r="BK3031" t="s">
        <v>963</v>
      </c>
    </row>
    <row r="3032" spans="21:63">
      <c r="U3032" t="s">
        <v>232</v>
      </c>
      <c r="V3032" t="s">
        <v>230</v>
      </c>
      <c r="W3032" t="s">
        <v>233</v>
      </c>
      <c r="X3032">
        <v>2</v>
      </c>
      <c r="Y3032">
        <v>999</v>
      </c>
      <c r="Z3032" t="s">
        <v>1063</v>
      </c>
      <c r="AA3032" t="s">
        <v>1064</v>
      </c>
      <c r="AB3032">
        <v>1</v>
      </c>
      <c r="AC3032" t="s">
        <v>960</v>
      </c>
      <c r="AD3032">
        <v>6</v>
      </c>
      <c r="AE3032">
        <v>20110930</v>
      </c>
      <c r="AF3032" s="358">
        <v>40816</v>
      </c>
      <c r="AG3032" s="147">
        <v>40816</v>
      </c>
      <c r="AH3032" s="147">
        <v>2011</v>
      </c>
      <c r="BF3032">
        <v>140</v>
      </c>
      <c r="BG3032" t="s">
        <v>1061</v>
      </c>
      <c r="BJ3032" t="s">
        <v>1061</v>
      </c>
      <c r="BK3032" t="s">
        <v>963</v>
      </c>
    </row>
    <row r="3033" spans="21:63">
      <c r="U3033" t="s">
        <v>232</v>
      </c>
      <c r="V3033" t="s">
        <v>230</v>
      </c>
      <c r="W3033" t="s">
        <v>233</v>
      </c>
      <c r="X3033">
        <v>2</v>
      </c>
      <c r="Y3033">
        <v>999</v>
      </c>
      <c r="Z3033" t="s">
        <v>1063</v>
      </c>
      <c r="AA3033" t="s">
        <v>1064</v>
      </c>
      <c r="AB3033">
        <v>1</v>
      </c>
      <c r="AC3033" t="s">
        <v>960</v>
      </c>
      <c r="AD3033">
        <v>6</v>
      </c>
      <c r="AE3033">
        <v>20120331</v>
      </c>
      <c r="AF3033" s="358">
        <v>40999</v>
      </c>
      <c r="AG3033" s="147">
        <v>40999</v>
      </c>
      <c r="AH3033" s="147">
        <v>2012</v>
      </c>
      <c r="BF3033">
        <v>110</v>
      </c>
      <c r="BG3033" t="s">
        <v>1061</v>
      </c>
      <c r="BJ3033" t="s">
        <v>1061</v>
      </c>
      <c r="BK3033" t="s">
        <v>963</v>
      </c>
    </row>
    <row r="3034" spans="21:63">
      <c r="U3034" t="s">
        <v>232</v>
      </c>
      <c r="V3034" t="s">
        <v>230</v>
      </c>
      <c r="W3034" t="s">
        <v>233</v>
      </c>
      <c r="X3034">
        <v>2</v>
      </c>
      <c r="Y3034">
        <v>1009</v>
      </c>
      <c r="Z3034" t="s">
        <v>1065</v>
      </c>
      <c r="AA3034" t="s">
        <v>1066</v>
      </c>
      <c r="AB3034">
        <v>1</v>
      </c>
      <c r="AC3034" t="s">
        <v>960</v>
      </c>
      <c r="AD3034">
        <v>6</v>
      </c>
      <c r="AE3034">
        <v>20090930</v>
      </c>
      <c r="AF3034" s="358">
        <v>40086</v>
      </c>
      <c r="AG3034" s="147">
        <v>40086</v>
      </c>
      <c r="AH3034" s="147">
        <v>2009</v>
      </c>
      <c r="BF3034">
        <v>40</v>
      </c>
      <c r="BG3034" t="s">
        <v>1061</v>
      </c>
      <c r="BJ3034" t="s">
        <v>1061</v>
      </c>
      <c r="BK3034" t="s">
        <v>963</v>
      </c>
    </row>
    <row r="3035" spans="21:63">
      <c r="U3035" t="s">
        <v>232</v>
      </c>
      <c r="V3035" t="s">
        <v>230</v>
      </c>
      <c r="W3035" t="s">
        <v>233</v>
      </c>
      <c r="X3035">
        <v>2</v>
      </c>
      <c r="Y3035">
        <v>1009</v>
      </c>
      <c r="Z3035" t="s">
        <v>1065</v>
      </c>
      <c r="AA3035" t="s">
        <v>1066</v>
      </c>
      <c r="AB3035">
        <v>1</v>
      </c>
      <c r="AC3035" t="s">
        <v>960</v>
      </c>
      <c r="AD3035">
        <v>6</v>
      </c>
      <c r="AE3035">
        <v>20100331</v>
      </c>
      <c r="AF3035" s="358">
        <v>40268</v>
      </c>
      <c r="AG3035" s="147">
        <v>40268</v>
      </c>
      <c r="AH3035" s="147">
        <v>2010</v>
      </c>
      <c r="BF3035">
        <v>40</v>
      </c>
      <c r="BG3035" t="s">
        <v>1061</v>
      </c>
      <c r="BJ3035" t="s">
        <v>1061</v>
      </c>
      <c r="BK3035" t="s">
        <v>963</v>
      </c>
    </row>
    <row r="3036" spans="21:63">
      <c r="U3036" t="s">
        <v>232</v>
      </c>
      <c r="V3036" t="s">
        <v>230</v>
      </c>
      <c r="W3036" t="s">
        <v>233</v>
      </c>
      <c r="X3036">
        <v>2</v>
      </c>
      <c r="Y3036">
        <v>1009</v>
      </c>
      <c r="Z3036" t="s">
        <v>1065</v>
      </c>
      <c r="AA3036" t="s">
        <v>1066</v>
      </c>
      <c r="AB3036">
        <v>1</v>
      </c>
      <c r="AC3036" t="s">
        <v>960</v>
      </c>
      <c r="AD3036">
        <v>6</v>
      </c>
      <c r="AE3036">
        <v>20100930</v>
      </c>
      <c r="AF3036" s="358">
        <v>40451</v>
      </c>
      <c r="AG3036" s="147">
        <v>40451</v>
      </c>
      <c r="AH3036" s="147">
        <v>2010</v>
      </c>
      <c r="BF3036">
        <v>50</v>
      </c>
      <c r="BG3036" t="s">
        <v>1061</v>
      </c>
      <c r="BJ3036" t="s">
        <v>1061</v>
      </c>
      <c r="BK3036" t="s">
        <v>963</v>
      </c>
    </row>
    <row r="3037" spans="21:63">
      <c r="U3037" t="s">
        <v>232</v>
      </c>
      <c r="V3037" t="s">
        <v>230</v>
      </c>
      <c r="W3037" t="s">
        <v>233</v>
      </c>
      <c r="X3037">
        <v>2</v>
      </c>
      <c r="Y3037">
        <v>1009</v>
      </c>
      <c r="Z3037" t="s">
        <v>1065</v>
      </c>
      <c r="AA3037" t="s">
        <v>1066</v>
      </c>
      <c r="AB3037">
        <v>1</v>
      </c>
      <c r="AC3037" t="s">
        <v>960</v>
      </c>
      <c r="AD3037">
        <v>6</v>
      </c>
      <c r="AE3037">
        <v>20110331</v>
      </c>
      <c r="AF3037" s="358">
        <v>40633</v>
      </c>
      <c r="AG3037" s="147">
        <v>40633</v>
      </c>
      <c r="AH3037" s="147">
        <v>2011</v>
      </c>
      <c r="BF3037">
        <v>60</v>
      </c>
      <c r="BG3037" t="s">
        <v>1061</v>
      </c>
      <c r="BJ3037" t="s">
        <v>1061</v>
      </c>
      <c r="BK3037" t="s">
        <v>963</v>
      </c>
    </row>
    <row r="3038" spans="21:63">
      <c r="U3038" t="s">
        <v>232</v>
      </c>
      <c r="V3038" t="s">
        <v>230</v>
      </c>
      <c r="W3038" t="s">
        <v>233</v>
      </c>
      <c r="X3038">
        <v>2</v>
      </c>
      <c r="Y3038">
        <v>1009</v>
      </c>
      <c r="Z3038" t="s">
        <v>1065</v>
      </c>
      <c r="AA3038" t="s">
        <v>1066</v>
      </c>
      <c r="AB3038">
        <v>1</v>
      </c>
      <c r="AC3038" t="s">
        <v>960</v>
      </c>
      <c r="AD3038">
        <v>6</v>
      </c>
      <c r="AE3038">
        <v>20110930</v>
      </c>
      <c r="AF3038" s="358">
        <v>40816</v>
      </c>
      <c r="AG3038" s="147">
        <v>40816</v>
      </c>
      <c r="AH3038" s="147">
        <v>2011</v>
      </c>
      <c r="BF3038">
        <v>50</v>
      </c>
      <c r="BG3038" t="s">
        <v>1061</v>
      </c>
      <c r="BJ3038" t="s">
        <v>1061</v>
      </c>
      <c r="BK3038" t="s">
        <v>963</v>
      </c>
    </row>
    <row r="3039" spans="21:63">
      <c r="U3039" t="s">
        <v>232</v>
      </c>
      <c r="V3039" t="s">
        <v>230</v>
      </c>
      <c r="W3039" t="s">
        <v>233</v>
      </c>
      <c r="X3039">
        <v>2</v>
      </c>
      <c r="Y3039">
        <v>1009</v>
      </c>
      <c r="Z3039" t="s">
        <v>1065</v>
      </c>
      <c r="AA3039" t="s">
        <v>1066</v>
      </c>
      <c r="AB3039">
        <v>1</v>
      </c>
      <c r="AC3039" t="s">
        <v>960</v>
      </c>
      <c r="AD3039">
        <v>6</v>
      </c>
      <c r="AE3039">
        <v>20120331</v>
      </c>
      <c r="AF3039" s="358">
        <v>40999</v>
      </c>
      <c r="AG3039" s="147">
        <v>40999</v>
      </c>
      <c r="AH3039" s="147">
        <v>2012</v>
      </c>
      <c r="BF3039">
        <v>50</v>
      </c>
      <c r="BG3039" t="s">
        <v>1061</v>
      </c>
      <c r="BJ3039" t="s">
        <v>1061</v>
      </c>
      <c r="BK3039" t="s">
        <v>963</v>
      </c>
    </row>
    <row r="3040" spans="21:63">
      <c r="U3040" t="s">
        <v>232</v>
      </c>
      <c r="V3040" t="s">
        <v>230</v>
      </c>
      <c r="W3040" t="s">
        <v>233</v>
      </c>
      <c r="X3040">
        <v>2</v>
      </c>
      <c r="Y3040">
        <v>1042</v>
      </c>
      <c r="Z3040" t="s">
        <v>1024</v>
      </c>
      <c r="AA3040" t="s">
        <v>1025</v>
      </c>
      <c r="AB3040">
        <v>1</v>
      </c>
      <c r="AC3040" t="s">
        <v>960</v>
      </c>
      <c r="AD3040">
        <v>1</v>
      </c>
      <c r="AE3040">
        <v>20120531</v>
      </c>
      <c r="AF3040" s="358">
        <v>41060</v>
      </c>
      <c r="AG3040" s="147">
        <v>41060</v>
      </c>
      <c r="AH3040" s="147">
        <v>2012</v>
      </c>
      <c r="AU3040">
        <v>3.0000000000000001E-3</v>
      </c>
      <c r="AV3040" t="s">
        <v>976</v>
      </c>
      <c r="AY3040" t="s">
        <v>976</v>
      </c>
      <c r="AZ3040" t="s">
        <v>962</v>
      </c>
      <c r="BF3040">
        <v>3.0000000000000001E-3</v>
      </c>
      <c r="BG3040" t="s">
        <v>976</v>
      </c>
      <c r="BJ3040" t="s">
        <v>976</v>
      </c>
      <c r="BK3040" t="s">
        <v>963</v>
      </c>
    </row>
    <row r="3041" spans="21:63">
      <c r="U3041" t="s">
        <v>232</v>
      </c>
      <c r="V3041" t="s">
        <v>230</v>
      </c>
      <c r="W3041" t="s">
        <v>233</v>
      </c>
      <c r="X3041">
        <v>2</v>
      </c>
      <c r="Y3041">
        <v>1042</v>
      </c>
      <c r="Z3041" t="s">
        <v>1024</v>
      </c>
      <c r="AA3041" t="s">
        <v>1025</v>
      </c>
      <c r="AB3041">
        <v>1</v>
      </c>
      <c r="AC3041" t="s">
        <v>960</v>
      </c>
      <c r="AD3041">
        <v>1</v>
      </c>
      <c r="AE3041">
        <v>20120630</v>
      </c>
      <c r="AF3041" s="358">
        <v>41090</v>
      </c>
      <c r="AG3041" s="147">
        <v>41090</v>
      </c>
      <c r="AH3041" s="147">
        <v>2012</v>
      </c>
      <c r="AU3041">
        <v>2E-3</v>
      </c>
      <c r="AV3041" t="s">
        <v>976</v>
      </c>
      <c r="AY3041" t="s">
        <v>976</v>
      </c>
      <c r="AZ3041" t="s">
        <v>962</v>
      </c>
      <c r="BF3041">
        <v>2E-3</v>
      </c>
      <c r="BG3041" t="s">
        <v>976</v>
      </c>
      <c r="BJ3041" t="s">
        <v>976</v>
      </c>
      <c r="BK3041" t="s">
        <v>963</v>
      </c>
    </row>
    <row r="3042" spans="21:63">
      <c r="U3042" t="s">
        <v>232</v>
      </c>
      <c r="V3042" t="s">
        <v>230</v>
      </c>
      <c r="W3042" t="s">
        <v>233</v>
      </c>
      <c r="X3042">
        <v>2</v>
      </c>
      <c r="Y3042">
        <v>1042</v>
      </c>
      <c r="Z3042" t="s">
        <v>1024</v>
      </c>
      <c r="AA3042" t="s">
        <v>1025</v>
      </c>
      <c r="AB3042">
        <v>1</v>
      </c>
      <c r="AC3042" t="s">
        <v>960</v>
      </c>
      <c r="AD3042">
        <v>1</v>
      </c>
      <c r="AE3042">
        <v>20120731</v>
      </c>
      <c r="AF3042" s="358">
        <v>41121</v>
      </c>
      <c r="AG3042" s="147">
        <v>41121</v>
      </c>
      <c r="AH3042" s="147">
        <v>2012</v>
      </c>
      <c r="AU3042">
        <v>2E-3</v>
      </c>
      <c r="AV3042" t="s">
        <v>976</v>
      </c>
      <c r="AY3042" t="s">
        <v>976</v>
      </c>
      <c r="AZ3042" t="s">
        <v>962</v>
      </c>
      <c r="BF3042">
        <v>2E-3</v>
      </c>
      <c r="BG3042" t="s">
        <v>976</v>
      </c>
      <c r="BJ3042" t="s">
        <v>976</v>
      </c>
      <c r="BK3042" t="s">
        <v>963</v>
      </c>
    </row>
    <row r="3043" spans="21:63">
      <c r="U3043" t="s">
        <v>232</v>
      </c>
      <c r="V3043" t="s">
        <v>230</v>
      </c>
      <c r="W3043" t="s">
        <v>233</v>
      </c>
      <c r="X3043">
        <v>2</v>
      </c>
      <c r="Y3043">
        <v>1042</v>
      </c>
      <c r="Z3043" t="s">
        <v>1024</v>
      </c>
      <c r="AA3043" t="s">
        <v>1025</v>
      </c>
      <c r="AB3043">
        <v>1</v>
      </c>
      <c r="AC3043" t="s">
        <v>960</v>
      </c>
      <c r="AD3043">
        <v>1</v>
      </c>
      <c r="AE3043">
        <v>20120831</v>
      </c>
      <c r="AF3043" s="358">
        <v>41152</v>
      </c>
      <c r="AG3043" s="147">
        <v>41152</v>
      </c>
      <c r="AH3043" s="147">
        <v>2012</v>
      </c>
      <c r="AU3043">
        <v>2E-3</v>
      </c>
      <c r="AV3043" t="s">
        <v>976</v>
      </c>
      <c r="AY3043" t="s">
        <v>976</v>
      </c>
      <c r="AZ3043" t="s">
        <v>962</v>
      </c>
      <c r="BF3043">
        <v>2E-3</v>
      </c>
      <c r="BG3043" t="s">
        <v>976</v>
      </c>
      <c r="BJ3043" t="s">
        <v>976</v>
      </c>
      <c r="BK3043" t="s">
        <v>963</v>
      </c>
    </row>
    <row r="3044" spans="21:63">
      <c r="U3044" t="s">
        <v>232</v>
      </c>
      <c r="V3044" t="s">
        <v>230</v>
      </c>
      <c r="W3044" t="s">
        <v>233</v>
      </c>
      <c r="X3044">
        <v>2</v>
      </c>
      <c r="Y3044">
        <v>1042</v>
      </c>
      <c r="Z3044" t="s">
        <v>1024</v>
      </c>
      <c r="AA3044" t="s">
        <v>1025</v>
      </c>
      <c r="AB3044">
        <v>1</v>
      </c>
      <c r="AC3044" t="s">
        <v>960</v>
      </c>
      <c r="AD3044">
        <v>1</v>
      </c>
      <c r="AE3044">
        <v>20120930</v>
      </c>
      <c r="AF3044" s="358">
        <v>41182</v>
      </c>
      <c r="AG3044" s="147">
        <v>41182</v>
      </c>
      <c r="AH3044" s="147">
        <v>2012</v>
      </c>
      <c r="AU3044">
        <v>2E-3</v>
      </c>
      <c r="AV3044" t="s">
        <v>976</v>
      </c>
      <c r="AY3044" t="s">
        <v>976</v>
      </c>
      <c r="AZ3044" t="s">
        <v>962</v>
      </c>
      <c r="BF3044">
        <v>2E-3</v>
      </c>
      <c r="BG3044" t="s">
        <v>976</v>
      </c>
      <c r="BJ3044" t="s">
        <v>976</v>
      </c>
      <c r="BK3044" t="s">
        <v>963</v>
      </c>
    </row>
    <row r="3045" spans="21:63">
      <c r="U3045" t="s">
        <v>232</v>
      </c>
      <c r="V3045" t="s">
        <v>230</v>
      </c>
      <c r="W3045" t="s">
        <v>233</v>
      </c>
      <c r="X3045">
        <v>2</v>
      </c>
      <c r="Y3045">
        <v>1045</v>
      </c>
      <c r="Z3045" t="s">
        <v>1026</v>
      </c>
      <c r="AA3045" t="s">
        <v>1027</v>
      </c>
      <c r="AB3045">
        <v>1</v>
      </c>
      <c r="AC3045" t="s">
        <v>960</v>
      </c>
      <c r="AD3045">
        <v>1</v>
      </c>
      <c r="AE3045">
        <v>20090731</v>
      </c>
      <c r="AF3045" s="358">
        <v>40025</v>
      </c>
      <c r="AG3045" s="147">
        <v>40025</v>
      </c>
      <c r="AH3045" s="147">
        <v>2009</v>
      </c>
      <c r="AU3045">
        <v>0.09</v>
      </c>
      <c r="AV3045" t="s">
        <v>976</v>
      </c>
      <c r="AW3045" t="s">
        <v>971</v>
      </c>
      <c r="AX3045">
        <v>3.5</v>
      </c>
      <c r="AY3045" t="s">
        <v>976</v>
      </c>
      <c r="AZ3045" t="s">
        <v>962</v>
      </c>
      <c r="BF3045">
        <v>0.09</v>
      </c>
      <c r="BG3045" t="s">
        <v>976</v>
      </c>
      <c r="BH3045" t="s">
        <v>971</v>
      </c>
      <c r="BI3045">
        <v>7</v>
      </c>
      <c r="BJ3045" t="s">
        <v>976</v>
      </c>
      <c r="BK3045" t="s">
        <v>963</v>
      </c>
    </row>
    <row r="3046" spans="21:63">
      <c r="U3046" t="s">
        <v>232</v>
      </c>
      <c r="V3046" t="s">
        <v>230</v>
      </c>
      <c r="W3046" t="s">
        <v>233</v>
      </c>
      <c r="X3046">
        <v>2</v>
      </c>
      <c r="Y3046">
        <v>1045</v>
      </c>
      <c r="Z3046" t="s">
        <v>1026</v>
      </c>
      <c r="AA3046" t="s">
        <v>1027</v>
      </c>
      <c r="AB3046">
        <v>1</v>
      </c>
      <c r="AC3046" t="s">
        <v>960</v>
      </c>
      <c r="AD3046">
        <v>1</v>
      </c>
      <c r="AE3046">
        <v>20090831</v>
      </c>
      <c r="AF3046" s="358">
        <v>40056</v>
      </c>
      <c r="AG3046" s="147">
        <v>40056</v>
      </c>
      <c r="AH3046" s="147">
        <v>2009</v>
      </c>
      <c r="AU3046">
        <v>0.08</v>
      </c>
      <c r="AV3046" t="s">
        <v>976</v>
      </c>
      <c r="AW3046" t="s">
        <v>971</v>
      </c>
      <c r="AX3046">
        <v>3.5</v>
      </c>
      <c r="AY3046" t="s">
        <v>976</v>
      </c>
      <c r="AZ3046" t="s">
        <v>962</v>
      </c>
      <c r="BF3046">
        <v>0.08</v>
      </c>
      <c r="BG3046" t="s">
        <v>976</v>
      </c>
      <c r="BH3046" t="s">
        <v>971</v>
      </c>
      <c r="BI3046">
        <v>7</v>
      </c>
      <c r="BJ3046" t="s">
        <v>976</v>
      </c>
      <c r="BK3046" t="s">
        <v>963</v>
      </c>
    </row>
    <row r="3047" spans="21:63">
      <c r="U3047" t="s">
        <v>232</v>
      </c>
      <c r="V3047" t="s">
        <v>230</v>
      </c>
      <c r="W3047" t="s">
        <v>233</v>
      </c>
      <c r="X3047">
        <v>2</v>
      </c>
      <c r="Y3047">
        <v>1045</v>
      </c>
      <c r="Z3047" t="s">
        <v>1026</v>
      </c>
      <c r="AA3047" t="s">
        <v>1027</v>
      </c>
      <c r="AB3047">
        <v>1</v>
      </c>
      <c r="AC3047" t="s">
        <v>960</v>
      </c>
      <c r="AD3047">
        <v>1</v>
      </c>
      <c r="AE3047">
        <v>20090930</v>
      </c>
      <c r="AF3047" s="358">
        <v>40086</v>
      </c>
      <c r="AG3047" s="147">
        <v>40086</v>
      </c>
      <c r="AH3047" s="147">
        <v>2009</v>
      </c>
      <c r="AU3047">
        <v>0.11</v>
      </c>
      <c r="AV3047" t="s">
        <v>976</v>
      </c>
      <c r="AW3047" t="s">
        <v>971</v>
      </c>
      <c r="AX3047">
        <v>3.5</v>
      </c>
      <c r="AY3047" t="s">
        <v>976</v>
      </c>
      <c r="AZ3047" t="s">
        <v>962</v>
      </c>
      <c r="BF3047">
        <v>0.11</v>
      </c>
      <c r="BG3047" t="s">
        <v>976</v>
      </c>
      <c r="BH3047" t="s">
        <v>971</v>
      </c>
      <c r="BI3047">
        <v>7</v>
      </c>
      <c r="BJ3047" t="s">
        <v>976</v>
      </c>
      <c r="BK3047" t="s">
        <v>963</v>
      </c>
    </row>
    <row r="3048" spans="21:63">
      <c r="U3048" t="s">
        <v>232</v>
      </c>
      <c r="V3048" t="s">
        <v>230</v>
      </c>
      <c r="W3048" t="s">
        <v>233</v>
      </c>
      <c r="X3048">
        <v>2</v>
      </c>
      <c r="Y3048">
        <v>1045</v>
      </c>
      <c r="Z3048" t="s">
        <v>1026</v>
      </c>
      <c r="AA3048" t="s">
        <v>1027</v>
      </c>
      <c r="AB3048">
        <v>1</v>
      </c>
      <c r="AC3048" t="s">
        <v>960</v>
      </c>
      <c r="AD3048">
        <v>1</v>
      </c>
      <c r="AE3048">
        <v>20091031</v>
      </c>
      <c r="AF3048" s="358">
        <v>40117</v>
      </c>
      <c r="AG3048" s="147">
        <v>40117</v>
      </c>
      <c r="AH3048" s="147">
        <v>2009</v>
      </c>
      <c r="AU3048">
        <v>0.17</v>
      </c>
      <c r="AV3048" t="s">
        <v>976</v>
      </c>
      <c r="AW3048" t="s">
        <v>971</v>
      </c>
      <c r="AX3048">
        <v>3.5</v>
      </c>
      <c r="AY3048" t="s">
        <v>976</v>
      </c>
      <c r="AZ3048" t="s">
        <v>962</v>
      </c>
      <c r="BF3048">
        <v>0.17</v>
      </c>
      <c r="BG3048" t="s">
        <v>976</v>
      </c>
      <c r="BH3048" t="s">
        <v>971</v>
      </c>
      <c r="BI3048">
        <v>7</v>
      </c>
      <c r="BJ3048" t="s">
        <v>976</v>
      </c>
      <c r="BK3048" t="s">
        <v>963</v>
      </c>
    </row>
    <row r="3049" spans="21:63">
      <c r="U3049" t="s">
        <v>232</v>
      </c>
      <c r="V3049" t="s">
        <v>230</v>
      </c>
      <c r="W3049" t="s">
        <v>233</v>
      </c>
      <c r="X3049">
        <v>2</v>
      </c>
      <c r="Y3049">
        <v>1045</v>
      </c>
      <c r="Z3049" t="s">
        <v>1026</v>
      </c>
      <c r="AA3049" t="s">
        <v>1027</v>
      </c>
      <c r="AB3049">
        <v>1</v>
      </c>
      <c r="AC3049" t="s">
        <v>960</v>
      </c>
      <c r="AD3049">
        <v>1</v>
      </c>
      <c r="AE3049">
        <v>20091130</v>
      </c>
      <c r="AF3049" s="358">
        <v>40147</v>
      </c>
      <c r="AG3049" s="147">
        <v>40147</v>
      </c>
      <c r="AH3049" s="147">
        <v>2009</v>
      </c>
      <c r="AU3049">
        <v>0.09</v>
      </c>
      <c r="AV3049" t="s">
        <v>976</v>
      </c>
      <c r="AW3049" t="s">
        <v>971</v>
      </c>
      <c r="AX3049">
        <v>3.5</v>
      </c>
      <c r="AY3049" t="s">
        <v>976</v>
      </c>
      <c r="AZ3049" t="s">
        <v>962</v>
      </c>
      <c r="BF3049">
        <v>0.09</v>
      </c>
      <c r="BG3049" t="s">
        <v>976</v>
      </c>
      <c r="BH3049" t="s">
        <v>971</v>
      </c>
      <c r="BI3049">
        <v>7</v>
      </c>
      <c r="BJ3049" t="s">
        <v>976</v>
      </c>
      <c r="BK3049" t="s">
        <v>963</v>
      </c>
    </row>
    <row r="3050" spans="21:63">
      <c r="U3050" t="s">
        <v>232</v>
      </c>
      <c r="V3050" t="s">
        <v>230</v>
      </c>
      <c r="W3050" t="s">
        <v>233</v>
      </c>
      <c r="X3050">
        <v>2</v>
      </c>
      <c r="Y3050">
        <v>1045</v>
      </c>
      <c r="Z3050" t="s">
        <v>1026</v>
      </c>
      <c r="AA3050" t="s">
        <v>1027</v>
      </c>
      <c r="AB3050">
        <v>1</v>
      </c>
      <c r="AC3050" t="s">
        <v>960</v>
      </c>
      <c r="AD3050">
        <v>1</v>
      </c>
      <c r="AE3050">
        <v>20091231</v>
      </c>
      <c r="AF3050" s="358">
        <v>40178</v>
      </c>
      <c r="AG3050" s="147">
        <v>40178</v>
      </c>
      <c r="AH3050" s="147">
        <v>2009</v>
      </c>
      <c r="AU3050">
        <v>0.12</v>
      </c>
      <c r="AV3050" t="s">
        <v>976</v>
      </c>
      <c r="AW3050" t="s">
        <v>971</v>
      </c>
      <c r="AX3050">
        <v>3.5</v>
      </c>
      <c r="AY3050" t="s">
        <v>976</v>
      </c>
      <c r="AZ3050" t="s">
        <v>962</v>
      </c>
      <c r="BF3050">
        <v>0.12</v>
      </c>
      <c r="BG3050" t="s">
        <v>976</v>
      </c>
      <c r="BH3050" t="s">
        <v>971</v>
      </c>
      <c r="BI3050">
        <v>7</v>
      </c>
      <c r="BJ3050" t="s">
        <v>976</v>
      </c>
      <c r="BK3050" t="s">
        <v>963</v>
      </c>
    </row>
    <row r="3051" spans="21:63">
      <c r="U3051" t="s">
        <v>232</v>
      </c>
      <c r="V3051" t="s">
        <v>230</v>
      </c>
      <c r="W3051" t="s">
        <v>233</v>
      </c>
      <c r="X3051">
        <v>2</v>
      </c>
      <c r="Y3051">
        <v>1045</v>
      </c>
      <c r="Z3051" t="s">
        <v>1026</v>
      </c>
      <c r="AA3051" t="s">
        <v>1027</v>
      </c>
      <c r="AB3051">
        <v>1</v>
      </c>
      <c r="AC3051" t="s">
        <v>960</v>
      </c>
      <c r="AD3051">
        <v>1</v>
      </c>
      <c r="AE3051">
        <v>20100131</v>
      </c>
      <c r="AF3051" s="358">
        <v>40209</v>
      </c>
      <c r="AG3051" s="147">
        <v>40209</v>
      </c>
      <c r="AH3051" s="147">
        <v>2010</v>
      </c>
      <c r="AU3051">
        <v>0.19</v>
      </c>
      <c r="AV3051" t="s">
        <v>976</v>
      </c>
      <c r="AW3051" t="s">
        <v>971</v>
      </c>
      <c r="AX3051">
        <v>3.5</v>
      </c>
      <c r="AY3051" t="s">
        <v>976</v>
      </c>
      <c r="AZ3051" t="s">
        <v>962</v>
      </c>
      <c r="BF3051">
        <v>0.19</v>
      </c>
      <c r="BG3051" t="s">
        <v>976</v>
      </c>
      <c r="BH3051" t="s">
        <v>971</v>
      </c>
      <c r="BI3051">
        <v>7</v>
      </c>
      <c r="BJ3051" t="s">
        <v>976</v>
      </c>
      <c r="BK3051" t="s">
        <v>963</v>
      </c>
    </row>
    <row r="3052" spans="21:63">
      <c r="U3052" t="s">
        <v>232</v>
      </c>
      <c r="V3052" t="s">
        <v>230</v>
      </c>
      <c r="W3052" t="s">
        <v>233</v>
      </c>
      <c r="X3052">
        <v>2</v>
      </c>
      <c r="Y3052">
        <v>1045</v>
      </c>
      <c r="Z3052" t="s">
        <v>1026</v>
      </c>
      <c r="AA3052" t="s">
        <v>1027</v>
      </c>
      <c r="AB3052">
        <v>1</v>
      </c>
      <c r="AC3052" t="s">
        <v>960</v>
      </c>
      <c r="AD3052">
        <v>1</v>
      </c>
      <c r="AE3052">
        <v>20100228</v>
      </c>
      <c r="AF3052" s="358">
        <v>40237</v>
      </c>
      <c r="AG3052" s="147">
        <v>40237</v>
      </c>
      <c r="AH3052" s="147">
        <v>2010</v>
      </c>
      <c r="AU3052">
        <v>0.11</v>
      </c>
      <c r="AV3052" t="s">
        <v>976</v>
      </c>
      <c r="AW3052" t="s">
        <v>971</v>
      </c>
      <c r="AX3052">
        <v>3.5</v>
      </c>
      <c r="AY3052" t="s">
        <v>976</v>
      </c>
      <c r="AZ3052" t="s">
        <v>962</v>
      </c>
      <c r="BF3052">
        <v>0.11</v>
      </c>
      <c r="BG3052" t="s">
        <v>976</v>
      </c>
      <c r="BH3052" t="s">
        <v>971</v>
      </c>
      <c r="BI3052">
        <v>7</v>
      </c>
      <c r="BJ3052" t="s">
        <v>976</v>
      </c>
      <c r="BK3052" t="s">
        <v>963</v>
      </c>
    </row>
    <row r="3053" spans="21:63">
      <c r="U3053" t="s">
        <v>232</v>
      </c>
      <c r="V3053" t="s">
        <v>230</v>
      </c>
      <c r="W3053" t="s">
        <v>233</v>
      </c>
      <c r="X3053">
        <v>2</v>
      </c>
      <c r="Y3053">
        <v>1045</v>
      </c>
      <c r="Z3053" t="s">
        <v>1026</v>
      </c>
      <c r="AA3053" t="s">
        <v>1027</v>
      </c>
      <c r="AB3053">
        <v>1</v>
      </c>
      <c r="AC3053" t="s">
        <v>960</v>
      </c>
      <c r="AD3053">
        <v>1</v>
      </c>
      <c r="AE3053">
        <v>20100331</v>
      </c>
      <c r="AF3053" s="358">
        <v>40268</v>
      </c>
      <c r="AG3053" s="147">
        <v>40268</v>
      </c>
      <c r="AH3053" s="147">
        <v>2010</v>
      </c>
      <c r="AU3053">
        <v>0.11</v>
      </c>
      <c r="AV3053" t="s">
        <v>976</v>
      </c>
      <c r="AW3053" t="s">
        <v>971</v>
      </c>
      <c r="AX3053">
        <v>3.5</v>
      </c>
      <c r="AY3053" t="s">
        <v>976</v>
      </c>
      <c r="AZ3053" t="s">
        <v>962</v>
      </c>
      <c r="BF3053">
        <v>0.11</v>
      </c>
      <c r="BG3053" t="s">
        <v>976</v>
      </c>
      <c r="BH3053" t="s">
        <v>971</v>
      </c>
      <c r="BI3053">
        <v>7</v>
      </c>
      <c r="BJ3053" t="s">
        <v>976</v>
      </c>
      <c r="BK3053" t="s">
        <v>963</v>
      </c>
    </row>
    <row r="3054" spans="21:63">
      <c r="U3054" t="s">
        <v>232</v>
      </c>
      <c r="V3054" t="s">
        <v>230</v>
      </c>
      <c r="W3054" t="s">
        <v>233</v>
      </c>
      <c r="X3054">
        <v>2</v>
      </c>
      <c r="Y3054">
        <v>1045</v>
      </c>
      <c r="Z3054" t="s">
        <v>1026</v>
      </c>
      <c r="AA3054" t="s">
        <v>1027</v>
      </c>
      <c r="AB3054">
        <v>1</v>
      </c>
      <c r="AC3054" t="s">
        <v>960</v>
      </c>
      <c r="AD3054">
        <v>1</v>
      </c>
      <c r="AE3054">
        <v>20100430</v>
      </c>
      <c r="AF3054" s="358">
        <v>40298</v>
      </c>
      <c r="AG3054" s="147">
        <v>40298</v>
      </c>
      <c r="AH3054" s="147">
        <v>2010</v>
      </c>
      <c r="AU3054">
        <v>0.12</v>
      </c>
      <c r="AV3054" t="s">
        <v>976</v>
      </c>
      <c r="AW3054" t="s">
        <v>971</v>
      </c>
      <c r="AX3054">
        <v>3.5</v>
      </c>
      <c r="AY3054" t="s">
        <v>976</v>
      </c>
      <c r="AZ3054" t="s">
        <v>962</v>
      </c>
      <c r="BF3054">
        <v>0.12</v>
      </c>
      <c r="BG3054" t="s">
        <v>976</v>
      </c>
      <c r="BH3054" t="s">
        <v>971</v>
      </c>
      <c r="BI3054">
        <v>7</v>
      </c>
      <c r="BJ3054" t="s">
        <v>976</v>
      </c>
      <c r="BK3054" t="s">
        <v>963</v>
      </c>
    </row>
    <row r="3055" spans="21:63">
      <c r="U3055" t="s">
        <v>232</v>
      </c>
      <c r="V3055" t="s">
        <v>230</v>
      </c>
      <c r="W3055" t="s">
        <v>233</v>
      </c>
      <c r="X3055">
        <v>2</v>
      </c>
      <c r="Y3055">
        <v>1045</v>
      </c>
      <c r="Z3055" t="s">
        <v>1026</v>
      </c>
      <c r="AA3055" t="s">
        <v>1027</v>
      </c>
      <c r="AB3055">
        <v>1</v>
      </c>
      <c r="AC3055" t="s">
        <v>960</v>
      </c>
      <c r="AD3055">
        <v>1</v>
      </c>
      <c r="AE3055">
        <v>20100531</v>
      </c>
      <c r="AF3055" s="358">
        <v>40329</v>
      </c>
      <c r="AG3055" s="147">
        <v>40329</v>
      </c>
      <c r="AH3055" s="147">
        <v>2010</v>
      </c>
      <c r="AU3055">
        <v>0.13</v>
      </c>
      <c r="AV3055" t="s">
        <v>976</v>
      </c>
      <c r="AW3055" t="s">
        <v>971</v>
      </c>
      <c r="AX3055">
        <v>3.5</v>
      </c>
      <c r="AY3055" t="s">
        <v>976</v>
      </c>
      <c r="AZ3055" t="s">
        <v>962</v>
      </c>
      <c r="BF3055">
        <v>0.13</v>
      </c>
      <c r="BG3055" t="s">
        <v>976</v>
      </c>
      <c r="BH3055" t="s">
        <v>971</v>
      </c>
      <c r="BI3055">
        <v>7</v>
      </c>
      <c r="BJ3055" t="s">
        <v>976</v>
      </c>
      <c r="BK3055" t="s">
        <v>963</v>
      </c>
    </row>
    <row r="3056" spans="21:63">
      <c r="U3056" t="s">
        <v>232</v>
      </c>
      <c r="V3056" t="s">
        <v>230</v>
      </c>
      <c r="W3056" t="s">
        <v>233</v>
      </c>
      <c r="X3056">
        <v>2</v>
      </c>
      <c r="Y3056">
        <v>1045</v>
      </c>
      <c r="Z3056" t="s">
        <v>1026</v>
      </c>
      <c r="AA3056" t="s">
        <v>1027</v>
      </c>
      <c r="AB3056">
        <v>1</v>
      </c>
      <c r="AC3056" t="s">
        <v>960</v>
      </c>
      <c r="AD3056">
        <v>1</v>
      </c>
      <c r="AE3056">
        <v>20100630</v>
      </c>
      <c r="AF3056" s="358">
        <v>40359</v>
      </c>
      <c r="AG3056" s="147">
        <v>40359</v>
      </c>
      <c r="AH3056" s="147">
        <v>2010</v>
      </c>
      <c r="AU3056">
        <v>0.13</v>
      </c>
      <c r="AV3056" t="s">
        <v>976</v>
      </c>
      <c r="AW3056" t="s">
        <v>971</v>
      </c>
      <c r="AX3056">
        <v>3.5</v>
      </c>
      <c r="AY3056" t="s">
        <v>976</v>
      </c>
      <c r="AZ3056" t="s">
        <v>962</v>
      </c>
      <c r="BF3056">
        <v>0.13</v>
      </c>
      <c r="BG3056" t="s">
        <v>976</v>
      </c>
      <c r="BH3056" t="s">
        <v>971</v>
      </c>
      <c r="BI3056">
        <v>7</v>
      </c>
      <c r="BJ3056" t="s">
        <v>976</v>
      </c>
      <c r="BK3056" t="s">
        <v>963</v>
      </c>
    </row>
    <row r="3057" spans="21:63">
      <c r="U3057" t="s">
        <v>232</v>
      </c>
      <c r="V3057" t="s">
        <v>230</v>
      </c>
      <c r="W3057" t="s">
        <v>233</v>
      </c>
      <c r="X3057">
        <v>2</v>
      </c>
      <c r="Y3057">
        <v>1045</v>
      </c>
      <c r="Z3057" t="s">
        <v>1026</v>
      </c>
      <c r="AA3057" t="s">
        <v>1027</v>
      </c>
      <c r="AB3057">
        <v>1</v>
      </c>
      <c r="AC3057" t="s">
        <v>960</v>
      </c>
      <c r="AD3057">
        <v>1</v>
      </c>
      <c r="AE3057">
        <v>20100731</v>
      </c>
      <c r="AF3057" s="358">
        <v>40390</v>
      </c>
      <c r="AG3057" s="147">
        <v>40390</v>
      </c>
      <c r="AH3057" s="147">
        <v>2010</v>
      </c>
      <c r="AU3057">
        <v>0.06</v>
      </c>
      <c r="AV3057" t="s">
        <v>976</v>
      </c>
      <c r="AW3057" t="s">
        <v>971</v>
      </c>
      <c r="AX3057">
        <v>3.5</v>
      </c>
      <c r="AY3057" t="s">
        <v>976</v>
      </c>
      <c r="AZ3057" t="s">
        <v>962</v>
      </c>
      <c r="BF3057">
        <v>0.06</v>
      </c>
      <c r="BG3057" t="s">
        <v>976</v>
      </c>
      <c r="BH3057" t="s">
        <v>971</v>
      </c>
      <c r="BI3057">
        <v>7</v>
      </c>
      <c r="BJ3057" t="s">
        <v>976</v>
      </c>
      <c r="BK3057" t="s">
        <v>963</v>
      </c>
    </row>
    <row r="3058" spans="21:63">
      <c r="U3058" t="s">
        <v>232</v>
      </c>
      <c r="V3058" t="s">
        <v>230</v>
      </c>
      <c r="W3058" t="s">
        <v>233</v>
      </c>
      <c r="X3058">
        <v>2</v>
      </c>
      <c r="Y3058">
        <v>1045</v>
      </c>
      <c r="Z3058" t="s">
        <v>1026</v>
      </c>
      <c r="AA3058" t="s">
        <v>1027</v>
      </c>
      <c r="AB3058">
        <v>1</v>
      </c>
      <c r="AC3058" t="s">
        <v>960</v>
      </c>
      <c r="AD3058">
        <v>1</v>
      </c>
      <c r="AE3058">
        <v>20100831</v>
      </c>
      <c r="AF3058" s="358">
        <v>40421</v>
      </c>
      <c r="AG3058" s="147">
        <v>40421</v>
      </c>
      <c r="AH3058" s="147">
        <v>2010</v>
      </c>
      <c r="AU3058">
        <v>0.14000000000000001</v>
      </c>
      <c r="AV3058" t="s">
        <v>976</v>
      </c>
      <c r="AW3058" t="s">
        <v>971</v>
      </c>
      <c r="AX3058">
        <v>3.5</v>
      </c>
      <c r="AY3058" t="s">
        <v>976</v>
      </c>
      <c r="AZ3058" t="s">
        <v>962</v>
      </c>
      <c r="BF3058">
        <v>0.14000000000000001</v>
      </c>
      <c r="BG3058" t="s">
        <v>976</v>
      </c>
      <c r="BH3058" t="s">
        <v>971</v>
      </c>
      <c r="BI3058">
        <v>7</v>
      </c>
      <c r="BJ3058" t="s">
        <v>976</v>
      </c>
      <c r="BK3058" t="s">
        <v>963</v>
      </c>
    </row>
    <row r="3059" spans="21:63">
      <c r="U3059" t="s">
        <v>232</v>
      </c>
      <c r="V3059" t="s">
        <v>230</v>
      </c>
      <c r="W3059" t="s">
        <v>233</v>
      </c>
      <c r="X3059">
        <v>2</v>
      </c>
      <c r="Y3059">
        <v>1045</v>
      </c>
      <c r="Z3059" t="s">
        <v>1026</v>
      </c>
      <c r="AA3059" t="s">
        <v>1027</v>
      </c>
      <c r="AB3059">
        <v>1</v>
      </c>
      <c r="AC3059" t="s">
        <v>960</v>
      </c>
      <c r="AD3059">
        <v>1</v>
      </c>
      <c r="AE3059">
        <v>20100930</v>
      </c>
      <c r="AF3059" s="358">
        <v>40451</v>
      </c>
      <c r="AG3059" s="147">
        <v>40451</v>
      </c>
      <c r="AH3059" s="147">
        <v>2010</v>
      </c>
      <c r="AU3059">
        <v>0.12</v>
      </c>
      <c r="AV3059" t="s">
        <v>976</v>
      </c>
      <c r="AW3059" t="s">
        <v>971</v>
      </c>
      <c r="AX3059">
        <v>3.5</v>
      </c>
      <c r="AY3059" t="s">
        <v>976</v>
      </c>
      <c r="AZ3059" t="s">
        <v>962</v>
      </c>
      <c r="BF3059">
        <v>0.12</v>
      </c>
      <c r="BG3059" t="s">
        <v>976</v>
      </c>
      <c r="BH3059" t="s">
        <v>971</v>
      </c>
      <c r="BI3059">
        <v>7</v>
      </c>
      <c r="BJ3059" t="s">
        <v>976</v>
      </c>
      <c r="BK3059" t="s">
        <v>963</v>
      </c>
    </row>
    <row r="3060" spans="21:63">
      <c r="U3060" t="s">
        <v>232</v>
      </c>
      <c r="V3060" t="s">
        <v>230</v>
      </c>
      <c r="W3060" t="s">
        <v>233</v>
      </c>
      <c r="X3060">
        <v>2</v>
      </c>
      <c r="Y3060">
        <v>1045</v>
      </c>
      <c r="Z3060" t="s">
        <v>1026</v>
      </c>
      <c r="AA3060" t="s">
        <v>1027</v>
      </c>
      <c r="AB3060">
        <v>1</v>
      </c>
      <c r="AC3060" t="s">
        <v>960</v>
      </c>
      <c r="AD3060">
        <v>1</v>
      </c>
      <c r="AE3060">
        <v>20101031</v>
      </c>
      <c r="AF3060" s="358">
        <v>40482</v>
      </c>
      <c r="AG3060" s="147">
        <v>40482</v>
      </c>
      <c r="AH3060" s="147">
        <v>2010</v>
      </c>
      <c r="AU3060">
        <v>0.16</v>
      </c>
      <c r="AV3060" t="s">
        <v>976</v>
      </c>
      <c r="AW3060" t="s">
        <v>971</v>
      </c>
      <c r="AX3060">
        <v>3.5</v>
      </c>
      <c r="AY3060" t="s">
        <v>976</v>
      </c>
      <c r="AZ3060" t="s">
        <v>962</v>
      </c>
      <c r="BF3060">
        <v>0.16</v>
      </c>
      <c r="BG3060" t="s">
        <v>976</v>
      </c>
      <c r="BH3060" t="s">
        <v>971</v>
      </c>
      <c r="BI3060">
        <v>7</v>
      </c>
      <c r="BJ3060" t="s">
        <v>976</v>
      </c>
      <c r="BK3060" t="s">
        <v>963</v>
      </c>
    </row>
    <row r="3061" spans="21:63">
      <c r="U3061" t="s">
        <v>232</v>
      </c>
      <c r="V3061" t="s">
        <v>230</v>
      </c>
      <c r="W3061" t="s">
        <v>233</v>
      </c>
      <c r="X3061">
        <v>2</v>
      </c>
      <c r="Y3061">
        <v>1045</v>
      </c>
      <c r="Z3061" t="s">
        <v>1026</v>
      </c>
      <c r="AA3061" t="s">
        <v>1027</v>
      </c>
      <c r="AB3061">
        <v>1</v>
      </c>
      <c r="AC3061" t="s">
        <v>960</v>
      </c>
      <c r="AD3061">
        <v>1</v>
      </c>
      <c r="AE3061">
        <v>20101130</v>
      </c>
      <c r="AF3061" s="358">
        <v>40512</v>
      </c>
      <c r="AG3061" s="147">
        <v>40512</v>
      </c>
      <c r="AH3061" s="147">
        <v>2010</v>
      </c>
      <c r="AU3061">
        <v>0.21</v>
      </c>
      <c r="AV3061" t="s">
        <v>976</v>
      </c>
      <c r="AW3061" t="s">
        <v>971</v>
      </c>
      <c r="AX3061">
        <v>3.5</v>
      </c>
      <c r="AY3061" t="s">
        <v>976</v>
      </c>
      <c r="AZ3061" t="s">
        <v>962</v>
      </c>
      <c r="BF3061">
        <v>0.21</v>
      </c>
      <c r="BG3061" t="s">
        <v>976</v>
      </c>
      <c r="BH3061" t="s">
        <v>971</v>
      </c>
      <c r="BI3061">
        <v>7</v>
      </c>
      <c r="BJ3061" t="s">
        <v>976</v>
      </c>
      <c r="BK3061" t="s">
        <v>963</v>
      </c>
    </row>
    <row r="3062" spans="21:63">
      <c r="U3062" t="s">
        <v>232</v>
      </c>
      <c r="V3062" t="s">
        <v>230</v>
      </c>
      <c r="W3062" t="s">
        <v>233</v>
      </c>
      <c r="X3062">
        <v>2</v>
      </c>
      <c r="Y3062">
        <v>1045</v>
      </c>
      <c r="Z3062" t="s">
        <v>1026</v>
      </c>
      <c r="AA3062" t="s">
        <v>1027</v>
      </c>
      <c r="AB3062">
        <v>1</v>
      </c>
      <c r="AC3062" t="s">
        <v>960</v>
      </c>
      <c r="AD3062">
        <v>1</v>
      </c>
      <c r="AE3062">
        <v>20101231</v>
      </c>
      <c r="AF3062" s="358">
        <v>40543</v>
      </c>
      <c r="AG3062" s="147">
        <v>40543</v>
      </c>
      <c r="AH3062" s="147">
        <v>2010</v>
      </c>
      <c r="AU3062">
        <v>0.23</v>
      </c>
      <c r="AV3062" t="s">
        <v>976</v>
      </c>
      <c r="AW3062" t="s">
        <v>971</v>
      </c>
      <c r="AX3062">
        <v>3.5</v>
      </c>
      <c r="AY3062" t="s">
        <v>976</v>
      </c>
      <c r="AZ3062" t="s">
        <v>962</v>
      </c>
      <c r="BF3062">
        <v>0.23</v>
      </c>
      <c r="BG3062" t="s">
        <v>976</v>
      </c>
      <c r="BH3062" t="s">
        <v>971</v>
      </c>
      <c r="BI3062">
        <v>7</v>
      </c>
      <c r="BJ3062" t="s">
        <v>976</v>
      </c>
      <c r="BK3062" t="s">
        <v>963</v>
      </c>
    </row>
    <row r="3063" spans="21:63">
      <c r="U3063" t="s">
        <v>232</v>
      </c>
      <c r="V3063" t="s">
        <v>230</v>
      </c>
      <c r="W3063" t="s">
        <v>233</v>
      </c>
      <c r="X3063">
        <v>2</v>
      </c>
      <c r="Y3063">
        <v>1045</v>
      </c>
      <c r="Z3063" t="s">
        <v>1026</v>
      </c>
      <c r="AA3063" t="s">
        <v>1027</v>
      </c>
      <c r="AB3063">
        <v>1</v>
      </c>
      <c r="AC3063" t="s">
        <v>960</v>
      </c>
      <c r="AD3063">
        <v>1</v>
      </c>
      <c r="AE3063">
        <v>20110131</v>
      </c>
      <c r="AF3063" s="358">
        <v>40574</v>
      </c>
      <c r="AG3063" s="147">
        <v>40574</v>
      </c>
      <c r="AH3063" s="147">
        <v>2011</v>
      </c>
      <c r="AU3063">
        <v>0.36</v>
      </c>
      <c r="AV3063" t="s">
        <v>976</v>
      </c>
      <c r="AW3063" t="s">
        <v>971</v>
      </c>
      <c r="AX3063">
        <v>3.5</v>
      </c>
      <c r="AY3063" t="s">
        <v>976</v>
      </c>
      <c r="AZ3063" t="s">
        <v>962</v>
      </c>
      <c r="BF3063">
        <v>0.36</v>
      </c>
      <c r="BG3063" t="s">
        <v>976</v>
      </c>
      <c r="BH3063" t="s">
        <v>971</v>
      </c>
      <c r="BI3063">
        <v>7</v>
      </c>
      <c r="BJ3063" t="s">
        <v>976</v>
      </c>
      <c r="BK3063" t="s">
        <v>963</v>
      </c>
    </row>
    <row r="3064" spans="21:63">
      <c r="U3064" t="s">
        <v>232</v>
      </c>
      <c r="V3064" t="s">
        <v>230</v>
      </c>
      <c r="W3064" t="s">
        <v>233</v>
      </c>
      <c r="X3064">
        <v>2</v>
      </c>
      <c r="Y3064">
        <v>1045</v>
      </c>
      <c r="Z3064" t="s">
        <v>1026</v>
      </c>
      <c r="AA3064" t="s">
        <v>1027</v>
      </c>
      <c r="AB3064">
        <v>1</v>
      </c>
      <c r="AC3064" t="s">
        <v>960</v>
      </c>
      <c r="AD3064">
        <v>1</v>
      </c>
      <c r="AE3064">
        <v>20110228</v>
      </c>
      <c r="AF3064" s="358">
        <v>40602</v>
      </c>
      <c r="AG3064" s="147">
        <v>40602</v>
      </c>
      <c r="AH3064" s="147">
        <v>2011</v>
      </c>
      <c r="AU3064">
        <v>0.1</v>
      </c>
      <c r="AV3064" t="s">
        <v>976</v>
      </c>
      <c r="AW3064" t="s">
        <v>971</v>
      </c>
      <c r="AX3064">
        <v>3.5</v>
      </c>
      <c r="AY3064" t="s">
        <v>976</v>
      </c>
      <c r="AZ3064" t="s">
        <v>962</v>
      </c>
      <c r="BF3064">
        <v>0.1</v>
      </c>
      <c r="BG3064" t="s">
        <v>976</v>
      </c>
      <c r="BH3064" t="s">
        <v>971</v>
      </c>
      <c r="BI3064">
        <v>7</v>
      </c>
      <c r="BJ3064" t="s">
        <v>976</v>
      </c>
      <c r="BK3064" t="s">
        <v>963</v>
      </c>
    </row>
    <row r="3065" spans="21:63">
      <c r="U3065" t="s">
        <v>232</v>
      </c>
      <c r="V3065" t="s">
        <v>230</v>
      </c>
      <c r="W3065" t="s">
        <v>233</v>
      </c>
      <c r="X3065">
        <v>2</v>
      </c>
      <c r="Y3065">
        <v>1045</v>
      </c>
      <c r="Z3065" t="s">
        <v>1026</v>
      </c>
      <c r="AA3065" t="s">
        <v>1027</v>
      </c>
      <c r="AB3065">
        <v>1</v>
      </c>
      <c r="AC3065" t="s">
        <v>960</v>
      </c>
      <c r="AD3065">
        <v>1</v>
      </c>
      <c r="AE3065">
        <v>20110331</v>
      </c>
      <c r="AF3065" s="358">
        <v>40633</v>
      </c>
      <c r="AG3065" s="147">
        <v>40633</v>
      </c>
      <c r="AH3065" s="147">
        <v>2011</v>
      </c>
      <c r="AU3065">
        <v>7.0000000000000007E-2</v>
      </c>
      <c r="AV3065" t="s">
        <v>976</v>
      </c>
      <c r="AW3065" t="s">
        <v>971</v>
      </c>
      <c r="AX3065">
        <v>3.5</v>
      </c>
      <c r="AY3065" t="s">
        <v>976</v>
      </c>
      <c r="AZ3065" t="s">
        <v>962</v>
      </c>
      <c r="BF3065">
        <v>7.0000000000000007E-2</v>
      </c>
      <c r="BG3065" t="s">
        <v>976</v>
      </c>
      <c r="BH3065" t="s">
        <v>971</v>
      </c>
      <c r="BI3065">
        <v>7</v>
      </c>
      <c r="BJ3065" t="s">
        <v>976</v>
      </c>
      <c r="BK3065" t="s">
        <v>963</v>
      </c>
    </row>
    <row r="3066" spans="21:63">
      <c r="U3066" t="s">
        <v>232</v>
      </c>
      <c r="V3066" t="s">
        <v>230</v>
      </c>
      <c r="W3066" t="s">
        <v>233</v>
      </c>
      <c r="X3066">
        <v>2</v>
      </c>
      <c r="Y3066">
        <v>1045</v>
      </c>
      <c r="Z3066" t="s">
        <v>1026</v>
      </c>
      <c r="AA3066" t="s">
        <v>1027</v>
      </c>
      <c r="AB3066">
        <v>1</v>
      </c>
      <c r="AC3066" t="s">
        <v>960</v>
      </c>
      <c r="AD3066">
        <v>1</v>
      </c>
      <c r="AE3066">
        <v>20110430</v>
      </c>
      <c r="AF3066" s="358">
        <v>40663</v>
      </c>
      <c r="AG3066" s="147">
        <v>40663</v>
      </c>
      <c r="AH3066" s="147">
        <v>2011</v>
      </c>
      <c r="AU3066">
        <v>0.11</v>
      </c>
      <c r="AV3066" t="s">
        <v>976</v>
      </c>
      <c r="AW3066" t="s">
        <v>971</v>
      </c>
      <c r="AX3066">
        <v>3.5</v>
      </c>
      <c r="AY3066" t="s">
        <v>976</v>
      </c>
      <c r="AZ3066" t="s">
        <v>962</v>
      </c>
      <c r="BF3066">
        <v>0.11</v>
      </c>
      <c r="BG3066" t="s">
        <v>976</v>
      </c>
      <c r="BH3066" t="s">
        <v>971</v>
      </c>
      <c r="BI3066">
        <v>7</v>
      </c>
      <c r="BJ3066" t="s">
        <v>976</v>
      </c>
      <c r="BK3066" t="s">
        <v>963</v>
      </c>
    </row>
    <row r="3067" spans="21:63">
      <c r="U3067" t="s">
        <v>232</v>
      </c>
      <c r="V3067" t="s">
        <v>230</v>
      </c>
      <c r="W3067" t="s">
        <v>233</v>
      </c>
      <c r="X3067">
        <v>2</v>
      </c>
      <c r="Y3067">
        <v>1045</v>
      </c>
      <c r="Z3067" t="s">
        <v>1026</v>
      </c>
      <c r="AA3067" t="s">
        <v>1027</v>
      </c>
      <c r="AB3067">
        <v>1</v>
      </c>
      <c r="AC3067" t="s">
        <v>960</v>
      </c>
      <c r="AD3067">
        <v>1</v>
      </c>
      <c r="AE3067">
        <v>20110531</v>
      </c>
      <c r="AF3067" s="358">
        <v>40694</v>
      </c>
      <c r="AG3067" s="147">
        <v>40694</v>
      </c>
      <c r="AH3067" s="147">
        <v>2011</v>
      </c>
      <c r="AU3067">
        <v>0.19</v>
      </c>
      <c r="AV3067" t="s">
        <v>976</v>
      </c>
      <c r="AW3067" t="s">
        <v>971</v>
      </c>
      <c r="AX3067">
        <v>3.5</v>
      </c>
      <c r="AY3067" t="s">
        <v>976</v>
      </c>
      <c r="AZ3067" t="s">
        <v>962</v>
      </c>
      <c r="BF3067">
        <v>0.19</v>
      </c>
      <c r="BG3067" t="s">
        <v>976</v>
      </c>
      <c r="BH3067" t="s">
        <v>971</v>
      </c>
      <c r="BI3067">
        <v>7</v>
      </c>
      <c r="BJ3067" t="s">
        <v>976</v>
      </c>
      <c r="BK3067" t="s">
        <v>963</v>
      </c>
    </row>
    <row r="3068" spans="21:63">
      <c r="U3068" t="s">
        <v>232</v>
      </c>
      <c r="V3068" t="s">
        <v>230</v>
      </c>
      <c r="W3068" t="s">
        <v>233</v>
      </c>
      <c r="X3068">
        <v>2</v>
      </c>
      <c r="Y3068">
        <v>1045</v>
      </c>
      <c r="Z3068" t="s">
        <v>1026</v>
      </c>
      <c r="AA3068" t="s">
        <v>1027</v>
      </c>
      <c r="AB3068">
        <v>1</v>
      </c>
      <c r="AC3068" t="s">
        <v>960</v>
      </c>
      <c r="AD3068">
        <v>1</v>
      </c>
      <c r="AE3068">
        <v>20110630</v>
      </c>
      <c r="AF3068" s="358">
        <v>40724</v>
      </c>
      <c r="AG3068" s="147">
        <v>40724</v>
      </c>
      <c r="AH3068" s="147">
        <v>2011</v>
      </c>
      <c r="AU3068">
        <v>0.11</v>
      </c>
      <c r="AV3068" t="s">
        <v>976</v>
      </c>
      <c r="AW3068" t="s">
        <v>971</v>
      </c>
      <c r="AX3068">
        <v>3.5</v>
      </c>
      <c r="AY3068" t="s">
        <v>976</v>
      </c>
      <c r="AZ3068" t="s">
        <v>962</v>
      </c>
      <c r="BF3068">
        <v>0.11</v>
      </c>
      <c r="BG3068" t="s">
        <v>976</v>
      </c>
      <c r="BH3068" t="s">
        <v>971</v>
      </c>
      <c r="BI3068">
        <v>7</v>
      </c>
      <c r="BJ3068" t="s">
        <v>976</v>
      </c>
      <c r="BK3068" t="s">
        <v>963</v>
      </c>
    </row>
    <row r="3069" spans="21:63">
      <c r="U3069" t="s">
        <v>232</v>
      </c>
      <c r="V3069" t="s">
        <v>230</v>
      </c>
      <c r="W3069" t="s">
        <v>233</v>
      </c>
      <c r="X3069">
        <v>2</v>
      </c>
      <c r="Y3069">
        <v>1045</v>
      </c>
      <c r="Z3069" t="s">
        <v>1026</v>
      </c>
      <c r="AA3069" t="s">
        <v>1027</v>
      </c>
      <c r="AB3069">
        <v>1</v>
      </c>
      <c r="AC3069" t="s">
        <v>960</v>
      </c>
      <c r="AD3069">
        <v>1</v>
      </c>
      <c r="AE3069">
        <v>20110731</v>
      </c>
      <c r="AF3069" s="358">
        <v>40755</v>
      </c>
      <c r="AG3069" s="147">
        <v>40755</v>
      </c>
      <c r="AH3069" s="147">
        <v>2011</v>
      </c>
      <c r="AU3069">
        <v>0.1</v>
      </c>
      <c r="AV3069" t="s">
        <v>976</v>
      </c>
      <c r="AW3069" t="s">
        <v>971</v>
      </c>
      <c r="AX3069">
        <v>3.5</v>
      </c>
      <c r="AY3069" t="s">
        <v>976</v>
      </c>
      <c r="AZ3069" t="s">
        <v>962</v>
      </c>
      <c r="BF3069">
        <v>0.1</v>
      </c>
      <c r="BG3069" t="s">
        <v>976</v>
      </c>
      <c r="BH3069" t="s">
        <v>971</v>
      </c>
      <c r="BI3069">
        <v>7</v>
      </c>
      <c r="BJ3069" t="s">
        <v>976</v>
      </c>
      <c r="BK3069" t="s">
        <v>963</v>
      </c>
    </row>
    <row r="3070" spans="21:63">
      <c r="U3070" t="s">
        <v>232</v>
      </c>
      <c r="V3070" t="s">
        <v>230</v>
      </c>
      <c r="W3070" t="s">
        <v>233</v>
      </c>
      <c r="X3070">
        <v>2</v>
      </c>
      <c r="Y3070">
        <v>1045</v>
      </c>
      <c r="Z3070" t="s">
        <v>1026</v>
      </c>
      <c r="AA3070" t="s">
        <v>1027</v>
      </c>
      <c r="AB3070">
        <v>1</v>
      </c>
      <c r="AC3070" t="s">
        <v>960</v>
      </c>
      <c r="AD3070">
        <v>1</v>
      </c>
      <c r="AE3070">
        <v>20110831</v>
      </c>
      <c r="AF3070" s="358">
        <v>40786</v>
      </c>
      <c r="AG3070" s="147">
        <v>40786</v>
      </c>
      <c r="AH3070" s="147">
        <v>2011</v>
      </c>
      <c r="AU3070">
        <v>0.08</v>
      </c>
      <c r="AV3070" t="s">
        <v>976</v>
      </c>
      <c r="AW3070" t="s">
        <v>971</v>
      </c>
      <c r="AX3070">
        <v>3.5</v>
      </c>
      <c r="AY3070" t="s">
        <v>976</v>
      </c>
      <c r="AZ3070" t="s">
        <v>962</v>
      </c>
      <c r="BF3070">
        <v>0.08</v>
      </c>
      <c r="BG3070" t="s">
        <v>976</v>
      </c>
      <c r="BH3070" t="s">
        <v>971</v>
      </c>
      <c r="BI3070">
        <v>7</v>
      </c>
      <c r="BJ3070" t="s">
        <v>976</v>
      </c>
      <c r="BK3070" t="s">
        <v>963</v>
      </c>
    </row>
    <row r="3071" spans="21:63">
      <c r="U3071" t="s">
        <v>232</v>
      </c>
      <c r="V3071" t="s">
        <v>230</v>
      </c>
      <c r="W3071" t="s">
        <v>233</v>
      </c>
      <c r="X3071">
        <v>2</v>
      </c>
      <c r="Y3071">
        <v>1045</v>
      </c>
      <c r="Z3071" t="s">
        <v>1026</v>
      </c>
      <c r="AA3071" t="s">
        <v>1027</v>
      </c>
      <c r="AB3071">
        <v>1</v>
      </c>
      <c r="AC3071" t="s">
        <v>960</v>
      </c>
      <c r="AD3071">
        <v>1</v>
      </c>
      <c r="AE3071">
        <v>20110930</v>
      </c>
      <c r="AF3071" s="358">
        <v>40816</v>
      </c>
      <c r="AG3071" s="147">
        <v>40816</v>
      </c>
      <c r="AH3071" s="147">
        <v>2011</v>
      </c>
      <c r="AU3071">
        <v>0.04</v>
      </c>
      <c r="AV3071" t="s">
        <v>976</v>
      </c>
      <c r="AW3071" t="s">
        <v>971</v>
      </c>
      <c r="AX3071">
        <v>3.5</v>
      </c>
      <c r="AY3071" t="s">
        <v>976</v>
      </c>
      <c r="AZ3071" t="s">
        <v>962</v>
      </c>
      <c r="BF3071">
        <v>0.04</v>
      </c>
      <c r="BG3071" t="s">
        <v>976</v>
      </c>
      <c r="BH3071" t="s">
        <v>971</v>
      </c>
      <c r="BI3071">
        <v>7</v>
      </c>
      <c r="BJ3071" t="s">
        <v>976</v>
      </c>
      <c r="BK3071" t="s">
        <v>963</v>
      </c>
    </row>
    <row r="3072" spans="21:63">
      <c r="U3072" t="s">
        <v>232</v>
      </c>
      <c r="V3072" t="s">
        <v>230</v>
      </c>
      <c r="W3072" t="s">
        <v>233</v>
      </c>
      <c r="X3072">
        <v>2</v>
      </c>
      <c r="Y3072">
        <v>1045</v>
      </c>
      <c r="Z3072" t="s">
        <v>1026</v>
      </c>
      <c r="AA3072" t="s">
        <v>1027</v>
      </c>
      <c r="AB3072">
        <v>1</v>
      </c>
      <c r="AC3072" t="s">
        <v>960</v>
      </c>
      <c r="AD3072">
        <v>1</v>
      </c>
      <c r="AE3072">
        <v>20111031</v>
      </c>
      <c r="AF3072" s="358">
        <v>40847</v>
      </c>
      <c r="AG3072" s="147">
        <v>40847</v>
      </c>
      <c r="AH3072" s="147">
        <v>2011</v>
      </c>
      <c r="AU3072">
        <v>0.1</v>
      </c>
      <c r="AV3072" t="s">
        <v>976</v>
      </c>
      <c r="AW3072" t="s">
        <v>971</v>
      </c>
      <c r="AX3072">
        <v>3.5</v>
      </c>
      <c r="AY3072" t="s">
        <v>976</v>
      </c>
      <c r="AZ3072" t="s">
        <v>962</v>
      </c>
      <c r="BF3072">
        <v>0.1</v>
      </c>
      <c r="BG3072" t="s">
        <v>976</v>
      </c>
      <c r="BH3072" t="s">
        <v>971</v>
      </c>
      <c r="BI3072">
        <v>7</v>
      </c>
      <c r="BJ3072" t="s">
        <v>976</v>
      </c>
      <c r="BK3072" t="s">
        <v>963</v>
      </c>
    </row>
    <row r="3073" spans="21:63">
      <c r="U3073" t="s">
        <v>232</v>
      </c>
      <c r="V3073" t="s">
        <v>230</v>
      </c>
      <c r="W3073" t="s">
        <v>233</v>
      </c>
      <c r="X3073">
        <v>2</v>
      </c>
      <c r="Y3073">
        <v>1045</v>
      </c>
      <c r="Z3073" t="s">
        <v>1026</v>
      </c>
      <c r="AA3073" t="s">
        <v>1027</v>
      </c>
      <c r="AB3073">
        <v>1</v>
      </c>
      <c r="AC3073" t="s">
        <v>960</v>
      </c>
      <c r="AD3073">
        <v>1</v>
      </c>
      <c r="AE3073">
        <v>20111130</v>
      </c>
      <c r="AF3073" s="358">
        <v>40877</v>
      </c>
      <c r="AG3073" s="147">
        <v>40877</v>
      </c>
      <c r="AH3073" s="147">
        <v>2011</v>
      </c>
      <c r="AU3073">
        <v>0.12</v>
      </c>
      <c r="AV3073" t="s">
        <v>976</v>
      </c>
      <c r="AW3073" t="s">
        <v>971</v>
      </c>
      <c r="AX3073">
        <v>3.5</v>
      </c>
      <c r="AY3073" t="s">
        <v>976</v>
      </c>
      <c r="AZ3073" t="s">
        <v>962</v>
      </c>
      <c r="BF3073">
        <v>0.12</v>
      </c>
      <c r="BG3073" t="s">
        <v>976</v>
      </c>
      <c r="BH3073" t="s">
        <v>971</v>
      </c>
      <c r="BI3073">
        <v>7</v>
      </c>
      <c r="BJ3073" t="s">
        <v>976</v>
      </c>
      <c r="BK3073" t="s">
        <v>963</v>
      </c>
    </row>
    <row r="3074" spans="21:63">
      <c r="U3074" t="s">
        <v>232</v>
      </c>
      <c r="V3074" t="s">
        <v>230</v>
      </c>
      <c r="W3074" t="s">
        <v>233</v>
      </c>
      <c r="X3074">
        <v>2</v>
      </c>
      <c r="Y3074">
        <v>1045</v>
      </c>
      <c r="Z3074" t="s">
        <v>1026</v>
      </c>
      <c r="AA3074" t="s">
        <v>1027</v>
      </c>
      <c r="AB3074">
        <v>1</v>
      </c>
      <c r="AC3074" t="s">
        <v>960</v>
      </c>
      <c r="AD3074">
        <v>1</v>
      </c>
      <c r="AE3074">
        <v>20111231</v>
      </c>
      <c r="AF3074" s="358">
        <v>40908</v>
      </c>
      <c r="AG3074" s="147">
        <v>40908</v>
      </c>
      <c r="AH3074" s="147">
        <v>2011</v>
      </c>
      <c r="AU3074">
        <v>0.22</v>
      </c>
      <c r="AV3074" t="s">
        <v>976</v>
      </c>
      <c r="AW3074" t="s">
        <v>971</v>
      </c>
      <c r="AX3074">
        <v>3.5</v>
      </c>
      <c r="AY3074" t="s">
        <v>976</v>
      </c>
      <c r="AZ3074" t="s">
        <v>962</v>
      </c>
      <c r="BF3074">
        <v>0.22</v>
      </c>
      <c r="BG3074" t="s">
        <v>976</v>
      </c>
      <c r="BH3074" t="s">
        <v>971</v>
      </c>
      <c r="BI3074">
        <v>7</v>
      </c>
      <c r="BJ3074" t="s">
        <v>976</v>
      </c>
      <c r="BK3074" t="s">
        <v>963</v>
      </c>
    </row>
    <row r="3075" spans="21:63">
      <c r="U3075" t="s">
        <v>232</v>
      </c>
      <c r="V3075" t="s">
        <v>230</v>
      </c>
      <c r="W3075" t="s">
        <v>233</v>
      </c>
      <c r="X3075">
        <v>2</v>
      </c>
      <c r="Y3075">
        <v>1045</v>
      </c>
      <c r="Z3075" t="s">
        <v>1026</v>
      </c>
      <c r="AA3075" t="s">
        <v>1027</v>
      </c>
      <c r="AB3075">
        <v>1</v>
      </c>
      <c r="AC3075" t="s">
        <v>960</v>
      </c>
      <c r="AD3075">
        <v>1</v>
      </c>
      <c r="AE3075">
        <v>20120131</v>
      </c>
      <c r="AF3075" s="358">
        <v>40939</v>
      </c>
      <c r="AG3075" s="147">
        <v>40939</v>
      </c>
      <c r="AH3075" s="147">
        <v>2012</v>
      </c>
      <c r="AU3075">
        <v>0.13</v>
      </c>
      <c r="AV3075" t="s">
        <v>976</v>
      </c>
      <c r="AW3075" t="s">
        <v>971</v>
      </c>
      <c r="AX3075">
        <v>3.5</v>
      </c>
      <c r="AY3075" t="s">
        <v>976</v>
      </c>
      <c r="AZ3075" t="s">
        <v>962</v>
      </c>
      <c r="BF3075">
        <v>0.13</v>
      </c>
      <c r="BG3075" t="s">
        <v>976</v>
      </c>
      <c r="BH3075" t="s">
        <v>971</v>
      </c>
      <c r="BI3075">
        <v>7</v>
      </c>
      <c r="BJ3075" t="s">
        <v>976</v>
      </c>
      <c r="BK3075" t="s">
        <v>963</v>
      </c>
    </row>
    <row r="3076" spans="21:63">
      <c r="U3076" t="s">
        <v>232</v>
      </c>
      <c r="V3076" t="s">
        <v>230</v>
      </c>
      <c r="W3076" t="s">
        <v>233</v>
      </c>
      <c r="X3076">
        <v>2</v>
      </c>
      <c r="Y3076">
        <v>1045</v>
      </c>
      <c r="Z3076" t="s">
        <v>1026</v>
      </c>
      <c r="AA3076" t="s">
        <v>1027</v>
      </c>
      <c r="AB3076">
        <v>1</v>
      </c>
      <c r="AC3076" t="s">
        <v>960</v>
      </c>
      <c r="AD3076">
        <v>1</v>
      </c>
      <c r="AE3076">
        <v>20120229</v>
      </c>
      <c r="AF3076" s="358">
        <v>40968</v>
      </c>
      <c r="AG3076" s="147">
        <v>40968</v>
      </c>
      <c r="AH3076" s="147">
        <v>2012</v>
      </c>
      <c r="AU3076">
        <v>0.15</v>
      </c>
      <c r="AV3076" t="s">
        <v>976</v>
      </c>
      <c r="AW3076" t="s">
        <v>971</v>
      </c>
      <c r="AX3076">
        <v>3.5</v>
      </c>
      <c r="AY3076" t="s">
        <v>976</v>
      </c>
      <c r="AZ3076" t="s">
        <v>962</v>
      </c>
      <c r="BF3076">
        <v>0.15</v>
      </c>
      <c r="BG3076" t="s">
        <v>976</v>
      </c>
      <c r="BH3076" t="s">
        <v>971</v>
      </c>
      <c r="BI3076">
        <v>7</v>
      </c>
      <c r="BJ3076" t="s">
        <v>976</v>
      </c>
      <c r="BK3076" t="s">
        <v>963</v>
      </c>
    </row>
    <row r="3077" spans="21:63">
      <c r="U3077" t="s">
        <v>232</v>
      </c>
      <c r="V3077" t="s">
        <v>230</v>
      </c>
      <c r="W3077" t="s">
        <v>233</v>
      </c>
      <c r="X3077">
        <v>2</v>
      </c>
      <c r="Y3077">
        <v>1045</v>
      </c>
      <c r="Z3077" t="s">
        <v>1026</v>
      </c>
      <c r="AA3077" t="s">
        <v>1027</v>
      </c>
      <c r="AB3077">
        <v>1</v>
      </c>
      <c r="AC3077" t="s">
        <v>960</v>
      </c>
      <c r="AD3077">
        <v>1</v>
      </c>
      <c r="AE3077">
        <v>20120331</v>
      </c>
      <c r="AF3077" s="358">
        <v>40999</v>
      </c>
      <c r="AG3077" s="147">
        <v>40999</v>
      </c>
      <c r="AH3077" s="147">
        <v>2012</v>
      </c>
      <c r="AU3077">
        <v>0.09</v>
      </c>
      <c r="AV3077" t="s">
        <v>976</v>
      </c>
      <c r="AW3077" t="s">
        <v>971</v>
      </c>
      <c r="AX3077">
        <v>3.5</v>
      </c>
      <c r="AY3077" t="s">
        <v>976</v>
      </c>
      <c r="AZ3077" t="s">
        <v>962</v>
      </c>
      <c r="BF3077">
        <v>0.09</v>
      </c>
      <c r="BG3077" t="s">
        <v>976</v>
      </c>
      <c r="BH3077" t="s">
        <v>971</v>
      </c>
      <c r="BI3077">
        <v>7</v>
      </c>
      <c r="BJ3077" t="s">
        <v>976</v>
      </c>
      <c r="BK3077" t="s">
        <v>963</v>
      </c>
    </row>
    <row r="3078" spans="21:63">
      <c r="U3078" t="s">
        <v>232</v>
      </c>
      <c r="V3078" t="s">
        <v>230</v>
      </c>
      <c r="W3078" t="s">
        <v>233</v>
      </c>
      <c r="X3078">
        <v>2</v>
      </c>
      <c r="Y3078">
        <v>1045</v>
      </c>
      <c r="Z3078" t="s">
        <v>1026</v>
      </c>
      <c r="AA3078" t="s">
        <v>1027</v>
      </c>
      <c r="AB3078">
        <v>1</v>
      </c>
      <c r="AC3078" t="s">
        <v>960</v>
      </c>
      <c r="AD3078">
        <v>1</v>
      </c>
      <c r="AE3078">
        <v>20120430</v>
      </c>
      <c r="AF3078" s="358">
        <v>41029</v>
      </c>
      <c r="AG3078" s="147">
        <v>41029</v>
      </c>
      <c r="AH3078" s="147">
        <v>2012</v>
      </c>
      <c r="AU3078">
        <v>0.14000000000000001</v>
      </c>
      <c r="AV3078" t="s">
        <v>976</v>
      </c>
      <c r="AW3078" t="s">
        <v>971</v>
      </c>
      <c r="AX3078">
        <v>3.5</v>
      </c>
      <c r="AY3078" t="s">
        <v>976</v>
      </c>
      <c r="AZ3078" t="s">
        <v>962</v>
      </c>
      <c r="BF3078">
        <v>0.14000000000000001</v>
      </c>
      <c r="BG3078" t="s">
        <v>976</v>
      </c>
      <c r="BH3078" t="s">
        <v>971</v>
      </c>
      <c r="BI3078">
        <v>7</v>
      </c>
      <c r="BJ3078" t="s">
        <v>976</v>
      </c>
      <c r="BK3078" t="s">
        <v>963</v>
      </c>
    </row>
    <row r="3079" spans="21:63">
      <c r="U3079" t="s">
        <v>232</v>
      </c>
      <c r="V3079" t="s">
        <v>230</v>
      </c>
      <c r="W3079" t="s">
        <v>233</v>
      </c>
      <c r="X3079">
        <v>2</v>
      </c>
      <c r="Y3079">
        <v>1045</v>
      </c>
      <c r="Z3079" t="s">
        <v>1026</v>
      </c>
      <c r="AA3079" t="s">
        <v>1027</v>
      </c>
      <c r="AB3079">
        <v>1</v>
      </c>
      <c r="AC3079" t="s">
        <v>960</v>
      </c>
      <c r="AD3079">
        <v>1</v>
      </c>
      <c r="AE3079">
        <v>20120531</v>
      </c>
      <c r="AF3079" s="358">
        <v>41060</v>
      </c>
      <c r="AG3079" s="147">
        <v>41060</v>
      </c>
      <c r="AH3079" s="147">
        <v>2012</v>
      </c>
      <c r="AU3079">
        <v>0.23</v>
      </c>
      <c r="AV3079" t="s">
        <v>976</v>
      </c>
      <c r="AW3079" t="s">
        <v>971</v>
      </c>
      <c r="AX3079">
        <v>3.5</v>
      </c>
      <c r="AY3079" t="s">
        <v>976</v>
      </c>
      <c r="AZ3079" t="s">
        <v>962</v>
      </c>
      <c r="BF3079">
        <v>0.23</v>
      </c>
      <c r="BG3079" t="s">
        <v>976</v>
      </c>
      <c r="BH3079" t="s">
        <v>971</v>
      </c>
      <c r="BI3079">
        <v>7</v>
      </c>
      <c r="BJ3079" t="s">
        <v>976</v>
      </c>
      <c r="BK3079" t="s">
        <v>963</v>
      </c>
    </row>
    <row r="3080" spans="21:63">
      <c r="U3080" t="s">
        <v>232</v>
      </c>
      <c r="V3080" t="s">
        <v>230</v>
      </c>
      <c r="W3080" t="s">
        <v>233</v>
      </c>
      <c r="X3080">
        <v>2</v>
      </c>
      <c r="Y3080">
        <v>1045</v>
      </c>
      <c r="Z3080" t="s">
        <v>1026</v>
      </c>
      <c r="AA3080" t="s">
        <v>1027</v>
      </c>
      <c r="AB3080">
        <v>1</v>
      </c>
      <c r="AC3080" t="s">
        <v>960</v>
      </c>
      <c r="AD3080">
        <v>1</v>
      </c>
      <c r="AE3080">
        <v>20120630</v>
      </c>
      <c r="AF3080" s="358">
        <v>41090</v>
      </c>
      <c r="AG3080" s="147">
        <v>41090</v>
      </c>
      <c r="AH3080" s="147">
        <v>2012</v>
      </c>
      <c r="AU3080">
        <v>0.12</v>
      </c>
      <c r="AV3080" t="s">
        <v>976</v>
      </c>
      <c r="AW3080" t="s">
        <v>971</v>
      </c>
      <c r="AX3080">
        <v>3.5</v>
      </c>
      <c r="AY3080" t="s">
        <v>976</v>
      </c>
      <c r="AZ3080" t="s">
        <v>962</v>
      </c>
      <c r="BF3080">
        <v>0.12</v>
      </c>
      <c r="BG3080" t="s">
        <v>976</v>
      </c>
      <c r="BH3080" t="s">
        <v>971</v>
      </c>
      <c r="BI3080">
        <v>7</v>
      </c>
      <c r="BJ3080" t="s">
        <v>976</v>
      </c>
      <c r="BK3080" t="s">
        <v>963</v>
      </c>
    </row>
    <row r="3081" spans="21:63">
      <c r="U3081" t="s">
        <v>232</v>
      </c>
      <c r="V3081" t="s">
        <v>230</v>
      </c>
      <c r="W3081" t="s">
        <v>233</v>
      </c>
      <c r="X3081">
        <v>2</v>
      </c>
      <c r="Y3081">
        <v>1045</v>
      </c>
      <c r="Z3081" t="s">
        <v>1026</v>
      </c>
      <c r="AA3081" t="s">
        <v>1027</v>
      </c>
      <c r="AB3081">
        <v>1</v>
      </c>
      <c r="AC3081" t="s">
        <v>960</v>
      </c>
      <c r="AD3081">
        <v>1</v>
      </c>
      <c r="AE3081">
        <v>20120731</v>
      </c>
      <c r="AF3081" s="358">
        <v>41121</v>
      </c>
      <c r="AG3081" s="147">
        <v>41121</v>
      </c>
      <c r="AH3081" s="147">
        <v>2012</v>
      </c>
      <c r="AU3081">
        <v>0.19</v>
      </c>
      <c r="AV3081" t="s">
        <v>976</v>
      </c>
      <c r="AW3081" t="s">
        <v>971</v>
      </c>
      <c r="AX3081">
        <v>3.5</v>
      </c>
      <c r="AY3081" t="s">
        <v>976</v>
      </c>
      <c r="AZ3081" t="s">
        <v>962</v>
      </c>
      <c r="BF3081">
        <v>0.19</v>
      </c>
      <c r="BG3081" t="s">
        <v>976</v>
      </c>
      <c r="BH3081" t="s">
        <v>971</v>
      </c>
      <c r="BI3081">
        <v>7</v>
      </c>
      <c r="BJ3081" t="s">
        <v>976</v>
      </c>
      <c r="BK3081" t="s">
        <v>963</v>
      </c>
    </row>
    <row r="3082" spans="21:63">
      <c r="U3082" t="s">
        <v>232</v>
      </c>
      <c r="V3082" t="s">
        <v>230</v>
      </c>
      <c r="W3082" t="s">
        <v>233</v>
      </c>
      <c r="X3082">
        <v>2</v>
      </c>
      <c r="Y3082">
        <v>1045</v>
      </c>
      <c r="Z3082" t="s">
        <v>1026</v>
      </c>
      <c r="AA3082" t="s">
        <v>1027</v>
      </c>
      <c r="AB3082">
        <v>1</v>
      </c>
      <c r="AC3082" t="s">
        <v>960</v>
      </c>
      <c r="AD3082">
        <v>1</v>
      </c>
      <c r="AE3082">
        <v>20120831</v>
      </c>
      <c r="AF3082" s="358">
        <v>41152</v>
      </c>
      <c r="AG3082" s="147">
        <v>41152</v>
      </c>
      <c r="AH3082" s="147">
        <v>2012</v>
      </c>
      <c r="AU3082">
        <v>0.18</v>
      </c>
      <c r="AV3082" t="s">
        <v>976</v>
      </c>
      <c r="AW3082" t="s">
        <v>971</v>
      </c>
      <c r="AX3082">
        <v>3.5</v>
      </c>
      <c r="AY3082" t="s">
        <v>976</v>
      </c>
      <c r="AZ3082" t="s">
        <v>962</v>
      </c>
      <c r="BF3082">
        <v>0.18</v>
      </c>
      <c r="BG3082" t="s">
        <v>976</v>
      </c>
      <c r="BH3082" t="s">
        <v>971</v>
      </c>
      <c r="BI3082">
        <v>7</v>
      </c>
      <c r="BJ3082" t="s">
        <v>976</v>
      </c>
      <c r="BK3082" t="s">
        <v>963</v>
      </c>
    </row>
    <row r="3083" spans="21:63">
      <c r="U3083" t="s">
        <v>232</v>
      </c>
      <c r="V3083" t="s">
        <v>230</v>
      </c>
      <c r="W3083" t="s">
        <v>233</v>
      </c>
      <c r="X3083">
        <v>2</v>
      </c>
      <c r="Y3083">
        <v>1045</v>
      </c>
      <c r="Z3083" t="s">
        <v>1026</v>
      </c>
      <c r="AA3083" t="s">
        <v>1027</v>
      </c>
      <c r="AB3083">
        <v>1</v>
      </c>
      <c r="AC3083" t="s">
        <v>960</v>
      </c>
      <c r="AD3083">
        <v>1</v>
      </c>
      <c r="AE3083">
        <v>20120930</v>
      </c>
      <c r="AF3083" s="358">
        <v>41182</v>
      </c>
      <c r="AG3083" s="147">
        <v>41182</v>
      </c>
      <c r="AH3083" s="147">
        <v>2012</v>
      </c>
      <c r="AU3083">
        <v>7.0000000000000007E-2</v>
      </c>
      <c r="AV3083" t="s">
        <v>976</v>
      </c>
      <c r="AW3083" t="s">
        <v>971</v>
      </c>
      <c r="AX3083">
        <v>3.5</v>
      </c>
      <c r="AY3083" t="s">
        <v>976</v>
      </c>
      <c r="AZ3083" t="s">
        <v>962</v>
      </c>
      <c r="BF3083">
        <v>7.0000000000000007E-2</v>
      </c>
      <c r="BG3083" t="s">
        <v>976</v>
      </c>
      <c r="BH3083" t="s">
        <v>971</v>
      </c>
      <c r="BI3083">
        <v>7</v>
      </c>
      <c r="BJ3083" t="s">
        <v>976</v>
      </c>
      <c r="BK3083" t="s">
        <v>963</v>
      </c>
    </row>
    <row r="3084" spans="21:63">
      <c r="U3084" t="s">
        <v>232</v>
      </c>
      <c r="V3084" t="s">
        <v>230</v>
      </c>
      <c r="W3084" t="s">
        <v>233</v>
      </c>
      <c r="X3084">
        <v>2</v>
      </c>
      <c r="Y3084">
        <v>1055</v>
      </c>
      <c r="Z3084" t="s">
        <v>1030</v>
      </c>
      <c r="AA3084" t="s">
        <v>1031</v>
      </c>
      <c r="AB3084">
        <v>1</v>
      </c>
      <c r="AC3084" t="s">
        <v>960</v>
      </c>
      <c r="AD3084">
        <v>1</v>
      </c>
      <c r="AE3084">
        <v>20120531</v>
      </c>
      <c r="AF3084" s="358">
        <v>41060</v>
      </c>
      <c r="AG3084" s="147">
        <v>41060</v>
      </c>
      <c r="AH3084" s="147">
        <v>2012</v>
      </c>
      <c r="AU3084">
        <v>0.17499999999999999</v>
      </c>
      <c r="AV3084" t="s">
        <v>976</v>
      </c>
      <c r="AY3084" t="s">
        <v>976</v>
      </c>
      <c r="AZ3084" t="s">
        <v>962</v>
      </c>
      <c r="BF3084">
        <v>0.17499999999999999</v>
      </c>
      <c r="BG3084" t="s">
        <v>976</v>
      </c>
      <c r="BJ3084" t="s">
        <v>976</v>
      </c>
      <c r="BK3084" t="s">
        <v>963</v>
      </c>
    </row>
    <row r="3085" spans="21:63">
      <c r="U3085" t="s">
        <v>232</v>
      </c>
      <c r="V3085" t="s">
        <v>230</v>
      </c>
      <c r="W3085" t="s">
        <v>233</v>
      </c>
      <c r="X3085">
        <v>2</v>
      </c>
      <c r="Y3085">
        <v>1055</v>
      </c>
      <c r="Z3085" t="s">
        <v>1030</v>
      </c>
      <c r="AA3085" t="s">
        <v>1031</v>
      </c>
      <c r="AB3085">
        <v>1</v>
      </c>
      <c r="AC3085" t="s">
        <v>960</v>
      </c>
      <c r="AD3085">
        <v>1</v>
      </c>
      <c r="AE3085">
        <v>20120630</v>
      </c>
      <c r="AF3085" s="358">
        <v>41090</v>
      </c>
      <c r="AG3085" s="147">
        <v>41090</v>
      </c>
      <c r="AH3085" s="147">
        <v>2012</v>
      </c>
      <c r="AU3085">
        <v>9.9000000000000005E-2</v>
      </c>
      <c r="AV3085" t="s">
        <v>976</v>
      </c>
      <c r="AY3085" t="s">
        <v>976</v>
      </c>
      <c r="AZ3085" t="s">
        <v>962</v>
      </c>
      <c r="BF3085">
        <v>9.9000000000000005E-2</v>
      </c>
      <c r="BG3085" t="s">
        <v>976</v>
      </c>
      <c r="BJ3085" t="s">
        <v>976</v>
      </c>
      <c r="BK3085" t="s">
        <v>963</v>
      </c>
    </row>
    <row r="3086" spans="21:63">
      <c r="U3086" t="s">
        <v>232</v>
      </c>
      <c r="V3086" t="s">
        <v>230</v>
      </c>
      <c r="W3086" t="s">
        <v>233</v>
      </c>
      <c r="X3086">
        <v>2</v>
      </c>
      <c r="Y3086">
        <v>1055</v>
      </c>
      <c r="Z3086" t="s">
        <v>1030</v>
      </c>
      <c r="AA3086" t="s">
        <v>1031</v>
      </c>
      <c r="AB3086">
        <v>1</v>
      </c>
      <c r="AC3086" t="s">
        <v>960</v>
      </c>
      <c r="AD3086">
        <v>1</v>
      </c>
      <c r="AE3086">
        <v>20120731</v>
      </c>
      <c r="AF3086" s="358">
        <v>41121</v>
      </c>
      <c r="AG3086" s="147">
        <v>41121</v>
      </c>
      <c r="AH3086" s="147">
        <v>2012</v>
      </c>
      <c r="AU3086">
        <v>0.16700000000000001</v>
      </c>
      <c r="AV3086" t="s">
        <v>976</v>
      </c>
      <c r="AY3086" t="s">
        <v>976</v>
      </c>
      <c r="AZ3086" t="s">
        <v>962</v>
      </c>
      <c r="BF3086">
        <v>0.16700000000000001</v>
      </c>
      <c r="BG3086" t="s">
        <v>976</v>
      </c>
      <c r="BJ3086" t="s">
        <v>976</v>
      </c>
      <c r="BK3086" t="s">
        <v>963</v>
      </c>
    </row>
    <row r="3087" spans="21:63">
      <c r="U3087" t="s">
        <v>232</v>
      </c>
      <c r="V3087" t="s">
        <v>230</v>
      </c>
      <c r="W3087" t="s">
        <v>233</v>
      </c>
      <c r="X3087">
        <v>2</v>
      </c>
      <c r="Y3087">
        <v>1055</v>
      </c>
      <c r="Z3087" t="s">
        <v>1030</v>
      </c>
      <c r="AA3087" t="s">
        <v>1031</v>
      </c>
      <c r="AB3087">
        <v>1</v>
      </c>
      <c r="AC3087" t="s">
        <v>960</v>
      </c>
      <c r="AD3087">
        <v>1</v>
      </c>
      <c r="AE3087">
        <v>20120831</v>
      </c>
      <c r="AF3087" s="358">
        <v>41152</v>
      </c>
      <c r="AG3087" s="147">
        <v>41152</v>
      </c>
      <c r="AH3087" s="147">
        <v>2012</v>
      </c>
      <c r="AU3087">
        <v>0.19500000000000001</v>
      </c>
      <c r="AV3087" t="s">
        <v>976</v>
      </c>
      <c r="AY3087" t="s">
        <v>976</v>
      </c>
      <c r="AZ3087" t="s">
        <v>962</v>
      </c>
      <c r="BF3087">
        <v>0.19500000000000001</v>
      </c>
      <c r="BG3087" t="s">
        <v>976</v>
      </c>
      <c r="BJ3087" t="s">
        <v>976</v>
      </c>
      <c r="BK3087" t="s">
        <v>963</v>
      </c>
    </row>
    <row r="3088" spans="21:63">
      <c r="U3088" t="s">
        <v>232</v>
      </c>
      <c r="V3088" t="s">
        <v>230</v>
      </c>
      <c r="W3088" t="s">
        <v>233</v>
      </c>
      <c r="X3088">
        <v>2</v>
      </c>
      <c r="Y3088">
        <v>1055</v>
      </c>
      <c r="Z3088" t="s">
        <v>1030</v>
      </c>
      <c r="AA3088" t="s">
        <v>1031</v>
      </c>
      <c r="AB3088">
        <v>1</v>
      </c>
      <c r="AC3088" t="s">
        <v>960</v>
      </c>
      <c r="AD3088">
        <v>1</v>
      </c>
      <c r="AE3088">
        <v>20120930</v>
      </c>
      <c r="AF3088" s="358">
        <v>41182</v>
      </c>
      <c r="AG3088" s="147">
        <v>41182</v>
      </c>
      <c r="AH3088" s="147">
        <v>2012</v>
      </c>
      <c r="AU3088">
        <v>0.12</v>
      </c>
      <c r="AV3088" t="s">
        <v>976</v>
      </c>
      <c r="AY3088" t="s">
        <v>976</v>
      </c>
      <c r="AZ3088" t="s">
        <v>962</v>
      </c>
      <c r="BF3088">
        <v>0.12</v>
      </c>
      <c r="BG3088" t="s">
        <v>976</v>
      </c>
      <c r="BJ3088" t="s">
        <v>976</v>
      </c>
      <c r="BK3088" t="s">
        <v>963</v>
      </c>
    </row>
    <row r="3089" spans="21:63">
      <c r="U3089" t="s">
        <v>232</v>
      </c>
      <c r="V3089" t="s">
        <v>230</v>
      </c>
      <c r="W3089" t="s">
        <v>233</v>
      </c>
      <c r="X3089">
        <v>2</v>
      </c>
      <c r="Y3089">
        <v>1074</v>
      </c>
      <c r="Z3089" t="s">
        <v>1067</v>
      </c>
      <c r="AA3089" t="s">
        <v>1068</v>
      </c>
      <c r="AB3089">
        <v>1</v>
      </c>
      <c r="AC3089" t="s">
        <v>960</v>
      </c>
      <c r="AD3089">
        <v>6</v>
      </c>
      <c r="AE3089">
        <v>20090930</v>
      </c>
      <c r="AF3089" s="358">
        <v>40086</v>
      </c>
      <c r="AG3089" s="147">
        <v>40086</v>
      </c>
      <c r="AH3089" s="147">
        <v>2009</v>
      </c>
      <c r="BE3089" t="s">
        <v>984</v>
      </c>
      <c r="BF3089">
        <v>10</v>
      </c>
      <c r="BG3089" t="s">
        <v>1061</v>
      </c>
      <c r="BJ3089" t="s">
        <v>1061</v>
      </c>
      <c r="BK3089" t="s">
        <v>963</v>
      </c>
    </row>
    <row r="3090" spans="21:63">
      <c r="U3090" t="s">
        <v>232</v>
      </c>
      <c r="V3090" t="s">
        <v>230</v>
      </c>
      <c r="W3090" t="s">
        <v>233</v>
      </c>
      <c r="X3090">
        <v>2</v>
      </c>
      <c r="Y3090">
        <v>1074</v>
      </c>
      <c r="Z3090" t="s">
        <v>1067</v>
      </c>
      <c r="AA3090" t="s">
        <v>1068</v>
      </c>
      <c r="AB3090">
        <v>1</v>
      </c>
      <c r="AC3090" t="s">
        <v>960</v>
      </c>
      <c r="AD3090">
        <v>6</v>
      </c>
      <c r="AE3090">
        <v>20100331</v>
      </c>
      <c r="AF3090" s="358">
        <v>40268</v>
      </c>
      <c r="AG3090" s="147">
        <v>40268</v>
      </c>
      <c r="AH3090" s="147">
        <v>2010</v>
      </c>
      <c r="BE3090" t="s">
        <v>984</v>
      </c>
      <c r="BF3090">
        <v>10</v>
      </c>
      <c r="BG3090" t="s">
        <v>1061</v>
      </c>
      <c r="BJ3090" t="s">
        <v>1061</v>
      </c>
      <c r="BK3090" t="s">
        <v>963</v>
      </c>
    </row>
    <row r="3091" spans="21:63">
      <c r="U3091" t="s">
        <v>232</v>
      </c>
      <c r="V3091" t="s">
        <v>230</v>
      </c>
      <c r="W3091" t="s">
        <v>233</v>
      </c>
      <c r="X3091">
        <v>2</v>
      </c>
      <c r="Y3091">
        <v>1074</v>
      </c>
      <c r="Z3091" t="s">
        <v>1067</v>
      </c>
      <c r="AA3091" t="s">
        <v>1068</v>
      </c>
      <c r="AB3091">
        <v>1</v>
      </c>
      <c r="AC3091" t="s">
        <v>960</v>
      </c>
      <c r="AD3091">
        <v>6</v>
      </c>
      <c r="AE3091">
        <v>20100930</v>
      </c>
      <c r="AF3091" s="358">
        <v>40451</v>
      </c>
      <c r="AG3091" s="147">
        <v>40451</v>
      </c>
      <c r="AH3091" s="147">
        <v>2010</v>
      </c>
      <c r="BE3091" t="s">
        <v>984</v>
      </c>
      <c r="BF3091">
        <v>10</v>
      </c>
      <c r="BG3091" t="s">
        <v>1061</v>
      </c>
      <c r="BJ3091" t="s">
        <v>1061</v>
      </c>
      <c r="BK3091" t="s">
        <v>963</v>
      </c>
    </row>
    <row r="3092" spans="21:63">
      <c r="U3092" t="s">
        <v>232</v>
      </c>
      <c r="V3092" t="s">
        <v>230</v>
      </c>
      <c r="W3092" t="s">
        <v>233</v>
      </c>
      <c r="X3092">
        <v>2</v>
      </c>
      <c r="Y3092">
        <v>1074</v>
      </c>
      <c r="Z3092" t="s">
        <v>1067</v>
      </c>
      <c r="AA3092" t="s">
        <v>1068</v>
      </c>
      <c r="AB3092">
        <v>1</v>
      </c>
      <c r="AC3092" t="s">
        <v>960</v>
      </c>
      <c r="AD3092">
        <v>6</v>
      </c>
      <c r="AE3092">
        <v>20110331</v>
      </c>
      <c r="AF3092" s="358">
        <v>40633</v>
      </c>
      <c r="AG3092" s="147">
        <v>40633</v>
      </c>
      <c r="AH3092" s="147">
        <v>2011</v>
      </c>
      <c r="BE3092" t="s">
        <v>984</v>
      </c>
      <c r="BF3092">
        <v>10</v>
      </c>
      <c r="BG3092" t="s">
        <v>1061</v>
      </c>
      <c r="BJ3092" t="s">
        <v>1061</v>
      </c>
      <c r="BK3092" t="s">
        <v>963</v>
      </c>
    </row>
    <row r="3093" spans="21:63">
      <c r="U3093" t="s">
        <v>232</v>
      </c>
      <c r="V3093" t="s">
        <v>230</v>
      </c>
      <c r="W3093" t="s">
        <v>233</v>
      </c>
      <c r="X3093">
        <v>2</v>
      </c>
      <c r="Y3093">
        <v>1074</v>
      </c>
      <c r="Z3093" t="s">
        <v>1067</v>
      </c>
      <c r="AA3093" t="s">
        <v>1068</v>
      </c>
      <c r="AB3093">
        <v>1</v>
      </c>
      <c r="AC3093" t="s">
        <v>960</v>
      </c>
      <c r="AD3093">
        <v>6</v>
      </c>
      <c r="AE3093">
        <v>20110930</v>
      </c>
      <c r="AF3093" s="358">
        <v>40816</v>
      </c>
      <c r="AG3093" s="147">
        <v>40816</v>
      </c>
      <c r="AH3093" s="147">
        <v>2011</v>
      </c>
      <c r="BE3093" t="s">
        <v>984</v>
      </c>
      <c r="BF3093">
        <v>10</v>
      </c>
      <c r="BG3093" t="s">
        <v>1061</v>
      </c>
      <c r="BJ3093" t="s">
        <v>1061</v>
      </c>
      <c r="BK3093" t="s">
        <v>963</v>
      </c>
    </row>
    <row r="3094" spans="21:63">
      <c r="U3094" t="s">
        <v>232</v>
      </c>
      <c r="V3094" t="s">
        <v>230</v>
      </c>
      <c r="W3094" t="s">
        <v>233</v>
      </c>
      <c r="X3094">
        <v>2</v>
      </c>
      <c r="Y3094">
        <v>1074</v>
      </c>
      <c r="Z3094" t="s">
        <v>1067</v>
      </c>
      <c r="AA3094" t="s">
        <v>1068</v>
      </c>
      <c r="AB3094">
        <v>1</v>
      </c>
      <c r="AC3094" t="s">
        <v>960</v>
      </c>
      <c r="AD3094">
        <v>6</v>
      </c>
      <c r="AE3094">
        <v>20120331</v>
      </c>
      <c r="AF3094" s="358">
        <v>40999</v>
      </c>
      <c r="AG3094" s="147">
        <v>40999</v>
      </c>
      <c r="AH3094" s="147">
        <v>2012</v>
      </c>
      <c r="BE3094" t="s">
        <v>984</v>
      </c>
      <c r="BF3094">
        <v>10</v>
      </c>
      <c r="BG3094" t="s">
        <v>1061</v>
      </c>
      <c r="BJ3094" t="s">
        <v>1061</v>
      </c>
      <c r="BK3094" t="s">
        <v>963</v>
      </c>
    </row>
    <row r="3095" spans="21:63">
      <c r="U3095" t="s">
        <v>232</v>
      </c>
      <c r="V3095" t="s">
        <v>230</v>
      </c>
      <c r="W3095" t="s">
        <v>233</v>
      </c>
      <c r="X3095">
        <v>2</v>
      </c>
      <c r="Y3095">
        <v>1082</v>
      </c>
      <c r="Z3095" t="s">
        <v>1032</v>
      </c>
      <c r="AA3095" t="s">
        <v>1033</v>
      </c>
      <c r="AB3095">
        <v>1</v>
      </c>
      <c r="AC3095" t="s">
        <v>960</v>
      </c>
      <c r="AD3095">
        <v>1</v>
      </c>
      <c r="AE3095">
        <v>20120531</v>
      </c>
      <c r="AF3095" s="358">
        <v>41060</v>
      </c>
      <c r="AG3095" s="147">
        <v>41060</v>
      </c>
      <c r="AH3095" s="147">
        <v>2012</v>
      </c>
      <c r="AU3095">
        <v>2.5</v>
      </c>
      <c r="AV3095" t="s">
        <v>976</v>
      </c>
      <c r="AY3095" t="s">
        <v>976</v>
      </c>
      <c r="AZ3095" t="s">
        <v>962</v>
      </c>
      <c r="BF3095">
        <v>2.5</v>
      </c>
      <c r="BG3095" t="s">
        <v>976</v>
      </c>
      <c r="BJ3095" t="s">
        <v>976</v>
      </c>
      <c r="BK3095" t="s">
        <v>963</v>
      </c>
    </row>
    <row r="3096" spans="21:63">
      <c r="U3096" t="s">
        <v>232</v>
      </c>
      <c r="V3096" t="s">
        <v>230</v>
      </c>
      <c r="W3096" t="s">
        <v>233</v>
      </c>
      <c r="X3096">
        <v>2</v>
      </c>
      <c r="Y3096">
        <v>1082</v>
      </c>
      <c r="Z3096" t="s">
        <v>1032</v>
      </c>
      <c r="AA3096" t="s">
        <v>1033</v>
      </c>
      <c r="AB3096">
        <v>1</v>
      </c>
      <c r="AC3096" t="s">
        <v>960</v>
      </c>
      <c r="AD3096">
        <v>1</v>
      </c>
      <c r="AE3096">
        <v>20120630</v>
      </c>
      <c r="AF3096" s="358">
        <v>41090</v>
      </c>
      <c r="AG3096" s="147">
        <v>41090</v>
      </c>
      <c r="AH3096" s="147">
        <v>2012</v>
      </c>
      <c r="AU3096">
        <v>2.1</v>
      </c>
      <c r="AV3096" t="s">
        <v>976</v>
      </c>
      <c r="AY3096" t="s">
        <v>976</v>
      </c>
      <c r="AZ3096" t="s">
        <v>962</v>
      </c>
      <c r="BF3096">
        <v>2.1</v>
      </c>
      <c r="BG3096" t="s">
        <v>976</v>
      </c>
      <c r="BJ3096" t="s">
        <v>976</v>
      </c>
      <c r="BK3096" t="s">
        <v>963</v>
      </c>
    </row>
    <row r="3097" spans="21:63">
      <c r="U3097" t="s">
        <v>232</v>
      </c>
      <c r="V3097" t="s">
        <v>230</v>
      </c>
      <c r="W3097" t="s">
        <v>233</v>
      </c>
      <c r="X3097">
        <v>2</v>
      </c>
      <c r="Y3097">
        <v>1082</v>
      </c>
      <c r="Z3097" t="s">
        <v>1032</v>
      </c>
      <c r="AA3097" t="s">
        <v>1033</v>
      </c>
      <c r="AB3097">
        <v>1</v>
      </c>
      <c r="AC3097" t="s">
        <v>960</v>
      </c>
      <c r="AD3097">
        <v>1</v>
      </c>
      <c r="AE3097">
        <v>20120731</v>
      </c>
      <c r="AF3097" s="358">
        <v>41121</v>
      </c>
      <c r="AG3097" s="147">
        <v>41121</v>
      </c>
      <c r="AH3097" s="147">
        <v>2012</v>
      </c>
      <c r="AU3097">
        <v>2.2599999999999998</v>
      </c>
      <c r="AV3097" t="s">
        <v>976</v>
      </c>
      <c r="AY3097" t="s">
        <v>976</v>
      </c>
      <c r="AZ3097" t="s">
        <v>962</v>
      </c>
      <c r="BF3097">
        <v>2.2599999999999998</v>
      </c>
      <c r="BG3097" t="s">
        <v>976</v>
      </c>
      <c r="BJ3097" t="s">
        <v>976</v>
      </c>
      <c r="BK3097" t="s">
        <v>963</v>
      </c>
    </row>
    <row r="3098" spans="21:63">
      <c r="U3098" t="s">
        <v>232</v>
      </c>
      <c r="V3098" t="s">
        <v>230</v>
      </c>
      <c r="W3098" t="s">
        <v>233</v>
      </c>
      <c r="X3098">
        <v>2</v>
      </c>
      <c r="Y3098">
        <v>1082</v>
      </c>
      <c r="Z3098" t="s">
        <v>1032</v>
      </c>
      <c r="AA3098" t="s">
        <v>1033</v>
      </c>
      <c r="AB3098">
        <v>1</v>
      </c>
      <c r="AC3098" t="s">
        <v>960</v>
      </c>
      <c r="AD3098">
        <v>1</v>
      </c>
      <c r="AE3098">
        <v>20120831</v>
      </c>
      <c r="AF3098" s="358">
        <v>41152</v>
      </c>
      <c r="AG3098" s="147">
        <v>41152</v>
      </c>
      <c r="AH3098" s="147">
        <v>2012</v>
      </c>
      <c r="AU3098">
        <v>2.25</v>
      </c>
      <c r="AV3098" t="s">
        <v>976</v>
      </c>
      <c r="AY3098" t="s">
        <v>976</v>
      </c>
      <c r="AZ3098" t="s">
        <v>962</v>
      </c>
      <c r="BF3098">
        <v>2.25</v>
      </c>
      <c r="BG3098" t="s">
        <v>976</v>
      </c>
      <c r="BJ3098" t="s">
        <v>976</v>
      </c>
      <c r="BK3098" t="s">
        <v>963</v>
      </c>
    </row>
    <row r="3099" spans="21:63">
      <c r="U3099" t="s">
        <v>232</v>
      </c>
      <c r="V3099" t="s">
        <v>230</v>
      </c>
      <c r="W3099" t="s">
        <v>233</v>
      </c>
      <c r="X3099">
        <v>2</v>
      </c>
      <c r="Y3099">
        <v>1082</v>
      </c>
      <c r="Z3099" t="s">
        <v>1032</v>
      </c>
      <c r="AA3099" t="s">
        <v>1033</v>
      </c>
      <c r="AB3099">
        <v>1</v>
      </c>
      <c r="AC3099" t="s">
        <v>960</v>
      </c>
      <c r="AD3099">
        <v>1</v>
      </c>
      <c r="AE3099">
        <v>20120930</v>
      </c>
      <c r="AF3099" s="358">
        <v>41182</v>
      </c>
      <c r="AG3099" s="147">
        <v>41182</v>
      </c>
      <c r="AH3099" s="147">
        <v>2012</v>
      </c>
      <c r="AU3099">
        <v>2.2799999999999998</v>
      </c>
      <c r="AV3099" t="s">
        <v>976</v>
      </c>
      <c r="AY3099" t="s">
        <v>976</v>
      </c>
      <c r="AZ3099" t="s">
        <v>962</v>
      </c>
      <c r="BF3099">
        <v>2.2799999999999998</v>
      </c>
      <c r="BG3099" t="s">
        <v>976</v>
      </c>
      <c r="BJ3099" t="s">
        <v>976</v>
      </c>
      <c r="BK3099" t="s">
        <v>963</v>
      </c>
    </row>
    <row r="3100" spans="21:63">
      <c r="U3100" t="s">
        <v>232</v>
      </c>
      <c r="V3100" t="s">
        <v>230</v>
      </c>
      <c r="W3100" t="s">
        <v>233</v>
      </c>
      <c r="X3100">
        <v>2</v>
      </c>
      <c r="Y3100">
        <v>1084</v>
      </c>
      <c r="Z3100" t="s">
        <v>1069</v>
      </c>
      <c r="AA3100" t="s">
        <v>1070</v>
      </c>
      <c r="AB3100">
        <v>1</v>
      </c>
      <c r="AC3100" t="s">
        <v>960</v>
      </c>
      <c r="AD3100">
        <v>6</v>
      </c>
      <c r="AE3100">
        <v>20090930</v>
      </c>
      <c r="AF3100" s="358">
        <v>40086</v>
      </c>
      <c r="AG3100" s="147">
        <v>40086</v>
      </c>
      <c r="AH3100" s="147">
        <v>2009</v>
      </c>
      <c r="BF3100">
        <v>2400</v>
      </c>
      <c r="BG3100" t="s">
        <v>1061</v>
      </c>
      <c r="BJ3100" t="s">
        <v>1061</v>
      </c>
      <c r="BK3100" t="s">
        <v>963</v>
      </c>
    </row>
    <row r="3101" spans="21:63">
      <c r="U3101" t="s">
        <v>232</v>
      </c>
      <c r="V3101" t="s">
        <v>230</v>
      </c>
      <c r="W3101" t="s">
        <v>233</v>
      </c>
      <c r="X3101">
        <v>2</v>
      </c>
      <c r="Y3101">
        <v>1084</v>
      </c>
      <c r="Z3101" t="s">
        <v>1069</v>
      </c>
      <c r="AA3101" t="s">
        <v>1070</v>
      </c>
      <c r="AB3101">
        <v>1</v>
      </c>
      <c r="AC3101" t="s">
        <v>960</v>
      </c>
      <c r="AD3101">
        <v>6</v>
      </c>
      <c r="AE3101">
        <v>20100331</v>
      </c>
      <c r="AF3101" s="358">
        <v>40268</v>
      </c>
      <c r="AG3101" s="147">
        <v>40268</v>
      </c>
      <c r="AH3101" s="147">
        <v>2010</v>
      </c>
      <c r="BF3101">
        <v>2200</v>
      </c>
      <c r="BG3101" t="s">
        <v>1061</v>
      </c>
      <c r="BJ3101" t="s">
        <v>1061</v>
      </c>
      <c r="BK3101" t="s">
        <v>963</v>
      </c>
    </row>
    <row r="3102" spans="21:63">
      <c r="U3102" t="s">
        <v>232</v>
      </c>
      <c r="V3102" t="s">
        <v>230</v>
      </c>
      <c r="W3102" t="s">
        <v>233</v>
      </c>
      <c r="X3102">
        <v>2</v>
      </c>
      <c r="Y3102">
        <v>1084</v>
      </c>
      <c r="Z3102" t="s">
        <v>1069</v>
      </c>
      <c r="AA3102" t="s">
        <v>1070</v>
      </c>
      <c r="AB3102">
        <v>1</v>
      </c>
      <c r="AC3102" t="s">
        <v>960</v>
      </c>
      <c r="AD3102">
        <v>6</v>
      </c>
      <c r="AE3102">
        <v>20100930</v>
      </c>
      <c r="AF3102" s="358">
        <v>40451</v>
      </c>
      <c r="AG3102" s="147">
        <v>40451</v>
      </c>
      <c r="AH3102" s="147">
        <v>2010</v>
      </c>
      <c r="BF3102">
        <v>1900</v>
      </c>
      <c r="BG3102" t="s">
        <v>1061</v>
      </c>
      <c r="BJ3102" t="s">
        <v>1061</v>
      </c>
      <c r="BK3102" t="s">
        <v>963</v>
      </c>
    </row>
    <row r="3103" spans="21:63">
      <c r="U3103" t="s">
        <v>232</v>
      </c>
      <c r="V3103" t="s">
        <v>230</v>
      </c>
      <c r="W3103" t="s">
        <v>233</v>
      </c>
      <c r="X3103">
        <v>2</v>
      </c>
      <c r="Y3103">
        <v>1084</v>
      </c>
      <c r="Z3103" t="s">
        <v>1069</v>
      </c>
      <c r="AA3103" t="s">
        <v>1070</v>
      </c>
      <c r="AB3103">
        <v>1</v>
      </c>
      <c r="AC3103" t="s">
        <v>960</v>
      </c>
      <c r="AD3103">
        <v>6</v>
      </c>
      <c r="AE3103">
        <v>20110331</v>
      </c>
      <c r="AF3103" s="358">
        <v>40633</v>
      </c>
      <c r="AG3103" s="147">
        <v>40633</v>
      </c>
      <c r="AH3103" s="147">
        <v>2011</v>
      </c>
      <c r="BF3103">
        <v>2200</v>
      </c>
      <c r="BG3103" t="s">
        <v>1061</v>
      </c>
      <c r="BJ3103" t="s">
        <v>1061</v>
      </c>
      <c r="BK3103" t="s">
        <v>963</v>
      </c>
    </row>
    <row r="3104" spans="21:63">
      <c r="U3104" t="s">
        <v>232</v>
      </c>
      <c r="V3104" t="s">
        <v>230</v>
      </c>
      <c r="W3104" t="s">
        <v>233</v>
      </c>
      <c r="X3104">
        <v>2</v>
      </c>
      <c r="Y3104">
        <v>1084</v>
      </c>
      <c r="Z3104" t="s">
        <v>1069</v>
      </c>
      <c r="AA3104" t="s">
        <v>1070</v>
      </c>
      <c r="AB3104">
        <v>1</v>
      </c>
      <c r="AC3104" t="s">
        <v>960</v>
      </c>
      <c r="AD3104">
        <v>6</v>
      </c>
      <c r="AE3104">
        <v>20110930</v>
      </c>
      <c r="AF3104" s="358">
        <v>40816</v>
      </c>
      <c r="AG3104" s="147">
        <v>40816</v>
      </c>
      <c r="AH3104" s="147">
        <v>2011</v>
      </c>
      <c r="BF3104">
        <v>2100</v>
      </c>
      <c r="BG3104" t="s">
        <v>1061</v>
      </c>
      <c r="BJ3104" t="s">
        <v>1061</v>
      </c>
      <c r="BK3104" t="s">
        <v>963</v>
      </c>
    </row>
    <row r="3105" spans="21:63">
      <c r="U3105" t="s">
        <v>232</v>
      </c>
      <c r="V3105" t="s">
        <v>230</v>
      </c>
      <c r="W3105" t="s">
        <v>233</v>
      </c>
      <c r="X3105">
        <v>2</v>
      </c>
      <c r="Y3105">
        <v>1084</v>
      </c>
      <c r="Z3105" t="s">
        <v>1069</v>
      </c>
      <c r="AA3105" t="s">
        <v>1070</v>
      </c>
      <c r="AB3105">
        <v>1</v>
      </c>
      <c r="AC3105" t="s">
        <v>960</v>
      </c>
      <c r="AD3105">
        <v>6</v>
      </c>
      <c r="AE3105">
        <v>20120331</v>
      </c>
      <c r="AF3105" s="358">
        <v>40999</v>
      </c>
      <c r="AG3105" s="147">
        <v>40999</v>
      </c>
      <c r="AH3105" s="147">
        <v>2012</v>
      </c>
      <c r="BF3105">
        <v>1800</v>
      </c>
      <c r="BG3105" t="s">
        <v>1061</v>
      </c>
      <c r="BJ3105" t="s">
        <v>1061</v>
      </c>
      <c r="BK3105" t="s">
        <v>963</v>
      </c>
    </row>
    <row r="3106" spans="21:63">
      <c r="U3106" t="s">
        <v>232</v>
      </c>
      <c r="V3106" t="s">
        <v>230</v>
      </c>
      <c r="W3106" t="s">
        <v>233</v>
      </c>
      <c r="X3106">
        <v>2</v>
      </c>
      <c r="Y3106">
        <v>1094</v>
      </c>
      <c r="Z3106" t="s">
        <v>1071</v>
      </c>
      <c r="AA3106" t="s">
        <v>1072</v>
      </c>
      <c r="AB3106">
        <v>1</v>
      </c>
      <c r="AC3106" t="s">
        <v>960</v>
      </c>
      <c r="AD3106">
        <v>6</v>
      </c>
      <c r="AE3106">
        <v>20090930</v>
      </c>
      <c r="AF3106" s="358">
        <v>40086</v>
      </c>
      <c r="AG3106" s="147">
        <v>40086</v>
      </c>
      <c r="AH3106" s="147">
        <v>2009</v>
      </c>
      <c r="BE3106" t="s">
        <v>984</v>
      </c>
      <c r="BF3106">
        <v>10</v>
      </c>
      <c r="BG3106" t="s">
        <v>1061</v>
      </c>
      <c r="BJ3106" t="s">
        <v>1061</v>
      </c>
      <c r="BK3106" t="s">
        <v>963</v>
      </c>
    </row>
    <row r="3107" spans="21:63">
      <c r="U3107" t="s">
        <v>232</v>
      </c>
      <c r="V3107" t="s">
        <v>230</v>
      </c>
      <c r="W3107" t="s">
        <v>233</v>
      </c>
      <c r="X3107">
        <v>2</v>
      </c>
      <c r="Y3107">
        <v>1094</v>
      </c>
      <c r="Z3107" t="s">
        <v>1071</v>
      </c>
      <c r="AA3107" t="s">
        <v>1072</v>
      </c>
      <c r="AB3107">
        <v>1</v>
      </c>
      <c r="AC3107" t="s">
        <v>960</v>
      </c>
      <c r="AD3107">
        <v>6</v>
      </c>
      <c r="AE3107">
        <v>20100331</v>
      </c>
      <c r="AF3107" s="358">
        <v>40268</v>
      </c>
      <c r="AG3107" s="147">
        <v>40268</v>
      </c>
      <c r="AH3107" s="147">
        <v>2010</v>
      </c>
      <c r="BE3107" t="s">
        <v>984</v>
      </c>
      <c r="BF3107">
        <v>10</v>
      </c>
      <c r="BG3107" t="s">
        <v>1061</v>
      </c>
      <c r="BJ3107" t="s">
        <v>1061</v>
      </c>
      <c r="BK3107" t="s">
        <v>963</v>
      </c>
    </row>
    <row r="3108" spans="21:63">
      <c r="U3108" t="s">
        <v>232</v>
      </c>
      <c r="V3108" t="s">
        <v>230</v>
      </c>
      <c r="W3108" t="s">
        <v>233</v>
      </c>
      <c r="X3108">
        <v>2</v>
      </c>
      <c r="Y3108">
        <v>1094</v>
      </c>
      <c r="Z3108" t="s">
        <v>1071</v>
      </c>
      <c r="AA3108" t="s">
        <v>1072</v>
      </c>
      <c r="AB3108">
        <v>1</v>
      </c>
      <c r="AC3108" t="s">
        <v>960</v>
      </c>
      <c r="AD3108">
        <v>6</v>
      </c>
      <c r="AE3108">
        <v>20100930</v>
      </c>
      <c r="AF3108" s="358">
        <v>40451</v>
      </c>
      <c r="AG3108" s="147">
        <v>40451</v>
      </c>
      <c r="AH3108" s="147">
        <v>2010</v>
      </c>
      <c r="BE3108" t="s">
        <v>984</v>
      </c>
      <c r="BF3108">
        <v>10</v>
      </c>
      <c r="BG3108" t="s">
        <v>1061</v>
      </c>
      <c r="BJ3108" t="s">
        <v>1061</v>
      </c>
      <c r="BK3108" t="s">
        <v>963</v>
      </c>
    </row>
    <row r="3109" spans="21:63">
      <c r="U3109" t="s">
        <v>232</v>
      </c>
      <c r="V3109" t="s">
        <v>230</v>
      </c>
      <c r="W3109" t="s">
        <v>233</v>
      </c>
      <c r="X3109">
        <v>2</v>
      </c>
      <c r="Y3109">
        <v>1094</v>
      </c>
      <c r="Z3109" t="s">
        <v>1071</v>
      </c>
      <c r="AA3109" t="s">
        <v>1072</v>
      </c>
      <c r="AB3109">
        <v>1</v>
      </c>
      <c r="AC3109" t="s">
        <v>960</v>
      </c>
      <c r="AD3109">
        <v>6</v>
      </c>
      <c r="AE3109">
        <v>20110331</v>
      </c>
      <c r="AF3109" s="358">
        <v>40633</v>
      </c>
      <c r="AG3109" s="147">
        <v>40633</v>
      </c>
      <c r="AH3109" s="147">
        <v>2011</v>
      </c>
      <c r="BE3109" t="s">
        <v>984</v>
      </c>
      <c r="BF3109">
        <v>10</v>
      </c>
      <c r="BG3109" t="s">
        <v>1061</v>
      </c>
      <c r="BJ3109" t="s">
        <v>1061</v>
      </c>
      <c r="BK3109" t="s">
        <v>963</v>
      </c>
    </row>
    <row r="3110" spans="21:63">
      <c r="U3110" t="s">
        <v>232</v>
      </c>
      <c r="V3110" t="s">
        <v>230</v>
      </c>
      <c r="W3110" t="s">
        <v>233</v>
      </c>
      <c r="X3110">
        <v>2</v>
      </c>
      <c r="Y3110">
        <v>1094</v>
      </c>
      <c r="Z3110" t="s">
        <v>1071</v>
      </c>
      <c r="AA3110" t="s">
        <v>1072</v>
      </c>
      <c r="AB3110">
        <v>1</v>
      </c>
      <c r="AC3110" t="s">
        <v>960</v>
      </c>
      <c r="AD3110">
        <v>6</v>
      </c>
      <c r="AE3110">
        <v>20110930</v>
      </c>
      <c r="AF3110" s="358">
        <v>40816</v>
      </c>
      <c r="AG3110" s="147">
        <v>40816</v>
      </c>
      <c r="AH3110" s="147">
        <v>2011</v>
      </c>
      <c r="BE3110" t="s">
        <v>984</v>
      </c>
      <c r="BF3110">
        <v>10</v>
      </c>
      <c r="BG3110" t="s">
        <v>1061</v>
      </c>
      <c r="BJ3110" t="s">
        <v>1061</v>
      </c>
      <c r="BK3110" t="s">
        <v>963</v>
      </c>
    </row>
    <row r="3111" spans="21:63">
      <c r="U3111" t="s">
        <v>232</v>
      </c>
      <c r="V3111" t="s">
        <v>230</v>
      </c>
      <c r="W3111" t="s">
        <v>233</v>
      </c>
      <c r="X3111">
        <v>2</v>
      </c>
      <c r="Y3111">
        <v>1094</v>
      </c>
      <c r="Z3111" t="s">
        <v>1071</v>
      </c>
      <c r="AA3111" t="s">
        <v>1072</v>
      </c>
      <c r="AB3111">
        <v>1</v>
      </c>
      <c r="AC3111" t="s">
        <v>960</v>
      </c>
      <c r="AD3111">
        <v>6</v>
      </c>
      <c r="AE3111">
        <v>20120331</v>
      </c>
      <c r="AF3111" s="358">
        <v>40999</v>
      </c>
      <c r="AG3111" s="147">
        <v>40999</v>
      </c>
      <c r="AH3111" s="147">
        <v>2012</v>
      </c>
      <c r="BE3111" t="s">
        <v>984</v>
      </c>
      <c r="BF3111">
        <v>10</v>
      </c>
      <c r="BG3111" t="s">
        <v>1061</v>
      </c>
      <c r="BJ3111" t="s">
        <v>1061</v>
      </c>
      <c r="BK3111" t="s">
        <v>963</v>
      </c>
    </row>
    <row r="3112" spans="21:63">
      <c r="U3112" t="s">
        <v>232</v>
      </c>
      <c r="V3112" t="s">
        <v>230</v>
      </c>
      <c r="W3112" t="s">
        <v>233</v>
      </c>
      <c r="X3112">
        <v>2</v>
      </c>
      <c r="Y3112">
        <v>1105</v>
      </c>
      <c r="Z3112" t="s">
        <v>1034</v>
      </c>
      <c r="AA3112" t="s">
        <v>1035</v>
      </c>
      <c r="AB3112">
        <v>1</v>
      </c>
      <c r="AC3112" t="s">
        <v>960</v>
      </c>
      <c r="AD3112">
        <v>1</v>
      </c>
      <c r="AE3112">
        <v>20120531</v>
      </c>
      <c r="AF3112" s="358">
        <v>41060</v>
      </c>
      <c r="AG3112" s="147">
        <v>41060</v>
      </c>
      <c r="AH3112" s="147">
        <v>2012</v>
      </c>
      <c r="AU3112">
        <v>0.35</v>
      </c>
      <c r="AV3112" t="s">
        <v>976</v>
      </c>
      <c r="AY3112" t="s">
        <v>976</v>
      </c>
      <c r="AZ3112" t="s">
        <v>962</v>
      </c>
      <c r="BF3112">
        <v>0.35</v>
      </c>
      <c r="BG3112" t="s">
        <v>976</v>
      </c>
      <c r="BJ3112" t="s">
        <v>976</v>
      </c>
      <c r="BK3112" t="s">
        <v>963</v>
      </c>
    </row>
    <row r="3113" spans="21:63">
      <c r="U3113" t="s">
        <v>232</v>
      </c>
      <c r="V3113" t="s">
        <v>230</v>
      </c>
      <c r="W3113" t="s">
        <v>233</v>
      </c>
      <c r="X3113">
        <v>2</v>
      </c>
      <c r="Y3113">
        <v>1105</v>
      </c>
      <c r="Z3113" t="s">
        <v>1034</v>
      </c>
      <c r="AA3113" t="s">
        <v>1035</v>
      </c>
      <c r="AB3113">
        <v>1</v>
      </c>
      <c r="AC3113" t="s">
        <v>960</v>
      </c>
      <c r="AD3113">
        <v>1</v>
      </c>
      <c r="AE3113">
        <v>20120630</v>
      </c>
      <c r="AF3113" s="358">
        <v>41090</v>
      </c>
      <c r="AG3113" s="147">
        <v>41090</v>
      </c>
      <c r="AH3113" s="147">
        <v>2012</v>
      </c>
      <c r="AU3113">
        <v>0.11</v>
      </c>
      <c r="AV3113" t="s">
        <v>976</v>
      </c>
      <c r="AY3113" t="s">
        <v>976</v>
      </c>
      <c r="AZ3113" t="s">
        <v>962</v>
      </c>
      <c r="BF3113">
        <v>0.11</v>
      </c>
      <c r="BG3113" t="s">
        <v>976</v>
      </c>
      <c r="BJ3113" t="s">
        <v>976</v>
      </c>
      <c r="BK3113" t="s">
        <v>963</v>
      </c>
    </row>
    <row r="3114" spans="21:63">
      <c r="U3114" t="s">
        <v>232</v>
      </c>
      <c r="V3114" t="s">
        <v>230</v>
      </c>
      <c r="W3114" t="s">
        <v>233</v>
      </c>
      <c r="X3114">
        <v>2</v>
      </c>
      <c r="Y3114">
        <v>1105</v>
      </c>
      <c r="Z3114" t="s">
        <v>1034</v>
      </c>
      <c r="AA3114" t="s">
        <v>1035</v>
      </c>
      <c r="AB3114">
        <v>1</v>
      </c>
      <c r="AC3114" t="s">
        <v>960</v>
      </c>
      <c r="AD3114">
        <v>1</v>
      </c>
      <c r="AE3114">
        <v>20120731</v>
      </c>
      <c r="AF3114" s="358">
        <v>41121</v>
      </c>
      <c r="AG3114" s="147">
        <v>41121</v>
      </c>
      <c r="AH3114" s="147">
        <v>2012</v>
      </c>
      <c r="AU3114">
        <v>0.09</v>
      </c>
      <c r="AV3114" t="s">
        <v>976</v>
      </c>
      <c r="AY3114" t="s">
        <v>976</v>
      </c>
      <c r="AZ3114" t="s">
        <v>962</v>
      </c>
      <c r="BF3114">
        <v>0.09</v>
      </c>
      <c r="BG3114" t="s">
        <v>976</v>
      </c>
      <c r="BJ3114" t="s">
        <v>976</v>
      </c>
      <c r="BK3114" t="s">
        <v>963</v>
      </c>
    </row>
    <row r="3115" spans="21:63">
      <c r="U3115" t="s">
        <v>232</v>
      </c>
      <c r="V3115" t="s">
        <v>230</v>
      </c>
      <c r="W3115" t="s">
        <v>233</v>
      </c>
      <c r="X3115">
        <v>2</v>
      </c>
      <c r="Y3115">
        <v>1105</v>
      </c>
      <c r="Z3115" t="s">
        <v>1034</v>
      </c>
      <c r="AA3115" t="s">
        <v>1035</v>
      </c>
      <c r="AB3115">
        <v>1</v>
      </c>
      <c r="AC3115" t="s">
        <v>960</v>
      </c>
      <c r="AD3115">
        <v>1</v>
      </c>
      <c r="AE3115">
        <v>20120831</v>
      </c>
      <c r="AF3115" s="358">
        <v>41152</v>
      </c>
      <c r="AG3115" s="147">
        <v>41152</v>
      </c>
      <c r="AH3115" s="147">
        <v>2012</v>
      </c>
      <c r="AU3115">
        <v>0.15</v>
      </c>
      <c r="AV3115" t="s">
        <v>976</v>
      </c>
      <c r="AY3115" t="s">
        <v>976</v>
      </c>
      <c r="AZ3115" t="s">
        <v>962</v>
      </c>
      <c r="BF3115">
        <v>0.15</v>
      </c>
      <c r="BG3115" t="s">
        <v>976</v>
      </c>
      <c r="BJ3115" t="s">
        <v>976</v>
      </c>
      <c r="BK3115" t="s">
        <v>963</v>
      </c>
    </row>
    <row r="3116" spans="21:63">
      <c r="U3116" t="s">
        <v>232</v>
      </c>
      <c r="V3116" t="s">
        <v>230</v>
      </c>
      <c r="W3116" t="s">
        <v>233</v>
      </c>
      <c r="X3116">
        <v>2</v>
      </c>
      <c r="Y3116">
        <v>1105</v>
      </c>
      <c r="Z3116" t="s">
        <v>1034</v>
      </c>
      <c r="AA3116" t="s">
        <v>1035</v>
      </c>
      <c r="AB3116">
        <v>1</v>
      </c>
      <c r="AC3116" t="s">
        <v>960</v>
      </c>
      <c r="AD3116">
        <v>1</v>
      </c>
      <c r="AE3116">
        <v>20120930</v>
      </c>
      <c r="AF3116" s="358">
        <v>41182</v>
      </c>
      <c r="AG3116" s="147">
        <v>41182</v>
      </c>
      <c r="AH3116" s="147">
        <v>2012</v>
      </c>
      <c r="AU3116">
        <v>0.06</v>
      </c>
      <c r="AV3116" t="s">
        <v>976</v>
      </c>
      <c r="AY3116" t="s">
        <v>976</v>
      </c>
      <c r="AZ3116" t="s">
        <v>962</v>
      </c>
      <c r="BF3116">
        <v>0.06</v>
      </c>
      <c r="BG3116" t="s">
        <v>976</v>
      </c>
      <c r="BJ3116" t="s">
        <v>976</v>
      </c>
      <c r="BK3116" t="s">
        <v>963</v>
      </c>
    </row>
    <row r="3117" spans="21:63">
      <c r="U3117" t="s">
        <v>232</v>
      </c>
      <c r="V3117" t="s">
        <v>230</v>
      </c>
      <c r="W3117" t="s">
        <v>233</v>
      </c>
      <c r="X3117">
        <v>2</v>
      </c>
      <c r="Y3117">
        <v>1106</v>
      </c>
      <c r="Z3117" t="s">
        <v>1036</v>
      </c>
      <c r="AA3117" t="s">
        <v>1037</v>
      </c>
      <c r="AB3117">
        <v>1</v>
      </c>
      <c r="AC3117" t="s">
        <v>960</v>
      </c>
      <c r="AD3117">
        <v>1</v>
      </c>
      <c r="AE3117">
        <v>20090731</v>
      </c>
      <c r="AF3117" s="358">
        <v>40025</v>
      </c>
      <c r="AG3117" s="147">
        <v>40025</v>
      </c>
      <c r="AH3117" s="147">
        <v>2009</v>
      </c>
      <c r="AT3117" t="s">
        <v>984</v>
      </c>
      <c r="AU3117">
        <v>0.01</v>
      </c>
      <c r="AV3117" t="s">
        <v>976</v>
      </c>
      <c r="AW3117" t="s">
        <v>971</v>
      </c>
      <c r="AX3117">
        <v>0.5</v>
      </c>
      <c r="AY3117" t="s">
        <v>976</v>
      </c>
      <c r="AZ3117" t="s">
        <v>962</v>
      </c>
      <c r="BE3117" t="s">
        <v>984</v>
      </c>
      <c r="BF3117">
        <v>0.01</v>
      </c>
      <c r="BG3117" t="s">
        <v>976</v>
      </c>
      <c r="BH3117" t="s">
        <v>971</v>
      </c>
      <c r="BI3117">
        <v>0.7</v>
      </c>
      <c r="BJ3117" t="s">
        <v>976</v>
      </c>
      <c r="BK3117" t="s">
        <v>963</v>
      </c>
    </row>
    <row r="3118" spans="21:63">
      <c r="U3118" t="s">
        <v>232</v>
      </c>
      <c r="V3118" t="s">
        <v>230</v>
      </c>
      <c r="W3118" t="s">
        <v>233</v>
      </c>
      <c r="X3118">
        <v>2</v>
      </c>
      <c r="Y3118">
        <v>1106</v>
      </c>
      <c r="Z3118" t="s">
        <v>1036</v>
      </c>
      <c r="AA3118" t="s">
        <v>1037</v>
      </c>
      <c r="AB3118">
        <v>1</v>
      </c>
      <c r="AC3118" t="s">
        <v>960</v>
      </c>
      <c r="AD3118">
        <v>1</v>
      </c>
      <c r="AE3118">
        <v>20090831</v>
      </c>
      <c r="AF3118" s="358">
        <v>40056</v>
      </c>
      <c r="AG3118" s="147">
        <v>40056</v>
      </c>
      <c r="AH3118" s="147">
        <v>2009</v>
      </c>
      <c r="AT3118" t="s">
        <v>984</v>
      </c>
      <c r="AU3118">
        <v>0.01</v>
      </c>
      <c r="AV3118" t="s">
        <v>976</v>
      </c>
      <c r="AW3118" t="s">
        <v>971</v>
      </c>
      <c r="AX3118">
        <v>0.5</v>
      </c>
      <c r="AY3118" t="s">
        <v>976</v>
      </c>
      <c r="AZ3118" t="s">
        <v>962</v>
      </c>
      <c r="BE3118" t="s">
        <v>984</v>
      </c>
      <c r="BF3118">
        <v>0.01</v>
      </c>
      <c r="BG3118" t="s">
        <v>976</v>
      </c>
      <c r="BH3118" t="s">
        <v>971</v>
      </c>
      <c r="BI3118">
        <v>0.7</v>
      </c>
      <c r="BJ3118" t="s">
        <v>976</v>
      </c>
      <c r="BK3118" t="s">
        <v>963</v>
      </c>
    </row>
    <row r="3119" spans="21:63">
      <c r="U3119" t="s">
        <v>232</v>
      </c>
      <c r="V3119" t="s">
        <v>230</v>
      </c>
      <c r="W3119" t="s">
        <v>233</v>
      </c>
      <c r="X3119">
        <v>2</v>
      </c>
      <c r="Y3119">
        <v>1106</v>
      </c>
      <c r="Z3119" t="s">
        <v>1036</v>
      </c>
      <c r="AA3119" t="s">
        <v>1037</v>
      </c>
      <c r="AB3119">
        <v>1</v>
      </c>
      <c r="AC3119" t="s">
        <v>960</v>
      </c>
      <c r="AD3119">
        <v>1</v>
      </c>
      <c r="AE3119">
        <v>20090930</v>
      </c>
      <c r="AF3119" s="358">
        <v>40086</v>
      </c>
      <c r="AG3119" s="147">
        <v>40086</v>
      </c>
      <c r="AH3119" s="147">
        <v>2009</v>
      </c>
      <c r="AT3119" t="s">
        <v>984</v>
      </c>
      <c r="AU3119">
        <v>0.01</v>
      </c>
      <c r="AV3119" t="s">
        <v>976</v>
      </c>
      <c r="AW3119" t="s">
        <v>971</v>
      </c>
      <c r="AX3119">
        <v>0.5</v>
      </c>
      <c r="AY3119" t="s">
        <v>976</v>
      </c>
      <c r="AZ3119" t="s">
        <v>962</v>
      </c>
      <c r="BE3119" t="s">
        <v>984</v>
      </c>
      <c r="BF3119">
        <v>0.01</v>
      </c>
      <c r="BG3119" t="s">
        <v>976</v>
      </c>
      <c r="BH3119" t="s">
        <v>971</v>
      </c>
      <c r="BI3119">
        <v>0.7</v>
      </c>
      <c r="BJ3119" t="s">
        <v>976</v>
      </c>
      <c r="BK3119" t="s">
        <v>963</v>
      </c>
    </row>
    <row r="3120" spans="21:63">
      <c r="U3120" t="s">
        <v>232</v>
      </c>
      <c r="V3120" t="s">
        <v>230</v>
      </c>
      <c r="W3120" t="s">
        <v>233</v>
      </c>
      <c r="X3120">
        <v>2</v>
      </c>
      <c r="Y3120">
        <v>1106</v>
      </c>
      <c r="Z3120" t="s">
        <v>1036</v>
      </c>
      <c r="AA3120" t="s">
        <v>1037</v>
      </c>
      <c r="AB3120">
        <v>1</v>
      </c>
      <c r="AC3120" t="s">
        <v>960</v>
      </c>
      <c r="AD3120">
        <v>1</v>
      </c>
      <c r="AE3120">
        <v>20091031</v>
      </c>
      <c r="AF3120" s="358">
        <v>40117</v>
      </c>
      <c r="AG3120" s="147">
        <v>40117</v>
      </c>
      <c r="AH3120" s="147">
        <v>2009</v>
      </c>
      <c r="AT3120" t="s">
        <v>984</v>
      </c>
      <c r="AU3120">
        <v>0.01</v>
      </c>
      <c r="AV3120" t="s">
        <v>976</v>
      </c>
      <c r="AW3120" t="s">
        <v>971</v>
      </c>
      <c r="AX3120">
        <v>0.5</v>
      </c>
      <c r="AY3120" t="s">
        <v>976</v>
      </c>
      <c r="AZ3120" t="s">
        <v>962</v>
      </c>
      <c r="BE3120" t="s">
        <v>984</v>
      </c>
      <c r="BF3120">
        <v>0.01</v>
      </c>
      <c r="BG3120" t="s">
        <v>976</v>
      </c>
      <c r="BH3120" t="s">
        <v>971</v>
      </c>
      <c r="BI3120">
        <v>0.7</v>
      </c>
      <c r="BJ3120" t="s">
        <v>976</v>
      </c>
      <c r="BK3120" t="s">
        <v>963</v>
      </c>
    </row>
    <row r="3121" spans="21:63">
      <c r="U3121" t="s">
        <v>232</v>
      </c>
      <c r="V3121" t="s">
        <v>230</v>
      </c>
      <c r="W3121" t="s">
        <v>233</v>
      </c>
      <c r="X3121">
        <v>2</v>
      </c>
      <c r="Y3121">
        <v>1106</v>
      </c>
      <c r="Z3121" t="s">
        <v>1036</v>
      </c>
      <c r="AA3121" t="s">
        <v>1037</v>
      </c>
      <c r="AB3121">
        <v>1</v>
      </c>
      <c r="AC3121" t="s">
        <v>960</v>
      </c>
      <c r="AD3121">
        <v>1</v>
      </c>
      <c r="AE3121">
        <v>20091130</v>
      </c>
      <c r="AF3121" s="358">
        <v>40147</v>
      </c>
      <c r="AG3121" s="147">
        <v>40147</v>
      </c>
      <c r="AH3121" s="147">
        <v>2009</v>
      </c>
      <c r="AT3121" t="s">
        <v>984</v>
      </c>
      <c r="AU3121">
        <v>0.01</v>
      </c>
      <c r="AV3121" t="s">
        <v>976</v>
      </c>
      <c r="AW3121" t="s">
        <v>971</v>
      </c>
      <c r="AX3121">
        <v>0.5</v>
      </c>
      <c r="AY3121" t="s">
        <v>976</v>
      </c>
      <c r="AZ3121" t="s">
        <v>962</v>
      </c>
      <c r="BE3121" t="s">
        <v>984</v>
      </c>
      <c r="BF3121">
        <v>0.01</v>
      </c>
      <c r="BG3121" t="s">
        <v>976</v>
      </c>
      <c r="BH3121" t="s">
        <v>971</v>
      </c>
      <c r="BI3121">
        <v>0.7</v>
      </c>
      <c r="BJ3121" t="s">
        <v>976</v>
      </c>
      <c r="BK3121" t="s">
        <v>963</v>
      </c>
    </row>
    <row r="3122" spans="21:63">
      <c r="U3122" t="s">
        <v>232</v>
      </c>
      <c r="V3122" t="s">
        <v>230</v>
      </c>
      <c r="W3122" t="s">
        <v>233</v>
      </c>
      <c r="X3122">
        <v>2</v>
      </c>
      <c r="Y3122">
        <v>1106</v>
      </c>
      <c r="Z3122" t="s">
        <v>1036</v>
      </c>
      <c r="AA3122" t="s">
        <v>1037</v>
      </c>
      <c r="AB3122">
        <v>1</v>
      </c>
      <c r="AC3122" t="s">
        <v>960</v>
      </c>
      <c r="AD3122">
        <v>1</v>
      </c>
      <c r="AE3122">
        <v>20091231</v>
      </c>
      <c r="AF3122" s="358">
        <v>40178</v>
      </c>
      <c r="AG3122" s="147">
        <v>40178</v>
      </c>
      <c r="AH3122" s="147">
        <v>2009</v>
      </c>
      <c r="AT3122" t="s">
        <v>984</v>
      </c>
      <c r="AU3122">
        <v>0.01</v>
      </c>
      <c r="AV3122" t="s">
        <v>976</v>
      </c>
      <c r="AW3122" t="s">
        <v>971</v>
      </c>
      <c r="AX3122">
        <v>0.5</v>
      </c>
      <c r="AY3122" t="s">
        <v>976</v>
      </c>
      <c r="AZ3122" t="s">
        <v>962</v>
      </c>
      <c r="BE3122" t="s">
        <v>984</v>
      </c>
      <c r="BF3122">
        <v>0.01</v>
      </c>
      <c r="BG3122" t="s">
        <v>976</v>
      </c>
      <c r="BH3122" t="s">
        <v>971</v>
      </c>
      <c r="BI3122">
        <v>0.7</v>
      </c>
      <c r="BJ3122" t="s">
        <v>976</v>
      </c>
      <c r="BK3122" t="s">
        <v>963</v>
      </c>
    </row>
    <row r="3123" spans="21:63">
      <c r="U3123" t="s">
        <v>232</v>
      </c>
      <c r="V3123" t="s">
        <v>230</v>
      </c>
      <c r="W3123" t="s">
        <v>233</v>
      </c>
      <c r="X3123">
        <v>2</v>
      </c>
      <c r="Y3123">
        <v>1106</v>
      </c>
      <c r="Z3123" t="s">
        <v>1036</v>
      </c>
      <c r="AA3123" t="s">
        <v>1037</v>
      </c>
      <c r="AB3123">
        <v>1</v>
      </c>
      <c r="AC3123" t="s">
        <v>960</v>
      </c>
      <c r="AD3123">
        <v>1</v>
      </c>
      <c r="AE3123">
        <v>20100131</v>
      </c>
      <c r="AF3123" s="358">
        <v>40209</v>
      </c>
      <c r="AG3123" s="147">
        <v>40209</v>
      </c>
      <c r="AH3123" s="147">
        <v>2010</v>
      </c>
      <c r="AT3123" t="s">
        <v>984</v>
      </c>
      <c r="AU3123">
        <v>0.01</v>
      </c>
      <c r="AV3123" t="s">
        <v>976</v>
      </c>
      <c r="AW3123" t="s">
        <v>971</v>
      </c>
      <c r="AX3123">
        <v>0.5</v>
      </c>
      <c r="AY3123" t="s">
        <v>976</v>
      </c>
      <c r="AZ3123" t="s">
        <v>962</v>
      </c>
      <c r="BE3123" t="s">
        <v>984</v>
      </c>
      <c r="BF3123">
        <v>0.01</v>
      </c>
      <c r="BG3123" t="s">
        <v>976</v>
      </c>
      <c r="BH3123" t="s">
        <v>971</v>
      </c>
      <c r="BI3123">
        <v>0.7</v>
      </c>
      <c r="BJ3123" t="s">
        <v>976</v>
      </c>
      <c r="BK3123" t="s">
        <v>963</v>
      </c>
    </row>
    <row r="3124" spans="21:63">
      <c r="U3124" t="s">
        <v>232</v>
      </c>
      <c r="V3124" t="s">
        <v>230</v>
      </c>
      <c r="W3124" t="s">
        <v>233</v>
      </c>
      <c r="X3124">
        <v>2</v>
      </c>
      <c r="Y3124">
        <v>1106</v>
      </c>
      <c r="Z3124" t="s">
        <v>1036</v>
      </c>
      <c r="AA3124" t="s">
        <v>1037</v>
      </c>
      <c r="AB3124">
        <v>1</v>
      </c>
      <c r="AC3124" t="s">
        <v>960</v>
      </c>
      <c r="AD3124">
        <v>1</v>
      </c>
      <c r="AE3124">
        <v>20100228</v>
      </c>
      <c r="AF3124" s="358">
        <v>40237</v>
      </c>
      <c r="AG3124" s="147">
        <v>40237</v>
      </c>
      <c r="AH3124" s="147">
        <v>2010</v>
      </c>
      <c r="AT3124" t="s">
        <v>984</v>
      </c>
      <c r="AU3124">
        <v>0.01</v>
      </c>
      <c r="AV3124" t="s">
        <v>976</v>
      </c>
      <c r="AW3124" t="s">
        <v>971</v>
      </c>
      <c r="AX3124">
        <v>0.5</v>
      </c>
      <c r="AY3124" t="s">
        <v>976</v>
      </c>
      <c r="AZ3124" t="s">
        <v>962</v>
      </c>
      <c r="BE3124" t="s">
        <v>984</v>
      </c>
      <c r="BF3124">
        <v>0.01</v>
      </c>
      <c r="BG3124" t="s">
        <v>976</v>
      </c>
      <c r="BH3124" t="s">
        <v>971</v>
      </c>
      <c r="BI3124">
        <v>0.7</v>
      </c>
      <c r="BJ3124" t="s">
        <v>976</v>
      </c>
      <c r="BK3124" t="s">
        <v>963</v>
      </c>
    </row>
    <row r="3125" spans="21:63">
      <c r="U3125" t="s">
        <v>232</v>
      </c>
      <c r="V3125" t="s">
        <v>230</v>
      </c>
      <c r="W3125" t="s">
        <v>233</v>
      </c>
      <c r="X3125">
        <v>2</v>
      </c>
      <c r="Y3125">
        <v>1106</v>
      </c>
      <c r="Z3125" t="s">
        <v>1036</v>
      </c>
      <c r="AA3125" t="s">
        <v>1037</v>
      </c>
      <c r="AB3125">
        <v>1</v>
      </c>
      <c r="AC3125" t="s">
        <v>960</v>
      </c>
      <c r="AD3125">
        <v>1</v>
      </c>
      <c r="AE3125">
        <v>20100331</v>
      </c>
      <c r="AF3125" s="358">
        <v>40268</v>
      </c>
      <c r="AG3125" s="147">
        <v>40268</v>
      </c>
      <c r="AH3125" s="147">
        <v>2010</v>
      </c>
      <c r="AT3125" t="s">
        <v>984</v>
      </c>
      <c r="AU3125">
        <v>0.01</v>
      </c>
      <c r="AV3125" t="s">
        <v>976</v>
      </c>
      <c r="AW3125" t="s">
        <v>971</v>
      </c>
      <c r="AX3125">
        <v>0.5</v>
      </c>
      <c r="AY3125" t="s">
        <v>976</v>
      </c>
      <c r="AZ3125" t="s">
        <v>962</v>
      </c>
      <c r="BE3125" t="s">
        <v>984</v>
      </c>
      <c r="BF3125">
        <v>0.01</v>
      </c>
      <c r="BG3125" t="s">
        <v>976</v>
      </c>
      <c r="BH3125" t="s">
        <v>971</v>
      </c>
      <c r="BI3125">
        <v>0.7</v>
      </c>
      <c r="BJ3125" t="s">
        <v>976</v>
      </c>
      <c r="BK3125" t="s">
        <v>963</v>
      </c>
    </row>
    <row r="3126" spans="21:63">
      <c r="U3126" t="s">
        <v>232</v>
      </c>
      <c r="V3126" t="s">
        <v>230</v>
      </c>
      <c r="W3126" t="s">
        <v>233</v>
      </c>
      <c r="X3126">
        <v>2</v>
      </c>
      <c r="Y3126">
        <v>1106</v>
      </c>
      <c r="Z3126" t="s">
        <v>1036</v>
      </c>
      <c r="AA3126" t="s">
        <v>1037</v>
      </c>
      <c r="AB3126">
        <v>1</v>
      </c>
      <c r="AC3126" t="s">
        <v>960</v>
      </c>
      <c r="AD3126">
        <v>1</v>
      </c>
      <c r="AE3126">
        <v>20100430</v>
      </c>
      <c r="AF3126" s="358">
        <v>40298</v>
      </c>
      <c r="AG3126" s="147">
        <v>40298</v>
      </c>
      <c r="AH3126" s="147">
        <v>2010</v>
      </c>
      <c r="AU3126">
        <v>0.01</v>
      </c>
      <c r="AV3126" t="s">
        <v>976</v>
      </c>
      <c r="AW3126" t="s">
        <v>971</v>
      </c>
      <c r="AX3126">
        <v>0.5</v>
      </c>
      <c r="AY3126" t="s">
        <v>976</v>
      </c>
      <c r="AZ3126" t="s">
        <v>962</v>
      </c>
      <c r="BF3126">
        <v>0.01</v>
      </c>
      <c r="BG3126" t="s">
        <v>976</v>
      </c>
      <c r="BH3126" t="s">
        <v>971</v>
      </c>
      <c r="BI3126">
        <v>0.7</v>
      </c>
      <c r="BJ3126" t="s">
        <v>976</v>
      </c>
      <c r="BK3126" t="s">
        <v>963</v>
      </c>
    </row>
    <row r="3127" spans="21:63">
      <c r="U3127" t="s">
        <v>232</v>
      </c>
      <c r="V3127" t="s">
        <v>230</v>
      </c>
      <c r="W3127" t="s">
        <v>233</v>
      </c>
      <c r="X3127">
        <v>2</v>
      </c>
      <c r="Y3127">
        <v>1106</v>
      </c>
      <c r="Z3127" t="s">
        <v>1036</v>
      </c>
      <c r="AA3127" t="s">
        <v>1037</v>
      </c>
      <c r="AB3127">
        <v>1</v>
      </c>
      <c r="AC3127" t="s">
        <v>960</v>
      </c>
      <c r="AD3127">
        <v>1</v>
      </c>
      <c r="AE3127">
        <v>20100531</v>
      </c>
      <c r="AF3127" s="358">
        <v>40329</v>
      </c>
      <c r="AG3127" s="147">
        <v>40329</v>
      </c>
      <c r="AH3127" s="147">
        <v>2010</v>
      </c>
      <c r="AT3127" t="s">
        <v>984</v>
      </c>
      <c r="AU3127">
        <v>0.01</v>
      </c>
      <c r="AV3127" t="s">
        <v>976</v>
      </c>
      <c r="AW3127" t="s">
        <v>971</v>
      </c>
      <c r="AX3127">
        <v>0.5</v>
      </c>
      <c r="AY3127" t="s">
        <v>976</v>
      </c>
      <c r="AZ3127" t="s">
        <v>962</v>
      </c>
      <c r="BE3127" t="s">
        <v>984</v>
      </c>
      <c r="BF3127">
        <v>0.01</v>
      </c>
      <c r="BG3127" t="s">
        <v>976</v>
      </c>
      <c r="BH3127" t="s">
        <v>971</v>
      </c>
      <c r="BI3127">
        <v>0.7</v>
      </c>
      <c r="BJ3127" t="s">
        <v>976</v>
      </c>
      <c r="BK3127" t="s">
        <v>963</v>
      </c>
    </row>
    <row r="3128" spans="21:63">
      <c r="U3128" t="s">
        <v>232</v>
      </c>
      <c r="V3128" t="s">
        <v>230</v>
      </c>
      <c r="W3128" t="s">
        <v>233</v>
      </c>
      <c r="X3128">
        <v>2</v>
      </c>
      <c r="Y3128">
        <v>1106</v>
      </c>
      <c r="Z3128" t="s">
        <v>1036</v>
      </c>
      <c r="AA3128" t="s">
        <v>1037</v>
      </c>
      <c r="AB3128">
        <v>1</v>
      </c>
      <c r="AC3128" t="s">
        <v>960</v>
      </c>
      <c r="AD3128">
        <v>1</v>
      </c>
      <c r="AE3128">
        <v>20100630</v>
      </c>
      <c r="AF3128" s="358">
        <v>40359</v>
      </c>
      <c r="AG3128" s="147">
        <v>40359</v>
      </c>
      <c r="AH3128" s="147">
        <v>2010</v>
      </c>
      <c r="AT3128" t="s">
        <v>984</v>
      </c>
      <c r="AU3128">
        <v>0.01</v>
      </c>
      <c r="AV3128" t="s">
        <v>976</v>
      </c>
      <c r="AW3128" t="s">
        <v>971</v>
      </c>
      <c r="AX3128">
        <v>0.5</v>
      </c>
      <c r="AY3128" t="s">
        <v>976</v>
      </c>
      <c r="AZ3128" t="s">
        <v>962</v>
      </c>
      <c r="BE3128" t="s">
        <v>984</v>
      </c>
      <c r="BF3128">
        <v>0.01</v>
      </c>
      <c r="BG3128" t="s">
        <v>976</v>
      </c>
      <c r="BH3128" t="s">
        <v>971</v>
      </c>
      <c r="BI3128">
        <v>0.7</v>
      </c>
      <c r="BJ3128" t="s">
        <v>976</v>
      </c>
      <c r="BK3128" t="s">
        <v>963</v>
      </c>
    </row>
    <row r="3129" spans="21:63">
      <c r="U3129" t="s">
        <v>232</v>
      </c>
      <c r="V3129" t="s">
        <v>230</v>
      </c>
      <c r="W3129" t="s">
        <v>233</v>
      </c>
      <c r="X3129">
        <v>2</v>
      </c>
      <c r="Y3129">
        <v>1106</v>
      </c>
      <c r="Z3129" t="s">
        <v>1036</v>
      </c>
      <c r="AA3129" t="s">
        <v>1037</v>
      </c>
      <c r="AB3129">
        <v>1</v>
      </c>
      <c r="AC3129" t="s">
        <v>960</v>
      </c>
      <c r="AD3129">
        <v>1</v>
      </c>
      <c r="AE3129">
        <v>20100731</v>
      </c>
      <c r="AF3129" s="358">
        <v>40390</v>
      </c>
      <c r="AG3129" s="147">
        <v>40390</v>
      </c>
      <c r="AH3129" s="147">
        <v>2010</v>
      </c>
      <c r="AT3129" t="s">
        <v>984</v>
      </c>
      <c r="AU3129">
        <v>0.01</v>
      </c>
      <c r="AV3129" t="s">
        <v>976</v>
      </c>
      <c r="AW3129" t="s">
        <v>971</v>
      </c>
      <c r="AX3129">
        <v>0.5</v>
      </c>
      <c r="AY3129" t="s">
        <v>976</v>
      </c>
      <c r="AZ3129" t="s">
        <v>962</v>
      </c>
      <c r="BE3129" t="s">
        <v>984</v>
      </c>
      <c r="BF3129">
        <v>0.01</v>
      </c>
      <c r="BG3129" t="s">
        <v>976</v>
      </c>
      <c r="BH3129" t="s">
        <v>971</v>
      </c>
      <c r="BI3129">
        <v>0.7</v>
      </c>
      <c r="BJ3129" t="s">
        <v>976</v>
      </c>
      <c r="BK3129" t="s">
        <v>963</v>
      </c>
    </row>
    <row r="3130" spans="21:63">
      <c r="U3130" t="s">
        <v>232</v>
      </c>
      <c r="V3130" t="s">
        <v>230</v>
      </c>
      <c r="W3130" t="s">
        <v>233</v>
      </c>
      <c r="X3130">
        <v>2</v>
      </c>
      <c r="Y3130">
        <v>1106</v>
      </c>
      <c r="Z3130" t="s">
        <v>1036</v>
      </c>
      <c r="AA3130" t="s">
        <v>1037</v>
      </c>
      <c r="AB3130">
        <v>1</v>
      </c>
      <c r="AC3130" t="s">
        <v>960</v>
      </c>
      <c r="AD3130">
        <v>1</v>
      </c>
      <c r="AE3130">
        <v>20100831</v>
      </c>
      <c r="AF3130" s="358">
        <v>40421</v>
      </c>
      <c r="AG3130" s="147">
        <v>40421</v>
      </c>
      <c r="AH3130" s="147">
        <v>2010</v>
      </c>
      <c r="AT3130" t="s">
        <v>984</v>
      </c>
      <c r="AU3130">
        <v>0.01</v>
      </c>
      <c r="AV3130" t="s">
        <v>976</v>
      </c>
      <c r="AW3130" t="s">
        <v>971</v>
      </c>
      <c r="AX3130">
        <v>0.5</v>
      </c>
      <c r="AY3130" t="s">
        <v>976</v>
      </c>
      <c r="AZ3130" t="s">
        <v>962</v>
      </c>
      <c r="BE3130" t="s">
        <v>984</v>
      </c>
      <c r="BF3130">
        <v>0.01</v>
      </c>
      <c r="BG3130" t="s">
        <v>976</v>
      </c>
      <c r="BH3130" t="s">
        <v>971</v>
      </c>
      <c r="BI3130">
        <v>0.7</v>
      </c>
      <c r="BJ3130" t="s">
        <v>976</v>
      </c>
      <c r="BK3130" t="s">
        <v>963</v>
      </c>
    </row>
    <row r="3131" spans="21:63">
      <c r="U3131" t="s">
        <v>232</v>
      </c>
      <c r="V3131" t="s">
        <v>230</v>
      </c>
      <c r="W3131" t="s">
        <v>233</v>
      </c>
      <c r="X3131">
        <v>2</v>
      </c>
      <c r="Y3131">
        <v>1106</v>
      </c>
      <c r="Z3131" t="s">
        <v>1036</v>
      </c>
      <c r="AA3131" t="s">
        <v>1037</v>
      </c>
      <c r="AB3131">
        <v>1</v>
      </c>
      <c r="AC3131" t="s">
        <v>960</v>
      </c>
      <c r="AD3131">
        <v>1</v>
      </c>
      <c r="AE3131">
        <v>20100930</v>
      </c>
      <c r="AF3131" s="358">
        <v>40451</v>
      </c>
      <c r="AG3131" s="147">
        <v>40451</v>
      </c>
      <c r="AH3131" s="147">
        <v>2010</v>
      </c>
      <c r="AT3131" t="s">
        <v>984</v>
      </c>
      <c r="AU3131">
        <v>0.01</v>
      </c>
      <c r="AV3131" t="s">
        <v>976</v>
      </c>
      <c r="AW3131" t="s">
        <v>971</v>
      </c>
      <c r="AX3131">
        <v>0.5</v>
      </c>
      <c r="AY3131" t="s">
        <v>976</v>
      </c>
      <c r="AZ3131" t="s">
        <v>962</v>
      </c>
      <c r="BE3131" t="s">
        <v>984</v>
      </c>
      <c r="BF3131">
        <v>0.01</v>
      </c>
      <c r="BG3131" t="s">
        <v>976</v>
      </c>
      <c r="BH3131" t="s">
        <v>971</v>
      </c>
      <c r="BI3131">
        <v>0.7</v>
      </c>
      <c r="BJ3131" t="s">
        <v>976</v>
      </c>
      <c r="BK3131" t="s">
        <v>963</v>
      </c>
    </row>
    <row r="3132" spans="21:63">
      <c r="U3132" t="s">
        <v>232</v>
      </c>
      <c r="V3132" t="s">
        <v>230</v>
      </c>
      <c r="W3132" t="s">
        <v>233</v>
      </c>
      <c r="X3132">
        <v>2</v>
      </c>
      <c r="Y3132">
        <v>1106</v>
      </c>
      <c r="Z3132" t="s">
        <v>1036</v>
      </c>
      <c r="AA3132" t="s">
        <v>1037</v>
      </c>
      <c r="AB3132">
        <v>1</v>
      </c>
      <c r="AC3132" t="s">
        <v>960</v>
      </c>
      <c r="AD3132">
        <v>1</v>
      </c>
      <c r="AE3132">
        <v>20101031</v>
      </c>
      <c r="AF3132" s="358">
        <v>40482</v>
      </c>
      <c r="AG3132" s="147">
        <v>40482</v>
      </c>
      <c r="AH3132" s="147">
        <v>2010</v>
      </c>
      <c r="AT3132" t="s">
        <v>984</v>
      </c>
      <c r="AU3132">
        <v>0.01</v>
      </c>
      <c r="AV3132" t="s">
        <v>976</v>
      </c>
      <c r="AW3132" t="s">
        <v>971</v>
      </c>
      <c r="AX3132">
        <v>0.5</v>
      </c>
      <c r="AY3132" t="s">
        <v>976</v>
      </c>
      <c r="AZ3132" t="s">
        <v>962</v>
      </c>
      <c r="BE3132" t="s">
        <v>984</v>
      </c>
      <c r="BF3132">
        <v>0.01</v>
      </c>
      <c r="BG3132" t="s">
        <v>976</v>
      </c>
      <c r="BH3132" t="s">
        <v>971</v>
      </c>
      <c r="BI3132">
        <v>0.7</v>
      </c>
      <c r="BJ3132" t="s">
        <v>976</v>
      </c>
      <c r="BK3132" t="s">
        <v>963</v>
      </c>
    </row>
    <row r="3133" spans="21:63">
      <c r="U3133" t="s">
        <v>232</v>
      </c>
      <c r="V3133" t="s">
        <v>230</v>
      </c>
      <c r="W3133" t="s">
        <v>233</v>
      </c>
      <c r="X3133">
        <v>2</v>
      </c>
      <c r="Y3133">
        <v>1106</v>
      </c>
      <c r="Z3133" t="s">
        <v>1036</v>
      </c>
      <c r="AA3133" t="s">
        <v>1037</v>
      </c>
      <c r="AB3133">
        <v>1</v>
      </c>
      <c r="AC3133" t="s">
        <v>960</v>
      </c>
      <c r="AD3133">
        <v>1</v>
      </c>
      <c r="AE3133">
        <v>20101130</v>
      </c>
      <c r="AF3133" s="358">
        <v>40512</v>
      </c>
      <c r="AG3133" s="147">
        <v>40512</v>
      </c>
      <c r="AH3133" s="147">
        <v>2010</v>
      </c>
      <c r="AT3133" t="s">
        <v>984</v>
      </c>
      <c r="AU3133">
        <v>0.01</v>
      </c>
      <c r="AV3133" t="s">
        <v>976</v>
      </c>
      <c r="AW3133" t="s">
        <v>971</v>
      </c>
      <c r="AX3133">
        <v>0.5</v>
      </c>
      <c r="AY3133" t="s">
        <v>976</v>
      </c>
      <c r="AZ3133" t="s">
        <v>962</v>
      </c>
      <c r="BE3133" t="s">
        <v>984</v>
      </c>
      <c r="BF3133">
        <v>0.01</v>
      </c>
      <c r="BG3133" t="s">
        <v>976</v>
      </c>
      <c r="BH3133" t="s">
        <v>971</v>
      </c>
      <c r="BI3133">
        <v>0.7</v>
      </c>
      <c r="BJ3133" t="s">
        <v>976</v>
      </c>
      <c r="BK3133" t="s">
        <v>963</v>
      </c>
    </row>
    <row r="3134" spans="21:63">
      <c r="U3134" t="s">
        <v>232</v>
      </c>
      <c r="V3134" t="s">
        <v>230</v>
      </c>
      <c r="W3134" t="s">
        <v>233</v>
      </c>
      <c r="X3134">
        <v>2</v>
      </c>
      <c r="Y3134">
        <v>1106</v>
      </c>
      <c r="Z3134" t="s">
        <v>1036</v>
      </c>
      <c r="AA3134" t="s">
        <v>1037</v>
      </c>
      <c r="AB3134">
        <v>1</v>
      </c>
      <c r="AC3134" t="s">
        <v>960</v>
      </c>
      <c r="AD3134">
        <v>1</v>
      </c>
      <c r="AE3134">
        <v>20101231</v>
      </c>
      <c r="AF3134" s="358">
        <v>40543</v>
      </c>
      <c r="AG3134" s="147">
        <v>40543</v>
      </c>
      <c r="AH3134" s="147">
        <v>2010</v>
      </c>
      <c r="AT3134" t="s">
        <v>984</v>
      </c>
      <c r="AU3134">
        <v>0.01</v>
      </c>
      <c r="AV3134" t="s">
        <v>976</v>
      </c>
      <c r="AW3134" t="s">
        <v>971</v>
      </c>
      <c r="AX3134">
        <v>0.5</v>
      </c>
      <c r="AY3134" t="s">
        <v>976</v>
      </c>
      <c r="AZ3134" t="s">
        <v>962</v>
      </c>
      <c r="BE3134" t="s">
        <v>984</v>
      </c>
      <c r="BF3134">
        <v>0.01</v>
      </c>
      <c r="BG3134" t="s">
        <v>976</v>
      </c>
      <c r="BH3134" t="s">
        <v>971</v>
      </c>
      <c r="BI3134">
        <v>0.7</v>
      </c>
      <c r="BJ3134" t="s">
        <v>976</v>
      </c>
      <c r="BK3134" t="s">
        <v>963</v>
      </c>
    </row>
    <row r="3135" spans="21:63">
      <c r="U3135" t="s">
        <v>232</v>
      </c>
      <c r="V3135" t="s">
        <v>230</v>
      </c>
      <c r="W3135" t="s">
        <v>233</v>
      </c>
      <c r="X3135">
        <v>2</v>
      </c>
      <c r="Y3135">
        <v>1106</v>
      </c>
      <c r="Z3135" t="s">
        <v>1036</v>
      </c>
      <c r="AA3135" t="s">
        <v>1037</v>
      </c>
      <c r="AB3135">
        <v>1</v>
      </c>
      <c r="AC3135" t="s">
        <v>960</v>
      </c>
      <c r="AD3135">
        <v>1</v>
      </c>
      <c r="AE3135">
        <v>20110131</v>
      </c>
      <c r="AF3135" s="358">
        <v>40574</v>
      </c>
      <c r="AG3135" s="147">
        <v>40574</v>
      </c>
      <c r="AH3135" s="147">
        <v>2011</v>
      </c>
      <c r="AT3135" t="s">
        <v>984</v>
      </c>
      <c r="AU3135">
        <v>0.01</v>
      </c>
      <c r="AV3135" t="s">
        <v>976</v>
      </c>
      <c r="AW3135" t="s">
        <v>971</v>
      </c>
      <c r="AX3135">
        <v>0.5</v>
      </c>
      <c r="AY3135" t="s">
        <v>976</v>
      </c>
      <c r="AZ3135" t="s">
        <v>962</v>
      </c>
      <c r="BE3135" t="s">
        <v>984</v>
      </c>
      <c r="BF3135">
        <v>0.01</v>
      </c>
      <c r="BG3135" t="s">
        <v>976</v>
      </c>
      <c r="BH3135" t="s">
        <v>971</v>
      </c>
      <c r="BI3135">
        <v>0.7</v>
      </c>
      <c r="BJ3135" t="s">
        <v>976</v>
      </c>
      <c r="BK3135" t="s">
        <v>963</v>
      </c>
    </row>
    <row r="3136" spans="21:63">
      <c r="U3136" t="s">
        <v>232</v>
      </c>
      <c r="V3136" t="s">
        <v>230</v>
      </c>
      <c r="W3136" t="s">
        <v>233</v>
      </c>
      <c r="X3136">
        <v>2</v>
      </c>
      <c r="Y3136">
        <v>1106</v>
      </c>
      <c r="Z3136" t="s">
        <v>1036</v>
      </c>
      <c r="AA3136" t="s">
        <v>1037</v>
      </c>
      <c r="AB3136">
        <v>1</v>
      </c>
      <c r="AC3136" t="s">
        <v>960</v>
      </c>
      <c r="AD3136">
        <v>1</v>
      </c>
      <c r="AE3136">
        <v>20110228</v>
      </c>
      <c r="AF3136" s="358">
        <v>40602</v>
      </c>
      <c r="AG3136" s="147">
        <v>40602</v>
      </c>
      <c r="AH3136" s="147">
        <v>2011</v>
      </c>
      <c r="AU3136">
        <v>0.01</v>
      </c>
      <c r="AV3136" t="s">
        <v>976</v>
      </c>
      <c r="AW3136" t="s">
        <v>971</v>
      </c>
      <c r="AX3136">
        <v>0.5</v>
      </c>
      <c r="AY3136" t="s">
        <v>976</v>
      </c>
      <c r="AZ3136" t="s">
        <v>962</v>
      </c>
      <c r="BF3136">
        <v>0.01</v>
      </c>
      <c r="BG3136" t="s">
        <v>976</v>
      </c>
      <c r="BH3136" t="s">
        <v>971</v>
      </c>
      <c r="BI3136">
        <v>0.7</v>
      </c>
      <c r="BJ3136" t="s">
        <v>976</v>
      </c>
      <c r="BK3136" t="s">
        <v>963</v>
      </c>
    </row>
    <row r="3137" spans="21:63">
      <c r="U3137" t="s">
        <v>232</v>
      </c>
      <c r="V3137" t="s">
        <v>230</v>
      </c>
      <c r="W3137" t="s">
        <v>233</v>
      </c>
      <c r="X3137">
        <v>2</v>
      </c>
      <c r="Y3137">
        <v>1106</v>
      </c>
      <c r="Z3137" t="s">
        <v>1036</v>
      </c>
      <c r="AA3137" t="s">
        <v>1037</v>
      </c>
      <c r="AB3137">
        <v>1</v>
      </c>
      <c r="AC3137" t="s">
        <v>960</v>
      </c>
      <c r="AD3137">
        <v>1</v>
      </c>
      <c r="AE3137">
        <v>20110331</v>
      </c>
      <c r="AF3137" s="358">
        <v>40633</v>
      </c>
      <c r="AG3137" s="147">
        <v>40633</v>
      </c>
      <c r="AH3137" s="147">
        <v>2011</v>
      </c>
      <c r="AT3137" t="s">
        <v>984</v>
      </c>
      <c r="AU3137">
        <v>0.01</v>
      </c>
      <c r="AV3137" t="s">
        <v>976</v>
      </c>
      <c r="AW3137" t="s">
        <v>971</v>
      </c>
      <c r="AX3137">
        <v>0.5</v>
      </c>
      <c r="AY3137" t="s">
        <v>976</v>
      </c>
      <c r="AZ3137" t="s">
        <v>962</v>
      </c>
      <c r="BE3137" t="s">
        <v>984</v>
      </c>
      <c r="BF3137">
        <v>0.01</v>
      </c>
      <c r="BG3137" t="s">
        <v>976</v>
      </c>
      <c r="BH3137" t="s">
        <v>971</v>
      </c>
      <c r="BI3137">
        <v>0.7</v>
      </c>
      <c r="BJ3137" t="s">
        <v>976</v>
      </c>
      <c r="BK3137" t="s">
        <v>963</v>
      </c>
    </row>
    <row r="3138" spans="21:63">
      <c r="U3138" t="s">
        <v>232</v>
      </c>
      <c r="V3138" t="s">
        <v>230</v>
      </c>
      <c r="W3138" t="s">
        <v>233</v>
      </c>
      <c r="X3138">
        <v>2</v>
      </c>
      <c r="Y3138">
        <v>1106</v>
      </c>
      <c r="Z3138" t="s">
        <v>1036</v>
      </c>
      <c r="AA3138" t="s">
        <v>1037</v>
      </c>
      <c r="AB3138">
        <v>1</v>
      </c>
      <c r="AC3138" t="s">
        <v>960</v>
      </c>
      <c r="AD3138">
        <v>1</v>
      </c>
      <c r="AE3138">
        <v>20110430</v>
      </c>
      <c r="AF3138" s="358">
        <v>40663</v>
      </c>
      <c r="AG3138" s="147">
        <v>40663</v>
      </c>
      <c r="AH3138" s="147">
        <v>2011</v>
      </c>
      <c r="AT3138" t="s">
        <v>984</v>
      </c>
      <c r="AU3138">
        <v>0.01</v>
      </c>
      <c r="AV3138" t="s">
        <v>976</v>
      </c>
      <c r="AW3138" t="s">
        <v>971</v>
      </c>
      <c r="AX3138">
        <v>0.5</v>
      </c>
      <c r="AY3138" t="s">
        <v>976</v>
      </c>
      <c r="AZ3138" t="s">
        <v>962</v>
      </c>
      <c r="BE3138" t="s">
        <v>984</v>
      </c>
      <c r="BF3138">
        <v>0.01</v>
      </c>
      <c r="BG3138" t="s">
        <v>976</v>
      </c>
      <c r="BH3138" t="s">
        <v>971</v>
      </c>
      <c r="BI3138">
        <v>0.7</v>
      </c>
      <c r="BJ3138" t="s">
        <v>976</v>
      </c>
      <c r="BK3138" t="s">
        <v>963</v>
      </c>
    </row>
    <row r="3139" spans="21:63">
      <c r="U3139" t="s">
        <v>232</v>
      </c>
      <c r="V3139" t="s">
        <v>230</v>
      </c>
      <c r="W3139" t="s">
        <v>233</v>
      </c>
      <c r="X3139">
        <v>2</v>
      </c>
      <c r="Y3139">
        <v>1106</v>
      </c>
      <c r="Z3139" t="s">
        <v>1036</v>
      </c>
      <c r="AA3139" t="s">
        <v>1037</v>
      </c>
      <c r="AB3139">
        <v>1</v>
      </c>
      <c r="AC3139" t="s">
        <v>960</v>
      </c>
      <c r="AD3139">
        <v>1</v>
      </c>
      <c r="AE3139">
        <v>20110531</v>
      </c>
      <c r="AF3139" s="358">
        <v>40694</v>
      </c>
      <c r="AG3139" s="147">
        <v>40694</v>
      </c>
      <c r="AH3139" s="147">
        <v>2011</v>
      </c>
      <c r="AT3139" t="s">
        <v>984</v>
      </c>
      <c r="AU3139">
        <v>0.01</v>
      </c>
      <c r="AV3139" t="s">
        <v>976</v>
      </c>
      <c r="AW3139" t="s">
        <v>971</v>
      </c>
      <c r="AX3139">
        <v>0.5</v>
      </c>
      <c r="AY3139" t="s">
        <v>976</v>
      </c>
      <c r="AZ3139" t="s">
        <v>962</v>
      </c>
      <c r="BE3139" t="s">
        <v>984</v>
      </c>
      <c r="BF3139">
        <v>0.01</v>
      </c>
      <c r="BG3139" t="s">
        <v>976</v>
      </c>
      <c r="BH3139" t="s">
        <v>971</v>
      </c>
      <c r="BI3139">
        <v>0.7</v>
      </c>
      <c r="BJ3139" t="s">
        <v>976</v>
      </c>
      <c r="BK3139" t="s">
        <v>963</v>
      </c>
    </row>
    <row r="3140" spans="21:63">
      <c r="U3140" t="s">
        <v>232</v>
      </c>
      <c r="V3140" t="s">
        <v>230</v>
      </c>
      <c r="W3140" t="s">
        <v>233</v>
      </c>
      <c r="X3140">
        <v>2</v>
      </c>
      <c r="Y3140">
        <v>1106</v>
      </c>
      <c r="Z3140" t="s">
        <v>1036</v>
      </c>
      <c r="AA3140" t="s">
        <v>1037</v>
      </c>
      <c r="AB3140">
        <v>1</v>
      </c>
      <c r="AC3140" t="s">
        <v>960</v>
      </c>
      <c r="AD3140">
        <v>1</v>
      </c>
      <c r="AE3140">
        <v>20110630</v>
      </c>
      <c r="AF3140" s="358">
        <v>40724</v>
      </c>
      <c r="AG3140" s="147">
        <v>40724</v>
      </c>
      <c r="AH3140" s="147">
        <v>2011</v>
      </c>
      <c r="AT3140" t="s">
        <v>984</v>
      </c>
      <c r="AU3140">
        <v>0.01</v>
      </c>
      <c r="AV3140" t="s">
        <v>976</v>
      </c>
      <c r="AW3140" t="s">
        <v>971</v>
      </c>
      <c r="AX3140">
        <v>0.5</v>
      </c>
      <c r="AY3140" t="s">
        <v>976</v>
      </c>
      <c r="AZ3140" t="s">
        <v>962</v>
      </c>
      <c r="BE3140" t="s">
        <v>984</v>
      </c>
      <c r="BF3140">
        <v>0.01</v>
      </c>
      <c r="BG3140" t="s">
        <v>976</v>
      </c>
      <c r="BH3140" t="s">
        <v>971</v>
      </c>
      <c r="BI3140">
        <v>0.7</v>
      </c>
      <c r="BJ3140" t="s">
        <v>976</v>
      </c>
      <c r="BK3140" t="s">
        <v>963</v>
      </c>
    </row>
    <row r="3141" spans="21:63">
      <c r="U3141" t="s">
        <v>232</v>
      </c>
      <c r="V3141" t="s">
        <v>230</v>
      </c>
      <c r="W3141" t="s">
        <v>233</v>
      </c>
      <c r="X3141">
        <v>2</v>
      </c>
      <c r="Y3141">
        <v>1106</v>
      </c>
      <c r="Z3141" t="s">
        <v>1036</v>
      </c>
      <c r="AA3141" t="s">
        <v>1037</v>
      </c>
      <c r="AB3141">
        <v>1</v>
      </c>
      <c r="AC3141" t="s">
        <v>960</v>
      </c>
      <c r="AD3141">
        <v>1</v>
      </c>
      <c r="AE3141">
        <v>20110731</v>
      </c>
      <c r="AF3141" s="358">
        <v>40755</v>
      </c>
      <c r="AG3141" s="147">
        <v>40755</v>
      </c>
      <c r="AH3141" s="147">
        <v>2011</v>
      </c>
      <c r="AT3141" t="s">
        <v>984</v>
      </c>
      <c r="AU3141">
        <v>0.01</v>
      </c>
      <c r="AV3141" t="s">
        <v>976</v>
      </c>
      <c r="AW3141" t="s">
        <v>971</v>
      </c>
      <c r="AX3141">
        <v>0.5</v>
      </c>
      <c r="AY3141" t="s">
        <v>976</v>
      </c>
      <c r="AZ3141" t="s">
        <v>962</v>
      </c>
      <c r="BE3141" t="s">
        <v>984</v>
      </c>
      <c r="BF3141">
        <v>0.01</v>
      </c>
      <c r="BG3141" t="s">
        <v>976</v>
      </c>
      <c r="BH3141" t="s">
        <v>971</v>
      </c>
      <c r="BI3141">
        <v>0.7</v>
      </c>
      <c r="BJ3141" t="s">
        <v>976</v>
      </c>
      <c r="BK3141" t="s">
        <v>963</v>
      </c>
    </row>
    <row r="3142" spans="21:63">
      <c r="U3142" t="s">
        <v>232</v>
      </c>
      <c r="V3142" t="s">
        <v>230</v>
      </c>
      <c r="W3142" t="s">
        <v>233</v>
      </c>
      <c r="X3142">
        <v>2</v>
      </c>
      <c r="Y3142">
        <v>1106</v>
      </c>
      <c r="Z3142" t="s">
        <v>1036</v>
      </c>
      <c r="AA3142" t="s">
        <v>1037</v>
      </c>
      <c r="AB3142">
        <v>1</v>
      </c>
      <c r="AC3142" t="s">
        <v>960</v>
      </c>
      <c r="AD3142">
        <v>1</v>
      </c>
      <c r="AE3142">
        <v>20110831</v>
      </c>
      <c r="AF3142" s="358">
        <v>40786</v>
      </c>
      <c r="AG3142" s="147">
        <v>40786</v>
      </c>
      <c r="AH3142" s="147">
        <v>2011</v>
      </c>
      <c r="AT3142" t="s">
        <v>984</v>
      </c>
      <c r="AU3142">
        <v>0.01</v>
      </c>
      <c r="AV3142" t="s">
        <v>976</v>
      </c>
      <c r="AW3142" t="s">
        <v>971</v>
      </c>
      <c r="AX3142">
        <v>0.5</v>
      </c>
      <c r="AY3142" t="s">
        <v>976</v>
      </c>
      <c r="AZ3142" t="s">
        <v>962</v>
      </c>
      <c r="BE3142" t="s">
        <v>984</v>
      </c>
      <c r="BF3142">
        <v>0.01</v>
      </c>
      <c r="BG3142" t="s">
        <v>976</v>
      </c>
      <c r="BH3142" t="s">
        <v>971</v>
      </c>
      <c r="BI3142">
        <v>0.7</v>
      </c>
      <c r="BJ3142" t="s">
        <v>976</v>
      </c>
      <c r="BK3142" t="s">
        <v>963</v>
      </c>
    </row>
    <row r="3143" spans="21:63">
      <c r="U3143" t="s">
        <v>232</v>
      </c>
      <c r="V3143" t="s">
        <v>230</v>
      </c>
      <c r="W3143" t="s">
        <v>233</v>
      </c>
      <c r="X3143">
        <v>2</v>
      </c>
      <c r="Y3143">
        <v>1106</v>
      </c>
      <c r="Z3143" t="s">
        <v>1036</v>
      </c>
      <c r="AA3143" t="s">
        <v>1037</v>
      </c>
      <c r="AB3143">
        <v>1</v>
      </c>
      <c r="AC3143" t="s">
        <v>960</v>
      </c>
      <c r="AD3143">
        <v>1</v>
      </c>
      <c r="AE3143">
        <v>20110930</v>
      </c>
      <c r="AF3143" s="358">
        <v>40816</v>
      </c>
      <c r="AG3143" s="147">
        <v>40816</v>
      </c>
      <c r="AH3143" s="147">
        <v>2011</v>
      </c>
      <c r="AT3143" t="s">
        <v>984</v>
      </c>
      <c r="AU3143">
        <v>0.01</v>
      </c>
      <c r="AV3143" t="s">
        <v>976</v>
      </c>
      <c r="AW3143" t="s">
        <v>971</v>
      </c>
      <c r="AX3143">
        <v>0.5</v>
      </c>
      <c r="AY3143" t="s">
        <v>976</v>
      </c>
      <c r="AZ3143" t="s">
        <v>962</v>
      </c>
      <c r="BE3143" t="s">
        <v>984</v>
      </c>
      <c r="BF3143">
        <v>0.01</v>
      </c>
      <c r="BG3143" t="s">
        <v>976</v>
      </c>
      <c r="BH3143" t="s">
        <v>971</v>
      </c>
      <c r="BI3143">
        <v>0.7</v>
      </c>
      <c r="BJ3143" t="s">
        <v>976</v>
      </c>
      <c r="BK3143" t="s">
        <v>963</v>
      </c>
    </row>
    <row r="3144" spans="21:63">
      <c r="U3144" t="s">
        <v>232</v>
      </c>
      <c r="V3144" t="s">
        <v>230</v>
      </c>
      <c r="W3144" t="s">
        <v>233</v>
      </c>
      <c r="X3144">
        <v>2</v>
      </c>
      <c r="Y3144">
        <v>1106</v>
      </c>
      <c r="Z3144" t="s">
        <v>1036</v>
      </c>
      <c r="AA3144" t="s">
        <v>1037</v>
      </c>
      <c r="AB3144">
        <v>1</v>
      </c>
      <c r="AC3144" t="s">
        <v>960</v>
      </c>
      <c r="AD3144">
        <v>1</v>
      </c>
      <c r="AE3144">
        <v>20111031</v>
      </c>
      <c r="AF3144" s="358">
        <v>40847</v>
      </c>
      <c r="AG3144" s="147">
        <v>40847</v>
      </c>
      <c r="AH3144" s="147">
        <v>2011</v>
      </c>
      <c r="AU3144">
        <v>0.01</v>
      </c>
      <c r="AV3144" t="s">
        <v>976</v>
      </c>
      <c r="AW3144" t="s">
        <v>971</v>
      </c>
      <c r="AX3144">
        <v>0.5</v>
      </c>
      <c r="AY3144" t="s">
        <v>976</v>
      </c>
      <c r="AZ3144" t="s">
        <v>962</v>
      </c>
      <c r="BF3144">
        <v>0.01</v>
      </c>
      <c r="BG3144" t="s">
        <v>976</v>
      </c>
      <c r="BH3144" t="s">
        <v>971</v>
      </c>
      <c r="BI3144">
        <v>0.7</v>
      </c>
      <c r="BJ3144" t="s">
        <v>976</v>
      </c>
      <c r="BK3144" t="s">
        <v>963</v>
      </c>
    </row>
    <row r="3145" spans="21:63">
      <c r="U3145" t="s">
        <v>232</v>
      </c>
      <c r="V3145" t="s">
        <v>230</v>
      </c>
      <c r="W3145" t="s">
        <v>233</v>
      </c>
      <c r="X3145">
        <v>2</v>
      </c>
      <c r="Y3145">
        <v>1106</v>
      </c>
      <c r="Z3145" t="s">
        <v>1036</v>
      </c>
      <c r="AA3145" t="s">
        <v>1037</v>
      </c>
      <c r="AB3145">
        <v>1</v>
      </c>
      <c r="AC3145" t="s">
        <v>960</v>
      </c>
      <c r="AD3145">
        <v>1</v>
      </c>
      <c r="AE3145">
        <v>20111130</v>
      </c>
      <c r="AF3145" s="358">
        <v>40877</v>
      </c>
      <c r="AG3145" s="147">
        <v>40877</v>
      </c>
      <c r="AH3145" s="147">
        <v>2011</v>
      </c>
      <c r="AU3145">
        <v>0.01</v>
      </c>
      <c r="AV3145" t="s">
        <v>976</v>
      </c>
      <c r="AW3145" t="s">
        <v>971</v>
      </c>
      <c r="AX3145">
        <v>0.5</v>
      </c>
      <c r="AY3145" t="s">
        <v>976</v>
      </c>
      <c r="AZ3145" t="s">
        <v>962</v>
      </c>
      <c r="BF3145">
        <v>0.01</v>
      </c>
      <c r="BG3145" t="s">
        <v>976</v>
      </c>
      <c r="BH3145" t="s">
        <v>971</v>
      </c>
      <c r="BI3145">
        <v>0.7</v>
      </c>
      <c r="BJ3145" t="s">
        <v>976</v>
      </c>
      <c r="BK3145" t="s">
        <v>963</v>
      </c>
    </row>
    <row r="3146" spans="21:63">
      <c r="U3146" t="s">
        <v>232</v>
      </c>
      <c r="V3146" t="s">
        <v>230</v>
      </c>
      <c r="W3146" t="s">
        <v>233</v>
      </c>
      <c r="X3146">
        <v>2</v>
      </c>
      <c r="Y3146">
        <v>1106</v>
      </c>
      <c r="Z3146" t="s">
        <v>1036</v>
      </c>
      <c r="AA3146" t="s">
        <v>1037</v>
      </c>
      <c r="AB3146">
        <v>1</v>
      </c>
      <c r="AC3146" t="s">
        <v>960</v>
      </c>
      <c r="AD3146">
        <v>1</v>
      </c>
      <c r="AE3146">
        <v>20111231</v>
      </c>
      <c r="AF3146" s="358">
        <v>40908</v>
      </c>
      <c r="AG3146" s="147">
        <v>40908</v>
      </c>
      <c r="AH3146" s="147">
        <v>2011</v>
      </c>
      <c r="AT3146" t="s">
        <v>984</v>
      </c>
      <c r="AU3146">
        <v>0.01</v>
      </c>
      <c r="AV3146" t="s">
        <v>976</v>
      </c>
      <c r="AW3146" t="s">
        <v>971</v>
      </c>
      <c r="AX3146">
        <v>0.5</v>
      </c>
      <c r="AY3146" t="s">
        <v>976</v>
      </c>
      <c r="AZ3146" t="s">
        <v>962</v>
      </c>
      <c r="BE3146" t="s">
        <v>984</v>
      </c>
      <c r="BF3146">
        <v>0.01</v>
      </c>
      <c r="BG3146" t="s">
        <v>976</v>
      </c>
      <c r="BH3146" t="s">
        <v>971</v>
      </c>
      <c r="BI3146">
        <v>0.7</v>
      </c>
      <c r="BJ3146" t="s">
        <v>976</v>
      </c>
      <c r="BK3146" t="s">
        <v>963</v>
      </c>
    </row>
    <row r="3147" spans="21:63">
      <c r="U3147" t="s">
        <v>232</v>
      </c>
      <c r="V3147" t="s">
        <v>230</v>
      </c>
      <c r="W3147" t="s">
        <v>233</v>
      </c>
      <c r="X3147">
        <v>2</v>
      </c>
      <c r="Y3147">
        <v>1106</v>
      </c>
      <c r="Z3147" t="s">
        <v>1036</v>
      </c>
      <c r="AA3147" t="s">
        <v>1037</v>
      </c>
      <c r="AB3147">
        <v>1</v>
      </c>
      <c r="AC3147" t="s">
        <v>960</v>
      </c>
      <c r="AD3147">
        <v>1</v>
      </c>
      <c r="AE3147">
        <v>20120131</v>
      </c>
      <c r="AF3147" s="358">
        <v>40939</v>
      </c>
      <c r="AG3147" s="147">
        <v>40939</v>
      </c>
      <c r="AH3147" s="147">
        <v>2012</v>
      </c>
      <c r="AT3147" t="s">
        <v>984</v>
      </c>
      <c r="AU3147">
        <v>0.01</v>
      </c>
      <c r="AV3147" t="s">
        <v>976</v>
      </c>
      <c r="AW3147" t="s">
        <v>971</v>
      </c>
      <c r="AX3147">
        <v>0.5</v>
      </c>
      <c r="AY3147" t="s">
        <v>976</v>
      </c>
      <c r="AZ3147" t="s">
        <v>962</v>
      </c>
      <c r="BE3147" t="s">
        <v>984</v>
      </c>
      <c r="BF3147">
        <v>0.01</v>
      </c>
      <c r="BG3147" t="s">
        <v>976</v>
      </c>
      <c r="BH3147" t="s">
        <v>971</v>
      </c>
      <c r="BI3147">
        <v>0.7</v>
      </c>
      <c r="BJ3147" t="s">
        <v>976</v>
      </c>
      <c r="BK3147" t="s">
        <v>963</v>
      </c>
    </row>
    <row r="3148" spans="21:63">
      <c r="U3148" t="s">
        <v>232</v>
      </c>
      <c r="V3148" t="s">
        <v>230</v>
      </c>
      <c r="W3148" t="s">
        <v>233</v>
      </c>
      <c r="X3148">
        <v>2</v>
      </c>
      <c r="Y3148">
        <v>1106</v>
      </c>
      <c r="Z3148" t="s">
        <v>1036</v>
      </c>
      <c r="AA3148" t="s">
        <v>1037</v>
      </c>
      <c r="AB3148">
        <v>1</v>
      </c>
      <c r="AC3148" t="s">
        <v>960</v>
      </c>
      <c r="AD3148">
        <v>1</v>
      </c>
      <c r="AE3148">
        <v>20120229</v>
      </c>
      <c r="AF3148" s="358">
        <v>40968</v>
      </c>
      <c r="AG3148" s="147">
        <v>40968</v>
      </c>
      <c r="AH3148" s="147">
        <v>2012</v>
      </c>
      <c r="AT3148" t="s">
        <v>984</v>
      </c>
      <c r="AU3148">
        <v>0.01</v>
      </c>
      <c r="AV3148" t="s">
        <v>976</v>
      </c>
      <c r="AW3148" t="s">
        <v>971</v>
      </c>
      <c r="AX3148">
        <v>0.5</v>
      </c>
      <c r="AY3148" t="s">
        <v>976</v>
      </c>
      <c r="AZ3148" t="s">
        <v>962</v>
      </c>
      <c r="BE3148" t="s">
        <v>984</v>
      </c>
      <c r="BF3148">
        <v>0.01</v>
      </c>
      <c r="BG3148" t="s">
        <v>976</v>
      </c>
      <c r="BH3148" t="s">
        <v>971</v>
      </c>
      <c r="BI3148">
        <v>0.7</v>
      </c>
      <c r="BJ3148" t="s">
        <v>976</v>
      </c>
      <c r="BK3148" t="s">
        <v>963</v>
      </c>
    </row>
    <row r="3149" spans="21:63">
      <c r="U3149" t="s">
        <v>232</v>
      </c>
      <c r="V3149" t="s">
        <v>230</v>
      </c>
      <c r="W3149" t="s">
        <v>233</v>
      </c>
      <c r="X3149">
        <v>2</v>
      </c>
      <c r="Y3149">
        <v>1106</v>
      </c>
      <c r="Z3149" t="s">
        <v>1036</v>
      </c>
      <c r="AA3149" t="s">
        <v>1037</v>
      </c>
      <c r="AB3149">
        <v>1</v>
      </c>
      <c r="AC3149" t="s">
        <v>960</v>
      </c>
      <c r="AD3149">
        <v>1</v>
      </c>
      <c r="AE3149">
        <v>20120331</v>
      </c>
      <c r="AF3149" s="358">
        <v>40999</v>
      </c>
      <c r="AG3149" s="147">
        <v>40999</v>
      </c>
      <c r="AH3149" s="147">
        <v>2012</v>
      </c>
      <c r="AT3149" t="s">
        <v>984</v>
      </c>
      <c r="AU3149">
        <v>0.01</v>
      </c>
      <c r="AV3149" t="s">
        <v>976</v>
      </c>
      <c r="AW3149" t="s">
        <v>971</v>
      </c>
      <c r="AX3149">
        <v>0.5</v>
      </c>
      <c r="AY3149" t="s">
        <v>976</v>
      </c>
      <c r="AZ3149" t="s">
        <v>962</v>
      </c>
      <c r="BE3149" t="s">
        <v>984</v>
      </c>
      <c r="BF3149">
        <v>0.01</v>
      </c>
      <c r="BG3149" t="s">
        <v>976</v>
      </c>
      <c r="BH3149" t="s">
        <v>971</v>
      </c>
      <c r="BI3149">
        <v>0.7</v>
      </c>
      <c r="BJ3149" t="s">
        <v>976</v>
      </c>
      <c r="BK3149" t="s">
        <v>963</v>
      </c>
    </row>
    <row r="3150" spans="21:63">
      <c r="U3150" t="s">
        <v>232</v>
      </c>
      <c r="V3150" t="s">
        <v>230</v>
      </c>
      <c r="W3150" t="s">
        <v>233</v>
      </c>
      <c r="X3150">
        <v>2</v>
      </c>
      <c r="Y3150">
        <v>1106</v>
      </c>
      <c r="Z3150" t="s">
        <v>1036</v>
      </c>
      <c r="AA3150" t="s">
        <v>1037</v>
      </c>
      <c r="AB3150">
        <v>1</v>
      </c>
      <c r="AC3150" t="s">
        <v>960</v>
      </c>
      <c r="AD3150">
        <v>1</v>
      </c>
      <c r="AE3150">
        <v>20120430</v>
      </c>
      <c r="AF3150" s="358">
        <v>41029</v>
      </c>
      <c r="AG3150" s="147">
        <v>41029</v>
      </c>
      <c r="AH3150" s="147">
        <v>2012</v>
      </c>
      <c r="AT3150" t="s">
        <v>984</v>
      </c>
      <c r="AU3150">
        <v>0.01</v>
      </c>
      <c r="AV3150" t="s">
        <v>976</v>
      </c>
      <c r="AW3150" t="s">
        <v>971</v>
      </c>
      <c r="AX3150">
        <v>0.5</v>
      </c>
      <c r="AY3150" t="s">
        <v>976</v>
      </c>
      <c r="AZ3150" t="s">
        <v>962</v>
      </c>
      <c r="BE3150" t="s">
        <v>984</v>
      </c>
      <c r="BF3150">
        <v>0.01</v>
      </c>
      <c r="BG3150" t="s">
        <v>976</v>
      </c>
      <c r="BH3150" t="s">
        <v>971</v>
      </c>
      <c r="BI3150">
        <v>0.7</v>
      </c>
      <c r="BJ3150" t="s">
        <v>976</v>
      </c>
      <c r="BK3150" t="s">
        <v>963</v>
      </c>
    </row>
    <row r="3151" spans="21:63">
      <c r="U3151" t="s">
        <v>232</v>
      </c>
      <c r="V3151" t="s">
        <v>230</v>
      </c>
      <c r="W3151" t="s">
        <v>233</v>
      </c>
      <c r="X3151">
        <v>2</v>
      </c>
      <c r="Y3151">
        <v>1106</v>
      </c>
      <c r="Z3151" t="s">
        <v>1036</v>
      </c>
      <c r="AA3151" t="s">
        <v>1037</v>
      </c>
      <c r="AB3151">
        <v>1</v>
      </c>
      <c r="AC3151" t="s">
        <v>960</v>
      </c>
      <c r="AD3151">
        <v>1</v>
      </c>
      <c r="AE3151">
        <v>20120531</v>
      </c>
      <c r="AF3151" s="358">
        <v>41060</v>
      </c>
      <c r="AG3151" s="147">
        <v>41060</v>
      </c>
      <c r="AH3151" s="147">
        <v>2012</v>
      </c>
      <c r="AT3151" t="s">
        <v>984</v>
      </c>
      <c r="AU3151">
        <v>0.03</v>
      </c>
      <c r="AV3151" t="s">
        <v>976</v>
      </c>
      <c r="AW3151" t="s">
        <v>971</v>
      </c>
      <c r="AX3151">
        <v>0.5</v>
      </c>
      <c r="AY3151" t="s">
        <v>976</v>
      </c>
      <c r="AZ3151" t="s">
        <v>962</v>
      </c>
      <c r="BG3151" t="s">
        <v>976</v>
      </c>
      <c r="BH3151" t="s">
        <v>971</v>
      </c>
      <c r="BI3151">
        <v>0.7</v>
      </c>
      <c r="BJ3151" t="s">
        <v>976</v>
      </c>
      <c r="BK3151" t="s">
        <v>963</v>
      </c>
    </row>
    <row r="3152" spans="21:63">
      <c r="U3152" t="s">
        <v>232</v>
      </c>
      <c r="V3152" t="s">
        <v>230</v>
      </c>
      <c r="W3152" t="s">
        <v>233</v>
      </c>
      <c r="X3152">
        <v>2</v>
      </c>
      <c r="Y3152">
        <v>1106</v>
      </c>
      <c r="Z3152" t="s">
        <v>1036</v>
      </c>
      <c r="AA3152" t="s">
        <v>1037</v>
      </c>
      <c r="AB3152">
        <v>1</v>
      </c>
      <c r="AC3152" t="s">
        <v>960</v>
      </c>
      <c r="AD3152">
        <v>1</v>
      </c>
      <c r="AE3152">
        <v>20120630</v>
      </c>
      <c r="AF3152" s="358">
        <v>41090</v>
      </c>
      <c r="AG3152" s="147">
        <v>41090</v>
      </c>
      <c r="AH3152" s="147">
        <v>2012</v>
      </c>
      <c r="AT3152" t="s">
        <v>984</v>
      </c>
      <c r="AU3152">
        <v>0.03</v>
      </c>
      <c r="AV3152" t="s">
        <v>976</v>
      </c>
      <c r="AW3152" t="s">
        <v>971</v>
      </c>
      <c r="AX3152">
        <v>0.5</v>
      </c>
      <c r="AY3152" t="s">
        <v>976</v>
      </c>
      <c r="AZ3152" t="s">
        <v>962</v>
      </c>
      <c r="BG3152" t="s">
        <v>976</v>
      </c>
      <c r="BH3152" t="s">
        <v>971</v>
      </c>
      <c r="BI3152">
        <v>0.7</v>
      </c>
      <c r="BJ3152" t="s">
        <v>976</v>
      </c>
      <c r="BK3152" t="s">
        <v>963</v>
      </c>
    </row>
    <row r="3153" spans="21:63">
      <c r="U3153" t="s">
        <v>232</v>
      </c>
      <c r="V3153" t="s">
        <v>230</v>
      </c>
      <c r="W3153" t="s">
        <v>233</v>
      </c>
      <c r="X3153">
        <v>2</v>
      </c>
      <c r="Y3153">
        <v>1106</v>
      </c>
      <c r="Z3153" t="s">
        <v>1036</v>
      </c>
      <c r="AA3153" t="s">
        <v>1037</v>
      </c>
      <c r="AB3153">
        <v>1</v>
      </c>
      <c r="AC3153" t="s">
        <v>960</v>
      </c>
      <c r="AD3153">
        <v>1</v>
      </c>
      <c r="AE3153">
        <v>20120731</v>
      </c>
      <c r="AF3153" s="358">
        <v>41121</v>
      </c>
      <c r="AG3153" s="147">
        <v>41121</v>
      </c>
      <c r="AH3153" s="147">
        <v>2012</v>
      </c>
      <c r="AT3153" t="s">
        <v>984</v>
      </c>
      <c r="AU3153">
        <v>0.03</v>
      </c>
      <c r="AV3153" t="s">
        <v>976</v>
      </c>
      <c r="AW3153" t="s">
        <v>971</v>
      </c>
      <c r="AX3153">
        <v>0.5</v>
      </c>
      <c r="AY3153" t="s">
        <v>976</v>
      </c>
      <c r="AZ3153" t="s">
        <v>962</v>
      </c>
      <c r="BG3153" t="s">
        <v>976</v>
      </c>
      <c r="BH3153" t="s">
        <v>971</v>
      </c>
      <c r="BI3153">
        <v>0.7</v>
      </c>
      <c r="BJ3153" t="s">
        <v>976</v>
      </c>
      <c r="BK3153" t="s">
        <v>963</v>
      </c>
    </row>
    <row r="3154" spans="21:63">
      <c r="U3154" t="s">
        <v>232</v>
      </c>
      <c r="V3154" t="s">
        <v>230</v>
      </c>
      <c r="W3154" t="s">
        <v>233</v>
      </c>
      <c r="X3154">
        <v>2</v>
      </c>
      <c r="Y3154">
        <v>1106</v>
      </c>
      <c r="Z3154" t="s">
        <v>1036</v>
      </c>
      <c r="AA3154" t="s">
        <v>1037</v>
      </c>
      <c r="AB3154">
        <v>1</v>
      </c>
      <c r="AC3154" t="s">
        <v>960</v>
      </c>
      <c r="AD3154">
        <v>1</v>
      </c>
      <c r="AE3154">
        <v>20120831</v>
      </c>
      <c r="AF3154" s="358">
        <v>41152</v>
      </c>
      <c r="AG3154" s="147">
        <v>41152</v>
      </c>
      <c r="AH3154" s="147">
        <v>2012</v>
      </c>
      <c r="AT3154" t="s">
        <v>984</v>
      </c>
      <c r="AU3154">
        <v>0.03</v>
      </c>
      <c r="AV3154" t="s">
        <v>976</v>
      </c>
      <c r="AW3154" t="s">
        <v>971</v>
      </c>
      <c r="AX3154">
        <v>0.5</v>
      </c>
      <c r="AY3154" t="s">
        <v>976</v>
      </c>
      <c r="AZ3154" t="s">
        <v>962</v>
      </c>
      <c r="BG3154" t="s">
        <v>976</v>
      </c>
      <c r="BH3154" t="s">
        <v>971</v>
      </c>
      <c r="BI3154">
        <v>0.7</v>
      </c>
      <c r="BJ3154" t="s">
        <v>976</v>
      </c>
      <c r="BK3154" t="s">
        <v>963</v>
      </c>
    </row>
    <row r="3155" spans="21:63">
      <c r="U3155" t="s">
        <v>232</v>
      </c>
      <c r="V3155" t="s">
        <v>230</v>
      </c>
      <c r="W3155" t="s">
        <v>233</v>
      </c>
      <c r="X3155">
        <v>2</v>
      </c>
      <c r="Y3155">
        <v>1106</v>
      </c>
      <c r="Z3155" t="s">
        <v>1036</v>
      </c>
      <c r="AA3155" t="s">
        <v>1037</v>
      </c>
      <c r="AB3155">
        <v>1</v>
      </c>
      <c r="AC3155" t="s">
        <v>960</v>
      </c>
      <c r="AD3155">
        <v>1</v>
      </c>
      <c r="AE3155">
        <v>20120930</v>
      </c>
      <c r="AF3155" s="358">
        <v>41182</v>
      </c>
      <c r="AG3155" s="147">
        <v>41182</v>
      </c>
      <c r="AH3155" s="147">
        <v>2012</v>
      </c>
      <c r="AT3155" t="s">
        <v>984</v>
      </c>
      <c r="AU3155">
        <v>0.03</v>
      </c>
      <c r="AV3155" t="s">
        <v>976</v>
      </c>
      <c r="AW3155" t="s">
        <v>971</v>
      </c>
      <c r="AX3155">
        <v>0.5</v>
      </c>
      <c r="AY3155" t="s">
        <v>976</v>
      </c>
      <c r="AZ3155" t="s">
        <v>962</v>
      </c>
      <c r="BG3155" t="s">
        <v>976</v>
      </c>
      <c r="BH3155" t="s">
        <v>971</v>
      </c>
      <c r="BI3155">
        <v>0.7</v>
      </c>
      <c r="BJ3155" t="s">
        <v>976</v>
      </c>
      <c r="BK3155" t="s">
        <v>963</v>
      </c>
    </row>
    <row r="3156" spans="21:63">
      <c r="U3156" t="s">
        <v>232</v>
      </c>
      <c r="V3156" t="s">
        <v>230</v>
      </c>
      <c r="W3156" t="s">
        <v>233</v>
      </c>
      <c r="X3156">
        <v>2</v>
      </c>
      <c r="Y3156">
        <v>1113</v>
      </c>
      <c r="Z3156" t="s">
        <v>1074</v>
      </c>
      <c r="AA3156" t="s">
        <v>1075</v>
      </c>
      <c r="AB3156">
        <v>1</v>
      </c>
      <c r="AC3156" t="s">
        <v>960</v>
      </c>
      <c r="AD3156">
        <v>6</v>
      </c>
      <c r="AE3156">
        <v>20090930</v>
      </c>
      <c r="AF3156" s="358">
        <v>40086</v>
      </c>
      <c r="AG3156" s="147">
        <v>40086</v>
      </c>
      <c r="AH3156" s="147">
        <v>2009</v>
      </c>
      <c r="BE3156" t="s">
        <v>984</v>
      </c>
      <c r="BF3156">
        <v>0.1</v>
      </c>
      <c r="BG3156" t="s">
        <v>1061</v>
      </c>
      <c r="BJ3156" t="s">
        <v>1061</v>
      </c>
      <c r="BK3156" t="s">
        <v>963</v>
      </c>
    </row>
    <row r="3157" spans="21:63">
      <c r="U3157" t="s">
        <v>232</v>
      </c>
      <c r="V3157" t="s">
        <v>230</v>
      </c>
      <c r="W3157" t="s">
        <v>233</v>
      </c>
      <c r="X3157">
        <v>2</v>
      </c>
      <c r="Y3157">
        <v>1113</v>
      </c>
      <c r="Z3157" t="s">
        <v>1074</v>
      </c>
      <c r="AA3157" t="s">
        <v>1075</v>
      </c>
      <c r="AB3157">
        <v>1</v>
      </c>
      <c r="AC3157" t="s">
        <v>960</v>
      </c>
      <c r="AD3157">
        <v>6</v>
      </c>
      <c r="AE3157">
        <v>20100331</v>
      </c>
      <c r="AF3157" s="358">
        <v>40268</v>
      </c>
      <c r="AG3157" s="147">
        <v>40268</v>
      </c>
      <c r="AH3157" s="147">
        <v>2010</v>
      </c>
      <c r="BE3157" t="s">
        <v>984</v>
      </c>
      <c r="BF3157">
        <v>0.1</v>
      </c>
      <c r="BG3157" t="s">
        <v>1061</v>
      </c>
      <c r="BJ3157" t="s">
        <v>1061</v>
      </c>
      <c r="BK3157" t="s">
        <v>963</v>
      </c>
    </row>
    <row r="3158" spans="21:63">
      <c r="U3158" t="s">
        <v>232</v>
      </c>
      <c r="V3158" t="s">
        <v>230</v>
      </c>
      <c r="W3158" t="s">
        <v>233</v>
      </c>
      <c r="X3158">
        <v>2</v>
      </c>
      <c r="Y3158">
        <v>1113</v>
      </c>
      <c r="Z3158" t="s">
        <v>1074</v>
      </c>
      <c r="AA3158" t="s">
        <v>1075</v>
      </c>
      <c r="AB3158">
        <v>1</v>
      </c>
      <c r="AC3158" t="s">
        <v>960</v>
      </c>
      <c r="AD3158">
        <v>6</v>
      </c>
      <c r="AE3158">
        <v>20100930</v>
      </c>
      <c r="AF3158" s="358">
        <v>40451</v>
      </c>
      <c r="AG3158" s="147">
        <v>40451</v>
      </c>
      <c r="AH3158" s="147">
        <v>2010</v>
      </c>
      <c r="BE3158" t="s">
        <v>984</v>
      </c>
      <c r="BF3158">
        <v>0.1</v>
      </c>
      <c r="BG3158" t="s">
        <v>1061</v>
      </c>
      <c r="BJ3158" t="s">
        <v>1061</v>
      </c>
      <c r="BK3158" t="s">
        <v>963</v>
      </c>
    </row>
    <row r="3159" spans="21:63">
      <c r="U3159" t="s">
        <v>232</v>
      </c>
      <c r="V3159" t="s">
        <v>230</v>
      </c>
      <c r="W3159" t="s">
        <v>233</v>
      </c>
      <c r="X3159">
        <v>2</v>
      </c>
      <c r="Y3159">
        <v>1113</v>
      </c>
      <c r="Z3159" t="s">
        <v>1074</v>
      </c>
      <c r="AA3159" t="s">
        <v>1075</v>
      </c>
      <c r="AB3159">
        <v>1</v>
      </c>
      <c r="AC3159" t="s">
        <v>960</v>
      </c>
      <c r="AD3159">
        <v>6</v>
      </c>
      <c r="AE3159">
        <v>20110331</v>
      </c>
      <c r="AF3159" s="358">
        <v>40633</v>
      </c>
      <c r="AG3159" s="147">
        <v>40633</v>
      </c>
      <c r="AH3159" s="147">
        <v>2011</v>
      </c>
      <c r="BE3159" t="s">
        <v>984</v>
      </c>
      <c r="BF3159">
        <v>0.1</v>
      </c>
      <c r="BG3159" t="s">
        <v>1061</v>
      </c>
      <c r="BJ3159" t="s">
        <v>1061</v>
      </c>
      <c r="BK3159" t="s">
        <v>963</v>
      </c>
    </row>
    <row r="3160" spans="21:63">
      <c r="U3160" t="s">
        <v>232</v>
      </c>
      <c r="V3160" t="s">
        <v>230</v>
      </c>
      <c r="W3160" t="s">
        <v>233</v>
      </c>
      <c r="X3160">
        <v>2</v>
      </c>
      <c r="Y3160">
        <v>1113</v>
      </c>
      <c r="Z3160" t="s">
        <v>1074</v>
      </c>
      <c r="AA3160" t="s">
        <v>1075</v>
      </c>
      <c r="AB3160">
        <v>1</v>
      </c>
      <c r="AC3160" t="s">
        <v>960</v>
      </c>
      <c r="AD3160">
        <v>6</v>
      </c>
      <c r="AE3160">
        <v>20110930</v>
      </c>
      <c r="AF3160" s="358">
        <v>40816</v>
      </c>
      <c r="AG3160" s="147">
        <v>40816</v>
      </c>
      <c r="AH3160" s="147">
        <v>2011</v>
      </c>
      <c r="BE3160" t="s">
        <v>984</v>
      </c>
      <c r="BF3160">
        <v>0.1</v>
      </c>
      <c r="BG3160" t="s">
        <v>1061</v>
      </c>
      <c r="BJ3160" t="s">
        <v>1061</v>
      </c>
      <c r="BK3160" t="s">
        <v>963</v>
      </c>
    </row>
    <row r="3161" spans="21:63">
      <c r="U3161" t="s">
        <v>232</v>
      </c>
      <c r="V3161" t="s">
        <v>230</v>
      </c>
      <c r="W3161" t="s">
        <v>233</v>
      </c>
      <c r="X3161">
        <v>2</v>
      </c>
      <c r="Y3161">
        <v>1113</v>
      </c>
      <c r="Z3161" t="s">
        <v>1074</v>
      </c>
      <c r="AA3161" t="s">
        <v>1075</v>
      </c>
      <c r="AB3161">
        <v>1</v>
      </c>
      <c r="AC3161" t="s">
        <v>960</v>
      </c>
      <c r="AD3161">
        <v>6</v>
      </c>
      <c r="AE3161">
        <v>20120331</v>
      </c>
      <c r="AF3161" s="358">
        <v>40999</v>
      </c>
      <c r="AG3161" s="147">
        <v>40999</v>
      </c>
      <c r="AH3161" s="147">
        <v>2012</v>
      </c>
      <c r="BE3161" t="s">
        <v>984</v>
      </c>
      <c r="BF3161">
        <v>0.1</v>
      </c>
      <c r="BG3161" t="s">
        <v>1061</v>
      </c>
      <c r="BJ3161" t="s">
        <v>1061</v>
      </c>
      <c r="BK3161" t="s">
        <v>963</v>
      </c>
    </row>
    <row r="3162" spans="21:63">
      <c r="U3162" t="s">
        <v>232</v>
      </c>
      <c r="V3162" t="s">
        <v>230</v>
      </c>
      <c r="W3162" t="s">
        <v>233</v>
      </c>
      <c r="X3162">
        <v>2</v>
      </c>
      <c r="Y3162">
        <v>1114</v>
      </c>
      <c r="Z3162" t="s">
        <v>1038</v>
      </c>
      <c r="AA3162" t="s">
        <v>1076</v>
      </c>
      <c r="AB3162">
        <v>1</v>
      </c>
      <c r="AC3162" t="s">
        <v>960</v>
      </c>
      <c r="AD3162">
        <v>6</v>
      </c>
      <c r="AE3162">
        <v>20090930</v>
      </c>
      <c r="AF3162" s="358">
        <v>40086</v>
      </c>
      <c r="AG3162" s="147">
        <v>40086</v>
      </c>
      <c r="AH3162" s="147">
        <v>2009</v>
      </c>
      <c r="BE3162" t="s">
        <v>984</v>
      </c>
      <c r="BF3162">
        <v>1</v>
      </c>
      <c r="BG3162" t="s">
        <v>1061</v>
      </c>
      <c r="BJ3162" t="s">
        <v>1061</v>
      </c>
      <c r="BK3162" t="s">
        <v>963</v>
      </c>
    </row>
    <row r="3163" spans="21:63">
      <c r="U3163" t="s">
        <v>232</v>
      </c>
      <c r="V3163" t="s">
        <v>230</v>
      </c>
      <c r="W3163" t="s">
        <v>233</v>
      </c>
      <c r="X3163">
        <v>2</v>
      </c>
      <c r="Y3163">
        <v>1114</v>
      </c>
      <c r="Z3163" t="s">
        <v>1038</v>
      </c>
      <c r="AA3163" t="s">
        <v>1076</v>
      </c>
      <c r="AB3163">
        <v>1</v>
      </c>
      <c r="AC3163" t="s">
        <v>960</v>
      </c>
      <c r="AD3163">
        <v>6</v>
      </c>
      <c r="AE3163">
        <v>20100331</v>
      </c>
      <c r="AF3163" s="358">
        <v>40268</v>
      </c>
      <c r="AG3163" s="147">
        <v>40268</v>
      </c>
      <c r="AH3163" s="147">
        <v>2010</v>
      </c>
      <c r="BE3163" t="s">
        <v>984</v>
      </c>
      <c r="BF3163">
        <v>1</v>
      </c>
      <c r="BG3163" t="s">
        <v>1061</v>
      </c>
      <c r="BJ3163" t="s">
        <v>1061</v>
      </c>
      <c r="BK3163" t="s">
        <v>963</v>
      </c>
    </row>
    <row r="3164" spans="21:63">
      <c r="U3164" t="s">
        <v>232</v>
      </c>
      <c r="V3164" t="s">
        <v>230</v>
      </c>
      <c r="W3164" t="s">
        <v>233</v>
      </c>
      <c r="X3164">
        <v>2</v>
      </c>
      <c r="Y3164">
        <v>1114</v>
      </c>
      <c r="Z3164" t="s">
        <v>1038</v>
      </c>
      <c r="AA3164" t="s">
        <v>1076</v>
      </c>
      <c r="AB3164">
        <v>1</v>
      </c>
      <c r="AC3164" t="s">
        <v>960</v>
      </c>
      <c r="AD3164">
        <v>6</v>
      </c>
      <c r="AE3164">
        <v>20100930</v>
      </c>
      <c r="AF3164" s="358">
        <v>40451</v>
      </c>
      <c r="AG3164" s="147">
        <v>40451</v>
      </c>
      <c r="AH3164" s="147">
        <v>2010</v>
      </c>
      <c r="BE3164" t="s">
        <v>984</v>
      </c>
      <c r="BF3164">
        <v>1</v>
      </c>
      <c r="BG3164" t="s">
        <v>1061</v>
      </c>
      <c r="BJ3164" t="s">
        <v>1061</v>
      </c>
      <c r="BK3164" t="s">
        <v>963</v>
      </c>
    </row>
    <row r="3165" spans="21:63">
      <c r="U3165" t="s">
        <v>232</v>
      </c>
      <c r="V3165" t="s">
        <v>230</v>
      </c>
      <c r="W3165" t="s">
        <v>233</v>
      </c>
      <c r="X3165">
        <v>2</v>
      </c>
      <c r="Y3165">
        <v>1114</v>
      </c>
      <c r="Z3165" t="s">
        <v>1038</v>
      </c>
      <c r="AA3165" t="s">
        <v>1076</v>
      </c>
      <c r="AB3165">
        <v>1</v>
      </c>
      <c r="AC3165" t="s">
        <v>960</v>
      </c>
      <c r="AD3165">
        <v>6</v>
      </c>
      <c r="AE3165">
        <v>20110331</v>
      </c>
      <c r="AF3165" s="358">
        <v>40633</v>
      </c>
      <c r="AG3165" s="147">
        <v>40633</v>
      </c>
      <c r="AH3165" s="147">
        <v>2011</v>
      </c>
      <c r="BE3165" t="s">
        <v>984</v>
      </c>
      <c r="BF3165">
        <v>1</v>
      </c>
      <c r="BG3165" t="s">
        <v>1061</v>
      </c>
      <c r="BJ3165" t="s">
        <v>1061</v>
      </c>
      <c r="BK3165" t="s">
        <v>963</v>
      </c>
    </row>
    <row r="3166" spans="21:63">
      <c r="U3166" t="s">
        <v>232</v>
      </c>
      <c r="V3166" t="s">
        <v>230</v>
      </c>
      <c r="W3166" t="s">
        <v>233</v>
      </c>
      <c r="X3166">
        <v>2</v>
      </c>
      <c r="Y3166">
        <v>1114</v>
      </c>
      <c r="Z3166" t="s">
        <v>1038</v>
      </c>
      <c r="AA3166" t="s">
        <v>1076</v>
      </c>
      <c r="AB3166">
        <v>1</v>
      </c>
      <c r="AC3166" t="s">
        <v>960</v>
      </c>
      <c r="AD3166">
        <v>6</v>
      </c>
      <c r="AE3166">
        <v>20110930</v>
      </c>
      <c r="AF3166" s="358">
        <v>40816</v>
      </c>
      <c r="AG3166" s="147">
        <v>40816</v>
      </c>
      <c r="AH3166" s="147">
        <v>2011</v>
      </c>
      <c r="BE3166" t="s">
        <v>984</v>
      </c>
      <c r="BF3166">
        <v>1</v>
      </c>
      <c r="BG3166" t="s">
        <v>1061</v>
      </c>
      <c r="BJ3166" t="s">
        <v>1061</v>
      </c>
      <c r="BK3166" t="s">
        <v>963</v>
      </c>
    </row>
    <row r="3167" spans="21:63">
      <c r="U3167" t="s">
        <v>232</v>
      </c>
      <c r="V3167" t="s">
        <v>230</v>
      </c>
      <c r="W3167" t="s">
        <v>233</v>
      </c>
      <c r="X3167">
        <v>2</v>
      </c>
      <c r="Y3167">
        <v>1114</v>
      </c>
      <c r="Z3167" t="s">
        <v>1038</v>
      </c>
      <c r="AA3167" t="s">
        <v>1076</v>
      </c>
      <c r="AB3167">
        <v>1</v>
      </c>
      <c r="AC3167" t="s">
        <v>960</v>
      </c>
      <c r="AD3167">
        <v>6</v>
      </c>
      <c r="AE3167">
        <v>20120331</v>
      </c>
      <c r="AF3167" s="358">
        <v>40999</v>
      </c>
      <c r="AG3167" s="147">
        <v>40999</v>
      </c>
      <c r="AH3167" s="147">
        <v>2012</v>
      </c>
      <c r="BE3167" t="s">
        <v>984</v>
      </c>
      <c r="BF3167">
        <v>1</v>
      </c>
      <c r="BG3167" t="s">
        <v>1061</v>
      </c>
      <c r="BJ3167" t="s">
        <v>1061</v>
      </c>
      <c r="BK3167" t="s">
        <v>963</v>
      </c>
    </row>
    <row r="3168" spans="21:63">
      <c r="U3168" t="s">
        <v>232</v>
      </c>
      <c r="V3168" t="s">
        <v>230</v>
      </c>
      <c r="W3168" t="s">
        <v>233</v>
      </c>
      <c r="X3168">
        <v>2</v>
      </c>
      <c r="Y3168">
        <v>1118</v>
      </c>
      <c r="Z3168" t="s">
        <v>1077</v>
      </c>
      <c r="AA3168" t="s">
        <v>1078</v>
      </c>
      <c r="AB3168">
        <v>1</v>
      </c>
      <c r="AC3168" t="s">
        <v>960</v>
      </c>
      <c r="AD3168">
        <v>6</v>
      </c>
      <c r="AE3168">
        <v>20090930</v>
      </c>
      <c r="AF3168" s="358">
        <v>40086</v>
      </c>
      <c r="AG3168" s="147">
        <v>40086</v>
      </c>
      <c r="AH3168" s="147">
        <v>2009</v>
      </c>
      <c r="BE3168" t="s">
        <v>984</v>
      </c>
      <c r="BF3168">
        <v>10</v>
      </c>
      <c r="BG3168" t="s">
        <v>1061</v>
      </c>
      <c r="BJ3168" t="s">
        <v>1061</v>
      </c>
      <c r="BK3168" t="s">
        <v>963</v>
      </c>
    </row>
    <row r="3169" spans="21:63">
      <c r="U3169" t="s">
        <v>232</v>
      </c>
      <c r="V3169" t="s">
        <v>230</v>
      </c>
      <c r="W3169" t="s">
        <v>233</v>
      </c>
      <c r="X3169">
        <v>2</v>
      </c>
      <c r="Y3169">
        <v>1118</v>
      </c>
      <c r="Z3169" t="s">
        <v>1077</v>
      </c>
      <c r="AA3169" t="s">
        <v>1078</v>
      </c>
      <c r="AB3169">
        <v>1</v>
      </c>
      <c r="AC3169" t="s">
        <v>960</v>
      </c>
      <c r="AD3169">
        <v>6</v>
      </c>
      <c r="AE3169">
        <v>20100331</v>
      </c>
      <c r="AF3169" s="358">
        <v>40268</v>
      </c>
      <c r="AG3169" s="147">
        <v>40268</v>
      </c>
      <c r="AH3169" s="147">
        <v>2010</v>
      </c>
      <c r="BE3169" t="s">
        <v>984</v>
      </c>
      <c r="BF3169">
        <v>10</v>
      </c>
      <c r="BG3169" t="s">
        <v>1061</v>
      </c>
      <c r="BJ3169" t="s">
        <v>1061</v>
      </c>
      <c r="BK3169" t="s">
        <v>963</v>
      </c>
    </row>
    <row r="3170" spans="21:63">
      <c r="U3170" t="s">
        <v>232</v>
      </c>
      <c r="V3170" t="s">
        <v>230</v>
      </c>
      <c r="W3170" t="s">
        <v>233</v>
      </c>
      <c r="X3170">
        <v>2</v>
      </c>
      <c r="Y3170">
        <v>1118</v>
      </c>
      <c r="Z3170" t="s">
        <v>1077</v>
      </c>
      <c r="AA3170" t="s">
        <v>1078</v>
      </c>
      <c r="AB3170">
        <v>1</v>
      </c>
      <c r="AC3170" t="s">
        <v>960</v>
      </c>
      <c r="AD3170">
        <v>6</v>
      </c>
      <c r="AE3170">
        <v>20100930</v>
      </c>
      <c r="AF3170" s="358">
        <v>40451</v>
      </c>
      <c r="AG3170" s="147">
        <v>40451</v>
      </c>
      <c r="AH3170" s="147">
        <v>2010</v>
      </c>
      <c r="BE3170" t="s">
        <v>984</v>
      </c>
      <c r="BF3170">
        <v>10</v>
      </c>
      <c r="BG3170" t="s">
        <v>1061</v>
      </c>
      <c r="BJ3170" t="s">
        <v>1061</v>
      </c>
      <c r="BK3170" t="s">
        <v>963</v>
      </c>
    </row>
    <row r="3171" spans="21:63">
      <c r="U3171" t="s">
        <v>232</v>
      </c>
      <c r="V3171" t="s">
        <v>230</v>
      </c>
      <c r="W3171" t="s">
        <v>233</v>
      </c>
      <c r="X3171">
        <v>2</v>
      </c>
      <c r="Y3171">
        <v>1118</v>
      </c>
      <c r="Z3171" t="s">
        <v>1077</v>
      </c>
      <c r="AA3171" t="s">
        <v>1078</v>
      </c>
      <c r="AB3171">
        <v>1</v>
      </c>
      <c r="AC3171" t="s">
        <v>960</v>
      </c>
      <c r="AD3171">
        <v>6</v>
      </c>
      <c r="AE3171">
        <v>20110331</v>
      </c>
      <c r="AF3171" s="358">
        <v>40633</v>
      </c>
      <c r="AG3171" s="147">
        <v>40633</v>
      </c>
      <c r="AH3171" s="147">
        <v>2011</v>
      </c>
      <c r="BE3171" t="s">
        <v>984</v>
      </c>
      <c r="BF3171">
        <v>10</v>
      </c>
      <c r="BG3171" t="s">
        <v>1061</v>
      </c>
      <c r="BJ3171" t="s">
        <v>1061</v>
      </c>
      <c r="BK3171" t="s">
        <v>963</v>
      </c>
    </row>
    <row r="3172" spans="21:63">
      <c r="U3172" t="s">
        <v>232</v>
      </c>
      <c r="V3172" t="s">
        <v>230</v>
      </c>
      <c r="W3172" t="s">
        <v>233</v>
      </c>
      <c r="X3172">
        <v>2</v>
      </c>
      <c r="Y3172">
        <v>1118</v>
      </c>
      <c r="Z3172" t="s">
        <v>1077</v>
      </c>
      <c r="AA3172" t="s">
        <v>1078</v>
      </c>
      <c r="AB3172">
        <v>1</v>
      </c>
      <c r="AC3172" t="s">
        <v>960</v>
      </c>
      <c r="AD3172">
        <v>6</v>
      </c>
      <c r="AE3172">
        <v>20110930</v>
      </c>
      <c r="AF3172" s="358">
        <v>40816</v>
      </c>
      <c r="AG3172" s="147">
        <v>40816</v>
      </c>
      <c r="AH3172" s="147">
        <v>2011</v>
      </c>
      <c r="BE3172" t="s">
        <v>984</v>
      </c>
      <c r="BF3172">
        <v>10</v>
      </c>
      <c r="BG3172" t="s">
        <v>1061</v>
      </c>
      <c r="BJ3172" t="s">
        <v>1061</v>
      </c>
      <c r="BK3172" t="s">
        <v>963</v>
      </c>
    </row>
    <row r="3173" spans="21:63">
      <c r="U3173" t="s">
        <v>232</v>
      </c>
      <c r="V3173" t="s">
        <v>230</v>
      </c>
      <c r="W3173" t="s">
        <v>233</v>
      </c>
      <c r="X3173">
        <v>2</v>
      </c>
      <c r="Y3173">
        <v>1118</v>
      </c>
      <c r="Z3173" t="s">
        <v>1077</v>
      </c>
      <c r="AA3173" t="s">
        <v>1078</v>
      </c>
      <c r="AB3173">
        <v>1</v>
      </c>
      <c r="AC3173" t="s">
        <v>960</v>
      </c>
      <c r="AD3173">
        <v>6</v>
      </c>
      <c r="AE3173">
        <v>20120331</v>
      </c>
      <c r="AF3173" s="358">
        <v>40999</v>
      </c>
      <c r="AG3173" s="147">
        <v>40999</v>
      </c>
      <c r="AH3173" s="147">
        <v>2012</v>
      </c>
      <c r="BE3173" t="s">
        <v>984</v>
      </c>
      <c r="BF3173">
        <v>10</v>
      </c>
      <c r="BG3173" t="s">
        <v>1061</v>
      </c>
      <c r="BJ3173" t="s">
        <v>1061</v>
      </c>
      <c r="BK3173" t="s">
        <v>963</v>
      </c>
    </row>
    <row r="3174" spans="21:63">
      <c r="U3174" t="s">
        <v>232</v>
      </c>
      <c r="V3174" t="s">
        <v>230</v>
      </c>
      <c r="W3174" t="s">
        <v>233</v>
      </c>
      <c r="X3174">
        <v>2</v>
      </c>
      <c r="Y3174">
        <v>1119</v>
      </c>
      <c r="Z3174" t="s">
        <v>227</v>
      </c>
      <c r="AA3174" t="s">
        <v>1079</v>
      </c>
      <c r="AB3174">
        <v>1</v>
      </c>
      <c r="AC3174" t="s">
        <v>960</v>
      </c>
      <c r="AD3174">
        <v>6</v>
      </c>
      <c r="AE3174">
        <v>20090930</v>
      </c>
      <c r="AF3174" s="358">
        <v>40086</v>
      </c>
      <c r="AG3174" s="147">
        <v>40086</v>
      </c>
      <c r="AH3174" s="147">
        <v>2009</v>
      </c>
      <c r="BF3174">
        <v>2</v>
      </c>
      <c r="BG3174" t="s">
        <v>1061</v>
      </c>
      <c r="BJ3174" t="s">
        <v>1061</v>
      </c>
      <c r="BK3174" t="s">
        <v>963</v>
      </c>
    </row>
    <row r="3175" spans="21:63">
      <c r="U3175" t="s">
        <v>232</v>
      </c>
      <c r="V3175" t="s">
        <v>230</v>
      </c>
      <c r="W3175" t="s">
        <v>233</v>
      </c>
      <c r="X3175">
        <v>2</v>
      </c>
      <c r="Y3175">
        <v>1119</v>
      </c>
      <c r="Z3175" t="s">
        <v>227</v>
      </c>
      <c r="AA3175" t="s">
        <v>1079</v>
      </c>
      <c r="AB3175">
        <v>1</v>
      </c>
      <c r="AC3175" t="s">
        <v>960</v>
      </c>
      <c r="AD3175">
        <v>6</v>
      </c>
      <c r="AE3175">
        <v>20100331</v>
      </c>
      <c r="AF3175" s="358">
        <v>40268</v>
      </c>
      <c r="AG3175" s="147">
        <v>40268</v>
      </c>
      <c r="AH3175" s="147">
        <v>2010</v>
      </c>
      <c r="BF3175">
        <v>1</v>
      </c>
      <c r="BG3175" t="s">
        <v>1061</v>
      </c>
      <c r="BJ3175" t="s">
        <v>1061</v>
      </c>
      <c r="BK3175" t="s">
        <v>963</v>
      </c>
    </row>
    <row r="3176" spans="21:63">
      <c r="U3176" t="s">
        <v>232</v>
      </c>
      <c r="V3176" t="s">
        <v>230</v>
      </c>
      <c r="W3176" t="s">
        <v>233</v>
      </c>
      <c r="X3176">
        <v>2</v>
      </c>
      <c r="Y3176">
        <v>1119</v>
      </c>
      <c r="Z3176" t="s">
        <v>227</v>
      </c>
      <c r="AA3176" t="s">
        <v>1079</v>
      </c>
      <c r="AB3176">
        <v>1</v>
      </c>
      <c r="AC3176" t="s">
        <v>960</v>
      </c>
      <c r="AD3176">
        <v>6</v>
      </c>
      <c r="AE3176">
        <v>20100930</v>
      </c>
      <c r="AF3176" s="358">
        <v>40451</v>
      </c>
      <c r="AG3176" s="147">
        <v>40451</v>
      </c>
      <c r="AH3176" s="147">
        <v>2010</v>
      </c>
      <c r="BF3176">
        <v>19</v>
      </c>
      <c r="BG3176" t="s">
        <v>1061</v>
      </c>
      <c r="BJ3176" t="s">
        <v>1061</v>
      </c>
      <c r="BK3176" t="s">
        <v>963</v>
      </c>
    </row>
    <row r="3177" spans="21:63">
      <c r="U3177" t="s">
        <v>232</v>
      </c>
      <c r="V3177" t="s">
        <v>230</v>
      </c>
      <c r="W3177" t="s">
        <v>233</v>
      </c>
      <c r="X3177">
        <v>2</v>
      </c>
      <c r="Y3177">
        <v>1119</v>
      </c>
      <c r="Z3177" t="s">
        <v>227</v>
      </c>
      <c r="AA3177" t="s">
        <v>1079</v>
      </c>
      <c r="AB3177">
        <v>1</v>
      </c>
      <c r="AC3177" t="s">
        <v>960</v>
      </c>
      <c r="AD3177">
        <v>6</v>
      </c>
      <c r="AE3177">
        <v>20110331</v>
      </c>
      <c r="AF3177" s="358">
        <v>40633</v>
      </c>
      <c r="AG3177" s="147">
        <v>40633</v>
      </c>
      <c r="AH3177" s="147">
        <v>2011</v>
      </c>
      <c r="BF3177">
        <v>1</v>
      </c>
      <c r="BG3177" t="s">
        <v>1061</v>
      </c>
      <c r="BJ3177" t="s">
        <v>1061</v>
      </c>
      <c r="BK3177" t="s">
        <v>963</v>
      </c>
    </row>
    <row r="3178" spans="21:63">
      <c r="U3178" t="s">
        <v>232</v>
      </c>
      <c r="V3178" t="s">
        <v>230</v>
      </c>
      <c r="W3178" t="s">
        <v>233</v>
      </c>
      <c r="X3178">
        <v>2</v>
      </c>
      <c r="Y3178">
        <v>1119</v>
      </c>
      <c r="Z3178" t="s">
        <v>227</v>
      </c>
      <c r="AA3178" t="s">
        <v>1079</v>
      </c>
      <c r="AB3178">
        <v>1</v>
      </c>
      <c r="AC3178" t="s">
        <v>960</v>
      </c>
      <c r="AD3178">
        <v>6</v>
      </c>
      <c r="AE3178">
        <v>20110930</v>
      </c>
      <c r="AF3178" s="358">
        <v>40816</v>
      </c>
      <c r="AG3178" s="147">
        <v>40816</v>
      </c>
      <c r="AH3178" s="147">
        <v>2011</v>
      </c>
      <c r="BF3178">
        <v>30</v>
      </c>
      <c r="BG3178" t="s">
        <v>1061</v>
      </c>
      <c r="BJ3178" t="s">
        <v>1061</v>
      </c>
      <c r="BK3178" t="s">
        <v>963</v>
      </c>
    </row>
    <row r="3179" spans="21:63">
      <c r="U3179" t="s">
        <v>232</v>
      </c>
      <c r="V3179" t="s">
        <v>230</v>
      </c>
      <c r="W3179" t="s">
        <v>233</v>
      </c>
      <c r="X3179">
        <v>2</v>
      </c>
      <c r="Y3179">
        <v>1119</v>
      </c>
      <c r="Z3179" t="s">
        <v>227</v>
      </c>
      <c r="AA3179" t="s">
        <v>1079</v>
      </c>
      <c r="AB3179">
        <v>1</v>
      </c>
      <c r="AC3179" t="s">
        <v>960</v>
      </c>
      <c r="AD3179">
        <v>6</v>
      </c>
      <c r="AE3179">
        <v>20120331</v>
      </c>
      <c r="AF3179" s="358">
        <v>40999</v>
      </c>
      <c r="AG3179" s="147">
        <v>40999</v>
      </c>
      <c r="AH3179" s="147">
        <v>2012</v>
      </c>
      <c r="BF3179">
        <v>1</v>
      </c>
      <c r="BG3179" t="s">
        <v>1061</v>
      </c>
      <c r="BJ3179" t="s">
        <v>1061</v>
      </c>
      <c r="BK3179" t="s">
        <v>963</v>
      </c>
    </row>
    <row r="3180" spans="21:63">
      <c r="U3180" t="s">
        <v>232</v>
      </c>
      <c r="V3180" t="s">
        <v>230</v>
      </c>
      <c r="W3180" t="s">
        <v>233</v>
      </c>
      <c r="X3180">
        <v>2</v>
      </c>
      <c r="Y3180">
        <v>1268</v>
      </c>
      <c r="Z3180" t="s">
        <v>1080</v>
      </c>
      <c r="AA3180" t="s">
        <v>1081</v>
      </c>
      <c r="AB3180">
        <v>1</v>
      </c>
      <c r="AC3180" t="s">
        <v>960</v>
      </c>
      <c r="AD3180">
        <v>6</v>
      </c>
      <c r="AE3180">
        <v>20090930</v>
      </c>
      <c r="AF3180" s="358">
        <v>40086</v>
      </c>
      <c r="AG3180" s="147">
        <v>40086</v>
      </c>
      <c r="AH3180" s="147">
        <v>2009</v>
      </c>
      <c r="BE3180" t="s">
        <v>984</v>
      </c>
      <c r="BF3180">
        <v>1</v>
      </c>
      <c r="BG3180" t="s">
        <v>1061</v>
      </c>
      <c r="BJ3180" t="s">
        <v>1061</v>
      </c>
      <c r="BK3180" t="s">
        <v>963</v>
      </c>
    </row>
    <row r="3181" spans="21:63">
      <c r="U3181" t="s">
        <v>232</v>
      </c>
      <c r="V3181" t="s">
        <v>230</v>
      </c>
      <c r="W3181" t="s">
        <v>233</v>
      </c>
      <c r="X3181">
        <v>2</v>
      </c>
      <c r="Y3181">
        <v>1268</v>
      </c>
      <c r="Z3181" t="s">
        <v>1080</v>
      </c>
      <c r="AA3181" t="s">
        <v>1081</v>
      </c>
      <c r="AB3181">
        <v>1</v>
      </c>
      <c r="AC3181" t="s">
        <v>960</v>
      </c>
      <c r="AD3181">
        <v>6</v>
      </c>
      <c r="AE3181">
        <v>20100331</v>
      </c>
      <c r="AF3181" s="358">
        <v>40268</v>
      </c>
      <c r="AG3181" s="147">
        <v>40268</v>
      </c>
      <c r="AH3181" s="147">
        <v>2010</v>
      </c>
      <c r="BE3181" t="s">
        <v>984</v>
      </c>
      <c r="BF3181">
        <v>1</v>
      </c>
      <c r="BG3181" t="s">
        <v>1061</v>
      </c>
      <c r="BJ3181" t="s">
        <v>1061</v>
      </c>
      <c r="BK3181" t="s">
        <v>963</v>
      </c>
    </row>
    <row r="3182" spans="21:63">
      <c r="U3182" t="s">
        <v>232</v>
      </c>
      <c r="V3182" t="s">
        <v>230</v>
      </c>
      <c r="W3182" t="s">
        <v>233</v>
      </c>
      <c r="X3182">
        <v>2</v>
      </c>
      <c r="Y3182">
        <v>1268</v>
      </c>
      <c r="Z3182" t="s">
        <v>1080</v>
      </c>
      <c r="AA3182" t="s">
        <v>1081</v>
      </c>
      <c r="AB3182">
        <v>1</v>
      </c>
      <c r="AC3182" t="s">
        <v>960</v>
      </c>
      <c r="AD3182">
        <v>6</v>
      </c>
      <c r="AE3182">
        <v>20100930</v>
      </c>
      <c r="AF3182" s="358">
        <v>40451</v>
      </c>
      <c r="AG3182" s="147">
        <v>40451</v>
      </c>
      <c r="AH3182" s="147">
        <v>2010</v>
      </c>
      <c r="BE3182" t="s">
        <v>984</v>
      </c>
      <c r="BF3182">
        <v>1</v>
      </c>
      <c r="BG3182" t="s">
        <v>1061</v>
      </c>
      <c r="BJ3182" t="s">
        <v>1061</v>
      </c>
      <c r="BK3182" t="s">
        <v>963</v>
      </c>
    </row>
    <row r="3183" spans="21:63">
      <c r="U3183" t="s">
        <v>232</v>
      </c>
      <c r="V3183" t="s">
        <v>230</v>
      </c>
      <c r="W3183" t="s">
        <v>233</v>
      </c>
      <c r="X3183">
        <v>2</v>
      </c>
      <c r="Y3183">
        <v>1268</v>
      </c>
      <c r="Z3183" t="s">
        <v>1080</v>
      </c>
      <c r="AA3183" t="s">
        <v>1081</v>
      </c>
      <c r="AB3183">
        <v>1</v>
      </c>
      <c r="AC3183" t="s">
        <v>960</v>
      </c>
      <c r="AD3183">
        <v>6</v>
      </c>
      <c r="AE3183">
        <v>20110331</v>
      </c>
      <c r="AF3183" s="358">
        <v>40633</v>
      </c>
      <c r="AG3183" s="147">
        <v>40633</v>
      </c>
      <c r="AH3183" s="147">
        <v>2011</v>
      </c>
      <c r="BE3183" t="s">
        <v>984</v>
      </c>
      <c r="BF3183">
        <v>1</v>
      </c>
      <c r="BG3183" t="s">
        <v>1061</v>
      </c>
      <c r="BJ3183" t="s">
        <v>1061</v>
      </c>
      <c r="BK3183" t="s">
        <v>963</v>
      </c>
    </row>
    <row r="3184" spans="21:63">
      <c r="U3184" t="s">
        <v>232</v>
      </c>
      <c r="V3184" t="s">
        <v>230</v>
      </c>
      <c r="W3184" t="s">
        <v>233</v>
      </c>
      <c r="X3184">
        <v>2</v>
      </c>
      <c r="Y3184">
        <v>1268</v>
      </c>
      <c r="Z3184" t="s">
        <v>1080</v>
      </c>
      <c r="AA3184" t="s">
        <v>1081</v>
      </c>
      <c r="AB3184">
        <v>1</v>
      </c>
      <c r="AC3184" t="s">
        <v>960</v>
      </c>
      <c r="AD3184">
        <v>6</v>
      </c>
      <c r="AE3184">
        <v>20110930</v>
      </c>
      <c r="AF3184" s="358">
        <v>40816</v>
      </c>
      <c r="AG3184" s="147">
        <v>40816</v>
      </c>
      <c r="AH3184" s="147">
        <v>2011</v>
      </c>
      <c r="BE3184" t="s">
        <v>984</v>
      </c>
      <c r="BF3184">
        <v>1</v>
      </c>
      <c r="BG3184" t="s">
        <v>1061</v>
      </c>
      <c r="BJ3184" t="s">
        <v>1061</v>
      </c>
      <c r="BK3184" t="s">
        <v>963</v>
      </c>
    </row>
    <row r="3185" spans="21:63">
      <c r="U3185" t="s">
        <v>232</v>
      </c>
      <c r="V3185" t="s">
        <v>230</v>
      </c>
      <c r="W3185" t="s">
        <v>233</v>
      </c>
      <c r="X3185">
        <v>2</v>
      </c>
      <c r="Y3185">
        <v>1268</v>
      </c>
      <c r="Z3185" t="s">
        <v>1080</v>
      </c>
      <c r="AA3185" t="s">
        <v>1081</v>
      </c>
      <c r="AB3185">
        <v>1</v>
      </c>
      <c r="AC3185" t="s">
        <v>960</v>
      </c>
      <c r="AD3185">
        <v>6</v>
      </c>
      <c r="AE3185">
        <v>20120331</v>
      </c>
      <c r="AF3185" s="358">
        <v>40999</v>
      </c>
      <c r="AG3185" s="147">
        <v>40999</v>
      </c>
      <c r="AH3185" s="147">
        <v>2012</v>
      </c>
      <c r="BE3185" t="s">
        <v>984</v>
      </c>
      <c r="BF3185">
        <v>1</v>
      </c>
      <c r="BG3185" t="s">
        <v>1061</v>
      </c>
      <c r="BJ3185" t="s">
        <v>1061</v>
      </c>
      <c r="BK3185" t="s">
        <v>963</v>
      </c>
    </row>
    <row r="3186" spans="21:63">
      <c r="U3186" t="s">
        <v>232</v>
      </c>
      <c r="V3186" t="s">
        <v>230</v>
      </c>
      <c r="W3186" t="s">
        <v>233</v>
      </c>
      <c r="X3186">
        <v>2</v>
      </c>
      <c r="Y3186">
        <v>3604</v>
      </c>
      <c r="Z3186" t="s">
        <v>1082</v>
      </c>
      <c r="AA3186" t="s">
        <v>1083</v>
      </c>
      <c r="AB3186">
        <v>1</v>
      </c>
      <c r="AC3186" t="s">
        <v>960</v>
      </c>
      <c r="AD3186">
        <v>6</v>
      </c>
      <c r="AE3186">
        <v>20090930</v>
      </c>
      <c r="AF3186" s="358">
        <v>40086</v>
      </c>
      <c r="AG3186" s="147">
        <v>40086</v>
      </c>
      <c r="AH3186" s="147">
        <v>2009</v>
      </c>
      <c r="BE3186" t="s">
        <v>984</v>
      </c>
      <c r="BF3186">
        <v>0.01</v>
      </c>
      <c r="BG3186" t="s">
        <v>976</v>
      </c>
      <c r="BJ3186" t="s">
        <v>976</v>
      </c>
      <c r="BK3186" t="s">
        <v>963</v>
      </c>
    </row>
    <row r="3187" spans="21:63">
      <c r="U3187" t="s">
        <v>232</v>
      </c>
      <c r="V3187" t="s">
        <v>230</v>
      </c>
      <c r="W3187" t="s">
        <v>233</v>
      </c>
      <c r="X3187">
        <v>2</v>
      </c>
      <c r="Y3187">
        <v>3604</v>
      </c>
      <c r="Z3187" t="s">
        <v>1082</v>
      </c>
      <c r="AA3187" t="s">
        <v>1083</v>
      </c>
      <c r="AB3187">
        <v>1</v>
      </c>
      <c r="AC3187" t="s">
        <v>960</v>
      </c>
      <c r="AD3187">
        <v>6</v>
      </c>
      <c r="AE3187">
        <v>20100331</v>
      </c>
      <c r="AF3187" s="358">
        <v>40268</v>
      </c>
      <c r="AG3187" s="147">
        <v>40268</v>
      </c>
      <c r="AH3187" s="147">
        <v>2010</v>
      </c>
      <c r="BE3187" t="s">
        <v>984</v>
      </c>
      <c r="BF3187">
        <v>0.01</v>
      </c>
      <c r="BG3187" t="s">
        <v>976</v>
      </c>
      <c r="BJ3187" t="s">
        <v>976</v>
      </c>
      <c r="BK3187" t="s">
        <v>963</v>
      </c>
    </row>
    <row r="3188" spans="21:63">
      <c r="U3188" t="s">
        <v>232</v>
      </c>
      <c r="V3188" t="s">
        <v>230</v>
      </c>
      <c r="W3188" t="s">
        <v>233</v>
      </c>
      <c r="X3188">
        <v>2</v>
      </c>
      <c r="Y3188">
        <v>3604</v>
      </c>
      <c r="Z3188" t="s">
        <v>1082</v>
      </c>
      <c r="AA3188" t="s">
        <v>1083</v>
      </c>
      <c r="AB3188">
        <v>1</v>
      </c>
      <c r="AC3188" t="s">
        <v>960</v>
      </c>
      <c r="AD3188">
        <v>6</v>
      </c>
      <c r="AE3188">
        <v>20100930</v>
      </c>
      <c r="AF3188" s="358">
        <v>40451</v>
      </c>
      <c r="AG3188" s="147">
        <v>40451</v>
      </c>
      <c r="AH3188" s="147">
        <v>2010</v>
      </c>
      <c r="BE3188" t="s">
        <v>984</v>
      </c>
      <c r="BF3188">
        <v>0.01</v>
      </c>
      <c r="BG3188" t="s">
        <v>976</v>
      </c>
      <c r="BJ3188" t="s">
        <v>976</v>
      </c>
      <c r="BK3188" t="s">
        <v>963</v>
      </c>
    </row>
    <row r="3189" spans="21:63">
      <c r="U3189" t="s">
        <v>232</v>
      </c>
      <c r="V3189" t="s">
        <v>230</v>
      </c>
      <c r="W3189" t="s">
        <v>233</v>
      </c>
      <c r="X3189">
        <v>2</v>
      </c>
      <c r="Y3189">
        <v>3604</v>
      </c>
      <c r="Z3189" t="s">
        <v>1082</v>
      </c>
      <c r="AA3189" t="s">
        <v>1083</v>
      </c>
      <c r="AB3189">
        <v>1</v>
      </c>
      <c r="AC3189" t="s">
        <v>960</v>
      </c>
      <c r="AD3189">
        <v>6</v>
      </c>
      <c r="AE3189">
        <v>20110331</v>
      </c>
      <c r="AF3189" s="358">
        <v>40633</v>
      </c>
      <c r="AG3189" s="147">
        <v>40633</v>
      </c>
      <c r="AH3189" s="147">
        <v>2011</v>
      </c>
      <c r="BE3189" t="s">
        <v>984</v>
      </c>
      <c r="BF3189">
        <v>0.01</v>
      </c>
      <c r="BG3189" t="s">
        <v>976</v>
      </c>
      <c r="BJ3189" t="s">
        <v>976</v>
      </c>
      <c r="BK3189" t="s">
        <v>963</v>
      </c>
    </row>
    <row r="3190" spans="21:63">
      <c r="U3190" t="s">
        <v>232</v>
      </c>
      <c r="V3190" t="s">
        <v>230</v>
      </c>
      <c r="W3190" t="s">
        <v>233</v>
      </c>
      <c r="X3190">
        <v>2</v>
      </c>
      <c r="Y3190">
        <v>3604</v>
      </c>
      <c r="Z3190" t="s">
        <v>1082</v>
      </c>
      <c r="AA3190" t="s">
        <v>1083</v>
      </c>
      <c r="AB3190">
        <v>1</v>
      </c>
      <c r="AC3190" t="s">
        <v>960</v>
      </c>
      <c r="AD3190">
        <v>6</v>
      </c>
      <c r="AE3190">
        <v>20110930</v>
      </c>
      <c r="AF3190" s="358">
        <v>40816</v>
      </c>
      <c r="AG3190" s="147">
        <v>40816</v>
      </c>
      <c r="AH3190" s="147">
        <v>2011</v>
      </c>
      <c r="BF3190">
        <v>0.03</v>
      </c>
      <c r="BG3190" t="s">
        <v>976</v>
      </c>
      <c r="BJ3190" t="s">
        <v>976</v>
      </c>
      <c r="BK3190" t="s">
        <v>963</v>
      </c>
    </row>
    <row r="3191" spans="21:63">
      <c r="U3191" t="s">
        <v>232</v>
      </c>
      <c r="V3191" t="s">
        <v>230</v>
      </c>
      <c r="W3191" t="s">
        <v>233</v>
      </c>
      <c r="X3191">
        <v>2</v>
      </c>
      <c r="Y3191">
        <v>3604</v>
      </c>
      <c r="Z3191" t="s">
        <v>1082</v>
      </c>
      <c r="AA3191" t="s">
        <v>1083</v>
      </c>
      <c r="AB3191">
        <v>1</v>
      </c>
      <c r="AC3191" t="s">
        <v>960</v>
      </c>
      <c r="AD3191">
        <v>6</v>
      </c>
      <c r="AE3191">
        <v>20120331</v>
      </c>
      <c r="AF3191" s="358">
        <v>40999</v>
      </c>
      <c r="AG3191" s="147">
        <v>40999</v>
      </c>
      <c r="AH3191" s="147">
        <v>2012</v>
      </c>
      <c r="BF3191">
        <v>0.01</v>
      </c>
      <c r="BG3191" t="s">
        <v>976</v>
      </c>
      <c r="BJ3191" t="s">
        <v>976</v>
      </c>
      <c r="BK3191" t="s">
        <v>963</v>
      </c>
    </row>
    <row r="3192" spans="21:63">
      <c r="U3192" t="s">
        <v>232</v>
      </c>
      <c r="V3192" t="s">
        <v>230</v>
      </c>
      <c r="W3192" t="s">
        <v>233</v>
      </c>
      <c r="X3192">
        <v>2</v>
      </c>
      <c r="Y3192">
        <v>11123</v>
      </c>
      <c r="Z3192" t="s">
        <v>1084</v>
      </c>
      <c r="AA3192" t="s">
        <v>1085</v>
      </c>
      <c r="AB3192">
        <v>1</v>
      </c>
      <c r="AC3192" t="s">
        <v>960</v>
      </c>
      <c r="AD3192">
        <v>6</v>
      </c>
      <c r="AE3192">
        <v>20090930</v>
      </c>
      <c r="AF3192" s="358">
        <v>40086</v>
      </c>
      <c r="AG3192" s="147">
        <v>40086</v>
      </c>
      <c r="AH3192" s="147">
        <v>2009</v>
      </c>
      <c r="BF3192">
        <v>99</v>
      </c>
      <c r="BG3192" t="s">
        <v>1061</v>
      </c>
      <c r="BJ3192" t="s">
        <v>1061</v>
      </c>
      <c r="BK3192" t="s">
        <v>963</v>
      </c>
    </row>
    <row r="3193" spans="21:63">
      <c r="U3193" t="s">
        <v>232</v>
      </c>
      <c r="V3193" t="s">
        <v>230</v>
      </c>
      <c r="W3193" t="s">
        <v>233</v>
      </c>
      <c r="X3193">
        <v>2</v>
      </c>
      <c r="Y3193">
        <v>11123</v>
      </c>
      <c r="Z3193" t="s">
        <v>1084</v>
      </c>
      <c r="AA3193" t="s">
        <v>1085</v>
      </c>
      <c r="AB3193">
        <v>1</v>
      </c>
      <c r="AC3193" t="s">
        <v>960</v>
      </c>
      <c r="AD3193">
        <v>6</v>
      </c>
      <c r="AE3193">
        <v>20100331</v>
      </c>
      <c r="AF3193" s="358">
        <v>40268</v>
      </c>
      <c r="AG3193" s="147">
        <v>40268</v>
      </c>
      <c r="AH3193" s="147">
        <v>2010</v>
      </c>
      <c r="BF3193">
        <v>304</v>
      </c>
      <c r="BG3193" t="s">
        <v>1061</v>
      </c>
      <c r="BJ3193" t="s">
        <v>1061</v>
      </c>
      <c r="BK3193" t="s">
        <v>963</v>
      </c>
    </row>
    <row r="3194" spans="21:63">
      <c r="U3194" t="s">
        <v>232</v>
      </c>
      <c r="V3194" t="s">
        <v>230</v>
      </c>
      <c r="W3194" t="s">
        <v>233</v>
      </c>
      <c r="X3194">
        <v>2</v>
      </c>
      <c r="Y3194">
        <v>11123</v>
      </c>
      <c r="Z3194" t="s">
        <v>1084</v>
      </c>
      <c r="AA3194" t="s">
        <v>1085</v>
      </c>
      <c r="AB3194">
        <v>1</v>
      </c>
      <c r="AC3194" t="s">
        <v>960</v>
      </c>
      <c r="AD3194">
        <v>6</v>
      </c>
      <c r="AE3194">
        <v>20100930</v>
      </c>
      <c r="AF3194" s="358">
        <v>40451</v>
      </c>
      <c r="AG3194" s="147">
        <v>40451</v>
      </c>
      <c r="AH3194" s="147">
        <v>2010</v>
      </c>
      <c r="BF3194">
        <v>118</v>
      </c>
      <c r="BG3194" t="s">
        <v>1061</v>
      </c>
      <c r="BJ3194" t="s">
        <v>1061</v>
      </c>
      <c r="BK3194" t="s">
        <v>963</v>
      </c>
    </row>
    <row r="3195" spans="21:63">
      <c r="U3195" t="s">
        <v>232</v>
      </c>
      <c r="V3195" t="s">
        <v>230</v>
      </c>
      <c r="W3195" t="s">
        <v>233</v>
      </c>
      <c r="X3195">
        <v>2</v>
      </c>
      <c r="Y3195">
        <v>11123</v>
      </c>
      <c r="Z3195" t="s">
        <v>1084</v>
      </c>
      <c r="AA3195" t="s">
        <v>1085</v>
      </c>
      <c r="AB3195">
        <v>1</v>
      </c>
      <c r="AC3195" t="s">
        <v>960</v>
      </c>
      <c r="AD3195">
        <v>6</v>
      </c>
      <c r="AE3195">
        <v>20110331</v>
      </c>
      <c r="AF3195" s="358">
        <v>40633</v>
      </c>
      <c r="AG3195" s="147">
        <v>40633</v>
      </c>
      <c r="AH3195" s="147">
        <v>2011</v>
      </c>
      <c r="BF3195">
        <v>263</v>
      </c>
      <c r="BG3195" t="s">
        <v>1061</v>
      </c>
      <c r="BJ3195" t="s">
        <v>1061</v>
      </c>
      <c r="BK3195" t="s">
        <v>963</v>
      </c>
    </row>
    <row r="3196" spans="21:63">
      <c r="U3196" t="s">
        <v>232</v>
      </c>
      <c r="V3196" t="s">
        <v>230</v>
      </c>
      <c r="W3196" t="s">
        <v>233</v>
      </c>
      <c r="X3196">
        <v>2</v>
      </c>
      <c r="Y3196">
        <v>11123</v>
      </c>
      <c r="Z3196" t="s">
        <v>1084</v>
      </c>
      <c r="AA3196" t="s">
        <v>1085</v>
      </c>
      <c r="AB3196">
        <v>1</v>
      </c>
      <c r="AC3196" t="s">
        <v>960</v>
      </c>
      <c r="AD3196">
        <v>6</v>
      </c>
      <c r="AE3196">
        <v>20110930</v>
      </c>
      <c r="AF3196" s="358">
        <v>40816</v>
      </c>
      <c r="AG3196" s="147">
        <v>40816</v>
      </c>
      <c r="AH3196" s="147">
        <v>2011</v>
      </c>
      <c r="BF3196">
        <v>66</v>
      </c>
      <c r="BG3196" t="s">
        <v>1061</v>
      </c>
      <c r="BJ3196" t="s">
        <v>1061</v>
      </c>
      <c r="BK3196" t="s">
        <v>963</v>
      </c>
    </row>
    <row r="3197" spans="21:63">
      <c r="U3197" t="s">
        <v>232</v>
      </c>
      <c r="V3197" t="s">
        <v>230</v>
      </c>
      <c r="W3197" t="s">
        <v>233</v>
      </c>
      <c r="X3197">
        <v>2</v>
      </c>
      <c r="Y3197">
        <v>11123</v>
      </c>
      <c r="Z3197" t="s">
        <v>1084</v>
      </c>
      <c r="AA3197" t="s">
        <v>1085</v>
      </c>
      <c r="AB3197">
        <v>1</v>
      </c>
      <c r="AC3197" t="s">
        <v>960</v>
      </c>
      <c r="AD3197">
        <v>6</v>
      </c>
      <c r="AE3197">
        <v>20120331</v>
      </c>
      <c r="AF3197" s="358">
        <v>40999</v>
      </c>
      <c r="AG3197" s="147">
        <v>40999</v>
      </c>
      <c r="AH3197" s="147">
        <v>2012</v>
      </c>
      <c r="BF3197">
        <v>270</v>
      </c>
      <c r="BG3197" t="s">
        <v>1061</v>
      </c>
      <c r="BJ3197" t="s">
        <v>1061</v>
      </c>
      <c r="BK3197" t="s">
        <v>963</v>
      </c>
    </row>
    <row r="3198" spans="21:63">
      <c r="U3198" t="s">
        <v>232</v>
      </c>
      <c r="V3198" t="s">
        <v>230</v>
      </c>
      <c r="W3198" t="s">
        <v>233</v>
      </c>
      <c r="X3198">
        <v>2</v>
      </c>
      <c r="Y3198">
        <v>45501</v>
      </c>
      <c r="Z3198" t="s">
        <v>1086</v>
      </c>
      <c r="AA3198" t="s">
        <v>1087</v>
      </c>
      <c r="AB3198">
        <v>1</v>
      </c>
      <c r="AC3198" t="s">
        <v>960</v>
      </c>
      <c r="AD3198">
        <v>6</v>
      </c>
      <c r="AE3198">
        <v>20090930</v>
      </c>
      <c r="AF3198" s="358">
        <v>40086</v>
      </c>
      <c r="AG3198" s="147">
        <v>40086</v>
      </c>
      <c r="AH3198" s="147">
        <v>2009</v>
      </c>
      <c r="BF3198">
        <v>3</v>
      </c>
      <c r="BG3198" t="s">
        <v>976</v>
      </c>
      <c r="BJ3198" t="s">
        <v>976</v>
      </c>
      <c r="BK3198" t="s">
        <v>963</v>
      </c>
    </row>
    <row r="3199" spans="21:63">
      <c r="U3199" t="s">
        <v>232</v>
      </c>
      <c r="V3199" t="s">
        <v>230</v>
      </c>
      <c r="W3199" t="s">
        <v>233</v>
      </c>
      <c r="X3199">
        <v>2</v>
      </c>
      <c r="Y3199">
        <v>45501</v>
      </c>
      <c r="Z3199" t="s">
        <v>1086</v>
      </c>
      <c r="AA3199" t="s">
        <v>1087</v>
      </c>
      <c r="AB3199">
        <v>1</v>
      </c>
      <c r="AC3199" t="s">
        <v>960</v>
      </c>
      <c r="AD3199">
        <v>6</v>
      </c>
      <c r="AE3199">
        <v>20100331</v>
      </c>
      <c r="AF3199" s="358">
        <v>40268</v>
      </c>
      <c r="AG3199" s="147">
        <v>40268</v>
      </c>
      <c r="AH3199" s="147">
        <v>2010</v>
      </c>
      <c r="BF3199">
        <v>1</v>
      </c>
      <c r="BG3199" t="s">
        <v>976</v>
      </c>
      <c r="BJ3199" t="s">
        <v>976</v>
      </c>
      <c r="BK3199" t="s">
        <v>963</v>
      </c>
    </row>
    <row r="3200" spans="21:63">
      <c r="U3200" t="s">
        <v>232</v>
      </c>
      <c r="V3200" t="s">
        <v>230</v>
      </c>
      <c r="W3200" t="s">
        <v>233</v>
      </c>
      <c r="X3200">
        <v>2</v>
      </c>
      <c r="Y3200">
        <v>45501</v>
      </c>
      <c r="Z3200" t="s">
        <v>1086</v>
      </c>
      <c r="AA3200" t="s">
        <v>1087</v>
      </c>
      <c r="AB3200">
        <v>1</v>
      </c>
      <c r="AC3200" t="s">
        <v>960</v>
      </c>
      <c r="AD3200">
        <v>6</v>
      </c>
      <c r="AE3200">
        <v>20100930</v>
      </c>
      <c r="AF3200" s="358">
        <v>40451</v>
      </c>
      <c r="AG3200" s="147">
        <v>40451</v>
      </c>
      <c r="AH3200" s="147">
        <v>2010</v>
      </c>
      <c r="BE3200" t="s">
        <v>984</v>
      </c>
      <c r="BF3200">
        <v>1</v>
      </c>
      <c r="BG3200" t="s">
        <v>976</v>
      </c>
      <c r="BJ3200" t="s">
        <v>976</v>
      </c>
      <c r="BK3200" t="s">
        <v>963</v>
      </c>
    </row>
    <row r="3201" spans="21:63">
      <c r="U3201" t="s">
        <v>232</v>
      </c>
      <c r="V3201" t="s">
        <v>230</v>
      </c>
      <c r="W3201" t="s">
        <v>233</v>
      </c>
      <c r="X3201">
        <v>2</v>
      </c>
      <c r="Y3201">
        <v>45501</v>
      </c>
      <c r="Z3201" t="s">
        <v>1086</v>
      </c>
      <c r="AA3201" t="s">
        <v>1087</v>
      </c>
      <c r="AB3201">
        <v>1</v>
      </c>
      <c r="AC3201" t="s">
        <v>960</v>
      </c>
      <c r="AD3201">
        <v>6</v>
      </c>
      <c r="AE3201">
        <v>20110331</v>
      </c>
      <c r="AF3201" s="358">
        <v>40633</v>
      </c>
      <c r="AG3201" s="147">
        <v>40633</v>
      </c>
      <c r="AH3201" s="147">
        <v>2011</v>
      </c>
      <c r="BE3201" t="s">
        <v>984</v>
      </c>
      <c r="BF3201">
        <v>1</v>
      </c>
      <c r="BG3201" t="s">
        <v>976</v>
      </c>
      <c r="BJ3201" t="s">
        <v>976</v>
      </c>
      <c r="BK3201" t="s">
        <v>963</v>
      </c>
    </row>
    <row r="3202" spans="21:63">
      <c r="U3202" t="s">
        <v>232</v>
      </c>
      <c r="V3202" t="s">
        <v>230</v>
      </c>
      <c r="W3202" t="s">
        <v>233</v>
      </c>
      <c r="X3202">
        <v>2</v>
      </c>
      <c r="Y3202">
        <v>45501</v>
      </c>
      <c r="Z3202" t="s">
        <v>1086</v>
      </c>
      <c r="AA3202" t="s">
        <v>1087</v>
      </c>
      <c r="AB3202">
        <v>1</v>
      </c>
      <c r="AC3202" t="s">
        <v>960</v>
      </c>
      <c r="AD3202">
        <v>6</v>
      </c>
      <c r="AE3202">
        <v>20110930</v>
      </c>
      <c r="AF3202" s="358">
        <v>40816</v>
      </c>
      <c r="AG3202" s="147">
        <v>40816</v>
      </c>
      <c r="AH3202" s="147">
        <v>2011</v>
      </c>
      <c r="BE3202" t="s">
        <v>984</v>
      </c>
      <c r="BF3202">
        <v>1</v>
      </c>
      <c r="BG3202" t="s">
        <v>976</v>
      </c>
      <c r="BJ3202" t="s">
        <v>976</v>
      </c>
      <c r="BK3202" t="s">
        <v>963</v>
      </c>
    </row>
    <row r="3203" spans="21:63">
      <c r="U3203" t="s">
        <v>232</v>
      </c>
      <c r="V3203" t="s">
        <v>230</v>
      </c>
      <c r="W3203" t="s">
        <v>233</v>
      </c>
      <c r="X3203">
        <v>2</v>
      </c>
      <c r="Y3203">
        <v>45501</v>
      </c>
      <c r="Z3203" t="s">
        <v>1086</v>
      </c>
      <c r="AA3203" t="s">
        <v>1087</v>
      </c>
      <c r="AB3203">
        <v>1</v>
      </c>
      <c r="AC3203" t="s">
        <v>960</v>
      </c>
      <c r="AD3203">
        <v>6</v>
      </c>
      <c r="AE3203">
        <v>20120331</v>
      </c>
      <c r="AF3203" s="358">
        <v>40999</v>
      </c>
      <c r="AG3203" s="147">
        <v>40999</v>
      </c>
      <c r="AH3203" s="147">
        <v>2012</v>
      </c>
      <c r="BE3203" t="s">
        <v>984</v>
      </c>
      <c r="BF3203">
        <v>1</v>
      </c>
      <c r="BG3203" t="s">
        <v>976</v>
      </c>
      <c r="BJ3203" t="s">
        <v>976</v>
      </c>
      <c r="BK3203" t="s">
        <v>963</v>
      </c>
    </row>
    <row r="3204" spans="21:63">
      <c r="U3204" t="s">
        <v>232</v>
      </c>
      <c r="V3204" t="s">
        <v>230</v>
      </c>
      <c r="W3204" t="s">
        <v>233</v>
      </c>
      <c r="X3204">
        <v>2</v>
      </c>
      <c r="Y3204">
        <v>70295</v>
      </c>
      <c r="Z3204" t="s">
        <v>1043</v>
      </c>
      <c r="AA3204" t="s">
        <v>1044</v>
      </c>
      <c r="AB3204">
        <v>1</v>
      </c>
      <c r="AC3204" t="s">
        <v>960</v>
      </c>
      <c r="AD3204">
        <v>1</v>
      </c>
      <c r="AE3204">
        <v>20090731</v>
      </c>
      <c r="AF3204" s="358">
        <v>40025</v>
      </c>
      <c r="AG3204" s="147">
        <v>40025</v>
      </c>
      <c r="AH3204" s="147">
        <v>2009</v>
      </c>
      <c r="AU3204">
        <v>1560</v>
      </c>
      <c r="AV3204" t="s">
        <v>976</v>
      </c>
      <c r="AY3204" t="s">
        <v>976</v>
      </c>
      <c r="AZ3204" t="s">
        <v>962</v>
      </c>
    </row>
    <row r="3205" spans="21:63">
      <c r="U3205" t="s">
        <v>232</v>
      </c>
      <c r="V3205" t="s">
        <v>230</v>
      </c>
      <c r="W3205" t="s">
        <v>233</v>
      </c>
      <c r="X3205">
        <v>2</v>
      </c>
      <c r="Y3205">
        <v>70295</v>
      </c>
      <c r="Z3205" t="s">
        <v>1043</v>
      </c>
      <c r="AA3205" t="s">
        <v>1044</v>
      </c>
      <c r="AB3205">
        <v>1</v>
      </c>
      <c r="AC3205" t="s">
        <v>960</v>
      </c>
      <c r="AD3205">
        <v>1</v>
      </c>
      <c r="AE3205">
        <v>20090831</v>
      </c>
      <c r="AF3205" s="358">
        <v>40056</v>
      </c>
      <c r="AG3205" s="147">
        <v>40056</v>
      </c>
      <c r="AH3205" s="147">
        <v>2009</v>
      </c>
      <c r="AU3205">
        <v>1390</v>
      </c>
      <c r="AV3205" t="s">
        <v>976</v>
      </c>
      <c r="AY3205" t="s">
        <v>976</v>
      </c>
      <c r="AZ3205" t="s">
        <v>962</v>
      </c>
    </row>
    <row r="3206" spans="21:63">
      <c r="U3206" t="s">
        <v>232</v>
      </c>
      <c r="V3206" t="s">
        <v>230</v>
      </c>
      <c r="W3206" t="s">
        <v>233</v>
      </c>
      <c r="X3206">
        <v>2</v>
      </c>
      <c r="Y3206">
        <v>70295</v>
      </c>
      <c r="Z3206" t="s">
        <v>1043</v>
      </c>
      <c r="AA3206" t="s">
        <v>1044</v>
      </c>
      <c r="AB3206">
        <v>1</v>
      </c>
      <c r="AC3206" t="s">
        <v>960</v>
      </c>
      <c r="AD3206">
        <v>1</v>
      </c>
      <c r="AE3206">
        <v>20090930</v>
      </c>
      <c r="AF3206" s="358">
        <v>40086</v>
      </c>
      <c r="AG3206" s="147">
        <v>40086</v>
      </c>
      <c r="AH3206" s="147">
        <v>2009</v>
      </c>
      <c r="AU3206">
        <v>1280</v>
      </c>
      <c r="AV3206" t="s">
        <v>976</v>
      </c>
      <c r="AY3206" t="s">
        <v>976</v>
      </c>
      <c r="AZ3206" t="s">
        <v>962</v>
      </c>
    </row>
    <row r="3207" spans="21:63">
      <c r="U3207" t="s">
        <v>232</v>
      </c>
      <c r="V3207" t="s">
        <v>230</v>
      </c>
      <c r="W3207" t="s">
        <v>233</v>
      </c>
      <c r="X3207">
        <v>2</v>
      </c>
      <c r="Y3207">
        <v>70295</v>
      </c>
      <c r="Z3207" t="s">
        <v>1043</v>
      </c>
      <c r="AA3207" t="s">
        <v>1044</v>
      </c>
      <c r="AB3207">
        <v>1</v>
      </c>
      <c r="AC3207" t="s">
        <v>960</v>
      </c>
      <c r="AD3207">
        <v>1</v>
      </c>
      <c r="AE3207">
        <v>20091031</v>
      </c>
      <c r="AF3207" s="358">
        <v>40117</v>
      </c>
      <c r="AG3207" s="147">
        <v>40117</v>
      </c>
      <c r="AH3207" s="147">
        <v>2009</v>
      </c>
      <c r="AU3207">
        <v>1400</v>
      </c>
      <c r="AV3207" t="s">
        <v>976</v>
      </c>
      <c r="AY3207" t="s">
        <v>976</v>
      </c>
      <c r="AZ3207" t="s">
        <v>962</v>
      </c>
    </row>
    <row r="3208" spans="21:63">
      <c r="U3208" t="s">
        <v>232</v>
      </c>
      <c r="V3208" t="s">
        <v>230</v>
      </c>
      <c r="W3208" t="s">
        <v>233</v>
      </c>
      <c r="X3208">
        <v>2</v>
      </c>
      <c r="Y3208">
        <v>70295</v>
      </c>
      <c r="Z3208" t="s">
        <v>1043</v>
      </c>
      <c r="AA3208" t="s">
        <v>1044</v>
      </c>
      <c r="AB3208">
        <v>1</v>
      </c>
      <c r="AC3208" t="s">
        <v>960</v>
      </c>
      <c r="AD3208">
        <v>1</v>
      </c>
      <c r="AE3208">
        <v>20091130</v>
      </c>
      <c r="AF3208" s="358">
        <v>40147</v>
      </c>
      <c r="AG3208" s="147">
        <v>40147</v>
      </c>
      <c r="AH3208" s="147">
        <v>2009</v>
      </c>
      <c r="AU3208">
        <v>1320</v>
      </c>
      <c r="AV3208" t="s">
        <v>976</v>
      </c>
      <c r="AY3208" t="s">
        <v>976</v>
      </c>
      <c r="AZ3208" t="s">
        <v>962</v>
      </c>
    </row>
    <row r="3209" spans="21:63">
      <c r="U3209" t="s">
        <v>232</v>
      </c>
      <c r="V3209" t="s">
        <v>230</v>
      </c>
      <c r="W3209" t="s">
        <v>233</v>
      </c>
      <c r="X3209">
        <v>2</v>
      </c>
      <c r="Y3209">
        <v>70295</v>
      </c>
      <c r="Z3209" t="s">
        <v>1043</v>
      </c>
      <c r="AA3209" t="s">
        <v>1044</v>
      </c>
      <c r="AB3209">
        <v>1</v>
      </c>
      <c r="AC3209" t="s">
        <v>960</v>
      </c>
      <c r="AD3209">
        <v>1</v>
      </c>
      <c r="AE3209">
        <v>20091231</v>
      </c>
      <c r="AF3209" s="358">
        <v>40178</v>
      </c>
      <c r="AG3209" s="147">
        <v>40178</v>
      </c>
      <c r="AH3209" s="147">
        <v>2009</v>
      </c>
      <c r="AU3209">
        <v>1320</v>
      </c>
      <c r="AV3209" t="s">
        <v>976</v>
      </c>
      <c r="AY3209" t="s">
        <v>976</v>
      </c>
      <c r="AZ3209" t="s">
        <v>962</v>
      </c>
    </row>
    <row r="3210" spans="21:63">
      <c r="U3210" t="s">
        <v>232</v>
      </c>
      <c r="V3210" t="s">
        <v>230</v>
      </c>
      <c r="W3210" t="s">
        <v>233</v>
      </c>
      <c r="X3210">
        <v>2</v>
      </c>
      <c r="Y3210">
        <v>70295</v>
      </c>
      <c r="Z3210" t="s">
        <v>1043</v>
      </c>
      <c r="AA3210" t="s">
        <v>1044</v>
      </c>
      <c r="AB3210">
        <v>1</v>
      </c>
      <c r="AC3210" t="s">
        <v>960</v>
      </c>
      <c r="AD3210">
        <v>1</v>
      </c>
      <c r="AE3210">
        <v>20100131</v>
      </c>
      <c r="AF3210" s="358">
        <v>40209</v>
      </c>
      <c r="AG3210" s="147">
        <v>40209</v>
      </c>
      <c r="AH3210" s="147">
        <v>2010</v>
      </c>
      <c r="AU3210">
        <v>1410</v>
      </c>
      <c r="AV3210" t="s">
        <v>976</v>
      </c>
      <c r="AY3210" t="s">
        <v>976</v>
      </c>
      <c r="AZ3210" t="s">
        <v>962</v>
      </c>
    </row>
    <row r="3211" spans="21:63">
      <c r="U3211" t="s">
        <v>232</v>
      </c>
      <c r="V3211" t="s">
        <v>230</v>
      </c>
      <c r="W3211" t="s">
        <v>233</v>
      </c>
      <c r="X3211">
        <v>2</v>
      </c>
      <c r="Y3211">
        <v>70295</v>
      </c>
      <c r="Z3211" t="s">
        <v>1043</v>
      </c>
      <c r="AA3211" t="s">
        <v>1044</v>
      </c>
      <c r="AB3211">
        <v>1</v>
      </c>
      <c r="AC3211" t="s">
        <v>960</v>
      </c>
      <c r="AD3211">
        <v>1</v>
      </c>
      <c r="AE3211">
        <v>20100228</v>
      </c>
      <c r="AF3211" s="358">
        <v>40237</v>
      </c>
      <c r="AG3211" s="147">
        <v>40237</v>
      </c>
      <c r="AH3211" s="147">
        <v>2010</v>
      </c>
      <c r="AU3211">
        <v>1350</v>
      </c>
      <c r="AV3211" t="s">
        <v>976</v>
      </c>
      <c r="AY3211" t="s">
        <v>976</v>
      </c>
      <c r="AZ3211" t="s">
        <v>962</v>
      </c>
    </row>
    <row r="3212" spans="21:63">
      <c r="U3212" t="s">
        <v>232</v>
      </c>
      <c r="V3212" t="s">
        <v>230</v>
      </c>
      <c r="W3212" t="s">
        <v>233</v>
      </c>
      <c r="X3212">
        <v>2</v>
      </c>
      <c r="Y3212">
        <v>70295</v>
      </c>
      <c r="Z3212" t="s">
        <v>1043</v>
      </c>
      <c r="AA3212" t="s">
        <v>1044</v>
      </c>
      <c r="AB3212">
        <v>1</v>
      </c>
      <c r="AC3212" t="s">
        <v>960</v>
      </c>
      <c r="AD3212">
        <v>1</v>
      </c>
      <c r="AE3212">
        <v>20100331</v>
      </c>
      <c r="AF3212" s="358">
        <v>40268</v>
      </c>
      <c r="AG3212" s="147">
        <v>40268</v>
      </c>
      <c r="AH3212" s="147">
        <v>2010</v>
      </c>
      <c r="AU3212">
        <v>1510</v>
      </c>
      <c r="AV3212" t="s">
        <v>976</v>
      </c>
      <c r="AY3212" t="s">
        <v>976</v>
      </c>
      <c r="AZ3212" t="s">
        <v>962</v>
      </c>
    </row>
    <row r="3213" spans="21:63">
      <c r="U3213" t="s">
        <v>232</v>
      </c>
      <c r="V3213" t="s">
        <v>230</v>
      </c>
      <c r="W3213" t="s">
        <v>233</v>
      </c>
      <c r="X3213">
        <v>2</v>
      </c>
      <c r="Y3213">
        <v>70295</v>
      </c>
      <c r="Z3213" t="s">
        <v>1043</v>
      </c>
      <c r="AA3213" t="s">
        <v>1044</v>
      </c>
      <c r="AB3213">
        <v>1</v>
      </c>
      <c r="AC3213" t="s">
        <v>960</v>
      </c>
      <c r="AD3213">
        <v>1</v>
      </c>
      <c r="AE3213">
        <v>20100430</v>
      </c>
      <c r="AF3213" s="358">
        <v>40298</v>
      </c>
      <c r="AG3213" s="147">
        <v>40298</v>
      </c>
      <c r="AH3213" s="147">
        <v>2010</v>
      </c>
      <c r="AU3213">
        <v>1690</v>
      </c>
      <c r="AV3213" t="s">
        <v>976</v>
      </c>
      <c r="AY3213" t="s">
        <v>976</v>
      </c>
      <c r="AZ3213" t="s">
        <v>962</v>
      </c>
    </row>
    <row r="3214" spans="21:63">
      <c r="U3214" t="s">
        <v>232</v>
      </c>
      <c r="V3214" t="s">
        <v>230</v>
      </c>
      <c r="W3214" t="s">
        <v>233</v>
      </c>
      <c r="X3214">
        <v>2</v>
      </c>
      <c r="Y3214">
        <v>70295</v>
      </c>
      <c r="Z3214" t="s">
        <v>1043</v>
      </c>
      <c r="AA3214" t="s">
        <v>1044</v>
      </c>
      <c r="AB3214">
        <v>1</v>
      </c>
      <c r="AC3214" t="s">
        <v>960</v>
      </c>
      <c r="AD3214">
        <v>1</v>
      </c>
      <c r="AE3214">
        <v>20100531</v>
      </c>
      <c r="AF3214" s="358">
        <v>40329</v>
      </c>
      <c r="AG3214" s="147">
        <v>40329</v>
      </c>
      <c r="AH3214" s="147">
        <v>2010</v>
      </c>
      <c r="AU3214">
        <v>1890</v>
      </c>
      <c r="AV3214" t="s">
        <v>976</v>
      </c>
      <c r="AY3214" t="s">
        <v>976</v>
      </c>
      <c r="AZ3214" t="s">
        <v>962</v>
      </c>
    </row>
    <row r="3215" spans="21:63">
      <c r="U3215" t="s">
        <v>232</v>
      </c>
      <c r="V3215" t="s">
        <v>230</v>
      </c>
      <c r="W3215" t="s">
        <v>233</v>
      </c>
      <c r="X3215">
        <v>2</v>
      </c>
      <c r="Y3215">
        <v>70295</v>
      </c>
      <c r="Z3215" t="s">
        <v>1043</v>
      </c>
      <c r="AA3215" t="s">
        <v>1044</v>
      </c>
      <c r="AB3215">
        <v>1</v>
      </c>
      <c r="AC3215" t="s">
        <v>960</v>
      </c>
      <c r="AD3215">
        <v>1</v>
      </c>
      <c r="AE3215">
        <v>20100630</v>
      </c>
      <c r="AF3215" s="358">
        <v>40359</v>
      </c>
      <c r="AG3215" s="147">
        <v>40359</v>
      </c>
      <c r="AH3215" s="147">
        <v>2010</v>
      </c>
      <c r="AU3215">
        <v>1690</v>
      </c>
      <c r="AV3215" t="s">
        <v>976</v>
      </c>
      <c r="AY3215" t="s">
        <v>976</v>
      </c>
      <c r="AZ3215" t="s">
        <v>962</v>
      </c>
    </row>
    <row r="3216" spans="21:63">
      <c r="U3216" t="s">
        <v>232</v>
      </c>
      <c r="V3216" t="s">
        <v>230</v>
      </c>
      <c r="W3216" t="s">
        <v>233</v>
      </c>
      <c r="X3216">
        <v>2</v>
      </c>
      <c r="Y3216">
        <v>70295</v>
      </c>
      <c r="Z3216" t="s">
        <v>1043</v>
      </c>
      <c r="AA3216" t="s">
        <v>1044</v>
      </c>
      <c r="AB3216">
        <v>1</v>
      </c>
      <c r="AC3216" t="s">
        <v>960</v>
      </c>
      <c r="AD3216">
        <v>1</v>
      </c>
      <c r="AE3216">
        <v>20100731</v>
      </c>
      <c r="AF3216" s="358">
        <v>40390</v>
      </c>
      <c r="AG3216" s="147">
        <v>40390</v>
      </c>
      <c r="AH3216" s="147">
        <v>2010</v>
      </c>
      <c r="AU3216">
        <v>1540</v>
      </c>
      <c r="AV3216" t="s">
        <v>976</v>
      </c>
      <c r="AY3216" t="s">
        <v>976</v>
      </c>
      <c r="AZ3216" t="s">
        <v>962</v>
      </c>
    </row>
    <row r="3217" spans="21:52">
      <c r="U3217" t="s">
        <v>232</v>
      </c>
      <c r="V3217" t="s">
        <v>230</v>
      </c>
      <c r="W3217" t="s">
        <v>233</v>
      </c>
      <c r="X3217">
        <v>2</v>
      </c>
      <c r="Y3217">
        <v>70295</v>
      </c>
      <c r="Z3217" t="s">
        <v>1043</v>
      </c>
      <c r="AA3217" t="s">
        <v>1044</v>
      </c>
      <c r="AB3217">
        <v>1</v>
      </c>
      <c r="AC3217" t="s">
        <v>960</v>
      </c>
      <c r="AD3217">
        <v>1</v>
      </c>
      <c r="AE3217">
        <v>20100831</v>
      </c>
      <c r="AF3217" s="358">
        <v>40421</v>
      </c>
      <c r="AG3217" s="147">
        <v>40421</v>
      </c>
      <c r="AH3217" s="147">
        <v>2010</v>
      </c>
      <c r="AU3217">
        <v>1420</v>
      </c>
      <c r="AV3217" t="s">
        <v>976</v>
      </c>
      <c r="AY3217" t="s">
        <v>976</v>
      </c>
      <c r="AZ3217" t="s">
        <v>962</v>
      </c>
    </row>
    <row r="3218" spans="21:52">
      <c r="U3218" t="s">
        <v>232</v>
      </c>
      <c r="V3218" t="s">
        <v>230</v>
      </c>
      <c r="W3218" t="s">
        <v>233</v>
      </c>
      <c r="X3218">
        <v>2</v>
      </c>
      <c r="Y3218">
        <v>70295</v>
      </c>
      <c r="Z3218" t="s">
        <v>1043</v>
      </c>
      <c r="AA3218" t="s">
        <v>1044</v>
      </c>
      <c r="AB3218">
        <v>1</v>
      </c>
      <c r="AC3218" t="s">
        <v>960</v>
      </c>
      <c r="AD3218">
        <v>1</v>
      </c>
      <c r="AE3218">
        <v>20100930</v>
      </c>
      <c r="AF3218" s="358">
        <v>40451</v>
      </c>
      <c r="AG3218" s="147">
        <v>40451</v>
      </c>
      <c r="AH3218" s="147">
        <v>2010</v>
      </c>
      <c r="AU3218">
        <v>1500</v>
      </c>
      <c r="AV3218" t="s">
        <v>976</v>
      </c>
      <c r="AY3218" t="s">
        <v>976</v>
      </c>
      <c r="AZ3218" t="s">
        <v>962</v>
      </c>
    </row>
    <row r="3219" spans="21:52">
      <c r="U3219" t="s">
        <v>232</v>
      </c>
      <c r="V3219" t="s">
        <v>230</v>
      </c>
      <c r="W3219" t="s">
        <v>233</v>
      </c>
      <c r="X3219">
        <v>2</v>
      </c>
      <c r="Y3219">
        <v>70295</v>
      </c>
      <c r="Z3219" t="s">
        <v>1043</v>
      </c>
      <c r="AA3219" t="s">
        <v>1044</v>
      </c>
      <c r="AB3219">
        <v>1</v>
      </c>
      <c r="AC3219" t="s">
        <v>960</v>
      </c>
      <c r="AD3219">
        <v>1</v>
      </c>
      <c r="AE3219">
        <v>20101031</v>
      </c>
      <c r="AF3219" s="358">
        <v>40482</v>
      </c>
      <c r="AG3219" s="147">
        <v>40482</v>
      </c>
      <c r="AH3219" s="147">
        <v>2010</v>
      </c>
      <c r="AU3219">
        <v>1380</v>
      </c>
      <c r="AV3219" t="s">
        <v>976</v>
      </c>
      <c r="AY3219" t="s">
        <v>976</v>
      </c>
      <c r="AZ3219" t="s">
        <v>962</v>
      </c>
    </row>
    <row r="3220" spans="21:52">
      <c r="U3220" t="s">
        <v>232</v>
      </c>
      <c r="V3220" t="s">
        <v>230</v>
      </c>
      <c r="W3220" t="s">
        <v>233</v>
      </c>
      <c r="X3220">
        <v>2</v>
      </c>
      <c r="Y3220">
        <v>70295</v>
      </c>
      <c r="Z3220" t="s">
        <v>1043</v>
      </c>
      <c r="AA3220" t="s">
        <v>1044</v>
      </c>
      <c r="AB3220">
        <v>1</v>
      </c>
      <c r="AC3220" t="s">
        <v>960</v>
      </c>
      <c r="AD3220">
        <v>1</v>
      </c>
      <c r="AE3220">
        <v>20101130</v>
      </c>
      <c r="AF3220" s="358">
        <v>40512</v>
      </c>
      <c r="AG3220" s="147">
        <v>40512</v>
      </c>
      <c r="AH3220" s="147">
        <v>2010</v>
      </c>
      <c r="AU3220">
        <v>1340</v>
      </c>
      <c r="AV3220" t="s">
        <v>976</v>
      </c>
      <c r="AY3220" t="s">
        <v>976</v>
      </c>
      <c r="AZ3220" t="s">
        <v>962</v>
      </c>
    </row>
    <row r="3221" spans="21:52">
      <c r="U3221" t="s">
        <v>232</v>
      </c>
      <c r="V3221" t="s">
        <v>230</v>
      </c>
      <c r="W3221" t="s">
        <v>233</v>
      </c>
      <c r="X3221">
        <v>2</v>
      </c>
      <c r="Y3221">
        <v>70295</v>
      </c>
      <c r="Z3221" t="s">
        <v>1043</v>
      </c>
      <c r="AA3221" t="s">
        <v>1044</v>
      </c>
      <c r="AB3221">
        <v>1</v>
      </c>
      <c r="AC3221" t="s">
        <v>960</v>
      </c>
      <c r="AD3221">
        <v>1</v>
      </c>
      <c r="AE3221">
        <v>20101231</v>
      </c>
      <c r="AF3221" s="358">
        <v>40543</v>
      </c>
      <c r="AG3221" s="147">
        <v>40543</v>
      </c>
      <c r="AH3221" s="147">
        <v>2010</v>
      </c>
      <c r="AU3221">
        <v>1250</v>
      </c>
      <c r="AV3221" t="s">
        <v>976</v>
      </c>
      <c r="AY3221" t="s">
        <v>976</v>
      </c>
      <c r="AZ3221" t="s">
        <v>962</v>
      </c>
    </row>
    <row r="3222" spans="21:52">
      <c r="U3222" t="s">
        <v>232</v>
      </c>
      <c r="V3222" t="s">
        <v>230</v>
      </c>
      <c r="W3222" t="s">
        <v>233</v>
      </c>
      <c r="X3222">
        <v>2</v>
      </c>
      <c r="Y3222">
        <v>70295</v>
      </c>
      <c r="Z3222" t="s">
        <v>1043</v>
      </c>
      <c r="AA3222" t="s">
        <v>1044</v>
      </c>
      <c r="AB3222">
        <v>1</v>
      </c>
      <c r="AC3222" t="s">
        <v>960</v>
      </c>
      <c r="AD3222">
        <v>1</v>
      </c>
      <c r="AE3222">
        <v>20110131</v>
      </c>
      <c r="AF3222" s="358">
        <v>40574</v>
      </c>
      <c r="AG3222" s="147">
        <v>40574</v>
      </c>
      <c r="AH3222" s="147">
        <v>2011</v>
      </c>
      <c r="AU3222">
        <v>1260</v>
      </c>
      <c r="AV3222" t="s">
        <v>976</v>
      </c>
      <c r="AY3222" t="s">
        <v>976</v>
      </c>
      <c r="AZ3222" t="s">
        <v>962</v>
      </c>
    </row>
    <row r="3223" spans="21:52">
      <c r="U3223" t="s">
        <v>232</v>
      </c>
      <c r="V3223" t="s">
        <v>230</v>
      </c>
      <c r="W3223" t="s">
        <v>233</v>
      </c>
      <c r="X3223">
        <v>2</v>
      </c>
      <c r="Y3223">
        <v>70295</v>
      </c>
      <c r="Z3223" t="s">
        <v>1043</v>
      </c>
      <c r="AA3223" t="s">
        <v>1044</v>
      </c>
      <c r="AB3223">
        <v>1</v>
      </c>
      <c r="AC3223" t="s">
        <v>960</v>
      </c>
      <c r="AD3223">
        <v>1</v>
      </c>
      <c r="AE3223">
        <v>20110228</v>
      </c>
      <c r="AF3223" s="358">
        <v>40602</v>
      </c>
      <c r="AG3223" s="147">
        <v>40602</v>
      </c>
      <c r="AH3223" s="147">
        <v>2011</v>
      </c>
      <c r="AU3223">
        <v>1230</v>
      </c>
      <c r="AV3223" t="s">
        <v>976</v>
      </c>
      <c r="AY3223" t="s">
        <v>976</v>
      </c>
      <c r="AZ3223" t="s">
        <v>962</v>
      </c>
    </row>
    <row r="3224" spans="21:52">
      <c r="U3224" t="s">
        <v>232</v>
      </c>
      <c r="V3224" t="s">
        <v>230</v>
      </c>
      <c r="W3224" t="s">
        <v>233</v>
      </c>
      <c r="X3224">
        <v>2</v>
      </c>
      <c r="Y3224">
        <v>70295</v>
      </c>
      <c r="Z3224" t="s">
        <v>1043</v>
      </c>
      <c r="AA3224" t="s">
        <v>1044</v>
      </c>
      <c r="AB3224">
        <v>1</v>
      </c>
      <c r="AC3224" t="s">
        <v>960</v>
      </c>
      <c r="AD3224">
        <v>1</v>
      </c>
      <c r="AE3224">
        <v>20110331</v>
      </c>
      <c r="AF3224" s="358">
        <v>40633</v>
      </c>
      <c r="AG3224" s="147">
        <v>40633</v>
      </c>
      <c r="AH3224" s="147">
        <v>2011</v>
      </c>
      <c r="AU3224">
        <v>1330</v>
      </c>
      <c r="AV3224" t="s">
        <v>976</v>
      </c>
      <c r="AY3224" t="s">
        <v>976</v>
      </c>
      <c r="AZ3224" t="s">
        <v>962</v>
      </c>
    </row>
    <row r="3225" spans="21:52">
      <c r="U3225" t="s">
        <v>232</v>
      </c>
      <c r="V3225" t="s">
        <v>230</v>
      </c>
      <c r="W3225" t="s">
        <v>233</v>
      </c>
      <c r="X3225">
        <v>2</v>
      </c>
      <c r="Y3225">
        <v>70295</v>
      </c>
      <c r="Z3225" t="s">
        <v>1043</v>
      </c>
      <c r="AA3225" t="s">
        <v>1044</v>
      </c>
      <c r="AB3225">
        <v>1</v>
      </c>
      <c r="AC3225" t="s">
        <v>960</v>
      </c>
      <c r="AD3225">
        <v>1</v>
      </c>
      <c r="AE3225">
        <v>20110430</v>
      </c>
      <c r="AF3225" s="358">
        <v>40663</v>
      </c>
      <c r="AG3225" s="147">
        <v>40663</v>
      </c>
      <c r="AH3225" s="147">
        <v>2011</v>
      </c>
      <c r="AU3225">
        <v>1310</v>
      </c>
      <c r="AV3225" t="s">
        <v>976</v>
      </c>
      <c r="AY3225" t="s">
        <v>976</v>
      </c>
      <c r="AZ3225" t="s">
        <v>962</v>
      </c>
    </row>
    <row r="3226" spans="21:52">
      <c r="U3226" t="s">
        <v>232</v>
      </c>
      <c r="V3226" t="s">
        <v>230</v>
      </c>
      <c r="W3226" t="s">
        <v>233</v>
      </c>
      <c r="X3226">
        <v>2</v>
      </c>
      <c r="Y3226">
        <v>70295</v>
      </c>
      <c r="Z3226" t="s">
        <v>1043</v>
      </c>
      <c r="AA3226" t="s">
        <v>1044</v>
      </c>
      <c r="AB3226">
        <v>1</v>
      </c>
      <c r="AC3226" t="s">
        <v>960</v>
      </c>
      <c r="AD3226">
        <v>1</v>
      </c>
      <c r="AE3226">
        <v>20110531</v>
      </c>
      <c r="AF3226" s="358">
        <v>40694</v>
      </c>
      <c r="AG3226" s="147">
        <v>40694</v>
      </c>
      <c r="AH3226" s="147">
        <v>2011</v>
      </c>
      <c r="AU3226">
        <v>1840</v>
      </c>
      <c r="AV3226" t="s">
        <v>976</v>
      </c>
      <c r="AY3226" t="s">
        <v>976</v>
      </c>
      <c r="AZ3226" t="s">
        <v>962</v>
      </c>
    </row>
    <row r="3227" spans="21:52">
      <c r="U3227" t="s">
        <v>232</v>
      </c>
      <c r="V3227" t="s">
        <v>230</v>
      </c>
      <c r="W3227" t="s">
        <v>233</v>
      </c>
      <c r="X3227">
        <v>2</v>
      </c>
      <c r="Y3227">
        <v>70295</v>
      </c>
      <c r="Z3227" t="s">
        <v>1043</v>
      </c>
      <c r="AA3227" t="s">
        <v>1044</v>
      </c>
      <c r="AB3227">
        <v>1</v>
      </c>
      <c r="AC3227" t="s">
        <v>960</v>
      </c>
      <c r="AD3227">
        <v>1</v>
      </c>
      <c r="AE3227">
        <v>20110630</v>
      </c>
      <c r="AF3227" s="358">
        <v>40724</v>
      </c>
      <c r="AG3227" s="147">
        <v>40724</v>
      </c>
      <c r="AH3227" s="147">
        <v>2011</v>
      </c>
      <c r="AU3227">
        <v>1810</v>
      </c>
      <c r="AV3227" t="s">
        <v>976</v>
      </c>
      <c r="AY3227" t="s">
        <v>976</v>
      </c>
      <c r="AZ3227" t="s">
        <v>962</v>
      </c>
    </row>
    <row r="3228" spans="21:52">
      <c r="U3228" t="s">
        <v>232</v>
      </c>
      <c r="V3228" t="s">
        <v>230</v>
      </c>
      <c r="W3228" t="s">
        <v>233</v>
      </c>
      <c r="X3228">
        <v>2</v>
      </c>
      <c r="Y3228">
        <v>70295</v>
      </c>
      <c r="Z3228" t="s">
        <v>1043</v>
      </c>
      <c r="AA3228" t="s">
        <v>1044</v>
      </c>
      <c r="AB3228">
        <v>1</v>
      </c>
      <c r="AC3228" t="s">
        <v>960</v>
      </c>
      <c r="AD3228">
        <v>1</v>
      </c>
      <c r="AE3228">
        <v>20110731</v>
      </c>
      <c r="AF3228" s="358">
        <v>40755</v>
      </c>
      <c r="AG3228" s="147">
        <v>40755</v>
      </c>
      <c r="AH3228" s="147">
        <v>2011</v>
      </c>
      <c r="AU3228">
        <v>1850</v>
      </c>
      <c r="AV3228" t="s">
        <v>976</v>
      </c>
      <c r="AY3228" t="s">
        <v>976</v>
      </c>
      <c r="AZ3228" t="s">
        <v>962</v>
      </c>
    </row>
    <row r="3229" spans="21:52">
      <c r="U3229" t="s">
        <v>232</v>
      </c>
      <c r="V3229" t="s">
        <v>230</v>
      </c>
      <c r="W3229" t="s">
        <v>233</v>
      </c>
      <c r="X3229">
        <v>2</v>
      </c>
      <c r="Y3229">
        <v>70295</v>
      </c>
      <c r="Z3229" t="s">
        <v>1043</v>
      </c>
      <c r="AA3229" t="s">
        <v>1044</v>
      </c>
      <c r="AB3229">
        <v>1</v>
      </c>
      <c r="AC3229" t="s">
        <v>960</v>
      </c>
      <c r="AD3229">
        <v>1</v>
      </c>
      <c r="AE3229">
        <v>20110831</v>
      </c>
      <c r="AF3229" s="358">
        <v>40786</v>
      </c>
      <c r="AG3229" s="147">
        <v>40786</v>
      </c>
      <c r="AH3229" s="147">
        <v>2011</v>
      </c>
      <c r="AU3229">
        <v>1610</v>
      </c>
      <c r="AV3229" t="s">
        <v>976</v>
      </c>
      <c r="AY3229" t="s">
        <v>976</v>
      </c>
      <c r="AZ3229" t="s">
        <v>962</v>
      </c>
    </row>
    <row r="3230" spans="21:52">
      <c r="U3230" t="s">
        <v>232</v>
      </c>
      <c r="V3230" t="s">
        <v>230</v>
      </c>
      <c r="W3230" t="s">
        <v>233</v>
      </c>
      <c r="X3230">
        <v>2</v>
      </c>
      <c r="Y3230">
        <v>70295</v>
      </c>
      <c r="Z3230" t="s">
        <v>1043</v>
      </c>
      <c r="AA3230" t="s">
        <v>1044</v>
      </c>
      <c r="AB3230">
        <v>1</v>
      </c>
      <c r="AC3230" t="s">
        <v>960</v>
      </c>
      <c r="AD3230">
        <v>1</v>
      </c>
      <c r="AE3230">
        <v>20110930</v>
      </c>
      <c r="AF3230" s="358">
        <v>40816</v>
      </c>
      <c r="AG3230" s="147">
        <v>40816</v>
      </c>
      <c r="AH3230" s="147">
        <v>2011</v>
      </c>
      <c r="AU3230">
        <v>1700</v>
      </c>
      <c r="AV3230" t="s">
        <v>976</v>
      </c>
      <c r="AY3230" t="s">
        <v>976</v>
      </c>
      <c r="AZ3230" t="s">
        <v>962</v>
      </c>
    </row>
    <row r="3231" spans="21:52">
      <c r="U3231" t="s">
        <v>232</v>
      </c>
      <c r="V3231" t="s">
        <v>230</v>
      </c>
      <c r="W3231" t="s">
        <v>233</v>
      </c>
      <c r="X3231">
        <v>2</v>
      </c>
      <c r="Y3231">
        <v>70295</v>
      </c>
      <c r="Z3231" t="s">
        <v>1043</v>
      </c>
      <c r="AA3231" t="s">
        <v>1044</v>
      </c>
      <c r="AB3231">
        <v>1</v>
      </c>
      <c r="AC3231" t="s">
        <v>960</v>
      </c>
      <c r="AD3231">
        <v>1</v>
      </c>
      <c r="AE3231">
        <v>20111031</v>
      </c>
      <c r="AF3231" s="358">
        <v>40847</v>
      </c>
      <c r="AG3231" s="147">
        <v>40847</v>
      </c>
      <c r="AH3231" s="147">
        <v>2011</v>
      </c>
      <c r="AU3231">
        <v>1780</v>
      </c>
      <c r="AV3231" t="s">
        <v>976</v>
      </c>
      <c r="AY3231" t="s">
        <v>976</v>
      </c>
      <c r="AZ3231" t="s">
        <v>962</v>
      </c>
    </row>
    <row r="3232" spans="21:52">
      <c r="U3232" t="s">
        <v>232</v>
      </c>
      <c r="V3232" t="s">
        <v>230</v>
      </c>
      <c r="W3232" t="s">
        <v>233</v>
      </c>
      <c r="X3232">
        <v>2</v>
      </c>
      <c r="Y3232">
        <v>70295</v>
      </c>
      <c r="Z3232" t="s">
        <v>1043</v>
      </c>
      <c r="AA3232" t="s">
        <v>1044</v>
      </c>
      <c r="AB3232">
        <v>1</v>
      </c>
      <c r="AC3232" t="s">
        <v>960</v>
      </c>
      <c r="AD3232">
        <v>1</v>
      </c>
      <c r="AE3232">
        <v>20111130</v>
      </c>
      <c r="AF3232" s="358">
        <v>40877</v>
      </c>
      <c r="AG3232" s="147">
        <v>40877</v>
      </c>
      <c r="AH3232" s="147">
        <v>2011</v>
      </c>
      <c r="AU3232">
        <v>1460</v>
      </c>
      <c r="AV3232" t="s">
        <v>976</v>
      </c>
      <c r="AY3232" t="s">
        <v>976</v>
      </c>
      <c r="AZ3232" t="s">
        <v>962</v>
      </c>
    </row>
    <row r="3233" spans="21:63">
      <c r="U3233" t="s">
        <v>232</v>
      </c>
      <c r="V3233" t="s">
        <v>230</v>
      </c>
      <c r="W3233" t="s">
        <v>233</v>
      </c>
      <c r="X3233">
        <v>2</v>
      </c>
      <c r="Y3233">
        <v>70295</v>
      </c>
      <c r="Z3233" t="s">
        <v>1043</v>
      </c>
      <c r="AA3233" t="s">
        <v>1044</v>
      </c>
      <c r="AB3233">
        <v>1</v>
      </c>
      <c r="AC3233" t="s">
        <v>960</v>
      </c>
      <c r="AD3233">
        <v>1</v>
      </c>
      <c r="AE3233">
        <v>20111231</v>
      </c>
      <c r="AF3233" s="358">
        <v>40908</v>
      </c>
      <c r="AG3233" s="147">
        <v>40908</v>
      </c>
      <c r="AH3233" s="147">
        <v>2011</v>
      </c>
      <c r="AU3233">
        <v>1130</v>
      </c>
      <c r="AV3233" t="s">
        <v>976</v>
      </c>
      <c r="AY3233" t="s">
        <v>976</v>
      </c>
      <c r="AZ3233" t="s">
        <v>962</v>
      </c>
    </row>
    <row r="3234" spans="21:63">
      <c r="U3234" t="s">
        <v>232</v>
      </c>
      <c r="V3234" t="s">
        <v>230</v>
      </c>
      <c r="W3234" t="s">
        <v>233</v>
      </c>
      <c r="X3234">
        <v>2</v>
      </c>
      <c r="Y3234">
        <v>70295</v>
      </c>
      <c r="Z3234" t="s">
        <v>1043</v>
      </c>
      <c r="AA3234" t="s">
        <v>1044</v>
      </c>
      <c r="AB3234">
        <v>1</v>
      </c>
      <c r="AC3234" t="s">
        <v>960</v>
      </c>
      <c r="AD3234">
        <v>1</v>
      </c>
      <c r="AE3234">
        <v>20120131</v>
      </c>
      <c r="AF3234" s="358">
        <v>40939</v>
      </c>
      <c r="AG3234" s="147">
        <v>40939</v>
      </c>
      <c r="AH3234" s="147">
        <v>2012</v>
      </c>
      <c r="AU3234">
        <v>1030</v>
      </c>
      <c r="AV3234" t="s">
        <v>976</v>
      </c>
      <c r="AY3234" t="s">
        <v>976</v>
      </c>
      <c r="AZ3234" t="s">
        <v>962</v>
      </c>
    </row>
    <row r="3235" spans="21:63">
      <c r="U3235" t="s">
        <v>232</v>
      </c>
      <c r="V3235" t="s">
        <v>230</v>
      </c>
      <c r="W3235" t="s">
        <v>233</v>
      </c>
      <c r="X3235">
        <v>2</v>
      </c>
      <c r="Y3235">
        <v>70295</v>
      </c>
      <c r="Z3235" t="s">
        <v>1043</v>
      </c>
      <c r="AA3235" t="s">
        <v>1044</v>
      </c>
      <c r="AB3235">
        <v>1</v>
      </c>
      <c r="AC3235" t="s">
        <v>960</v>
      </c>
      <c r="AD3235">
        <v>1</v>
      </c>
      <c r="AE3235">
        <v>20120229</v>
      </c>
      <c r="AF3235" s="358">
        <v>40968</v>
      </c>
      <c r="AG3235" s="147">
        <v>40968</v>
      </c>
      <c r="AH3235" s="147">
        <v>2012</v>
      </c>
      <c r="AU3235">
        <v>1150</v>
      </c>
      <c r="AV3235" t="s">
        <v>976</v>
      </c>
      <c r="AY3235" t="s">
        <v>976</v>
      </c>
      <c r="AZ3235" t="s">
        <v>962</v>
      </c>
    </row>
    <row r="3236" spans="21:63">
      <c r="U3236" t="s">
        <v>232</v>
      </c>
      <c r="V3236" t="s">
        <v>230</v>
      </c>
      <c r="W3236" t="s">
        <v>233</v>
      </c>
      <c r="X3236">
        <v>2</v>
      </c>
      <c r="Y3236">
        <v>70295</v>
      </c>
      <c r="Z3236" t="s">
        <v>1043</v>
      </c>
      <c r="AA3236" t="s">
        <v>1044</v>
      </c>
      <c r="AB3236">
        <v>1</v>
      </c>
      <c r="AC3236" t="s">
        <v>960</v>
      </c>
      <c r="AD3236">
        <v>1</v>
      </c>
      <c r="AE3236">
        <v>20120331</v>
      </c>
      <c r="AF3236" s="358">
        <v>40999</v>
      </c>
      <c r="AG3236" s="147">
        <v>40999</v>
      </c>
      <c r="AH3236" s="147">
        <v>2012</v>
      </c>
      <c r="AU3236">
        <v>1270</v>
      </c>
      <c r="AV3236" t="s">
        <v>976</v>
      </c>
      <c r="AY3236" t="s">
        <v>976</v>
      </c>
      <c r="AZ3236" t="s">
        <v>962</v>
      </c>
    </row>
    <row r="3237" spans="21:63">
      <c r="U3237" t="s">
        <v>232</v>
      </c>
      <c r="V3237" t="s">
        <v>230</v>
      </c>
      <c r="W3237" t="s">
        <v>233</v>
      </c>
      <c r="X3237">
        <v>2</v>
      </c>
      <c r="Y3237">
        <v>70295</v>
      </c>
      <c r="Z3237" t="s">
        <v>1043</v>
      </c>
      <c r="AA3237" t="s">
        <v>1044</v>
      </c>
      <c r="AB3237">
        <v>1</v>
      </c>
      <c r="AC3237" t="s">
        <v>960</v>
      </c>
      <c r="AD3237">
        <v>1</v>
      </c>
      <c r="AE3237">
        <v>20120430</v>
      </c>
      <c r="AF3237" s="358">
        <v>41029</v>
      </c>
      <c r="AG3237" s="147">
        <v>41029</v>
      </c>
      <c r="AH3237" s="147">
        <v>2012</v>
      </c>
      <c r="AU3237">
        <v>1290</v>
      </c>
      <c r="AV3237" t="s">
        <v>976</v>
      </c>
      <c r="AY3237" t="s">
        <v>976</v>
      </c>
      <c r="AZ3237" t="s">
        <v>962</v>
      </c>
    </row>
    <row r="3238" spans="21:63">
      <c r="U3238" t="s">
        <v>232</v>
      </c>
      <c r="V3238" t="s">
        <v>230</v>
      </c>
      <c r="W3238" t="s">
        <v>233</v>
      </c>
      <c r="X3238">
        <v>2</v>
      </c>
      <c r="Y3238">
        <v>70296</v>
      </c>
      <c r="Z3238" t="s">
        <v>1045</v>
      </c>
      <c r="AA3238" t="s">
        <v>1046</v>
      </c>
      <c r="AB3238">
        <v>1</v>
      </c>
      <c r="AC3238" t="s">
        <v>960</v>
      </c>
      <c r="AD3238">
        <v>1</v>
      </c>
      <c r="AE3238">
        <v>20120531</v>
      </c>
      <c r="AF3238" s="358">
        <v>41060</v>
      </c>
      <c r="AG3238" s="147">
        <v>41060</v>
      </c>
      <c r="AH3238" s="147">
        <v>2012</v>
      </c>
      <c r="AU3238">
        <v>1340</v>
      </c>
      <c r="AV3238" t="s">
        <v>976</v>
      </c>
      <c r="AY3238" t="s">
        <v>976</v>
      </c>
      <c r="AZ3238" t="s">
        <v>962</v>
      </c>
      <c r="BF3238">
        <v>1340</v>
      </c>
      <c r="BG3238" t="s">
        <v>976</v>
      </c>
      <c r="BJ3238" t="s">
        <v>976</v>
      </c>
      <c r="BK3238" t="s">
        <v>963</v>
      </c>
    </row>
    <row r="3239" spans="21:63">
      <c r="U3239" t="s">
        <v>232</v>
      </c>
      <c r="V3239" t="s">
        <v>230</v>
      </c>
      <c r="W3239" t="s">
        <v>233</v>
      </c>
      <c r="X3239">
        <v>2</v>
      </c>
      <c r="Y3239">
        <v>70296</v>
      </c>
      <c r="Z3239" t="s">
        <v>1045</v>
      </c>
      <c r="AA3239" t="s">
        <v>1046</v>
      </c>
      <c r="AB3239">
        <v>1</v>
      </c>
      <c r="AC3239" t="s">
        <v>960</v>
      </c>
      <c r="AD3239">
        <v>1</v>
      </c>
      <c r="AE3239">
        <v>20120630</v>
      </c>
      <c r="AF3239" s="358">
        <v>41090</v>
      </c>
      <c r="AG3239" s="147">
        <v>41090</v>
      </c>
      <c r="AH3239" s="147">
        <v>2012</v>
      </c>
      <c r="AU3239">
        <v>1440</v>
      </c>
      <c r="AV3239" t="s">
        <v>976</v>
      </c>
      <c r="AY3239" t="s">
        <v>976</v>
      </c>
      <c r="AZ3239" t="s">
        <v>962</v>
      </c>
      <c r="BF3239">
        <v>1440</v>
      </c>
      <c r="BG3239" t="s">
        <v>976</v>
      </c>
      <c r="BJ3239" t="s">
        <v>976</v>
      </c>
      <c r="BK3239" t="s">
        <v>963</v>
      </c>
    </row>
    <row r="3240" spans="21:63">
      <c r="U3240" t="s">
        <v>232</v>
      </c>
      <c r="V3240" t="s">
        <v>230</v>
      </c>
      <c r="W3240" t="s">
        <v>233</v>
      </c>
      <c r="X3240">
        <v>2</v>
      </c>
      <c r="Y3240">
        <v>70296</v>
      </c>
      <c r="Z3240" t="s">
        <v>1045</v>
      </c>
      <c r="AA3240" t="s">
        <v>1046</v>
      </c>
      <c r="AB3240">
        <v>1</v>
      </c>
      <c r="AC3240" t="s">
        <v>960</v>
      </c>
      <c r="AD3240">
        <v>1</v>
      </c>
      <c r="AE3240">
        <v>20120731</v>
      </c>
      <c r="AF3240" s="358">
        <v>41121</v>
      </c>
      <c r="AG3240" s="147">
        <v>41121</v>
      </c>
      <c r="AH3240" s="147">
        <v>2012</v>
      </c>
      <c r="AU3240">
        <v>1440</v>
      </c>
      <c r="AV3240" t="s">
        <v>976</v>
      </c>
      <c r="AY3240" t="s">
        <v>976</v>
      </c>
      <c r="AZ3240" t="s">
        <v>962</v>
      </c>
      <c r="BF3240">
        <v>1440</v>
      </c>
      <c r="BG3240" t="s">
        <v>976</v>
      </c>
      <c r="BJ3240" t="s">
        <v>976</v>
      </c>
      <c r="BK3240" t="s">
        <v>963</v>
      </c>
    </row>
    <row r="3241" spans="21:63">
      <c r="U3241" t="s">
        <v>232</v>
      </c>
      <c r="V3241" t="s">
        <v>230</v>
      </c>
      <c r="W3241" t="s">
        <v>233</v>
      </c>
      <c r="X3241">
        <v>2</v>
      </c>
      <c r="Y3241">
        <v>70296</v>
      </c>
      <c r="Z3241" t="s">
        <v>1045</v>
      </c>
      <c r="AA3241" t="s">
        <v>1046</v>
      </c>
      <c r="AB3241">
        <v>1</v>
      </c>
      <c r="AC3241" t="s">
        <v>960</v>
      </c>
      <c r="AD3241">
        <v>1</v>
      </c>
      <c r="AE3241">
        <v>20120831</v>
      </c>
      <c r="AF3241" s="358">
        <v>41152</v>
      </c>
      <c r="AG3241" s="147">
        <v>41152</v>
      </c>
      <c r="AH3241" s="147">
        <v>2012</v>
      </c>
      <c r="AU3241">
        <v>1520</v>
      </c>
      <c r="AV3241" t="s">
        <v>976</v>
      </c>
      <c r="AY3241" t="s">
        <v>976</v>
      </c>
      <c r="AZ3241" t="s">
        <v>962</v>
      </c>
      <c r="BF3241">
        <v>1520</v>
      </c>
      <c r="BG3241" t="s">
        <v>976</v>
      </c>
      <c r="BJ3241" t="s">
        <v>976</v>
      </c>
      <c r="BK3241" t="s">
        <v>963</v>
      </c>
    </row>
    <row r="3242" spans="21:63">
      <c r="U3242" t="s">
        <v>232</v>
      </c>
      <c r="V3242" t="s">
        <v>230</v>
      </c>
      <c r="W3242" t="s">
        <v>233</v>
      </c>
      <c r="X3242">
        <v>2</v>
      </c>
      <c r="Y3242">
        <v>70296</v>
      </c>
      <c r="Z3242" t="s">
        <v>1045</v>
      </c>
      <c r="AA3242" t="s">
        <v>1046</v>
      </c>
      <c r="AB3242">
        <v>1</v>
      </c>
      <c r="AC3242" t="s">
        <v>960</v>
      </c>
      <c r="AD3242">
        <v>1</v>
      </c>
      <c r="AE3242">
        <v>20120930</v>
      </c>
      <c r="AF3242" s="358">
        <v>41182</v>
      </c>
      <c r="AG3242" s="147">
        <v>41182</v>
      </c>
      <c r="AH3242" s="147">
        <v>2012</v>
      </c>
      <c r="AU3242">
        <v>1500</v>
      </c>
      <c r="AV3242" t="s">
        <v>976</v>
      </c>
      <c r="AY3242" t="s">
        <v>976</v>
      </c>
      <c r="AZ3242" t="s">
        <v>962</v>
      </c>
      <c r="BF3242">
        <v>1500</v>
      </c>
      <c r="BG3242" t="s">
        <v>976</v>
      </c>
      <c r="BJ3242" t="s">
        <v>976</v>
      </c>
      <c r="BK3242" t="s">
        <v>963</v>
      </c>
    </row>
    <row r="3243" spans="21:63">
      <c r="U3243" t="s">
        <v>232</v>
      </c>
      <c r="V3243" t="s">
        <v>230</v>
      </c>
      <c r="W3243" t="s">
        <v>233</v>
      </c>
      <c r="X3243">
        <v>2</v>
      </c>
      <c r="Y3243">
        <v>71901</v>
      </c>
      <c r="Z3243" t="s">
        <v>1088</v>
      </c>
      <c r="AA3243" t="s">
        <v>1089</v>
      </c>
      <c r="AB3243">
        <v>1</v>
      </c>
      <c r="AC3243" t="s">
        <v>960</v>
      </c>
      <c r="AD3243">
        <v>6</v>
      </c>
      <c r="AE3243">
        <v>20090930</v>
      </c>
      <c r="AF3243" s="358">
        <v>40086</v>
      </c>
      <c r="AG3243" s="147">
        <v>40086</v>
      </c>
      <c r="AH3243" s="147">
        <v>2009</v>
      </c>
      <c r="BE3243" t="s">
        <v>984</v>
      </c>
      <c r="BF3243">
        <v>0.01</v>
      </c>
      <c r="BG3243" t="s">
        <v>1061</v>
      </c>
      <c r="BJ3243" t="s">
        <v>1061</v>
      </c>
      <c r="BK3243" t="s">
        <v>963</v>
      </c>
    </row>
    <row r="3244" spans="21:63">
      <c r="U3244" t="s">
        <v>232</v>
      </c>
      <c r="V3244" t="s">
        <v>230</v>
      </c>
      <c r="W3244" t="s">
        <v>233</v>
      </c>
      <c r="X3244">
        <v>2</v>
      </c>
      <c r="Y3244">
        <v>71901</v>
      </c>
      <c r="Z3244" t="s">
        <v>1088</v>
      </c>
      <c r="AA3244" t="s">
        <v>1089</v>
      </c>
      <c r="AB3244">
        <v>1</v>
      </c>
      <c r="AC3244" t="s">
        <v>960</v>
      </c>
      <c r="AD3244">
        <v>6</v>
      </c>
      <c r="AE3244">
        <v>20100331</v>
      </c>
      <c r="AF3244" s="358">
        <v>40268</v>
      </c>
      <c r="AG3244" s="147">
        <v>40268</v>
      </c>
      <c r="AH3244" s="147">
        <v>2010</v>
      </c>
      <c r="BE3244" t="s">
        <v>984</v>
      </c>
      <c r="BF3244">
        <v>0.01</v>
      </c>
      <c r="BG3244" t="s">
        <v>1061</v>
      </c>
      <c r="BJ3244" t="s">
        <v>1061</v>
      </c>
      <c r="BK3244" t="s">
        <v>963</v>
      </c>
    </row>
    <row r="3245" spans="21:63">
      <c r="U3245" t="s">
        <v>232</v>
      </c>
      <c r="V3245" t="s">
        <v>230</v>
      </c>
      <c r="W3245" t="s">
        <v>233</v>
      </c>
      <c r="X3245">
        <v>2</v>
      </c>
      <c r="Y3245">
        <v>71901</v>
      </c>
      <c r="Z3245" t="s">
        <v>1088</v>
      </c>
      <c r="AA3245" t="s">
        <v>1089</v>
      </c>
      <c r="AB3245">
        <v>1</v>
      </c>
      <c r="AC3245" t="s">
        <v>960</v>
      </c>
      <c r="AD3245">
        <v>6</v>
      </c>
      <c r="AE3245">
        <v>20100930</v>
      </c>
      <c r="AF3245" s="358">
        <v>40451</v>
      </c>
      <c r="AG3245" s="147">
        <v>40451</v>
      </c>
      <c r="AH3245" s="147">
        <v>2010</v>
      </c>
      <c r="BE3245" t="s">
        <v>984</v>
      </c>
      <c r="BF3245">
        <v>0.01</v>
      </c>
      <c r="BG3245" t="s">
        <v>1061</v>
      </c>
      <c r="BJ3245" t="s">
        <v>1061</v>
      </c>
      <c r="BK3245" t="s">
        <v>963</v>
      </c>
    </row>
    <row r="3246" spans="21:63">
      <c r="U3246" t="s">
        <v>232</v>
      </c>
      <c r="V3246" t="s">
        <v>230</v>
      </c>
      <c r="W3246" t="s">
        <v>233</v>
      </c>
      <c r="X3246">
        <v>2</v>
      </c>
      <c r="Y3246">
        <v>71901</v>
      </c>
      <c r="Z3246" t="s">
        <v>1088</v>
      </c>
      <c r="AA3246" t="s">
        <v>1089</v>
      </c>
      <c r="AB3246">
        <v>1</v>
      </c>
      <c r="AC3246" t="s">
        <v>960</v>
      </c>
      <c r="AD3246">
        <v>6</v>
      </c>
      <c r="AE3246">
        <v>20110331</v>
      </c>
      <c r="AF3246" s="358">
        <v>40633</v>
      </c>
      <c r="AG3246" s="147">
        <v>40633</v>
      </c>
      <c r="AH3246" s="147">
        <v>2011</v>
      </c>
      <c r="BE3246" t="s">
        <v>984</v>
      </c>
      <c r="BF3246">
        <v>0.01</v>
      </c>
      <c r="BG3246" t="s">
        <v>1061</v>
      </c>
      <c r="BJ3246" t="s">
        <v>1061</v>
      </c>
      <c r="BK3246" t="s">
        <v>963</v>
      </c>
    </row>
    <row r="3247" spans="21:63">
      <c r="U3247" t="s">
        <v>232</v>
      </c>
      <c r="V3247" t="s">
        <v>230</v>
      </c>
      <c r="W3247" t="s">
        <v>233</v>
      </c>
      <c r="X3247">
        <v>2</v>
      </c>
      <c r="Y3247">
        <v>71901</v>
      </c>
      <c r="Z3247" t="s">
        <v>1088</v>
      </c>
      <c r="AA3247" t="s">
        <v>1089</v>
      </c>
      <c r="AB3247">
        <v>1</v>
      </c>
      <c r="AC3247" t="s">
        <v>960</v>
      </c>
      <c r="AD3247">
        <v>6</v>
      </c>
      <c r="AE3247">
        <v>20110930</v>
      </c>
      <c r="AF3247" s="358">
        <v>40816</v>
      </c>
      <c r="AG3247" s="147">
        <v>40816</v>
      </c>
      <c r="AH3247" s="147">
        <v>2011</v>
      </c>
      <c r="BE3247" t="s">
        <v>984</v>
      </c>
      <c r="BF3247">
        <v>0.01</v>
      </c>
      <c r="BG3247" t="s">
        <v>1061</v>
      </c>
      <c r="BJ3247" t="s">
        <v>1061</v>
      </c>
      <c r="BK3247" t="s">
        <v>963</v>
      </c>
    </row>
    <row r="3248" spans="21:63">
      <c r="U3248" t="s">
        <v>232</v>
      </c>
      <c r="V3248" t="s">
        <v>230</v>
      </c>
      <c r="W3248" t="s">
        <v>233</v>
      </c>
      <c r="X3248">
        <v>2</v>
      </c>
      <c r="Y3248">
        <v>71901</v>
      </c>
      <c r="Z3248" t="s">
        <v>1088</v>
      </c>
      <c r="AA3248" t="s">
        <v>1089</v>
      </c>
      <c r="AB3248">
        <v>1</v>
      </c>
      <c r="AC3248" t="s">
        <v>960</v>
      </c>
      <c r="AD3248">
        <v>6</v>
      </c>
      <c r="AE3248">
        <v>20120331</v>
      </c>
      <c r="AF3248" s="358">
        <v>40999</v>
      </c>
      <c r="AG3248" s="147">
        <v>40999</v>
      </c>
      <c r="AH3248" s="147">
        <v>2012</v>
      </c>
      <c r="BE3248" t="s">
        <v>984</v>
      </c>
      <c r="BF3248">
        <v>0.01</v>
      </c>
      <c r="BG3248" t="s">
        <v>1061</v>
      </c>
      <c r="BJ3248" t="s">
        <v>1061</v>
      </c>
      <c r="BK3248" t="s">
        <v>963</v>
      </c>
    </row>
    <row r="3249" spans="21:85">
      <c r="U3249" t="s">
        <v>232</v>
      </c>
      <c r="V3249" t="s">
        <v>230</v>
      </c>
      <c r="W3249" t="s">
        <v>233</v>
      </c>
      <c r="X3249">
        <v>2</v>
      </c>
      <c r="Y3249">
        <v>81017</v>
      </c>
      <c r="Z3249" t="s">
        <v>1090</v>
      </c>
      <c r="AA3249" t="s">
        <v>1091</v>
      </c>
      <c r="AB3249">
        <v>1</v>
      </c>
      <c r="AC3249" t="s">
        <v>960</v>
      </c>
      <c r="AD3249">
        <v>6</v>
      </c>
      <c r="AE3249">
        <v>20090930</v>
      </c>
      <c r="AF3249" s="358">
        <v>40086</v>
      </c>
      <c r="AG3249" s="147">
        <v>40086</v>
      </c>
      <c r="AH3249" s="147">
        <v>2009</v>
      </c>
      <c r="BE3249" t="s">
        <v>984</v>
      </c>
      <c r="BF3249">
        <v>10</v>
      </c>
      <c r="BG3249" t="s">
        <v>976</v>
      </c>
      <c r="BJ3249" t="s">
        <v>976</v>
      </c>
      <c r="BK3249" t="s">
        <v>963</v>
      </c>
    </row>
    <row r="3250" spans="21:85">
      <c r="U3250" t="s">
        <v>232</v>
      </c>
      <c r="V3250" t="s">
        <v>230</v>
      </c>
      <c r="W3250" t="s">
        <v>233</v>
      </c>
      <c r="X3250">
        <v>2</v>
      </c>
      <c r="Y3250">
        <v>81017</v>
      </c>
      <c r="Z3250" t="s">
        <v>1090</v>
      </c>
      <c r="AA3250" t="s">
        <v>1091</v>
      </c>
      <c r="AB3250">
        <v>1</v>
      </c>
      <c r="AC3250" t="s">
        <v>960</v>
      </c>
      <c r="AD3250">
        <v>6</v>
      </c>
      <c r="AE3250">
        <v>20100331</v>
      </c>
      <c r="AF3250" s="358">
        <v>40268</v>
      </c>
      <c r="AG3250" s="147">
        <v>40268</v>
      </c>
      <c r="AH3250" s="147">
        <v>2010</v>
      </c>
      <c r="BE3250" t="s">
        <v>984</v>
      </c>
      <c r="BF3250">
        <v>10</v>
      </c>
      <c r="BG3250" t="s">
        <v>976</v>
      </c>
      <c r="BJ3250" t="s">
        <v>976</v>
      </c>
      <c r="BK3250" t="s">
        <v>963</v>
      </c>
    </row>
    <row r="3251" spans="21:85">
      <c r="U3251" t="s">
        <v>232</v>
      </c>
      <c r="V3251" t="s">
        <v>230</v>
      </c>
      <c r="W3251" t="s">
        <v>233</v>
      </c>
      <c r="X3251">
        <v>2</v>
      </c>
      <c r="Y3251">
        <v>81017</v>
      </c>
      <c r="Z3251" t="s">
        <v>1090</v>
      </c>
      <c r="AA3251" t="s">
        <v>1091</v>
      </c>
      <c r="AB3251">
        <v>1</v>
      </c>
      <c r="AC3251" t="s">
        <v>960</v>
      </c>
      <c r="AD3251">
        <v>6</v>
      </c>
      <c r="AE3251">
        <v>20100930</v>
      </c>
      <c r="AF3251" s="358">
        <v>40451</v>
      </c>
      <c r="AG3251" s="147">
        <v>40451</v>
      </c>
      <c r="AH3251" s="147">
        <v>2010</v>
      </c>
      <c r="BF3251">
        <v>10</v>
      </c>
      <c r="BG3251" t="s">
        <v>976</v>
      </c>
      <c r="BJ3251" t="s">
        <v>976</v>
      </c>
      <c r="BK3251" t="s">
        <v>963</v>
      </c>
    </row>
    <row r="3252" spans="21:85">
      <c r="U3252" t="s">
        <v>232</v>
      </c>
      <c r="V3252" t="s">
        <v>230</v>
      </c>
      <c r="W3252" t="s">
        <v>233</v>
      </c>
      <c r="X3252">
        <v>2</v>
      </c>
      <c r="Y3252">
        <v>81017</v>
      </c>
      <c r="Z3252" t="s">
        <v>1090</v>
      </c>
      <c r="AA3252" t="s">
        <v>1091</v>
      </c>
      <c r="AB3252">
        <v>1</v>
      </c>
      <c r="AC3252" t="s">
        <v>960</v>
      </c>
      <c r="AD3252">
        <v>6</v>
      </c>
      <c r="AE3252">
        <v>20110331</v>
      </c>
      <c r="AF3252" s="358">
        <v>40633</v>
      </c>
      <c r="AG3252" s="147">
        <v>40633</v>
      </c>
      <c r="AH3252" s="147">
        <v>2011</v>
      </c>
      <c r="BE3252" t="s">
        <v>984</v>
      </c>
      <c r="BF3252">
        <v>10</v>
      </c>
      <c r="BG3252" t="s">
        <v>976</v>
      </c>
      <c r="BJ3252" t="s">
        <v>976</v>
      </c>
      <c r="BK3252" t="s">
        <v>963</v>
      </c>
    </row>
    <row r="3253" spans="21:85">
      <c r="U3253" t="s">
        <v>232</v>
      </c>
      <c r="V3253" t="s">
        <v>230</v>
      </c>
      <c r="W3253" t="s">
        <v>233</v>
      </c>
      <c r="X3253">
        <v>2</v>
      </c>
      <c r="Y3253">
        <v>81017</v>
      </c>
      <c r="Z3253" t="s">
        <v>1090</v>
      </c>
      <c r="AA3253" t="s">
        <v>1091</v>
      </c>
      <c r="AB3253">
        <v>1</v>
      </c>
      <c r="AC3253" t="s">
        <v>960</v>
      </c>
      <c r="AD3253">
        <v>6</v>
      </c>
      <c r="AE3253">
        <v>20110930</v>
      </c>
      <c r="AF3253" s="358">
        <v>40816</v>
      </c>
      <c r="AG3253" s="147">
        <v>40816</v>
      </c>
      <c r="AH3253" s="147">
        <v>2011</v>
      </c>
      <c r="BE3253" t="s">
        <v>984</v>
      </c>
      <c r="BF3253">
        <v>10</v>
      </c>
      <c r="BG3253" t="s">
        <v>976</v>
      </c>
      <c r="BJ3253" t="s">
        <v>976</v>
      </c>
      <c r="BK3253" t="s">
        <v>963</v>
      </c>
    </row>
    <row r="3254" spans="21:85">
      <c r="U3254" t="s">
        <v>232</v>
      </c>
      <c r="V3254" t="s">
        <v>230</v>
      </c>
      <c r="W3254" t="s">
        <v>233</v>
      </c>
      <c r="X3254">
        <v>2</v>
      </c>
      <c r="Y3254">
        <v>81017</v>
      </c>
      <c r="Z3254" t="s">
        <v>1090</v>
      </c>
      <c r="AA3254" t="s">
        <v>1091</v>
      </c>
      <c r="AB3254">
        <v>1</v>
      </c>
      <c r="AC3254" t="s">
        <v>960</v>
      </c>
      <c r="AD3254">
        <v>6</v>
      </c>
      <c r="AE3254">
        <v>20120331</v>
      </c>
      <c r="AF3254" s="358">
        <v>40999</v>
      </c>
      <c r="AG3254" s="147">
        <v>40999</v>
      </c>
      <c r="AH3254" s="147">
        <v>2012</v>
      </c>
      <c r="BE3254" t="s">
        <v>984</v>
      </c>
      <c r="BF3254">
        <v>10</v>
      </c>
      <c r="BG3254" t="s">
        <v>976</v>
      </c>
      <c r="BJ3254" t="s">
        <v>976</v>
      </c>
      <c r="BK3254" t="s">
        <v>963</v>
      </c>
    </row>
    <row r="3255" spans="21:85">
      <c r="U3255" t="s">
        <v>232</v>
      </c>
      <c r="V3255" t="s">
        <v>230</v>
      </c>
      <c r="W3255" t="s">
        <v>233</v>
      </c>
      <c r="X3255">
        <v>2</v>
      </c>
      <c r="Y3255">
        <v>84066</v>
      </c>
      <c r="Z3255" t="s">
        <v>1047</v>
      </c>
      <c r="AA3255" t="s">
        <v>1048</v>
      </c>
      <c r="AB3255">
        <v>1</v>
      </c>
      <c r="AC3255" t="s">
        <v>960</v>
      </c>
      <c r="AD3255">
        <v>1</v>
      </c>
      <c r="AE3255">
        <v>20090731</v>
      </c>
      <c r="AF3255" s="358">
        <v>40025</v>
      </c>
      <c r="AG3255" s="147">
        <v>40025</v>
      </c>
      <c r="AH3255" s="147">
        <v>2009</v>
      </c>
      <c r="CB3255">
        <v>0</v>
      </c>
      <c r="CC3255" t="s">
        <v>1049</v>
      </c>
      <c r="CD3255" t="s">
        <v>971</v>
      </c>
      <c r="CE3255">
        <v>0</v>
      </c>
      <c r="CF3255" t="s">
        <v>1049</v>
      </c>
      <c r="CG3255" t="s">
        <v>963</v>
      </c>
    </row>
    <row r="3256" spans="21:85">
      <c r="U3256" t="s">
        <v>232</v>
      </c>
      <c r="V3256" t="s">
        <v>230</v>
      </c>
      <c r="W3256" t="s">
        <v>233</v>
      </c>
      <c r="X3256">
        <v>2</v>
      </c>
      <c r="Y3256">
        <v>84066</v>
      </c>
      <c r="Z3256" t="s">
        <v>1047</v>
      </c>
      <c r="AA3256" t="s">
        <v>1048</v>
      </c>
      <c r="AB3256">
        <v>1</v>
      </c>
      <c r="AC3256" t="s">
        <v>960</v>
      </c>
      <c r="AD3256">
        <v>1</v>
      </c>
      <c r="AE3256">
        <v>20090831</v>
      </c>
      <c r="AF3256" s="358">
        <v>40056</v>
      </c>
      <c r="AG3256" s="147">
        <v>40056</v>
      </c>
      <c r="AH3256" s="147">
        <v>2009</v>
      </c>
      <c r="CB3256">
        <v>0</v>
      </c>
      <c r="CC3256" t="s">
        <v>1049</v>
      </c>
      <c r="CD3256" t="s">
        <v>971</v>
      </c>
      <c r="CE3256">
        <v>0</v>
      </c>
      <c r="CF3256" t="s">
        <v>1049</v>
      </c>
      <c r="CG3256" t="s">
        <v>963</v>
      </c>
    </row>
    <row r="3257" spans="21:85">
      <c r="U3257" t="s">
        <v>232</v>
      </c>
      <c r="V3257" t="s">
        <v>230</v>
      </c>
      <c r="W3257" t="s">
        <v>233</v>
      </c>
      <c r="X3257">
        <v>2</v>
      </c>
      <c r="Y3257">
        <v>84066</v>
      </c>
      <c r="Z3257" t="s">
        <v>1047</v>
      </c>
      <c r="AA3257" t="s">
        <v>1048</v>
      </c>
      <c r="AB3257">
        <v>1</v>
      </c>
      <c r="AC3257" t="s">
        <v>960</v>
      </c>
      <c r="AD3257">
        <v>1</v>
      </c>
      <c r="AE3257">
        <v>20090930</v>
      </c>
      <c r="AF3257" s="358">
        <v>40086</v>
      </c>
      <c r="AG3257" s="147">
        <v>40086</v>
      </c>
      <c r="AH3257" s="147">
        <v>2009</v>
      </c>
      <c r="CB3257">
        <v>0</v>
      </c>
      <c r="CC3257" t="s">
        <v>1049</v>
      </c>
      <c r="CD3257" t="s">
        <v>971</v>
      </c>
      <c r="CE3257">
        <v>0</v>
      </c>
      <c r="CF3257" t="s">
        <v>1049</v>
      </c>
      <c r="CG3257" t="s">
        <v>963</v>
      </c>
    </row>
    <row r="3258" spans="21:85">
      <c r="U3258" t="s">
        <v>232</v>
      </c>
      <c r="V3258" t="s">
        <v>230</v>
      </c>
      <c r="W3258" t="s">
        <v>233</v>
      </c>
      <c r="X3258">
        <v>2</v>
      </c>
      <c r="Y3258">
        <v>84066</v>
      </c>
      <c r="Z3258" t="s">
        <v>1047</v>
      </c>
      <c r="AA3258" t="s">
        <v>1048</v>
      </c>
      <c r="AB3258">
        <v>1</v>
      </c>
      <c r="AC3258" t="s">
        <v>960</v>
      </c>
      <c r="AD3258">
        <v>1</v>
      </c>
      <c r="AE3258">
        <v>20091031</v>
      </c>
      <c r="AF3258" s="358">
        <v>40117</v>
      </c>
      <c r="AG3258" s="147">
        <v>40117</v>
      </c>
      <c r="AH3258" s="147">
        <v>2009</v>
      </c>
      <c r="CB3258">
        <v>0</v>
      </c>
      <c r="CC3258" t="s">
        <v>1049</v>
      </c>
      <c r="CD3258" t="s">
        <v>971</v>
      </c>
      <c r="CE3258">
        <v>0</v>
      </c>
      <c r="CF3258" t="s">
        <v>1049</v>
      </c>
      <c r="CG3258" t="s">
        <v>963</v>
      </c>
    </row>
    <row r="3259" spans="21:85">
      <c r="U3259" t="s">
        <v>232</v>
      </c>
      <c r="V3259" t="s">
        <v>230</v>
      </c>
      <c r="W3259" t="s">
        <v>233</v>
      </c>
      <c r="X3259">
        <v>2</v>
      </c>
      <c r="Y3259">
        <v>84066</v>
      </c>
      <c r="Z3259" t="s">
        <v>1047</v>
      </c>
      <c r="AA3259" t="s">
        <v>1048</v>
      </c>
      <c r="AB3259">
        <v>1</v>
      </c>
      <c r="AC3259" t="s">
        <v>960</v>
      </c>
      <c r="AD3259">
        <v>1</v>
      </c>
      <c r="AE3259">
        <v>20091130</v>
      </c>
      <c r="AF3259" s="358">
        <v>40147</v>
      </c>
      <c r="AG3259" s="147">
        <v>40147</v>
      </c>
      <c r="AH3259" s="147">
        <v>2009</v>
      </c>
      <c r="CB3259">
        <v>0</v>
      </c>
      <c r="CC3259" t="s">
        <v>1049</v>
      </c>
      <c r="CD3259" t="s">
        <v>971</v>
      </c>
      <c r="CE3259">
        <v>0</v>
      </c>
      <c r="CF3259" t="s">
        <v>1049</v>
      </c>
      <c r="CG3259" t="s">
        <v>963</v>
      </c>
    </row>
    <row r="3260" spans="21:85">
      <c r="U3260" t="s">
        <v>232</v>
      </c>
      <c r="V3260" t="s">
        <v>230</v>
      </c>
      <c r="W3260" t="s">
        <v>233</v>
      </c>
      <c r="X3260">
        <v>2</v>
      </c>
      <c r="Y3260">
        <v>84066</v>
      </c>
      <c r="Z3260" t="s">
        <v>1047</v>
      </c>
      <c r="AA3260" t="s">
        <v>1048</v>
      </c>
      <c r="AB3260">
        <v>1</v>
      </c>
      <c r="AC3260" t="s">
        <v>960</v>
      </c>
      <c r="AD3260">
        <v>1</v>
      </c>
      <c r="AE3260">
        <v>20091231</v>
      </c>
      <c r="AF3260" s="358">
        <v>40178</v>
      </c>
      <c r="AG3260" s="147">
        <v>40178</v>
      </c>
      <c r="AH3260" s="147">
        <v>2009</v>
      </c>
      <c r="CB3260">
        <v>0</v>
      </c>
      <c r="CC3260" t="s">
        <v>1049</v>
      </c>
      <c r="CD3260" t="s">
        <v>971</v>
      </c>
      <c r="CE3260">
        <v>0</v>
      </c>
      <c r="CF3260" t="s">
        <v>1049</v>
      </c>
      <c r="CG3260" t="s">
        <v>963</v>
      </c>
    </row>
    <row r="3261" spans="21:85">
      <c r="U3261" t="s">
        <v>232</v>
      </c>
      <c r="V3261" t="s">
        <v>230</v>
      </c>
      <c r="W3261" t="s">
        <v>233</v>
      </c>
      <c r="X3261">
        <v>2</v>
      </c>
      <c r="Y3261">
        <v>84066</v>
      </c>
      <c r="Z3261" t="s">
        <v>1047</v>
      </c>
      <c r="AA3261" t="s">
        <v>1048</v>
      </c>
      <c r="AB3261">
        <v>1</v>
      </c>
      <c r="AC3261" t="s">
        <v>960</v>
      </c>
      <c r="AD3261">
        <v>1</v>
      </c>
      <c r="AE3261">
        <v>20100131</v>
      </c>
      <c r="AF3261" s="358">
        <v>40209</v>
      </c>
      <c r="AG3261" s="147">
        <v>40209</v>
      </c>
      <c r="AH3261" s="147">
        <v>2010</v>
      </c>
      <c r="CB3261">
        <v>0</v>
      </c>
      <c r="CC3261" t="s">
        <v>1049</v>
      </c>
      <c r="CD3261" t="s">
        <v>971</v>
      </c>
      <c r="CE3261">
        <v>0</v>
      </c>
      <c r="CF3261" t="s">
        <v>1049</v>
      </c>
      <c r="CG3261" t="s">
        <v>963</v>
      </c>
    </row>
    <row r="3262" spans="21:85">
      <c r="U3262" t="s">
        <v>232</v>
      </c>
      <c r="V3262" t="s">
        <v>230</v>
      </c>
      <c r="W3262" t="s">
        <v>233</v>
      </c>
      <c r="X3262">
        <v>2</v>
      </c>
      <c r="Y3262">
        <v>84066</v>
      </c>
      <c r="Z3262" t="s">
        <v>1047</v>
      </c>
      <c r="AA3262" t="s">
        <v>1048</v>
      </c>
      <c r="AB3262">
        <v>1</v>
      </c>
      <c r="AC3262" t="s">
        <v>960</v>
      </c>
      <c r="AD3262">
        <v>1</v>
      </c>
      <c r="AE3262">
        <v>20100228</v>
      </c>
      <c r="AF3262" s="358">
        <v>40237</v>
      </c>
      <c r="AG3262" s="147">
        <v>40237</v>
      </c>
      <c r="AH3262" s="147">
        <v>2010</v>
      </c>
      <c r="CB3262">
        <v>0</v>
      </c>
      <c r="CC3262" t="s">
        <v>1049</v>
      </c>
      <c r="CD3262" t="s">
        <v>971</v>
      </c>
      <c r="CE3262">
        <v>0</v>
      </c>
      <c r="CF3262" t="s">
        <v>1049</v>
      </c>
      <c r="CG3262" t="s">
        <v>963</v>
      </c>
    </row>
    <row r="3263" spans="21:85">
      <c r="U3263" t="s">
        <v>232</v>
      </c>
      <c r="V3263" t="s">
        <v>230</v>
      </c>
      <c r="W3263" t="s">
        <v>233</v>
      </c>
      <c r="X3263">
        <v>2</v>
      </c>
      <c r="Y3263">
        <v>84066</v>
      </c>
      <c r="Z3263" t="s">
        <v>1047</v>
      </c>
      <c r="AA3263" t="s">
        <v>1048</v>
      </c>
      <c r="AB3263">
        <v>1</v>
      </c>
      <c r="AC3263" t="s">
        <v>960</v>
      </c>
      <c r="AD3263">
        <v>1</v>
      </c>
      <c r="AE3263">
        <v>20100331</v>
      </c>
      <c r="AF3263" s="358">
        <v>40268</v>
      </c>
      <c r="AG3263" s="147">
        <v>40268</v>
      </c>
      <c r="AH3263" s="147">
        <v>2010</v>
      </c>
      <c r="CB3263">
        <v>0</v>
      </c>
      <c r="CC3263" t="s">
        <v>1049</v>
      </c>
      <c r="CD3263" t="s">
        <v>971</v>
      </c>
      <c r="CE3263">
        <v>0</v>
      </c>
      <c r="CF3263" t="s">
        <v>1049</v>
      </c>
      <c r="CG3263" t="s">
        <v>963</v>
      </c>
    </row>
    <row r="3264" spans="21:85">
      <c r="U3264" t="s">
        <v>232</v>
      </c>
      <c r="V3264" t="s">
        <v>230</v>
      </c>
      <c r="W3264" t="s">
        <v>233</v>
      </c>
      <c r="X3264">
        <v>2</v>
      </c>
      <c r="Y3264">
        <v>84066</v>
      </c>
      <c r="Z3264" t="s">
        <v>1047</v>
      </c>
      <c r="AA3264" t="s">
        <v>1048</v>
      </c>
      <c r="AB3264">
        <v>1</v>
      </c>
      <c r="AC3264" t="s">
        <v>960</v>
      </c>
      <c r="AD3264">
        <v>1</v>
      </c>
      <c r="AE3264">
        <v>20100430</v>
      </c>
      <c r="AF3264" s="358">
        <v>40298</v>
      </c>
      <c r="AG3264" s="147">
        <v>40298</v>
      </c>
      <c r="AH3264" s="147">
        <v>2010</v>
      </c>
      <c r="CB3264">
        <v>0</v>
      </c>
      <c r="CC3264" t="s">
        <v>1049</v>
      </c>
      <c r="CD3264" t="s">
        <v>971</v>
      </c>
      <c r="CE3264">
        <v>0</v>
      </c>
      <c r="CF3264" t="s">
        <v>1049</v>
      </c>
      <c r="CG3264" t="s">
        <v>963</v>
      </c>
    </row>
    <row r="3265" spans="21:85">
      <c r="U3265" t="s">
        <v>232</v>
      </c>
      <c r="V3265" t="s">
        <v>230</v>
      </c>
      <c r="W3265" t="s">
        <v>233</v>
      </c>
      <c r="X3265">
        <v>2</v>
      </c>
      <c r="Y3265">
        <v>84066</v>
      </c>
      <c r="Z3265" t="s">
        <v>1047</v>
      </c>
      <c r="AA3265" t="s">
        <v>1048</v>
      </c>
      <c r="AB3265">
        <v>1</v>
      </c>
      <c r="AC3265" t="s">
        <v>960</v>
      </c>
      <c r="AD3265">
        <v>1</v>
      </c>
      <c r="AE3265">
        <v>20100531</v>
      </c>
      <c r="AF3265" s="358">
        <v>40329</v>
      </c>
      <c r="AG3265" s="147">
        <v>40329</v>
      </c>
      <c r="AH3265" s="147">
        <v>2010</v>
      </c>
      <c r="CB3265">
        <v>0</v>
      </c>
      <c r="CC3265" t="s">
        <v>1049</v>
      </c>
      <c r="CD3265" t="s">
        <v>971</v>
      </c>
      <c r="CE3265">
        <v>0</v>
      </c>
      <c r="CF3265" t="s">
        <v>1049</v>
      </c>
      <c r="CG3265" t="s">
        <v>963</v>
      </c>
    </row>
    <row r="3266" spans="21:85">
      <c r="U3266" t="s">
        <v>232</v>
      </c>
      <c r="V3266" t="s">
        <v>230</v>
      </c>
      <c r="W3266" t="s">
        <v>233</v>
      </c>
      <c r="X3266">
        <v>2</v>
      </c>
      <c r="Y3266">
        <v>84066</v>
      </c>
      <c r="Z3266" t="s">
        <v>1047</v>
      </c>
      <c r="AA3266" t="s">
        <v>1048</v>
      </c>
      <c r="AB3266">
        <v>1</v>
      </c>
      <c r="AC3266" t="s">
        <v>960</v>
      </c>
      <c r="AD3266">
        <v>1</v>
      </c>
      <c r="AE3266">
        <v>20100630</v>
      </c>
      <c r="AF3266" s="358">
        <v>40359</v>
      </c>
      <c r="AG3266" s="147">
        <v>40359</v>
      </c>
      <c r="AH3266" s="147">
        <v>2010</v>
      </c>
      <c r="CB3266">
        <v>0</v>
      </c>
      <c r="CC3266" t="s">
        <v>1049</v>
      </c>
      <c r="CD3266" t="s">
        <v>971</v>
      </c>
      <c r="CE3266">
        <v>0</v>
      </c>
      <c r="CF3266" t="s">
        <v>1049</v>
      </c>
      <c r="CG3266" t="s">
        <v>963</v>
      </c>
    </row>
    <row r="3267" spans="21:85">
      <c r="U3267" t="s">
        <v>232</v>
      </c>
      <c r="V3267" t="s">
        <v>230</v>
      </c>
      <c r="W3267" t="s">
        <v>233</v>
      </c>
      <c r="X3267">
        <v>2</v>
      </c>
      <c r="Y3267">
        <v>84066</v>
      </c>
      <c r="Z3267" t="s">
        <v>1047</v>
      </c>
      <c r="AA3267" t="s">
        <v>1048</v>
      </c>
      <c r="AB3267">
        <v>1</v>
      </c>
      <c r="AC3267" t="s">
        <v>960</v>
      </c>
      <c r="AD3267">
        <v>1</v>
      </c>
      <c r="AE3267">
        <v>20100731</v>
      </c>
      <c r="AF3267" s="358">
        <v>40390</v>
      </c>
      <c r="AG3267" s="147">
        <v>40390</v>
      </c>
      <c r="AH3267" s="147">
        <v>2010</v>
      </c>
      <c r="CB3267">
        <v>0</v>
      </c>
      <c r="CC3267" t="s">
        <v>1049</v>
      </c>
      <c r="CD3267" t="s">
        <v>971</v>
      </c>
      <c r="CE3267">
        <v>0</v>
      </c>
      <c r="CF3267" t="s">
        <v>1049</v>
      </c>
      <c r="CG3267" t="s">
        <v>963</v>
      </c>
    </row>
    <row r="3268" spans="21:85">
      <c r="U3268" t="s">
        <v>232</v>
      </c>
      <c r="V3268" t="s">
        <v>230</v>
      </c>
      <c r="W3268" t="s">
        <v>233</v>
      </c>
      <c r="X3268">
        <v>2</v>
      </c>
      <c r="Y3268">
        <v>84066</v>
      </c>
      <c r="Z3268" t="s">
        <v>1047</v>
      </c>
      <c r="AA3268" t="s">
        <v>1048</v>
      </c>
      <c r="AB3268">
        <v>1</v>
      </c>
      <c r="AC3268" t="s">
        <v>960</v>
      </c>
      <c r="AD3268">
        <v>1</v>
      </c>
      <c r="AE3268">
        <v>20100831</v>
      </c>
      <c r="AF3268" s="358">
        <v>40421</v>
      </c>
      <c r="AG3268" s="147">
        <v>40421</v>
      </c>
      <c r="AH3268" s="147">
        <v>2010</v>
      </c>
      <c r="CC3268" t="s">
        <v>1049</v>
      </c>
      <c r="CD3268" t="s">
        <v>971</v>
      </c>
      <c r="CE3268">
        <v>0</v>
      </c>
      <c r="CF3268" t="s">
        <v>1049</v>
      </c>
      <c r="CG3268" t="s">
        <v>963</v>
      </c>
    </row>
    <row r="3269" spans="21:85">
      <c r="U3269" t="s">
        <v>232</v>
      </c>
      <c r="V3269" t="s">
        <v>230</v>
      </c>
      <c r="W3269" t="s">
        <v>233</v>
      </c>
      <c r="X3269">
        <v>2</v>
      </c>
      <c r="Y3269">
        <v>84066</v>
      </c>
      <c r="Z3269" t="s">
        <v>1047</v>
      </c>
      <c r="AA3269" t="s">
        <v>1048</v>
      </c>
      <c r="AB3269">
        <v>1</v>
      </c>
      <c r="AC3269" t="s">
        <v>960</v>
      </c>
      <c r="AD3269">
        <v>1</v>
      </c>
      <c r="AE3269">
        <v>20100930</v>
      </c>
      <c r="AF3269" s="358">
        <v>40451</v>
      </c>
      <c r="AG3269" s="147">
        <v>40451</v>
      </c>
      <c r="AH3269" s="147">
        <v>2010</v>
      </c>
      <c r="CB3269">
        <v>0</v>
      </c>
      <c r="CC3269" t="s">
        <v>1049</v>
      </c>
      <c r="CD3269" t="s">
        <v>971</v>
      </c>
      <c r="CE3269">
        <v>0</v>
      </c>
      <c r="CF3269" t="s">
        <v>1049</v>
      </c>
      <c r="CG3269" t="s">
        <v>963</v>
      </c>
    </row>
    <row r="3270" spans="21:85">
      <c r="U3270" t="s">
        <v>232</v>
      </c>
      <c r="V3270" t="s">
        <v>230</v>
      </c>
      <c r="W3270" t="s">
        <v>233</v>
      </c>
      <c r="X3270">
        <v>2</v>
      </c>
      <c r="Y3270">
        <v>84066</v>
      </c>
      <c r="Z3270" t="s">
        <v>1047</v>
      </c>
      <c r="AA3270" t="s">
        <v>1048</v>
      </c>
      <c r="AB3270">
        <v>1</v>
      </c>
      <c r="AC3270" t="s">
        <v>960</v>
      </c>
      <c r="AD3270">
        <v>1</v>
      </c>
      <c r="AE3270">
        <v>20101031</v>
      </c>
      <c r="AF3270" s="358">
        <v>40482</v>
      </c>
      <c r="AG3270" s="147">
        <v>40482</v>
      </c>
      <c r="AH3270" s="147">
        <v>2010</v>
      </c>
      <c r="CB3270">
        <v>0</v>
      </c>
      <c r="CC3270" t="s">
        <v>1049</v>
      </c>
      <c r="CD3270" t="s">
        <v>971</v>
      </c>
      <c r="CE3270">
        <v>0</v>
      </c>
      <c r="CF3270" t="s">
        <v>1049</v>
      </c>
      <c r="CG3270" t="s">
        <v>963</v>
      </c>
    </row>
    <row r="3271" spans="21:85">
      <c r="U3271" t="s">
        <v>232</v>
      </c>
      <c r="V3271" t="s">
        <v>230</v>
      </c>
      <c r="W3271" t="s">
        <v>233</v>
      </c>
      <c r="X3271">
        <v>2</v>
      </c>
      <c r="Y3271">
        <v>84066</v>
      </c>
      <c r="Z3271" t="s">
        <v>1047</v>
      </c>
      <c r="AA3271" t="s">
        <v>1048</v>
      </c>
      <c r="AB3271">
        <v>1</v>
      </c>
      <c r="AC3271" t="s">
        <v>960</v>
      </c>
      <c r="AD3271">
        <v>1</v>
      </c>
      <c r="AE3271">
        <v>20101130</v>
      </c>
      <c r="AF3271" s="358">
        <v>40512</v>
      </c>
      <c r="AG3271" s="147">
        <v>40512</v>
      </c>
      <c r="AH3271" s="147">
        <v>2010</v>
      </c>
      <c r="CB3271">
        <v>0</v>
      </c>
      <c r="CC3271" t="s">
        <v>1049</v>
      </c>
      <c r="CD3271" t="s">
        <v>971</v>
      </c>
      <c r="CE3271">
        <v>0</v>
      </c>
      <c r="CF3271" t="s">
        <v>1049</v>
      </c>
      <c r="CG3271" t="s">
        <v>963</v>
      </c>
    </row>
    <row r="3272" spans="21:85">
      <c r="U3272" t="s">
        <v>232</v>
      </c>
      <c r="V3272" t="s">
        <v>230</v>
      </c>
      <c r="W3272" t="s">
        <v>233</v>
      </c>
      <c r="X3272">
        <v>2</v>
      </c>
      <c r="Y3272">
        <v>84066</v>
      </c>
      <c r="Z3272" t="s">
        <v>1047</v>
      </c>
      <c r="AA3272" t="s">
        <v>1048</v>
      </c>
      <c r="AB3272">
        <v>1</v>
      </c>
      <c r="AC3272" t="s">
        <v>960</v>
      </c>
      <c r="AD3272">
        <v>1</v>
      </c>
      <c r="AE3272">
        <v>20101231</v>
      </c>
      <c r="AF3272" s="358">
        <v>40543</v>
      </c>
      <c r="AG3272" s="147">
        <v>40543</v>
      </c>
      <c r="AH3272" s="147">
        <v>2010</v>
      </c>
      <c r="CB3272">
        <v>0</v>
      </c>
      <c r="CC3272" t="s">
        <v>1049</v>
      </c>
      <c r="CD3272" t="s">
        <v>971</v>
      </c>
      <c r="CE3272">
        <v>0</v>
      </c>
      <c r="CF3272" t="s">
        <v>1049</v>
      </c>
      <c r="CG3272" t="s">
        <v>963</v>
      </c>
    </row>
    <row r="3273" spans="21:85">
      <c r="U3273" t="s">
        <v>232</v>
      </c>
      <c r="V3273" t="s">
        <v>230</v>
      </c>
      <c r="W3273" t="s">
        <v>233</v>
      </c>
      <c r="X3273">
        <v>2</v>
      </c>
      <c r="Y3273">
        <v>84066</v>
      </c>
      <c r="Z3273" t="s">
        <v>1047</v>
      </c>
      <c r="AA3273" t="s">
        <v>1048</v>
      </c>
      <c r="AB3273">
        <v>1</v>
      </c>
      <c r="AC3273" t="s">
        <v>960</v>
      </c>
      <c r="AD3273">
        <v>1</v>
      </c>
      <c r="AE3273">
        <v>20110131</v>
      </c>
      <c r="AF3273" s="358">
        <v>40574</v>
      </c>
      <c r="AG3273" s="147">
        <v>40574</v>
      </c>
      <c r="AH3273" s="147">
        <v>2011</v>
      </c>
      <c r="CB3273">
        <v>0</v>
      </c>
      <c r="CC3273" t="s">
        <v>1049</v>
      </c>
      <c r="CD3273" t="s">
        <v>971</v>
      </c>
      <c r="CE3273">
        <v>0</v>
      </c>
      <c r="CF3273" t="s">
        <v>1049</v>
      </c>
      <c r="CG3273" t="s">
        <v>963</v>
      </c>
    </row>
    <row r="3274" spans="21:85">
      <c r="U3274" t="s">
        <v>232</v>
      </c>
      <c r="V3274" t="s">
        <v>230</v>
      </c>
      <c r="W3274" t="s">
        <v>233</v>
      </c>
      <c r="X3274">
        <v>2</v>
      </c>
      <c r="Y3274">
        <v>84066</v>
      </c>
      <c r="Z3274" t="s">
        <v>1047</v>
      </c>
      <c r="AA3274" t="s">
        <v>1048</v>
      </c>
      <c r="AB3274">
        <v>1</v>
      </c>
      <c r="AC3274" t="s">
        <v>960</v>
      </c>
      <c r="AD3274">
        <v>1</v>
      </c>
      <c r="AE3274">
        <v>20110228</v>
      </c>
      <c r="AF3274" s="358">
        <v>40602</v>
      </c>
      <c r="AG3274" s="147">
        <v>40602</v>
      </c>
      <c r="AH3274" s="147">
        <v>2011</v>
      </c>
      <c r="CB3274">
        <v>0</v>
      </c>
      <c r="CC3274" t="s">
        <v>1049</v>
      </c>
      <c r="CD3274" t="s">
        <v>971</v>
      </c>
      <c r="CE3274">
        <v>0</v>
      </c>
      <c r="CF3274" t="s">
        <v>1049</v>
      </c>
      <c r="CG3274" t="s">
        <v>963</v>
      </c>
    </row>
    <row r="3275" spans="21:85">
      <c r="U3275" t="s">
        <v>232</v>
      </c>
      <c r="V3275" t="s">
        <v>230</v>
      </c>
      <c r="W3275" t="s">
        <v>233</v>
      </c>
      <c r="X3275">
        <v>2</v>
      </c>
      <c r="Y3275">
        <v>84066</v>
      </c>
      <c r="Z3275" t="s">
        <v>1047</v>
      </c>
      <c r="AA3275" t="s">
        <v>1048</v>
      </c>
      <c r="AB3275">
        <v>1</v>
      </c>
      <c r="AC3275" t="s">
        <v>960</v>
      </c>
      <c r="AD3275">
        <v>1</v>
      </c>
      <c r="AE3275">
        <v>20110331</v>
      </c>
      <c r="AF3275" s="358">
        <v>40633</v>
      </c>
      <c r="AG3275" s="147">
        <v>40633</v>
      </c>
      <c r="AH3275" s="147">
        <v>2011</v>
      </c>
      <c r="CB3275">
        <v>0</v>
      </c>
      <c r="CC3275" t="s">
        <v>1049</v>
      </c>
      <c r="CD3275" t="s">
        <v>971</v>
      </c>
      <c r="CE3275">
        <v>0</v>
      </c>
      <c r="CF3275" t="s">
        <v>1049</v>
      </c>
      <c r="CG3275" t="s">
        <v>963</v>
      </c>
    </row>
    <row r="3276" spans="21:85">
      <c r="U3276" t="s">
        <v>232</v>
      </c>
      <c r="V3276" t="s">
        <v>230</v>
      </c>
      <c r="W3276" t="s">
        <v>233</v>
      </c>
      <c r="X3276">
        <v>2</v>
      </c>
      <c r="Y3276">
        <v>84066</v>
      </c>
      <c r="Z3276" t="s">
        <v>1047</v>
      </c>
      <c r="AA3276" t="s">
        <v>1048</v>
      </c>
      <c r="AB3276">
        <v>1</v>
      </c>
      <c r="AC3276" t="s">
        <v>960</v>
      </c>
      <c r="AD3276">
        <v>1</v>
      </c>
      <c r="AE3276">
        <v>20110430</v>
      </c>
      <c r="AF3276" s="358">
        <v>40663</v>
      </c>
      <c r="AG3276" s="147">
        <v>40663</v>
      </c>
      <c r="AH3276" s="147">
        <v>2011</v>
      </c>
      <c r="CB3276">
        <v>0</v>
      </c>
      <c r="CC3276" t="s">
        <v>1049</v>
      </c>
      <c r="CD3276" t="s">
        <v>971</v>
      </c>
      <c r="CE3276">
        <v>0</v>
      </c>
      <c r="CF3276" t="s">
        <v>1049</v>
      </c>
      <c r="CG3276" t="s">
        <v>963</v>
      </c>
    </row>
    <row r="3277" spans="21:85">
      <c r="U3277" t="s">
        <v>232</v>
      </c>
      <c r="V3277" t="s">
        <v>230</v>
      </c>
      <c r="W3277" t="s">
        <v>233</v>
      </c>
      <c r="X3277">
        <v>2</v>
      </c>
      <c r="Y3277">
        <v>84066</v>
      </c>
      <c r="Z3277" t="s">
        <v>1047</v>
      </c>
      <c r="AA3277" t="s">
        <v>1048</v>
      </c>
      <c r="AB3277">
        <v>1</v>
      </c>
      <c r="AC3277" t="s">
        <v>960</v>
      </c>
      <c r="AD3277">
        <v>1</v>
      </c>
      <c r="AE3277">
        <v>20110531</v>
      </c>
      <c r="AF3277" s="358">
        <v>40694</v>
      </c>
      <c r="AG3277" s="147">
        <v>40694</v>
      </c>
      <c r="AH3277" s="147">
        <v>2011</v>
      </c>
      <c r="CB3277">
        <v>0</v>
      </c>
      <c r="CC3277" t="s">
        <v>1049</v>
      </c>
      <c r="CD3277" t="s">
        <v>971</v>
      </c>
      <c r="CE3277">
        <v>0</v>
      </c>
      <c r="CF3277" t="s">
        <v>1049</v>
      </c>
      <c r="CG3277" t="s">
        <v>963</v>
      </c>
    </row>
    <row r="3278" spans="21:85">
      <c r="U3278" t="s">
        <v>232</v>
      </c>
      <c r="V3278" t="s">
        <v>230</v>
      </c>
      <c r="W3278" t="s">
        <v>233</v>
      </c>
      <c r="X3278">
        <v>2</v>
      </c>
      <c r="Y3278">
        <v>84066</v>
      </c>
      <c r="Z3278" t="s">
        <v>1047</v>
      </c>
      <c r="AA3278" t="s">
        <v>1048</v>
      </c>
      <c r="AB3278">
        <v>1</v>
      </c>
      <c r="AC3278" t="s">
        <v>960</v>
      </c>
      <c r="AD3278">
        <v>1</v>
      </c>
      <c r="AE3278">
        <v>20110630</v>
      </c>
      <c r="AF3278" s="358">
        <v>40724</v>
      </c>
      <c r="AG3278" s="147">
        <v>40724</v>
      </c>
      <c r="AH3278" s="147">
        <v>2011</v>
      </c>
      <c r="CB3278">
        <v>0</v>
      </c>
      <c r="CC3278" t="s">
        <v>1049</v>
      </c>
      <c r="CD3278" t="s">
        <v>971</v>
      </c>
      <c r="CE3278">
        <v>0</v>
      </c>
      <c r="CF3278" t="s">
        <v>1049</v>
      </c>
      <c r="CG3278" t="s">
        <v>963</v>
      </c>
    </row>
    <row r="3279" spans="21:85">
      <c r="U3279" t="s">
        <v>232</v>
      </c>
      <c r="V3279" t="s">
        <v>230</v>
      </c>
      <c r="W3279" t="s">
        <v>233</v>
      </c>
      <c r="X3279">
        <v>2</v>
      </c>
      <c r="Y3279">
        <v>84066</v>
      </c>
      <c r="Z3279" t="s">
        <v>1047</v>
      </c>
      <c r="AA3279" t="s">
        <v>1048</v>
      </c>
      <c r="AB3279">
        <v>1</v>
      </c>
      <c r="AC3279" t="s">
        <v>960</v>
      </c>
      <c r="AD3279">
        <v>1</v>
      </c>
      <c r="AE3279">
        <v>20110731</v>
      </c>
      <c r="AF3279" s="358">
        <v>40755</v>
      </c>
      <c r="AG3279" s="147">
        <v>40755</v>
      </c>
      <c r="AH3279" s="147">
        <v>2011</v>
      </c>
      <c r="CB3279">
        <v>0</v>
      </c>
      <c r="CC3279" t="s">
        <v>1049</v>
      </c>
      <c r="CD3279" t="s">
        <v>971</v>
      </c>
      <c r="CE3279">
        <v>0</v>
      </c>
      <c r="CF3279" t="s">
        <v>1049</v>
      </c>
      <c r="CG3279" t="s">
        <v>963</v>
      </c>
    </row>
    <row r="3280" spans="21:85">
      <c r="U3280" t="s">
        <v>232</v>
      </c>
      <c r="V3280" t="s">
        <v>230</v>
      </c>
      <c r="W3280" t="s">
        <v>233</v>
      </c>
      <c r="X3280">
        <v>2</v>
      </c>
      <c r="Y3280">
        <v>84066</v>
      </c>
      <c r="Z3280" t="s">
        <v>1047</v>
      </c>
      <c r="AA3280" t="s">
        <v>1048</v>
      </c>
      <c r="AB3280">
        <v>1</v>
      </c>
      <c r="AC3280" t="s">
        <v>960</v>
      </c>
      <c r="AD3280">
        <v>1</v>
      </c>
      <c r="AE3280">
        <v>20110831</v>
      </c>
      <c r="AF3280" s="358">
        <v>40786</v>
      </c>
      <c r="AG3280" s="147">
        <v>40786</v>
      </c>
      <c r="AH3280" s="147">
        <v>2011</v>
      </c>
      <c r="CB3280">
        <v>0</v>
      </c>
      <c r="CC3280" t="s">
        <v>1049</v>
      </c>
      <c r="CD3280" t="s">
        <v>971</v>
      </c>
      <c r="CE3280">
        <v>0</v>
      </c>
      <c r="CF3280" t="s">
        <v>1049</v>
      </c>
      <c r="CG3280" t="s">
        <v>963</v>
      </c>
    </row>
    <row r="3281" spans="21:85">
      <c r="U3281" t="s">
        <v>232</v>
      </c>
      <c r="V3281" t="s">
        <v>230</v>
      </c>
      <c r="W3281" t="s">
        <v>233</v>
      </c>
      <c r="X3281">
        <v>2</v>
      </c>
      <c r="Y3281">
        <v>84066</v>
      </c>
      <c r="Z3281" t="s">
        <v>1047</v>
      </c>
      <c r="AA3281" t="s">
        <v>1048</v>
      </c>
      <c r="AB3281">
        <v>1</v>
      </c>
      <c r="AC3281" t="s">
        <v>960</v>
      </c>
      <c r="AD3281">
        <v>1</v>
      </c>
      <c r="AE3281">
        <v>20110930</v>
      </c>
      <c r="AF3281" s="358">
        <v>40816</v>
      </c>
      <c r="AG3281" s="147">
        <v>40816</v>
      </c>
      <c r="AH3281" s="147">
        <v>2011</v>
      </c>
      <c r="CB3281">
        <v>0</v>
      </c>
      <c r="CC3281" t="s">
        <v>1049</v>
      </c>
      <c r="CD3281" t="s">
        <v>971</v>
      </c>
      <c r="CE3281">
        <v>0</v>
      </c>
      <c r="CF3281" t="s">
        <v>1049</v>
      </c>
      <c r="CG3281" t="s">
        <v>963</v>
      </c>
    </row>
    <row r="3282" spans="21:85">
      <c r="U3282" t="s">
        <v>232</v>
      </c>
      <c r="V3282" t="s">
        <v>230</v>
      </c>
      <c r="W3282" t="s">
        <v>233</v>
      </c>
      <c r="X3282">
        <v>2</v>
      </c>
      <c r="Y3282">
        <v>84066</v>
      </c>
      <c r="Z3282" t="s">
        <v>1047</v>
      </c>
      <c r="AA3282" t="s">
        <v>1048</v>
      </c>
      <c r="AB3282">
        <v>1</v>
      </c>
      <c r="AC3282" t="s">
        <v>960</v>
      </c>
      <c r="AD3282">
        <v>1</v>
      </c>
      <c r="AE3282">
        <v>20111031</v>
      </c>
      <c r="AF3282" s="358">
        <v>40847</v>
      </c>
      <c r="AG3282" s="147">
        <v>40847</v>
      </c>
      <c r="AH3282" s="147">
        <v>2011</v>
      </c>
      <c r="CB3282">
        <v>0</v>
      </c>
      <c r="CC3282" t="s">
        <v>1049</v>
      </c>
      <c r="CD3282" t="s">
        <v>971</v>
      </c>
      <c r="CE3282">
        <v>0</v>
      </c>
      <c r="CF3282" t="s">
        <v>1049</v>
      </c>
      <c r="CG3282" t="s">
        <v>963</v>
      </c>
    </row>
    <row r="3283" spans="21:85">
      <c r="U3283" t="s">
        <v>232</v>
      </c>
      <c r="V3283" t="s">
        <v>230</v>
      </c>
      <c r="W3283" t="s">
        <v>233</v>
      </c>
      <c r="X3283">
        <v>2</v>
      </c>
      <c r="Y3283">
        <v>84066</v>
      </c>
      <c r="Z3283" t="s">
        <v>1047</v>
      </c>
      <c r="AA3283" t="s">
        <v>1048</v>
      </c>
      <c r="AB3283">
        <v>1</v>
      </c>
      <c r="AC3283" t="s">
        <v>960</v>
      </c>
      <c r="AD3283">
        <v>1</v>
      </c>
      <c r="AE3283">
        <v>20111130</v>
      </c>
      <c r="AF3283" s="358">
        <v>40877</v>
      </c>
      <c r="AG3283" s="147">
        <v>40877</v>
      </c>
      <c r="AH3283" s="147">
        <v>2011</v>
      </c>
      <c r="CB3283">
        <v>0</v>
      </c>
      <c r="CC3283" t="s">
        <v>1049</v>
      </c>
      <c r="CD3283" t="s">
        <v>971</v>
      </c>
      <c r="CE3283">
        <v>0</v>
      </c>
      <c r="CF3283" t="s">
        <v>1049</v>
      </c>
      <c r="CG3283" t="s">
        <v>963</v>
      </c>
    </row>
    <row r="3284" spans="21:85">
      <c r="U3284" t="s">
        <v>232</v>
      </c>
      <c r="V3284" t="s">
        <v>230</v>
      </c>
      <c r="W3284" t="s">
        <v>233</v>
      </c>
      <c r="X3284">
        <v>2</v>
      </c>
      <c r="Y3284">
        <v>84066</v>
      </c>
      <c r="Z3284" t="s">
        <v>1047</v>
      </c>
      <c r="AA3284" t="s">
        <v>1048</v>
      </c>
      <c r="AB3284">
        <v>1</v>
      </c>
      <c r="AC3284" t="s">
        <v>960</v>
      </c>
      <c r="AD3284">
        <v>1</v>
      </c>
      <c r="AE3284">
        <v>20111231</v>
      </c>
      <c r="AF3284" s="358">
        <v>40908</v>
      </c>
      <c r="AG3284" s="147">
        <v>40908</v>
      </c>
      <c r="AH3284" s="147">
        <v>2011</v>
      </c>
      <c r="CB3284">
        <v>0</v>
      </c>
      <c r="CC3284" t="s">
        <v>1049</v>
      </c>
      <c r="CD3284" t="s">
        <v>971</v>
      </c>
      <c r="CE3284">
        <v>0</v>
      </c>
      <c r="CF3284" t="s">
        <v>1049</v>
      </c>
      <c r="CG3284" t="s">
        <v>963</v>
      </c>
    </row>
    <row r="3285" spans="21:85">
      <c r="U3285" t="s">
        <v>232</v>
      </c>
      <c r="V3285" t="s">
        <v>230</v>
      </c>
      <c r="W3285" t="s">
        <v>233</v>
      </c>
      <c r="X3285">
        <v>2</v>
      </c>
      <c r="Y3285">
        <v>84066</v>
      </c>
      <c r="Z3285" t="s">
        <v>1047</v>
      </c>
      <c r="AA3285" t="s">
        <v>1048</v>
      </c>
      <c r="AB3285">
        <v>1</v>
      </c>
      <c r="AC3285" t="s">
        <v>960</v>
      </c>
      <c r="AD3285">
        <v>1</v>
      </c>
      <c r="AE3285">
        <v>20120131</v>
      </c>
      <c r="AF3285" s="358">
        <v>40939</v>
      </c>
      <c r="AG3285" s="147">
        <v>40939</v>
      </c>
      <c r="AH3285" s="147">
        <v>2012</v>
      </c>
      <c r="CB3285">
        <v>0</v>
      </c>
      <c r="CC3285" t="s">
        <v>1049</v>
      </c>
      <c r="CD3285" t="s">
        <v>971</v>
      </c>
      <c r="CE3285">
        <v>0</v>
      </c>
      <c r="CF3285" t="s">
        <v>1049</v>
      </c>
      <c r="CG3285" t="s">
        <v>963</v>
      </c>
    </row>
    <row r="3286" spans="21:85">
      <c r="U3286" t="s">
        <v>232</v>
      </c>
      <c r="V3286" t="s">
        <v>230</v>
      </c>
      <c r="W3286" t="s">
        <v>233</v>
      </c>
      <c r="X3286">
        <v>2</v>
      </c>
      <c r="Y3286">
        <v>84066</v>
      </c>
      <c r="Z3286" t="s">
        <v>1047</v>
      </c>
      <c r="AA3286" t="s">
        <v>1048</v>
      </c>
      <c r="AB3286">
        <v>1</v>
      </c>
      <c r="AC3286" t="s">
        <v>960</v>
      </c>
      <c r="AD3286">
        <v>1</v>
      </c>
      <c r="AE3286">
        <v>20120229</v>
      </c>
      <c r="AF3286" s="358">
        <v>40968</v>
      </c>
      <c r="AG3286" s="147">
        <v>40968</v>
      </c>
      <c r="AH3286" s="147">
        <v>2012</v>
      </c>
      <c r="CB3286">
        <v>0</v>
      </c>
      <c r="CC3286" t="s">
        <v>1049</v>
      </c>
      <c r="CD3286" t="s">
        <v>971</v>
      </c>
      <c r="CE3286">
        <v>0</v>
      </c>
      <c r="CF3286" t="s">
        <v>1049</v>
      </c>
      <c r="CG3286" t="s">
        <v>963</v>
      </c>
    </row>
    <row r="3287" spans="21:85">
      <c r="U3287" t="s">
        <v>232</v>
      </c>
      <c r="V3287" t="s">
        <v>230</v>
      </c>
      <c r="W3287" t="s">
        <v>233</v>
      </c>
      <c r="X3287">
        <v>2</v>
      </c>
      <c r="Y3287">
        <v>84066</v>
      </c>
      <c r="Z3287" t="s">
        <v>1047</v>
      </c>
      <c r="AA3287" t="s">
        <v>1048</v>
      </c>
      <c r="AB3287">
        <v>1</v>
      </c>
      <c r="AC3287" t="s">
        <v>960</v>
      </c>
      <c r="AD3287">
        <v>1</v>
      </c>
      <c r="AE3287">
        <v>20120331</v>
      </c>
      <c r="AF3287" s="358">
        <v>40999</v>
      </c>
      <c r="AG3287" s="147">
        <v>40999</v>
      </c>
      <c r="AH3287" s="147">
        <v>2012</v>
      </c>
      <c r="CB3287">
        <v>0</v>
      </c>
      <c r="CC3287" t="s">
        <v>1049</v>
      </c>
      <c r="CD3287" t="s">
        <v>971</v>
      </c>
      <c r="CE3287">
        <v>0</v>
      </c>
      <c r="CF3287" t="s">
        <v>1049</v>
      </c>
      <c r="CG3287" t="s">
        <v>963</v>
      </c>
    </row>
    <row r="3288" spans="21:85">
      <c r="U3288" t="s">
        <v>232</v>
      </c>
      <c r="V3288" t="s">
        <v>230</v>
      </c>
      <c r="W3288" t="s">
        <v>233</v>
      </c>
      <c r="X3288">
        <v>2</v>
      </c>
      <c r="Y3288">
        <v>84066</v>
      </c>
      <c r="Z3288" t="s">
        <v>1047</v>
      </c>
      <c r="AA3288" t="s">
        <v>1048</v>
      </c>
      <c r="AB3288">
        <v>1</v>
      </c>
      <c r="AC3288" t="s">
        <v>960</v>
      </c>
      <c r="AD3288">
        <v>1</v>
      </c>
      <c r="AE3288">
        <v>20120430</v>
      </c>
      <c r="AF3288" s="358">
        <v>41029</v>
      </c>
      <c r="AG3288" s="147">
        <v>41029</v>
      </c>
      <c r="AH3288" s="147">
        <v>2012</v>
      </c>
      <c r="CB3288">
        <v>0</v>
      </c>
      <c r="CC3288" t="s">
        <v>1049</v>
      </c>
      <c r="CD3288" t="s">
        <v>971</v>
      </c>
      <c r="CE3288">
        <v>0</v>
      </c>
      <c r="CF3288" t="s">
        <v>1049</v>
      </c>
      <c r="CG3288" t="s">
        <v>963</v>
      </c>
    </row>
    <row r="3289" spans="21:85">
      <c r="U3289" t="s">
        <v>232</v>
      </c>
      <c r="V3289" t="s">
        <v>230</v>
      </c>
      <c r="W3289" t="s">
        <v>233</v>
      </c>
      <c r="X3289">
        <v>2</v>
      </c>
      <c r="Y3289" t="s">
        <v>1092</v>
      </c>
      <c r="Z3289" t="s">
        <v>1093</v>
      </c>
      <c r="AA3289" t="s">
        <v>1094</v>
      </c>
      <c r="AB3289">
        <v>1</v>
      </c>
      <c r="AC3289" t="s">
        <v>960</v>
      </c>
      <c r="AD3289">
        <v>3</v>
      </c>
      <c r="AE3289">
        <v>20090930</v>
      </c>
      <c r="AF3289" s="358">
        <v>40086</v>
      </c>
      <c r="AG3289" s="147">
        <v>40086</v>
      </c>
      <c r="AH3289" s="147">
        <v>2009</v>
      </c>
      <c r="BF3289">
        <v>0</v>
      </c>
      <c r="BG3289" t="s">
        <v>1095</v>
      </c>
      <c r="BH3289" t="s">
        <v>971</v>
      </c>
      <c r="BI3289">
        <v>0</v>
      </c>
      <c r="BJ3289" t="s">
        <v>1095</v>
      </c>
      <c r="BK3289" t="s">
        <v>963</v>
      </c>
    </row>
    <row r="3290" spans="21:85">
      <c r="U3290" t="s">
        <v>232</v>
      </c>
      <c r="V3290" t="s">
        <v>230</v>
      </c>
      <c r="W3290" t="s">
        <v>233</v>
      </c>
      <c r="X3290">
        <v>2</v>
      </c>
      <c r="Y3290" t="s">
        <v>1092</v>
      </c>
      <c r="Z3290" t="s">
        <v>1093</v>
      </c>
      <c r="AA3290" t="s">
        <v>1094</v>
      </c>
      <c r="AB3290">
        <v>1</v>
      </c>
      <c r="AC3290" t="s">
        <v>960</v>
      </c>
      <c r="AD3290">
        <v>3</v>
      </c>
      <c r="AE3290">
        <v>20091231</v>
      </c>
      <c r="AF3290" s="358">
        <v>40178</v>
      </c>
      <c r="AG3290" s="147">
        <v>40178</v>
      </c>
      <c r="AH3290" s="147">
        <v>2009</v>
      </c>
      <c r="BG3290" t="s">
        <v>1095</v>
      </c>
      <c r="BH3290" t="s">
        <v>971</v>
      </c>
      <c r="BI3290">
        <v>0</v>
      </c>
      <c r="BJ3290" t="s">
        <v>1095</v>
      </c>
      <c r="BK3290" t="s">
        <v>963</v>
      </c>
    </row>
    <row r="3291" spans="21:85">
      <c r="U3291" t="s">
        <v>232</v>
      </c>
      <c r="V3291" t="s">
        <v>230</v>
      </c>
      <c r="W3291" t="s">
        <v>233</v>
      </c>
      <c r="X3291">
        <v>2</v>
      </c>
      <c r="Y3291" t="s">
        <v>1092</v>
      </c>
      <c r="Z3291" t="s">
        <v>1093</v>
      </c>
      <c r="AA3291" t="s">
        <v>1094</v>
      </c>
      <c r="AB3291">
        <v>1</v>
      </c>
      <c r="AC3291" t="s">
        <v>960</v>
      </c>
      <c r="AD3291">
        <v>3</v>
      </c>
      <c r="AE3291">
        <v>20100331</v>
      </c>
      <c r="AF3291" s="358">
        <v>40268</v>
      </c>
      <c r="AG3291" s="147">
        <v>40268</v>
      </c>
      <c r="AH3291" s="147">
        <v>2010</v>
      </c>
      <c r="BF3291">
        <v>0</v>
      </c>
      <c r="BG3291" t="s">
        <v>1095</v>
      </c>
      <c r="BH3291" t="s">
        <v>971</v>
      </c>
      <c r="BI3291">
        <v>0</v>
      </c>
      <c r="BJ3291" t="s">
        <v>1095</v>
      </c>
      <c r="BK3291" t="s">
        <v>963</v>
      </c>
    </row>
    <row r="3292" spans="21:85">
      <c r="U3292" t="s">
        <v>232</v>
      </c>
      <c r="V3292" t="s">
        <v>230</v>
      </c>
      <c r="W3292" t="s">
        <v>233</v>
      </c>
      <c r="X3292">
        <v>2</v>
      </c>
      <c r="Y3292" t="s">
        <v>1092</v>
      </c>
      <c r="Z3292" t="s">
        <v>1093</v>
      </c>
      <c r="AA3292" t="s">
        <v>1094</v>
      </c>
      <c r="AB3292">
        <v>1</v>
      </c>
      <c r="AC3292" t="s">
        <v>960</v>
      </c>
      <c r="AD3292">
        <v>3</v>
      </c>
      <c r="AE3292">
        <v>20100630</v>
      </c>
      <c r="AF3292" s="358">
        <v>40359</v>
      </c>
      <c r="AG3292" s="147">
        <v>40359</v>
      </c>
      <c r="AH3292" s="147">
        <v>2010</v>
      </c>
      <c r="BG3292" t="s">
        <v>1095</v>
      </c>
      <c r="BH3292" t="s">
        <v>971</v>
      </c>
      <c r="BI3292">
        <v>0</v>
      </c>
      <c r="BJ3292" t="s">
        <v>1095</v>
      </c>
      <c r="BK3292" t="s">
        <v>963</v>
      </c>
    </row>
    <row r="3293" spans="21:85">
      <c r="U3293" t="s">
        <v>232</v>
      </c>
      <c r="V3293" t="s">
        <v>230</v>
      </c>
      <c r="W3293" t="s">
        <v>233</v>
      </c>
      <c r="X3293">
        <v>2</v>
      </c>
      <c r="Y3293" t="s">
        <v>1092</v>
      </c>
      <c r="Z3293" t="s">
        <v>1093</v>
      </c>
      <c r="AA3293" t="s">
        <v>1094</v>
      </c>
      <c r="AB3293">
        <v>1</v>
      </c>
      <c r="AC3293" t="s">
        <v>960</v>
      </c>
      <c r="AD3293">
        <v>3</v>
      </c>
      <c r="AE3293">
        <v>20100930</v>
      </c>
      <c r="AF3293" s="358">
        <v>40451</v>
      </c>
      <c r="AG3293" s="147">
        <v>40451</v>
      </c>
      <c r="AH3293" s="147">
        <v>2010</v>
      </c>
      <c r="BF3293">
        <v>0</v>
      </c>
      <c r="BG3293" t="s">
        <v>1095</v>
      </c>
      <c r="BH3293" t="s">
        <v>971</v>
      </c>
      <c r="BI3293">
        <v>0</v>
      </c>
      <c r="BJ3293" t="s">
        <v>1095</v>
      </c>
      <c r="BK3293" t="s">
        <v>963</v>
      </c>
    </row>
    <row r="3294" spans="21:85">
      <c r="U3294" t="s">
        <v>232</v>
      </c>
      <c r="V3294" t="s">
        <v>230</v>
      </c>
      <c r="W3294" t="s">
        <v>233</v>
      </c>
      <c r="X3294">
        <v>2</v>
      </c>
      <c r="Y3294" t="s">
        <v>1092</v>
      </c>
      <c r="Z3294" t="s">
        <v>1093</v>
      </c>
      <c r="AA3294" t="s">
        <v>1094</v>
      </c>
      <c r="AB3294">
        <v>1</v>
      </c>
      <c r="AC3294" t="s">
        <v>960</v>
      </c>
      <c r="AD3294">
        <v>3</v>
      </c>
      <c r="AE3294">
        <v>20101231</v>
      </c>
      <c r="AF3294" s="358">
        <v>40543</v>
      </c>
      <c r="AG3294" s="147">
        <v>40543</v>
      </c>
      <c r="AH3294" s="147">
        <v>2010</v>
      </c>
      <c r="BG3294" t="s">
        <v>1095</v>
      </c>
      <c r="BH3294" t="s">
        <v>971</v>
      </c>
      <c r="BI3294">
        <v>0</v>
      </c>
      <c r="BJ3294" t="s">
        <v>1095</v>
      </c>
      <c r="BK3294" t="s">
        <v>963</v>
      </c>
    </row>
    <row r="3295" spans="21:85">
      <c r="U3295" t="s">
        <v>232</v>
      </c>
      <c r="V3295" t="s">
        <v>230</v>
      </c>
      <c r="W3295" t="s">
        <v>233</v>
      </c>
      <c r="X3295">
        <v>2</v>
      </c>
      <c r="Y3295" t="s">
        <v>1092</v>
      </c>
      <c r="Z3295" t="s">
        <v>1093</v>
      </c>
      <c r="AA3295" t="s">
        <v>1094</v>
      </c>
      <c r="AB3295">
        <v>1</v>
      </c>
      <c r="AC3295" t="s">
        <v>960</v>
      </c>
      <c r="AD3295">
        <v>3</v>
      </c>
      <c r="AE3295">
        <v>20110331</v>
      </c>
      <c r="AF3295" s="358">
        <v>40633</v>
      </c>
      <c r="AG3295" s="147">
        <v>40633</v>
      </c>
      <c r="AH3295" s="147">
        <v>2011</v>
      </c>
      <c r="BF3295">
        <v>0</v>
      </c>
      <c r="BG3295" t="s">
        <v>1095</v>
      </c>
      <c r="BH3295" t="s">
        <v>971</v>
      </c>
      <c r="BI3295">
        <v>0</v>
      </c>
      <c r="BJ3295" t="s">
        <v>1095</v>
      </c>
      <c r="BK3295" t="s">
        <v>963</v>
      </c>
    </row>
    <row r="3296" spans="21:85">
      <c r="U3296" t="s">
        <v>232</v>
      </c>
      <c r="V3296" t="s">
        <v>230</v>
      </c>
      <c r="W3296" t="s">
        <v>233</v>
      </c>
      <c r="X3296">
        <v>2</v>
      </c>
      <c r="Y3296" t="s">
        <v>1092</v>
      </c>
      <c r="Z3296" t="s">
        <v>1093</v>
      </c>
      <c r="AA3296" t="s">
        <v>1094</v>
      </c>
      <c r="AB3296">
        <v>1</v>
      </c>
      <c r="AC3296" t="s">
        <v>960</v>
      </c>
      <c r="AD3296">
        <v>3</v>
      </c>
      <c r="AE3296">
        <v>20110630</v>
      </c>
      <c r="AF3296" s="358">
        <v>40724</v>
      </c>
      <c r="AG3296" s="147">
        <v>40724</v>
      </c>
      <c r="AH3296" s="147">
        <v>2011</v>
      </c>
      <c r="BG3296" t="s">
        <v>1095</v>
      </c>
      <c r="BH3296" t="s">
        <v>971</v>
      </c>
      <c r="BI3296">
        <v>0</v>
      </c>
      <c r="BJ3296" t="s">
        <v>1095</v>
      </c>
      <c r="BK3296" t="s">
        <v>963</v>
      </c>
    </row>
    <row r="3297" spans="21:63">
      <c r="U3297" t="s">
        <v>232</v>
      </c>
      <c r="V3297" t="s">
        <v>230</v>
      </c>
      <c r="W3297" t="s">
        <v>233</v>
      </c>
      <c r="X3297">
        <v>2</v>
      </c>
      <c r="Y3297" t="s">
        <v>1092</v>
      </c>
      <c r="Z3297" t="s">
        <v>1093</v>
      </c>
      <c r="AA3297" t="s">
        <v>1094</v>
      </c>
      <c r="AB3297">
        <v>1</v>
      </c>
      <c r="AC3297" t="s">
        <v>960</v>
      </c>
      <c r="AD3297">
        <v>3</v>
      </c>
      <c r="AE3297">
        <v>20110930</v>
      </c>
      <c r="AF3297" s="358">
        <v>40816</v>
      </c>
      <c r="AG3297" s="147">
        <v>40816</v>
      </c>
      <c r="AH3297" s="147">
        <v>2011</v>
      </c>
      <c r="BF3297">
        <v>0</v>
      </c>
      <c r="BG3297" t="s">
        <v>1095</v>
      </c>
      <c r="BH3297" t="s">
        <v>971</v>
      </c>
      <c r="BI3297">
        <v>0</v>
      </c>
      <c r="BJ3297" t="s">
        <v>1095</v>
      </c>
      <c r="BK3297" t="s">
        <v>963</v>
      </c>
    </row>
    <row r="3298" spans="21:63">
      <c r="U3298" t="s">
        <v>232</v>
      </c>
      <c r="V3298" t="s">
        <v>230</v>
      </c>
      <c r="W3298" t="s">
        <v>233</v>
      </c>
      <c r="X3298">
        <v>2</v>
      </c>
      <c r="Y3298" t="s">
        <v>1092</v>
      </c>
      <c r="Z3298" t="s">
        <v>1093</v>
      </c>
      <c r="AA3298" t="s">
        <v>1094</v>
      </c>
      <c r="AB3298">
        <v>1</v>
      </c>
      <c r="AC3298" t="s">
        <v>960</v>
      </c>
      <c r="AD3298">
        <v>3</v>
      </c>
      <c r="AE3298">
        <v>20111231</v>
      </c>
      <c r="AF3298" s="358">
        <v>40908</v>
      </c>
      <c r="AG3298" s="147">
        <v>40908</v>
      </c>
      <c r="AH3298" s="147">
        <v>2011</v>
      </c>
      <c r="BG3298" t="s">
        <v>1095</v>
      </c>
      <c r="BH3298" t="s">
        <v>971</v>
      </c>
      <c r="BI3298">
        <v>0</v>
      </c>
      <c r="BJ3298" t="s">
        <v>1095</v>
      </c>
      <c r="BK3298" t="s">
        <v>963</v>
      </c>
    </row>
    <row r="3299" spans="21:63">
      <c r="U3299" t="s">
        <v>232</v>
      </c>
      <c r="V3299" t="s">
        <v>230</v>
      </c>
      <c r="W3299" t="s">
        <v>233</v>
      </c>
      <c r="X3299">
        <v>2</v>
      </c>
      <c r="Y3299" t="s">
        <v>1092</v>
      </c>
      <c r="Z3299" t="s">
        <v>1093</v>
      </c>
      <c r="AA3299" t="s">
        <v>1094</v>
      </c>
      <c r="AB3299">
        <v>1</v>
      </c>
      <c r="AC3299" t="s">
        <v>960</v>
      </c>
      <c r="AD3299">
        <v>3</v>
      </c>
      <c r="AE3299">
        <v>20120331</v>
      </c>
      <c r="AF3299" s="358">
        <v>40999</v>
      </c>
      <c r="AG3299" s="147">
        <v>40999</v>
      </c>
      <c r="AH3299" s="147">
        <v>2012</v>
      </c>
      <c r="BF3299">
        <v>0</v>
      </c>
      <c r="BG3299" t="s">
        <v>1095</v>
      </c>
      <c r="BH3299" t="s">
        <v>971</v>
      </c>
      <c r="BI3299">
        <v>0</v>
      </c>
      <c r="BJ3299" t="s">
        <v>1095</v>
      </c>
      <c r="BK3299" t="s">
        <v>963</v>
      </c>
    </row>
    <row r="3300" spans="21:63">
      <c r="U3300" t="s">
        <v>232</v>
      </c>
      <c r="V3300" t="s">
        <v>230</v>
      </c>
      <c r="W3300" t="s">
        <v>233</v>
      </c>
      <c r="X3300">
        <v>2</v>
      </c>
      <c r="Y3300" t="s">
        <v>1096</v>
      </c>
      <c r="Z3300" t="s">
        <v>1097</v>
      </c>
      <c r="AA3300" t="s">
        <v>1098</v>
      </c>
      <c r="AB3300">
        <v>1</v>
      </c>
      <c r="AC3300" t="s">
        <v>960</v>
      </c>
      <c r="AD3300">
        <v>3</v>
      </c>
      <c r="AE3300">
        <v>20090930</v>
      </c>
      <c r="AF3300" s="358">
        <v>40086</v>
      </c>
      <c r="AG3300" s="147">
        <v>40086</v>
      </c>
      <c r="AH3300" s="147">
        <v>2009</v>
      </c>
      <c r="BG3300" t="s">
        <v>1095</v>
      </c>
      <c r="BH3300" t="s">
        <v>971</v>
      </c>
      <c r="BI3300">
        <v>0</v>
      </c>
      <c r="BJ3300" t="s">
        <v>1095</v>
      </c>
      <c r="BK3300" t="s">
        <v>963</v>
      </c>
    </row>
    <row r="3301" spans="21:63">
      <c r="U3301" t="s">
        <v>232</v>
      </c>
      <c r="V3301" t="s">
        <v>230</v>
      </c>
      <c r="W3301" t="s">
        <v>233</v>
      </c>
      <c r="X3301">
        <v>2</v>
      </c>
      <c r="Y3301" t="s">
        <v>1096</v>
      </c>
      <c r="Z3301" t="s">
        <v>1097</v>
      </c>
      <c r="AA3301" t="s">
        <v>1098</v>
      </c>
      <c r="AB3301">
        <v>1</v>
      </c>
      <c r="AC3301" t="s">
        <v>960</v>
      </c>
      <c r="AD3301">
        <v>3</v>
      </c>
      <c r="AE3301">
        <v>20091231</v>
      </c>
      <c r="AF3301" s="358">
        <v>40178</v>
      </c>
      <c r="AG3301" s="147">
        <v>40178</v>
      </c>
      <c r="AH3301" s="147">
        <v>2009</v>
      </c>
      <c r="BF3301">
        <v>0</v>
      </c>
      <c r="BG3301" t="s">
        <v>1095</v>
      </c>
      <c r="BH3301" t="s">
        <v>971</v>
      </c>
      <c r="BI3301">
        <v>0</v>
      </c>
      <c r="BJ3301" t="s">
        <v>1095</v>
      </c>
      <c r="BK3301" t="s">
        <v>963</v>
      </c>
    </row>
    <row r="3302" spans="21:63">
      <c r="U3302" t="s">
        <v>232</v>
      </c>
      <c r="V3302" t="s">
        <v>230</v>
      </c>
      <c r="W3302" t="s">
        <v>233</v>
      </c>
      <c r="X3302">
        <v>2</v>
      </c>
      <c r="Y3302" t="s">
        <v>1096</v>
      </c>
      <c r="Z3302" t="s">
        <v>1097</v>
      </c>
      <c r="AA3302" t="s">
        <v>1098</v>
      </c>
      <c r="AB3302">
        <v>1</v>
      </c>
      <c r="AC3302" t="s">
        <v>960</v>
      </c>
      <c r="AD3302">
        <v>3</v>
      </c>
      <c r="AE3302">
        <v>20100331</v>
      </c>
      <c r="AF3302" s="358">
        <v>40268</v>
      </c>
      <c r="AG3302" s="147">
        <v>40268</v>
      </c>
      <c r="AH3302" s="147">
        <v>2010</v>
      </c>
      <c r="BG3302" t="s">
        <v>1095</v>
      </c>
      <c r="BH3302" t="s">
        <v>971</v>
      </c>
      <c r="BI3302">
        <v>0</v>
      </c>
      <c r="BJ3302" t="s">
        <v>1095</v>
      </c>
      <c r="BK3302" t="s">
        <v>963</v>
      </c>
    </row>
    <row r="3303" spans="21:63">
      <c r="U3303" t="s">
        <v>232</v>
      </c>
      <c r="V3303" t="s">
        <v>230</v>
      </c>
      <c r="W3303" t="s">
        <v>233</v>
      </c>
      <c r="X3303">
        <v>2</v>
      </c>
      <c r="Y3303" t="s">
        <v>1096</v>
      </c>
      <c r="Z3303" t="s">
        <v>1097</v>
      </c>
      <c r="AA3303" t="s">
        <v>1098</v>
      </c>
      <c r="AB3303">
        <v>1</v>
      </c>
      <c r="AC3303" t="s">
        <v>960</v>
      </c>
      <c r="AD3303">
        <v>3</v>
      </c>
      <c r="AE3303">
        <v>20100630</v>
      </c>
      <c r="AF3303" s="358">
        <v>40359</v>
      </c>
      <c r="AG3303" s="147">
        <v>40359</v>
      </c>
      <c r="AH3303" s="147">
        <v>2010</v>
      </c>
      <c r="BF3303">
        <v>0</v>
      </c>
      <c r="BG3303" t="s">
        <v>1095</v>
      </c>
      <c r="BH3303" t="s">
        <v>971</v>
      </c>
      <c r="BI3303">
        <v>0</v>
      </c>
      <c r="BJ3303" t="s">
        <v>1095</v>
      </c>
      <c r="BK3303" t="s">
        <v>963</v>
      </c>
    </row>
    <row r="3304" spans="21:63">
      <c r="U3304" t="s">
        <v>232</v>
      </c>
      <c r="V3304" t="s">
        <v>230</v>
      </c>
      <c r="W3304" t="s">
        <v>233</v>
      </c>
      <c r="X3304">
        <v>2</v>
      </c>
      <c r="Y3304" t="s">
        <v>1096</v>
      </c>
      <c r="Z3304" t="s">
        <v>1097</v>
      </c>
      <c r="AA3304" t="s">
        <v>1098</v>
      </c>
      <c r="AB3304">
        <v>1</v>
      </c>
      <c r="AC3304" t="s">
        <v>960</v>
      </c>
      <c r="AD3304">
        <v>3</v>
      </c>
      <c r="AE3304">
        <v>20100930</v>
      </c>
      <c r="AF3304" s="358">
        <v>40451</v>
      </c>
      <c r="AG3304" s="147">
        <v>40451</v>
      </c>
      <c r="AH3304" s="147">
        <v>2010</v>
      </c>
      <c r="BG3304" t="s">
        <v>1095</v>
      </c>
      <c r="BH3304" t="s">
        <v>971</v>
      </c>
      <c r="BI3304">
        <v>0</v>
      </c>
      <c r="BJ3304" t="s">
        <v>1095</v>
      </c>
      <c r="BK3304" t="s">
        <v>963</v>
      </c>
    </row>
    <row r="3305" spans="21:63">
      <c r="U3305" t="s">
        <v>232</v>
      </c>
      <c r="V3305" t="s">
        <v>230</v>
      </c>
      <c r="W3305" t="s">
        <v>233</v>
      </c>
      <c r="X3305">
        <v>2</v>
      </c>
      <c r="Y3305" t="s">
        <v>1096</v>
      </c>
      <c r="Z3305" t="s">
        <v>1097</v>
      </c>
      <c r="AA3305" t="s">
        <v>1098</v>
      </c>
      <c r="AB3305">
        <v>1</v>
      </c>
      <c r="AC3305" t="s">
        <v>960</v>
      </c>
      <c r="AD3305">
        <v>3</v>
      </c>
      <c r="AE3305">
        <v>20101231</v>
      </c>
      <c r="AF3305" s="358">
        <v>40543</v>
      </c>
      <c r="AG3305" s="147">
        <v>40543</v>
      </c>
      <c r="AH3305" s="147">
        <v>2010</v>
      </c>
      <c r="BF3305">
        <v>0</v>
      </c>
      <c r="BG3305" t="s">
        <v>1095</v>
      </c>
      <c r="BH3305" t="s">
        <v>971</v>
      </c>
      <c r="BI3305">
        <v>0</v>
      </c>
      <c r="BJ3305" t="s">
        <v>1095</v>
      </c>
      <c r="BK3305" t="s">
        <v>963</v>
      </c>
    </row>
    <row r="3306" spans="21:63">
      <c r="U3306" t="s">
        <v>232</v>
      </c>
      <c r="V3306" t="s">
        <v>230</v>
      </c>
      <c r="W3306" t="s">
        <v>233</v>
      </c>
      <c r="X3306">
        <v>2</v>
      </c>
      <c r="Y3306" t="s">
        <v>1096</v>
      </c>
      <c r="Z3306" t="s">
        <v>1097</v>
      </c>
      <c r="AA3306" t="s">
        <v>1098</v>
      </c>
      <c r="AB3306">
        <v>1</v>
      </c>
      <c r="AC3306" t="s">
        <v>960</v>
      </c>
      <c r="AD3306">
        <v>3</v>
      </c>
      <c r="AE3306">
        <v>20110331</v>
      </c>
      <c r="AF3306" s="358">
        <v>40633</v>
      </c>
      <c r="AG3306" s="147">
        <v>40633</v>
      </c>
      <c r="AH3306" s="147">
        <v>2011</v>
      </c>
      <c r="BG3306" t="s">
        <v>1095</v>
      </c>
      <c r="BH3306" t="s">
        <v>971</v>
      </c>
      <c r="BI3306">
        <v>0</v>
      </c>
      <c r="BJ3306" t="s">
        <v>1095</v>
      </c>
      <c r="BK3306" t="s">
        <v>963</v>
      </c>
    </row>
    <row r="3307" spans="21:63">
      <c r="U3307" t="s">
        <v>232</v>
      </c>
      <c r="V3307" t="s">
        <v>230</v>
      </c>
      <c r="W3307" t="s">
        <v>233</v>
      </c>
      <c r="X3307">
        <v>2</v>
      </c>
      <c r="Y3307" t="s">
        <v>1096</v>
      </c>
      <c r="Z3307" t="s">
        <v>1097</v>
      </c>
      <c r="AA3307" t="s">
        <v>1098</v>
      </c>
      <c r="AB3307">
        <v>1</v>
      </c>
      <c r="AC3307" t="s">
        <v>960</v>
      </c>
      <c r="AD3307">
        <v>3</v>
      </c>
      <c r="AE3307">
        <v>20110630</v>
      </c>
      <c r="AF3307" s="358">
        <v>40724</v>
      </c>
      <c r="AG3307" s="147">
        <v>40724</v>
      </c>
      <c r="AH3307" s="147">
        <v>2011</v>
      </c>
      <c r="BF3307">
        <v>0</v>
      </c>
      <c r="BG3307" t="s">
        <v>1095</v>
      </c>
      <c r="BH3307" t="s">
        <v>971</v>
      </c>
      <c r="BI3307">
        <v>0</v>
      </c>
      <c r="BJ3307" t="s">
        <v>1095</v>
      </c>
      <c r="BK3307" t="s">
        <v>963</v>
      </c>
    </row>
    <row r="3308" spans="21:63">
      <c r="U3308" t="s">
        <v>232</v>
      </c>
      <c r="V3308" t="s">
        <v>230</v>
      </c>
      <c r="W3308" t="s">
        <v>233</v>
      </c>
      <c r="X3308">
        <v>2</v>
      </c>
      <c r="Y3308" t="s">
        <v>1096</v>
      </c>
      <c r="Z3308" t="s">
        <v>1097</v>
      </c>
      <c r="AA3308" t="s">
        <v>1098</v>
      </c>
      <c r="AB3308">
        <v>1</v>
      </c>
      <c r="AC3308" t="s">
        <v>960</v>
      </c>
      <c r="AD3308">
        <v>3</v>
      </c>
      <c r="AE3308">
        <v>20110930</v>
      </c>
      <c r="AF3308" s="358">
        <v>40816</v>
      </c>
      <c r="AG3308" s="147">
        <v>40816</v>
      </c>
      <c r="AH3308" s="147">
        <v>2011</v>
      </c>
      <c r="BG3308" t="s">
        <v>1095</v>
      </c>
      <c r="BH3308" t="s">
        <v>971</v>
      </c>
      <c r="BI3308">
        <v>0</v>
      </c>
      <c r="BJ3308" t="s">
        <v>1095</v>
      </c>
      <c r="BK3308" t="s">
        <v>963</v>
      </c>
    </row>
    <row r="3309" spans="21:63">
      <c r="U3309" t="s">
        <v>232</v>
      </c>
      <c r="V3309" t="s">
        <v>230</v>
      </c>
      <c r="W3309" t="s">
        <v>233</v>
      </c>
      <c r="X3309">
        <v>2</v>
      </c>
      <c r="Y3309" t="s">
        <v>1096</v>
      </c>
      <c r="Z3309" t="s">
        <v>1097</v>
      </c>
      <c r="AA3309" t="s">
        <v>1098</v>
      </c>
      <c r="AB3309">
        <v>1</v>
      </c>
      <c r="AC3309" t="s">
        <v>960</v>
      </c>
      <c r="AD3309">
        <v>3</v>
      </c>
      <c r="AE3309">
        <v>20111231</v>
      </c>
      <c r="AF3309" s="358">
        <v>40908</v>
      </c>
      <c r="AG3309" s="147">
        <v>40908</v>
      </c>
      <c r="AH3309" s="147">
        <v>2011</v>
      </c>
      <c r="BF3309">
        <v>0</v>
      </c>
      <c r="BG3309" t="s">
        <v>1095</v>
      </c>
      <c r="BH3309" t="s">
        <v>971</v>
      </c>
      <c r="BI3309">
        <v>0</v>
      </c>
      <c r="BJ3309" t="s">
        <v>1095</v>
      </c>
      <c r="BK3309" t="s">
        <v>963</v>
      </c>
    </row>
    <row r="3310" spans="21:63">
      <c r="U3310" t="s">
        <v>232</v>
      </c>
      <c r="V3310" t="s">
        <v>230</v>
      </c>
      <c r="W3310" t="s">
        <v>233</v>
      </c>
      <c r="X3310">
        <v>2</v>
      </c>
      <c r="Y3310" t="s">
        <v>1096</v>
      </c>
      <c r="Z3310" t="s">
        <v>1097</v>
      </c>
      <c r="AA3310" t="s">
        <v>1098</v>
      </c>
      <c r="AB3310">
        <v>1</v>
      </c>
      <c r="AC3310" t="s">
        <v>960</v>
      </c>
      <c r="AD3310">
        <v>3</v>
      </c>
      <c r="AE3310">
        <v>20120331</v>
      </c>
      <c r="AF3310" s="358">
        <v>40999</v>
      </c>
      <c r="AG3310" s="147">
        <v>40999</v>
      </c>
      <c r="AH3310" s="147">
        <v>2012</v>
      </c>
      <c r="BG3310" t="s">
        <v>1095</v>
      </c>
      <c r="BH3310" t="s">
        <v>971</v>
      </c>
      <c r="BI3310">
        <v>0</v>
      </c>
      <c r="BJ3310" t="s">
        <v>1095</v>
      </c>
      <c r="BK3310" t="s">
        <v>963</v>
      </c>
    </row>
  </sheetData>
  <pageMargins left="0.7" right="0.7" top="0.75" bottom="0.75" header="0.3" footer="0.3"/>
  <pageSetup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Q170"/>
  <sheetViews>
    <sheetView zoomScale="70" zoomScaleNormal="70" workbookViewId="0">
      <selection activeCell="F43" sqref="F43"/>
    </sheetView>
  </sheetViews>
  <sheetFormatPr defaultRowHeight="12.75"/>
  <cols>
    <col min="1" max="1" width="37.5703125" customWidth="1"/>
    <col min="2" max="2" width="21.42578125" customWidth="1"/>
    <col min="3" max="3" width="12.7109375" customWidth="1"/>
    <col min="4" max="4" width="27.28515625" customWidth="1"/>
    <col min="5" max="5" width="35" customWidth="1"/>
    <col min="6" max="6" width="31.5703125" customWidth="1"/>
    <col min="7" max="7" width="14.7109375" customWidth="1"/>
    <col min="8" max="8" width="30.85546875" bestFit="1" customWidth="1"/>
    <col min="9" max="9" width="13.140625" customWidth="1"/>
    <col min="20" max="20" width="13.5703125" bestFit="1" customWidth="1"/>
    <col min="24" max="24" width="17.28515625" customWidth="1"/>
    <col min="25" max="25" width="10.5703125" customWidth="1"/>
    <col min="33" max="33" width="11.85546875" customWidth="1"/>
    <col min="36" max="36" width="24.140625" customWidth="1"/>
    <col min="50" max="50" width="10.140625" bestFit="1" customWidth="1"/>
    <col min="117" max="117" width="12.7109375" bestFit="1" customWidth="1"/>
    <col min="118" max="118" width="13.5703125" customWidth="1"/>
    <col min="143" max="143" width="65.5703125" bestFit="1" customWidth="1"/>
    <col min="146" max="147" width="13.140625" bestFit="1" customWidth="1"/>
  </cols>
  <sheetData>
    <row r="1" spans="1:38" ht="20.25">
      <c r="A1" s="174" t="s">
        <v>373</v>
      </c>
      <c r="B1" s="45"/>
      <c r="C1" s="45"/>
      <c r="D1" s="45"/>
      <c r="E1" s="45"/>
      <c r="F1" s="45"/>
      <c r="G1" s="45"/>
      <c r="H1" s="144" t="s">
        <v>332</v>
      </c>
      <c r="N1" s="45"/>
      <c r="O1" s="45"/>
      <c r="P1" s="45"/>
      <c r="Q1" s="45"/>
      <c r="R1" s="45"/>
      <c r="S1" s="45"/>
      <c r="T1" s="45"/>
      <c r="U1" s="45"/>
      <c r="V1" s="45"/>
      <c r="W1" s="45"/>
      <c r="X1" s="45"/>
      <c r="Y1" s="45"/>
      <c r="Z1" s="45"/>
      <c r="AA1" s="45"/>
      <c r="AB1" s="45"/>
      <c r="AC1" s="45"/>
      <c r="AD1" s="45"/>
      <c r="AE1" s="45"/>
      <c r="AF1" s="45"/>
      <c r="AG1" s="45"/>
      <c r="AH1" s="45"/>
      <c r="AI1" s="45"/>
      <c r="AJ1" s="45"/>
      <c r="AK1" s="45"/>
      <c r="AL1" s="45"/>
    </row>
    <row r="2" spans="1:38" ht="18">
      <c r="A2" s="65" t="s">
        <v>158</v>
      </c>
      <c r="H2" s="168"/>
      <c r="I2" s="65" t="s">
        <v>60</v>
      </c>
    </row>
    <row r="3" spans="1:38" ht="18">
      <c r="A3" s="256"/>
      <c r="E3" s="255"/>
      <c r="F3" s="190"/>
      <c r="G3" s="255"/>
      <c r="H3" s="168"/>
      <c r="I3" s="65"/>
    </row>
    <row r="4" spans="1:38" ht="18">
      <c r="A4" s="256"/>
      <c r="E4" s="255"/>
      <c r="F4" s="190"/>
      <c r="G4" s="255"/>
      <c r="H4" s="168"/>
      <c r="I4" s="65"/>
    </row>
    <row r="5" spans="1:38" ht="18">
      <c r="A5" s="256"/>
      <c r="E5" s="255"/>
      <c r="F5" s="190"/>
      <c r="G5" s="255"/>
      <c r="H5" s="168"/>
      <c r="I5" s="65"/>
    </row>
    <row r="6" spans="1:38" ht="18">
      <c r="A6" s="256"/>
      <c r="E6" s="255"/>
      <c r="F6" s="190"/>
      <c r="G6" s="255"/>
      <c r="H6" s="168"/>
      <c r="I6" s="65"/>
    </row>
    <row r="7" spans="1:38" ht="18">
      <c r="A7" s="275"/>
      <c r="E7" s="255"/>
      <c r="F7" s="190"/>
      <c r="G7" s="255"/>
      <c r="H7" s="168"/>
      <c r="I7" s="65"/>
    </row>
    <row r="8" spans="1:38" ht="18">
      <c r="A8" s="256"/>
      <c r="E8" s="255"/>
      <c r="F8" s="190"/>
      <c r="G8" s="255"/>
      <c r="H8" s="168"/>
      <c r="I8" s="65"/>
    </row>
    <row r="9" spans="1:38" ht="18">
      <c r="A9" s="256"/>
      <c r="E9" s="255"/>
      <c r="F9" s="190"/>
      <c r="G9" s="255"/>
      <c r="H9" s="168"/>
      <c r="I9" s="65"/>
    </row>
    <row r="10" spans="1:38" ht="18">
      <c r="A10" s="256"/>
      <c r="E10" s="255"/>
      <c r="F10" s="190"/>
      <c r="G10" s="255"/>
      <c r="H10" s="168"/>
      <c r="I10" s="65"/>
    </row>
    <row r="11" spans="1:38" ht="18">
      <c r="A11" s="256"/>
      <c r="E11" s="255"/>
      <c r="F11" s="190"/>
      <c r="G11" s="255"/>
      <c r="H11" s="168"/>
      <c r="I11" s="65"/>
    </row>
    <row r="12" spans="1:38" ht="18">
      <c r="A12" s="256" t="s">
        <v>1251</v>
      </c>
      <c r="H12" s="168"/>
      <c r="I12" s="65"/>
    </row>
    <row r="13" spans="1:38">
      <c r="A13" s="189"/>
      <c r="B13" s="48"/>
      <c r="C13" s="48"/>
      <c r="D13" s="48"/>
      <c r="E13" s="130" t="s">
        <v>1252</v>
      </c>
      <c r="F13" s="130"/>
      <c r="G13" s="48"/>
      <c r="H13" s="48"/>
      <c r="I13" s="48"/>
      <c r="J13" s="48"/>
      <c r="K13" s="48"/>
      <c r="L13" s="257"/>
    </row>
    <row r="14" spans="1:38">
      <c r="A14" s="191" t="s">
        <v>325</v>
      </c>
      <c r="B14" s="47"/>
      <c r="C14" s="47"/>
      <c r="D14" s="47"/>
      <c r="E14" s="47"/>
      <c r="F14" s="47"/>
      <c r="G14" s="47"/>
      <c r="H14" s="47"/>
      <c r="I14" s="47"/>
      <c r="J14" s="47"/>
      <c r="K14" s="47"/>
      <c r="L14" s="192"/>
    </row>
    <row r="15" spans="1:38">
      <c r="A15" s="258" t="s">
        <v>374</v>
      </c>
      <c r="B15" s="259" t="s">
        <v>86</v>
      </c>
      <c r="C15" s="259" t="s">
        <v>93</v>
      </c>
      <c r="D15" s="47"/>
      <c r="E15" s="276" t="s">
        <v>1253</v>
      </c>
      <c r="F15" s="47"/>
      <c r="G15" s="47"/>
      <c r="H15" s="47"/>
      <c r="I15" s="47"/>
      <c r="J15" s="47"/>
      <c r="K15" s="47"/>
      <c r="L15" s="192"/>
    </row>
    <row r="16" spans="1:38">
      <c r="A16" s="260" t="s">
        <v>326</v>
      </c>
      <c r="B16" s="261">
        <v>363</v>
      </c>
      <c r="C16" s="276" t="s">
        <v>312</v>
      </c>
      <c r="D16" s="47"/>
      <c r="E16" s="47"/>
      <c r="F16" s="47"/>
      <c r="G16" s="47"/>
      <c r="H16" s="47"/>
      <c r="I16" s="47"/>
      <c r="J16" s="47"/>
      <c r="K16" s="47"/>
      <c r="L16" s="192"/>
    </row>
    <row r="17" spans="1:147">
      <c r="A17" s="260" t="s">
        <v>326</v>
      </c>
      <c r="B17" s="261">
        <f>B16*10^6*Conversions!D9</f>
        <v>329308060620</v>
      </c>
      <c r="C17" s="276" t="s">
        <v>238</v>
      </c>
      <c r="D17" s="47"/>
      <c r="E17" s="47"/>
      <c r="F17" s="47"/>
      <c r="G17" s="47"/>
      <c r="H17" s="47"/>
      <c r="I17" s="47"/>
      <c r="J17" s="47"/>
      <c r="K17" s="47"/>
      <c r="L17" s="192"/>
    </row>
    <row r="18" spans="1:147">
      <c r="A18" s="260" t="s">
        <v>328</v>
      </c>
      <c r="B18" s="261">
        <v>2640</v>
      </c>
      <c r="C18" s="276" t="s">
        <v>327</v>
      </c>
      <c r="D18" s="47"/>
      <c r="E18" s="47"/>
      <c r="F18" s="47"/>
      <c r="G18" s="47"/>
      <c r="H18" s="47"/>
      <c r="I18" s="47"/>
      <c r="J18" s="47"/>
      <c r="K18" s="47"/>
      <c r="L18" s="192"/>
    </row>
    <row r="19" spans="1:147">
      <c r="A19" s="260" t="s">
        <v>328</v>
      </c>
      <c r="B19" s="262">
        <f>B18*10^6</f>
        <v>2640000000</v>
      </c>
      <c r="C19" s="276" t="s">
        <v>313</v>
      </c>
      <c r="D19" s="47"/>
      <c r="E19" s="276" t="s">
        <v>1253</v>
      </c>
      <c r="F19" s="47"/>
      <c r="G19" s="47"/>
      <c r="H19" s="47"/>
      <c r="I19" s="47"/>
      <c r="J19" s="47"/>
      <c r="K19" s="47"/>
      <c r="L19" s="192"/>
    </row>
    <row r="20" spans="1:147">
      <c r="A20" s="260" t="s">
        <v>328</v>
      </c>
      <c r="B20" s="262">
        <f>B19*Conversions!D4*Conversions!D25</f>
        <v>9993487099.2000008</v>
      </c>
      <c r="C20" s="276" t="s">
        <v>238</v>
      </c>
      <c r="D20" s="47"/>
      <c r="E20" s="47"/>
      <c r="F20" s="47"/>
      <c r="G20" s="47"/>
      <c r="H20" s="47"/>
      <c r="I20" s="47"/>
      <c r="J20" s="47"/>
      <c r="K20" s="47"/>
      <c r="L20" s="192"/>
    </row>
    <row r="21" spans="1:147">
      <c r="A21" s="263" t="s">
        <v>329</v>
      </c>
      <c r="B21" s="264">
        <f>B20/B17</f>
        <v>3.0346925248003063E-2</v>
      </c>
      <c r="C21" s="186" t="s">
        <v>252</v>
      </c>
      <c r="D21" s="47"/>
      <c r="E21" s="47"/>
      <c r="F21" s="47"/>
      <c r="G21" s="47"/>
      <c r="H21" s="47"/>
      <c r="I21" s="47"/>
      <c r="J21" s="47"/>
      <c r="K21" s="47"/>
      <c r="L21" s="192"/>
    </row>
    <row r="22" spans="1:147">
      <c r="A22" s="191" t="s">
        <v>330</v>
      </c>
      <c r="B22" s="265">
        <v>4254</v>
      </c>
      <c r="C22" s="255" t="s">
        <v>380</v>
      </c>
      <c r="D22" s="47"/>
      <c r="E22" s="47"/>
      <c r="F22" s="47"/>
      <c r="G22" s="47"/>
      <c r="H22" s="47"/>
      <c r="I22" s="47"/>
      <c r="J22" s="47"/>
      <c r="K22" s="47"/>
      <c r="L22" s="192"/>
    </row>
    <row r="23" spans="1:147">
      <c r="A23" s="191" t="s">
        <v>330</v>
      </c>
      <c r="B23" s="265">
        <f>B22*Conversions!D31</f>
        <v>185304240</v>
      </c>
      <c r="C23" s="255" t="s">
        <v>381</v>
      </c>
      <c r="D23" s="47"/>
      <c r="E23" s="47"/>
      <c r="F23" s="47"/>
      <c r="G23" s="47"/>
      <c r="H23" s="47"/>
      <c r="I23" s="47"/>
      <c r="J23" s="47"/>
      <c r="K23" s="47"/>
      <c r="L23" s="192"/>
    </row>
    <row r="24" spans="1:147">
      <c r="A24" s="191" t="s">
        <v>330</v>
      </c>
      <c r="B24" s="190">
        <f>B23*Conversions!D50</f>
        <v>5247231736.9271507</v>
      </c>
      <c r="C24" s="255" t="s">
        <v>382</v>
      </c>
      <c r="D24" s="47"/>
      <c r="E24" s="47"/>
      <c r="F24" s="47"/>
      <c r="G24" s="47"/>
      <c r="H24" s="47"/>
      <c r="I24" s="47"/>
      <c r="J24" s="47"/>
      <c r="K24" s="47"/>
      <c r="L24" s="192"/>
    </row>
    <row r="25" spans="1:147">
      <c r="A25" s="191" t="s">
        <v>330</v>
      </c>
      <c r="B25" s="190">
        <f>B24*Conversions!D25</f>
        <v>5247231736.9271507</v>
      </c>
      <c r="C25" s="255" t="s">
        <v>238</v>
      </c>
      <c r="D25" s="47"/>
      <c r="E25" s="47"/>
      <c r="F25" s="47"/>
      <c r="G25" s="47"/>
      <c r="H25" s="47"/>
      <c r="I25" s="47"/>
      <c r="J25" s="47"/>
      <c r="K25" s="47"/>
      <c r="L25" s="192"/>
    </row>
    <row r="26" spans="1:147">
      <c r="A26" s="277" t="s">
        <v>331</v>
      </c>
      <c r="B26" s="278">
        <f>B25/B17</f>
        <v>1.5934112657455153E-2</v>
      </c>
      <c r="C26" s="279" t="s">
        <v>252</v>
      </c>
      <c r="D26" s="49"/>
      <c r="E26" s="49"/>
      <c r="F26" s="49"/>
      <c r="G26" s="49"/>
      <c r="H26" s="49"/>
      <c r="I26" s="280"/>
      <c r="J26" s="49"/>
      <c r="K26" s="49"/>
      <c r="L26" s="141"/>
    </row>
    <row r="27" spans="1:147">
      <c r="A27" s="47"/>
      <c r="B27" s="47"/>
      <c r="C27" s="47"/>
      <c r="J27" s="175"/>
    </row>
    <row r="28" spans="1:147">
      <c r="A28" s="47"/>
      <c r="B28" s="47"/>
      <c r="C28" s="47"/>
      <c r="J28" s="175"/>
    </row>
    <row r="29" spans="1:147" ht="18">
      <c r="A29" s="266" t="s">
        <v>1258</v>
      </c>
      <c r="J29" s="175"/>
    </row>
    <row r="30" spans="1:147" ht="18">
      <c r="A30" s="282"/>
      <c r="B30" s="283"/>
      <c r="C30" s="284"/>
      <c r="D30" s="284"/>
      <c r="E30" s="284"/>
      <c r="F30" s="284"/>
      <c r="G30" s="284"/>
      <c r="H30" s="284"/>
      <c r="I30" s="284"/>
      <c r="J30" s="285"/>
      <c r="K30" s="284"/>
      <c r="L30" s="284"/>
      <c r="M30" s="284"/>
      <c r="N30" s="284"/>
      <c r="O30" s="284"/>
      <c r="P30" s="284"/>
      <c r="Q30" s="286" t="s">
        <v>1254</v>
      </c>
      <c r="R30" s="284"/>
      <c r="S30" s="284"/>
      <c r="T30" s="284"/>
      <c r="U30" s="284"/>
      <c r="V30" s="284"/>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c r="BB30" s="284"/>
      <c r="BC30" s="284"/>
      <c r="BD30" s="284"/>
      <c r="BE30" s="284"/>
      <c r="BF30" s="284"/>
      <c r="BG30" s="284"/>
      <c r="BH30" s="284"/>
      <c r="BI30" s="284"/>
      <c r="BJ30" s="284"/>
      <c r="BK30" s="284"/>
      <c r="BL30" s="284"/>
      <c r="BM30" s="284"/>
      <c r="BN30" s="284"/>
      <c r="BO30" s="284"/>
      <c r="BP30" s="284"/>
      <c r="BQ30" s="284"/>
      <c r="BR30" s="284"/>
      <c r="BS30" s="284"/>
      <c r="BT30" s="284"/>
      <c r="BU30" s="284"/>
      <c r="BV30" s="284"/>
      <c r="BW30" s="284"/>
      <c r="BX30" s="284"/>
      <c r="BY30" s="284"/>
      <c r="BZ30" s="284"/>
      <c r="CA30" s="284"/>
      <c r="CB30" s="284"/>
      <c r="CC30" s="284"/>
      <c r="CD30" s="284"/>
      <c r="CE30" s="284"/>
      <c r="CF30" s="284"/>
      <c r="CG30" s="284"/>
      <c r="CH30" s="284"/>
      <c r="CI30" s="284"/>
      <c r="CJ30" s="284"/>
      <c r="CK30" s="284"/>
      <c r="CL30" s="284"/>
      <c r="CM30" s="284"/>
      <c r="CN30" s="284"/>
      <c r="CO30" s="284"/>
      <c r="CP30" s="284"/>
      <c r="CQ30" s="284"/>
      <c r="CR30" s="284"/>
      <c r="CS30" s="284"/>
      <c r="CT30" s="284"/>
      <c r="CU30" s="284"/>
      <c r="CV30" s="284"/>
      <c r="CW30" s="284"/>
      <c r="CX30" s="284"/>
      <c r="CY30" s="284"/>
      <c r="CZ30" s="284"/>
      <c r="DA30" s="284"/>
      <c r="DB30" s="284"/>
      <c r="DC30" s="284"/>
      <c r="DD30" s="284"/>
      <c r="DE30" s="284"/>
      <c r="DF30" s="284"/>
      <c r="DG30" s="284"/>
      <c r="DH30" s="284"/>
      <c r="DI30" s="284"/>
      <c r="DJ30" s="284"/>
      <c r="DK30" s="284"/>
      <c r="DL30" s="284"/>
      <c r="DM30" s="284"/>
      <c r="DN30" s="284"/>
      <c r="DO30" s="284"/>
      <c r="DP30" s="284"/>
      <c r="DQ30" s="284"/>
      <c r="DR30" s="284"/>
      <c r="DS30" s="284"/>
      <c r="DT30" s="284"/>
      <c r="DU30" s="284"/>
      <c r="DV30" s="284"/>
      <c r="DW30" s="284"/>
      <c r="DX30" s="284"/>
      <c r="DY30" s="286" t="s">
        <v>1255</v>
      </c>
      <c r="DZ30" s="284"/>
      <c r="EA30" s="284"/>
      <c r="EB30" s="284"/>
      <c r="EC30" s="284"/>
      <c r="ED30" s="284"/>
      <c r="EE30" s="284"/>
      <c r="EF30" s="284"/>
      <c r="EG30" s="284"/>
      <c r="EH30" s="284"/>
      <c r="EI30" s="284"/>
      <c r="EJ30" s="284"/>
      <c r="EK30" s="284"/>
      <c r="EL30" s="284"/>
      <c r="EM30" s="284"/>
      <c r="EN30" s="284"/>
      <c r="EO30" s="284"/>
      <c r="EP30" s="284"/>
      <c r="EQ30" s="287"/>
    </row>
    <row r="31" spans="1:147" ht="234.75">
      <c r="A31" s="288"/>
      <c r="B31" s="289"/>
      <c r="C31" s="289"/>
      <c r="D31" s="289"/>
      <c r="E31" s="289"/>
      <c r="F31" s="289"/>
      <c r="G31" s="289"/>
      <c r="H31" s="289"/>
      <c r="I31" s="289"/>
      <c r="J31" s="290"/>
      <c r="K31" s="289"/>
      <c r="L31" s="289"/>
      <c r="M31" s="289"/>
      <c r="N31" s="289"/>
      <c r="O31" s="289"/>
      <c r="P31" s="289"/>
      <c r="Q31" s="290" t="s">
        <v>601</v>
      </c>
      <c r="R31" s="291" t="s">
        <v>496</v>
      </c>
      <c r="S31" s="291" t="s">
        <v>497</v>
      </c>
      <c r="T31" s="291" t="s">
        <v>498</v>
      </c>
      <c r="U31" s="291" t="s">
        <v>499</v>
      </c>
      <c r="V31" s="291" t="s">
        <v>500</v>
      </c>
      <c r="W31" s="291" t="s">
        <v>501</v>
      </c>
      <c r="X31" s="291" t="s">
        <v>502</v>
      </c>
      <c r="Y31" s="291" t="s">
        <v>503</v>
      </c>
      <c r="Z31" s="291" t="s">
        <v>504</v>
      </c>
      <c r="AA31" s="291" t="s">
        <v>505</v>
      </c>
      <c r="AB31" s="291" t="s">
        <v>506</v>
      </c>
      <c r="AC31" s="291" t="s">
        <v>507</v>
      </c>
      <c r="AD31" s="291" t="s">
        <v>508</v>
      </c>
      <c r="AE31" s="291" t="s">
        <v>509</v>
      </c>
      <c r="AF31" s="291" t="s">
        <v>510</v>
      </c>
      <c r="AG31" s="291" t="s">
        <v>511</v>
      </c>
      <c r="AH31" s="291" t="s">
        <v>512</v>
      </c>
      <c r="AI31" s="291" t="s">
        <v>513</v>
      </c>
      <c r="AJ31" s="291" t="s">
        <v>514</v>
      </c>
      <c r="AK31" s="291" t="s">
        <v>515</v>
      </c>
      <c r="AL31" s="291" t="s">
        <v>516</v>
      </c>
      <c r="AM31" s="291" t="s">
        <v>517</v>
      </c>
      <c r="AN31" s="291" t="s">
        <v>518</v>
      </c>
      <c r="AO31" s="291" t="s">
        <v>519</v>
      </c>
      <c r="AP31" s="291" t="s">
        <v>520</v>
      </c>
      <c r="AQ31" s="291" t="s">
        <v>521</v>
      </c>
      <c r="AR31" s="291" t="s">
        <v>522</v>
      </c>
      <c r="AS31" s="291" t="s">
        <v>523</v>
      </c>
      <c r="AT31" s="291" t="s">
        <v>524</v>
      </c>
      <c r="AU31" s="291" t="s">
        <v>525</v>
      </c>
      <c r="AV31" s="291" t="s">
        <v>526</v>
      </c>
      <c r="AW31" s="291" t="s">
        <v>527</v>
      </c>
      <c r="AX31" s="291" t="s">
        <v>528</v>
      </c>
      <c r="AY31" s="291" t="s">
        <v>529</v>
      </c>
      <c r="AZ31" s="291" t="s">
        <v>530</v>
      </c>
      <c r="BA31" s="291" t="s">
        <v>531</v>
      </c>
      <c r="BB31" s="291" t="s">
        <v>532</v>
      </c>
      <c r="BC31" s="291" t="s">
        <v>533</v>
      </c>
      <c r="BD31" s="291" t="s">
        <v>534</v>
      </c>
      <c r="BE31" s="291" t="s">
        <v>535</v>
      </c>
      <c r="BF31" s="291" t="s">
        <v>536</v>
      </c>
      <c r="BG31" s="291" t="s">
        <v>537</v>
      </c>
      <c r="BH31" s="291" t="s">
        <v>538</v>
      </c>
      <c r="BI31" s="291" t="s">
        <v>539</v>
      </c>
      <c r="BJ31" s="291" t="s">
        <v>540</v>
      </c>
      <c r="BK31" s="291" t="s">
        <v>541</v>
      </c>
      <c r="BL31" s="291" t="s">
        <v>542</v>
      </c>
      <c r="BM31" s="291" t="s">
        <v>543</v>
      </c>
      <c r="BN31" s="291" t="s">
        <v>544</v>
      </c>
      <c r="BO31" s="291" t="s">
        <v>545</v>
      </c>
      <c r="BP31" s="291" t="s">
        <v>546</v>
      </c>
      <c r="BQ31" s="291" t="s">
        <v>547</v>
      </c>
      <c r="BR31" s="291" t="s">
        <v>548</v>
      </c>
      <c r="BS31" s="291" t="s">
        <v>549</v>
      </c>
      <c r="BT31" s="291" t="s">
        <v>550</v>
      </c>
      <c r="BU31" s="291" t="s">
        <v>551</v>
      </c>
      <c r="BV31" s="291" t="s">
        <v>552</v>
      </c>
      <c r="BW31" s="291" t="s">
        <v>553</v>
      </c>
      <c r="BX31" s="291" t="s">
        <v>554</v>
      </c>
      <c r="BY31" s="291" t="s">
        <v>555</v>
      </c>
      <c r="BZ31" s="291" t="s">
        <v>556</v>
      </c>
      <c r="CA31" s="291" t="s">
        <v>557</v>
      </c>
      <c r="CB31" s="291" t="s">
        <v>558</v>
      </c>
      <c r="CC31" s="291" t="s">
        <v>559</v>
      </c>
      <c r="CD31" s="291" t="s">
        <v>560</v>
      </c>
      <c r="CE31" s="291" t="s">
        <v>561</v>
      </c>
      <c r="CF31" s="291" t="s">
        <v>562</v>
      </c>
      <c r="CG31" s="291" t="s">
        <v>563</v>
      </c>
      <c r="CH31" s="291" t="s">
        <v>564</v>
      </c>
      <c r="CI31" s="291" t="s">
        <v>565</v>
      </c>
      <c r="CJ31" s="291" t="s">
        <v>566</v>
      </c>
      <c r="CK31" s="291" t="s">
        <v>567</v>
      </c>
      <c r="CL31" s="291" t="s">
        <v>568</v>
      </c>
      <c r="CM31" s="291" t="s">
        <v>569</v>
      </c>
      <c r="CN31" s="291" t="s">
        <v>570</v>
      </c>
      <c r="CO31" s="291" t="s">
        <v>571</v>
      </c>
      <c r="CP31" s="291" t="s">
        <v>572</v>
      </c>
      <c r="CQ31" s="291" t="s">
        <v>573</v>
      </c>
      <c r="CR31" s="291" t="s">
        <v>574</v>
      </c>
      <c r="CS31" s="291" t="s">
        <v>575</v>
      </c>
      <c r="CT31" s="291" t="s">
        <v>576</v>
      </c>
      <c r="CU31" s="291" t="s">
        <v>577</v>
      </c>
      <c r="CV31" s="291" t="s">
        <v>578</v>
      </c>
      <c r="CW31" s="291" t="s">
        <v>579</v>
      </c>
      <c r="CX31" s="291" t="s">
        <v>580</v>
      </c>
      <c r="CY31" s="291" t="s">
        <v>581</v>
      </c>
      <c r="CZ31" s="291" t="s">
        <v>582</v>
      </c>
      <c r="DA31" s="291" t="s">
        <v>583</v>
      </c>
      <c r="DB31" s="291" t="s">
        <v>584</v>
      </c>
      <c r="DC31" s="291" t="s">
        <v>585</v>
      </c>
      <c r="DD31" s="291" t="s">
        <v>586</v>
      </c>
      <c r="DE31" s="291" t="s">
        <v>587</v>
      </c>
      <c r="DF31" s="291" t="s">
        <v>588</v>
      </c>
      <c r="DG31" s="291" t="s">
        <v>589</v>
      </c>
      <c r="DH31" s="291" t="s">
        <v>590</v>
      </c>
      <c r="DI31" s="291" t="s">
        <v>591</v>
      </c>
      <c r="DJ31" s="291" t="s">
        <v>658</v>
      </c>
      <c r="DK31" s="291" t="s">
        <v>592</v>
      </c>
      <c r="DL31" s="291" t="s">
        <v>593</v>
      </c>
      <c r="DM31" s="291" t="s">
        <v>594</v>
      </c>
      <c r="DN31" s="291" t="s">
        <v>659</v>
      </c>
      <c r="DO31" s="291" t="s">
        <v>595</v>
      </c>
      <c r="DP31" s="291" t="s">
        <v>596</v>
      </c>
      <c r="DQ31" s="291" t="s">
        <v>597</v>
      </c>
      <c r="DR31" s="291" t="s">
        <v>598</v>
      </c>
      <c r="DS31" s="291" t="s">
        <v>599</v>
      </c>
      <c r="DT31" s="291" t="s">
        <v>600</v>
      </c>
      <c r="DU31" s="289"/>
      <c r="DV31" s="289"/>
      <c r="DW31" s="289"/>
      <c r="DX31" s="289"/>
      <c r="DY31" s="292" t="s">
        <v>121</v>
      </c>
      <c r="DZ31" s="292" t="s">
        <v>784</v>
      </c>
      <c r="EA31" s="292" t="s">
        <v>785</v>
      </c>
      <c r="EB31" s="292" t="s">
        <v>786</v>
      </c>
      <c r="EC31" s="292" t="s">
        <v>787</v>
      </c>
      <c r="ED31" s="292" t="s">
        <v>788</v>
      </c>
      <c r="EE31" s="292" t="s">
        <v>789</v>
      </c>
      <c r="EF31" s="293" t="s">
        <v>790</v>
      </c>
      <c r="EG31" s="292" t="s">
        <v>791</v>
      </c>
      <c r="EH31" s="292" t="s">
        <v>792</v>
      </c>
      <c r="EI31" s="292" t="s">
        <v>793</v>
      </c>
      <c r="EJ31" s="292" t="s">
        <v>794</v>
      </c>
      <c r="EK31" s="292" t="s">
        <v>795</v>
      </c>
      <c r="EL31" s="292" t="s">
        <v>796</v>
      </c>
      <c r="EM31" s="292" t="s">
        <v>797</v>
      </c>
      <c r="EN31" s="292" t="s">
        <v>798</v>
      </c>
      <c r="EO31" s="294" t="s">
        <v>799</v>
      </c>
      <c r="EP31" s="295" t="s">
        <v>800</v>
      </c>
      <c r="EQ31" s="296" t="s">
        <v>801</v>
      </c>
    </row>
    <row r="32" spans="1:147">
      <c r="A32" s="288"/>
      <c r="B32" s="289"/>
      <c r="C32" s="289"/>
      <c r="D32" s="289"/>
      <c r="E32" s="289"/>
      <c r="F32" s="289"/>
      <c r="G32" s="289"/>
      <c r="H32" s="289"/>
      <c r="I32" s="289"/>
      <c r="J32" s="290"/>
      <c r="K32" s="289"/>
      <c r="L32" s="289"/>
      <c r="M32" s="289"/>
      <c r="N32" s="289"/>
      <c r="O32" s="289"/>
      <c r="P32" s="289"/>
      <c r="Q32" s="289" t="s">
        <v>603</v>
      </c>
      <c r="R32" s="297" t="s">
        <v>231</v>
      </c>
      <c r="S32" s="298" t="s">
        <v>383</v>
      </c>
      <c r="T32" s="298" t="s">
        <v>384</v>
      </c>
      <c r="U32" s="299" t="s">
        <v>385</v>
      </c>
      <c r="V32" s="300">
        <v>8.7729999999999997</v>
      </c>
      <c r="W32" s="300">
        <v>5.07</v>
      </c>
      <c r="X32" s="300">
        <v>0</v>
      </c>
      <c r="Y32" s="301">
        <v>5.07</v>
      </c>
      <c r="Z32" s="302">
        <v>1.72</v>
      </c>
      <c r="AA32" s="302">
        <v>0</v>
      </c>
      <c r="AB32" s="302">
        <v>1.72</v>
      </c>
      <c r="AC32" s="302">
        <v>0</v>
      </c>
      <c r="AD32" s="302">
        <v>0</v>
      </c>
      <c r="AE32" s="303">
        <v>0</v>
      </c>
      <c r="AF32" s="303">
        <v>1.72</v>
      </c>
      <c r="AG32" s="303">
        <v>0</v>
      </c>
      <c r="AH32" s="303">
        <v>1.72</v>
      </c>
      <c r="AI32" s="301">
        <v>3.7029999999999994</v>
      </c>
      <c r="AJ32" s="302">
        <v>0.28999999999999998</v>
      </c>
      <c r="AK32" s="302">
        <v>0</v>
      </c>
      <c r="AL32" s="303">
        <v>0.28999999999999998</v>
      </c>
      <c r="AM32" s="302">
        <v>0.98</v>
      </c>
      <c r="AN32" s="303">
        <v>1.27</v>
      </c>
      <c r="AO32" s="302">
        <v>0.16</v>
      </c>
      <c r="AP32" s="302">
        <v>0</v>
      </c>
      <c r="AQ32" s="302">
        <v>0.16</v>
      </c>
      <c r="AR32" s="302">
        <v>0.24</v>
      </c>
      <c r="AS32" s="302">
        <v>0</v>
      </c>
      <c r="AT32" s="302">
        <v>0.24</v>
      </c>
      <c r="AU32" s="302">
        <v>0.4</v>
      </c>
      <c r="AV32" s="302">
        <v>0</v>
      </c>
      <c r="AW32" s="302">
        <v>0.4</v>
      </c>
      <c r="AX32" s="302">
        <v>4.34</v>
      </c>
      <c r="AY32" s="302">
        <v>1176.7</v>
      </c>
      <c r="AZ32" s="303">
        <v>1181.04</v>
      </c>
      <c r="BA32" s="302">
        <v>100</v>
      </c>
      <c r="BB32" s="302">
        <v>0</v>
      </c>
      <c r="BC32" s="302">
        <v>223.87</v>
      </c>
      <c r="BD32" s="303">
        <v>323.87</v>
      </c>
      <c r="BE32" s="297"/>
      <c r="BF32" s="297"/>
      <c r="BG32" s="302"/>
      <c r="BH32" s="297"/>
      <c r="BI32" s="297"/>
      <c r="BJ32" s="297"/>
      <c r="BK32" s="302"/>
      <c r="BL32" s="297"/>
      <c r="BM32" s="297"/>
      <c r="BN32" s="302"/>
      <c r="BO32" s="297"/>
      <c r="BP32" s="297"/>
      <c r="BQ32" s="297"/>
      <c r="BR32" s="302">
        <v>0</v>
      </c>
      <c r="BS32" s="302">
        <v>0.94</v>
      </c>
      <c r="BT32" s="302">
        <v>1.17</v>
      </c>
      <c r="BU32" s="303">
        <v>2.11</v>
      </c>
      <c r="BV32" s="302">
        <v>0</v>
      </c>
      <c r="BW32" s="302">
        <v>0</v>
      </c>
      <c r="BX32" s="303">
        <v>0</v>
      </c>
      <c r="BY32" s="302">
        <v>0</v>
      </c>
      <c r="BZ32" s="302">
        <v>0</v>
      </c>
      <c r="CA32" s="302">
        <v>0</v>
      </c>
      <c r="CB32" s="302">
        <v>0.04</v>
      </c>
      <c r="CC32" s="302">
        <v>0</v>
      </c>
      <c r="CD32" s="303">
        <v>0.04</v>
      </c>
      <c r="CE32" s="303">
        <v>0.04</v>
      </c>
      <c r="CF32" s="303">
        <v>0</v>
      </c>
      <c r="CG32" s="303">
        <v>0.04</v>
      </c>
      <c r="CH32" s="303">
        <v>0</v>
      </c>
      <c r="CI32" s="303">
        <v>0</v>
      </c>
      <c r="CJ32" s="303">
        <v>0</v>
      </c>
      <c r="CK32" s="303">
        <v>0</v>
      </c>
      <c r="CL32" s="303">
        <v>0</v>
      </c>
      <c r="CM32" s="303">
        <v>0</v>
      </c>
      <c r="CN32" s="303">
        <v>0</v>
      </c>
      <c r="CO32" s="303">
        <v>0</v>
      </c>
      <c r="CP32" s="303">
        <v>0</v>
      </c>
      <c r="CQ32" s="303">
        <v>0</v>
      </c>
      <c r="CR32" s="302">
        <v>0</v>
      </c>
      <c r="CS32" s="302">
        <v>0</v>
      </c>
      <c r="CT32" s="302">
        <v>0</v>
      </c>
      <c r="CU32" s="302">
        <v>0</v>
      </c>
      <c r="CV32" s="302">
        <v>0</v>
      </c>
      <c r="CW32" s="302">
        <v>0</v>
      </c>
      <c r="CX32" s="302">
        <v>0</v>
      </c>
      <c r="CY32" s="302">
        <v>0</v>
      </c>
      <c r="CZ32" s="302">
        <v>0</v>
      </c>
      <c r="DA32" s="302">
        <v>0</v>
      </c>
      <c r="DB32" s="302">
        <v>0</v>
      </c>
      <c r="DC32" s="302">
        <v>0</v>
      </c>
      <c r="DD32" s="302">
        <v>0</v>
      </c>
      <c r="DE32" s="302">
        <v>0</v>
      </c>
      <c r="DF32" s="302">
        <v>0</v>
      </c>
      <c r="DG32" s="302">
        <v>0</v>
      </c>
      <c r="DH32" s="302">
        <v>0</v>
      </c>
      <c r="DI32" s="302">
        <v>0</v>
      </c>
      <c r="DJ32" s="302">
        <v>0</v>
      </c>
      <c r="DK32" s="302">
        <v>0</v>
      </c>
      <c r="DL32" s="303">
        <v>7.4499999999999993</v>
      </c>
      <c r="DM32" s="303">
        <v>0</v>
      </c>
      <c r="DN32" s="303">
        <v>7.4499999999999993</v>
      </c>
      <c r="DO32" s="303">
        <v>1178.1500000000001</v>
      </c>
      <c r="DP32" s="303">
        <v>0</v>
      </c>
      <c r="DQ32" s="303">
        <v>1178.1500000000001</v>
      </c>
      <c r="DR32" s="303">
        <v>1185.6000000000001</v>
      </c>
      <c r="DS32" s="303">
        <v>0</v>
      </c>
      <c r="DT32" s="303">
        <v>1185.6000000000001</v>
      </c>
      <c r="DU32" s="289"/>
      <c r="DV32" s="289"/>
      <c r="DW32" s="289"/>
      <c r="DX32" s="289"/>
      <c r="DY32" s="289">
        <v>2005</v>
      </c>
      <c r="DZ32" s="289">
        <v>4800083</v>
      </c>
      <c r="EA32" s="289" t="s">
        <v>716</v>
      </c>
      <c r="EB32" s="289" t="s">
        <v>717</v>
      </c>
      <c r="EC32" s="289" t="s">
        <v>718</v>
      </c>
      <c r="ED32" s="289" t="s">
        <v>719</v>
      </c>
      <c r="EE32" s="289" t="s">
        <v>665</v>
      </c>
      <c r="EF32" s="289">
        <v>82716</v>
      </c>
      <c r="EG32" s="289">
        <v>560</v>
      </c>
      <c r="EH32" s="289">
        <v>0</v>
      </c>
      <c r="EI32" s="289">
        <v>5</v>
      </c>
      <c r="EJ32" s="289" t="s">
        <v>714</v>
      </c>
      <c r="EK32" s="289">
        <v>1</v>
      </c>
      <c r="EL32" s="289">
        <v>2</v>
      </c>
      <c r="EM32" s="289" t="s">
        <v>720</v>
      </c>
      <c r="EN32" s="289">
        <v>2</v>
      </c>
      <c r="EO32" s="289">
        <v>104589</v>
      </c>
      <c r="EP32" s="304">
        <v>4707316</v>
      </c>
      <c r="EQ32" s="305">
        <v>62</v>
      </c>
    </row>
    <row r="33" spans="1:147">
      <c r="A33" s="339" t="s">
        <v>857</v>
      </c>
      <c r="B33" s="340">
        <f>GETPIVOTDATA("Production",$E$43,"FIPS State Code",300,"FIPS County Code",87)/365.25</f>
        <v>36622.976043805611</v>
      </c>
      <c r="C33" s="341" t="s">
        <v>805</v>
      </c>
      <c r="D33" s="289"/>
      <c r="E33" s="306"/>
      <c r="F33" s="307"/>
      <c r="G33" s="306" t="s">
        <v>660</v>
      </c>
      <c r="H33" s="307"/>
      <c r="I33" s="307"/>
      <c r="J33" s="308"/>
      <c r="K33" s="289"/>
      <c r="L33" s="289"/>
      <c r="M33" s="289"/>
      <c r="N33" s="289"/>
      <c r="O33" s="289"/>
      <c r="P33" s="289"/>
      <c r="Q33" s="289" t="s">
        <v>604</v>
      </c>
      <c r="R33" s="297" t="s">
        <v>231</v>
      </c>
      <c r="S33" s="298" t="s">
        <v>383</v>
      </c>
      <c r="T33" s="298" t="s">
        <v>386</v>
      </c>
      <c r="U33" s="299" t="s">
        <v>387</v>
      </c>
      <c r="V33" s="300">
        <v>13.148999999999999</v>
      </c>
      <c r="W33" s="300">
        <v>1.56</v>
      </c>
      <c r="X33" s="300">
        <v>4.88</v>
      </c>
      <c r="Y33" s="301">
        <v>6.4399999999999995</v>
      </c>
      <c r="Z33" s="302">
        <v>0.27</v>
      </c>
      <c r="AA33" s="302">
        <v>0</v>
      </c>
      <c r="AB33" s="302">
        <v>0.27</v>
      </c>
      <c r="AC33" s="302">
        <v>0.84</v>
      </c>
      <c r="AD33" s="302">
        <v>0</v>
      </c>
      <c r="AE33" s="303">
        <v>0.84</v>
      </c>
      <c r="AF33" s="303">
        <v>1.1100000000000001</v>
      </c>
      <c r="AG33" s="303">
        <v>0</v>
      </c>
      <c r="AH33" s="303">
        <v>1.1100000000000001</v>
      </c>
      <c r="AI33" s="301">
        <v>6.7089999999999987</v>
      </c>
      <c r="AJ33" s="302">
        <v>0.52</v>
      </c>
      <c r="AK33" s="302">
        <v>0</v>
      </c>
      <c r="AL33" s="303">
        <v>0.52</v>
      </c>
      <c r="AM33" s="302">
        <v>0.63</v>
      </c>
      <c r="AN33" s="303">
        <v>1.1499999999999999</v>
      </c>
      <c r="AO33" s="302">
        <v>0.01</v>
      </c>
      <c r="AP33" s="302">
        <v>0</v>
      </c>
      <c r="AQ33" s="302">
        <v>0.01</v>
      </c>
      <c r="AR33" s="302">
        <v>0</v>
      </c>
      <c r="AS33" s="302">
        <v>0</v>
      </c>
      <c r="AT33" s="302">
        <v>0</v>
      </c>
      <c r="AU33" s="302">
        <v>0.01</v>
      </c>
      <c r="AV33" s="302">
        <v>0</v>
      </c>
      <c r="AW33" s="302">
        <v>0.01</v>
      </c>
      <c r="AX33" s="302">
        <v>4.12</v>
      </c>
      <c r="AY33" s="302">
        <v>267.33999999999997</v>
      </c>
      <c r="AZ33" s="303">
        <v>271.45999999999998</v>
      </c>
      <c r="BA33" s="302">
        <v>9.68</v>
      </c>
      <c r="BB33" s="302">
        <v>0</v>
      </c>
      <c r="BC33" s="302">
        <v>48.44</v>
      </c>
      <c r="BD33" s="303">
        <v>58.12</v>
      </c>
      <c r="BE33" s="297"/>
      <c r="BF33" s="297"/>
      <c r="BG33" s="302"/>
      <c r="BH33" s="297"/>
      <c r="BI33" s="297"/>
      <c r="BJ33" s="297"/>
      <c r="BK33" s="302"/>
      <c r="BL33" s="297"/>
      <c r="BM33" s="297"/>
      <c r="BN33" s="302"/>
      <c r="BO33" s="297"/>
      <c r="BP33" s="297"/>
      <c r="BQ33" s="297"/>
      <c r="BR33" s="302">
        <v>0</v>
      </c>
      <c r="BS33" s="302">
        <v>1.1000000000000001</v>
      </c>
      <c r="BT33" s="302">
        <v>0.28000000000000003</v>
      </c>
      <c r="BU33" s="303">
        <v>1.3800000000000001</v>
      </c>
      <c r="BV33" s="302">
        <v>0</v>
      </c>
      <c r="BW33" s="302">
        <v>0</v>
      </c>
      <c r="BX33" s="303">
        <v>0</v>
      </c>
      <c r="BY33" s="302">
        <v>0</v>
      </c>
      <c r="BZ33" s="302">
        <v>1.83</v>
      </c>
      <c r="CA33" s="302">
        <v>1.83</v>
      </c>
      <c r="CB33" s="302">
        <v>2.67</v>
      </c>
      <c r="CC33" s="302">
        <v>0</v>
      </c>
      <c r="CD33" s="303">
        <v>2.67</v>
      </c>
      <c r="CE33" s="303">
        <v>2.67</v>
      </c>
      <c r="CF33" s="303">
        <v>1.83</v>
      </c>
      <c r="CG33" s="303">
        <v>4.5</v>
      </c>
      <c r="CH33" s="303">
        <v>0</v>
      </c>
      <c r="CI33" s="303">
        <v>0</v>
      </c>
      <c r="CJ33" s="303">
        <v>0</v>
      </c>
      <c r="CK33" s="303">
        <v>0</v>
      </c>
      <c r="CL33" s="303">
        <v>0</v>
      </c>
      <c r="CM33" s="303">
        <v>0</v>
      </c>
      <c r="CN33" s="303">
        <v>0</v>
      </c>
      <c r="CO33" s="303">
        <v>0</v>
      </c>
      <c r="CP33" s="303">
        <v>0</v>
      </c>
      <c r="CQ33" s="303">
        <v>0</v>
      </c>
      <c r="CR33" s="302">
        <v>0</v>
      </c>
      <c r="CS33" s="302">
        <v>0</v>
      </c>
      <c r="CT33" s="302">
        <v>0</v>
      </c>
      <c r="CU33" s="302">
        <v>0</v>
      </c>
      <c r="CV33" s="302">
        <v>0</v>
      </c>
      <c r="CW33" s="302">
        <v>0</v>
      </c>
      <c r="CX33" s="302">
        <v>0</v>
      </c>
      <c r="CY33" s="302">
        <v>0</v>
      </c>
      <c r="CZ33" s="302">
        <v>0</v>
      </c>
      <c r="DA33" s="302">
        <v>0</v>
      </c>
      <c r="DB33" s="302">
        <v>0</v>
      </c>
      <c r="DC33" s="302">
        <v>0</v>
      </c>
      <c r="DD33" s="302">
        <v>0</v>
      </c>
      <c r="DE33" s="302">
        <v>0</v>
      </c>
      <c r="DF33" s="302">
        <v>0</v>
      </c>
      <c r="DG33" s="302">
        <v>0</v>
      </c>
      <c r="DH33" s="302">
        <v>0</v>
      </c>
      <c r="DI33" s="302">
        <v>0</v>
      </c>
      <c r="DJ33" s="302">
        <v>0</v>
      </c>
      <c r="DK33" s="302">
        <v>0</v>
      </c>
      <c r="DL33" s="303">
        <v>6.02</v>
      </c>
      <c r="DM33" s="303">
        <v>1.83</v>
      </c>
      <c r="DN33" s="303">
        <v>7.85</v>
      </c>
      <c r="DO33" s="303">
        <v>271.12999999999994</v>
      </c>
      <c r="DP33" s="303">
        <v>0</v>
      </c>
      <c r="DQ33" s="303">
        <v>271.12999999999994</v>
      </c>
      <c r="DR33" s="303">
        <v>277.14999999999992</v>
      </c>
      <c r="DS33" s="303">
        <v>1.83</v>
      </c>
      <c r="DT33" s="303">
        <v>278.9799999999999</v>
      </c>
      <c r="DU33" s="289"/>
      <c r="DV33" s="289"/>
      <c r="DW33" s="289"/>
      <c r="DX33" s="289"/>
      <c r="DY33" s="289">
        <v>2005</v>
      </c>
      <c r="DZ33" s="289">
        <v>4800086</v>
      </c>
      <c r="EA33" s="289" t="s">
        <v>721</v>
      </c>
      <c r="EB33" s="289" t="s">
        <v>722</v>
      </c>
      <c r="EC33" s="289" t="s">
        <v>723</v>
      </c>
      <c r="ED33" s="289" t="s">
        <v>724</v>
      </c>
      <c r="EE33" s="289" t="s">
        <v>665</v>
      </c>
      <c r="EF33" s="289">
        <v>83101</v>
      </c>
      <c r="EG33" s="289">
        <v>560</v>
      </c>
      <c r="EH33" s="289">
        <v>0</v>
      </c>
      <c r="EI33" s="289">
        <v>23</v>
      </c>
      <c r="EJ33" s="289" t="s">
        <v>714</v>
      </c>
      <c r="EK33" s="289">
        <v>3</v>
      </c>
      <c r="EL33" s="289">
        <v>2</v>
      </c>
      <c r="EM33" s="289" t="s">
        <v>725</v>
      </c>
      <c r="EN33" s="289">
        <v>2</v>
      </c>
      <c r="EO33" s="289">
        <v>551525</v>
      </c>
      <c r="EP33" s="304">
        <v>4616597</v>
      </c>
      <c r="EQ33" s="305">
        <v>271</v>
      </c>
    </row>
    <row r="34" spans="1:147">
      <c r="A34" s="329"/>
      <c r="B34" s="342">
        <f>B33*CONVERT(2000,"lbm","kg")</f>
        <v>33223805.000326023</v>
      </c>
      <c r="C34" s="343" t="s">
        <v>806</v>
      </c>
      <c r="D34" s="289"/>
      <c r="E34" s="306" t="s">
        <v>601</v>
      </c>
      <c r="F34" s="306" t="s">
        <v>499</v>
      </c>
      <c r="G34" s="306" t="s">
        <v>661</v>
      </c>
      <c r="H34" s="309" t="s">
        <v>662</v>
      </c>
      <c r="I34" s="309" t="s">
        <v>663</v>
      </c>
      <c r="J34" s="310" t="s">
        <v>664</v>
      </c>
      <c r="K34" s="289"/>
      <c r="L34" s="289"/>
      <c r="M34" s="289"/>
      <c r="N34" s="289"/>
      <c r="O34" s="289"/>
      <c r="P34" s="289"/>
      <c r="Q34" s="289" t="s">
        <v>605</v>
      </c>
      <c r="R34" s="297" t="s">
        <v>231</v>
      </c>
      <c r="S34" s="298" t="s">
        <v>383</v>
      </c>
      <c r="T34" s="298" t="s">
        <v>388</v>
      </c>
      <c r="U34" s="299" t="s">
        <v>389</v>
      </c>
      <c r="V34" s="300">
        <v>6.6289999999999996</v>
      </c>
      <c r="W34" s="300">
        <v>3.13</v>
      </c>
      <c r="X34" s="300">
        <v>2.36</v>
      </c>
      <c r="Y34" s="301">
        <v>5.49</v>
      </c>
      <c r="Z34" s="302">
        <v>0.48</v>
      </c>
      <c r="AA34" s="302">
        <v>0</v>
      </c>
      <c r="AB34" s="302">
        <v>0.48</v>
      </c>
      <c r="AC34" s="302">
        <v>0.37</v>
      </c>
      <c r="AD34" s="302">
        <v>0</v>
      </c>
      <c r="AE34" s="303">
        <v>0.37</v>
      </c>
      <c r="AF34" s="303">
        <v>0.85</v>
      </c>
      <c r="AG34" s="303">
        <v>0</v>
      </c>
      <c r="AH34" s="303">
        <v>0.85</v>
      </c>
      <c r="AI34" s="301">
        <v>1.1389999999999998</v>
      </c>
      <c r="AJ34" s="302">
        <v>0.09</v>
      </c>
      <c r="AK34" s="302">
        <v>0</v>
      </c>
      <c r="AL34" s="303">
        <v>0.09</v>
      </c>
      <c r="AM34" s="302">
        <v>0.48</v>
      </c>
      <c r="AN34" s="303">
        <v>0.56999999999999995</v>
      </c>
      <c r="AO34" s="302">
        <v>0</v>
      </c>
      <c r="AP34" s="302">
        <v>0</v>
      </c>
      <c r="AQ34" s="302">
        <v>0</v>
      </c>
      <c r="AR34" s="302">
        <v>0</v>
      </c>
      <c r="AS34" s="302">
        <v>0</v>
      </c>
      <c r="AT34" s="302">
        <v>0</v>
      </c>
      <c r="AU34" s="302">
        <v>0</v>
      </c>
      <c r="AV34" s="302">
        <v>0</v>
      </c>
      <c r="AW34" s="302">
        <v>0</v>
      </c>
      <c r="AX34" s="302">
        <v>3.42</v>
      </c>
      <c r="AY34" s="302">
        <v>231.08</v>
      </c>
      <c r="AZ34" s="303">
        <v>234.5</v>
      </c>
      <c r="BA34" s="302">
        <v>14.88</v>
      </c>
      <c r="BB34" s="302">
        <v>0</v>
      </c>
      <c r="BC34" s="302">
        <v>39.549999999999997</v>
      </c>
      <c r="BD34" s="303">
        <v>54.43</v>
      </c>
      <c r="BE34" s="297"/>
      <c r="BF34" s="297"/>
      <c r="BG34" s="302"/>
      <c r="BH34" s="297"/>
      <c r="BI34" s="297"/>
      <c r="BJ34" s="297"/>
      <c r="BK34" s="302"/>
      <c r="BL34" s="297"/>
      <c r="BM34" s="297"/>
      <c r="BN34" s="302"/>
      <c r="BO34" s="297"/>
      <c r="BP34" s="297"/>
      <c r="BQ34" s="297"/>
      <c r="BR34" s="302">
        <v>0</v>
      </c>
      <c r="BS34" s="302">
        <v>0.19</v>
      </c>
      <c r="BT34" s="302">
        <v>0.86</v>
      </c>
      <c r="BU34" s="303">
        <v>1.05</v>
      </c>
      <c r="BV34" s="302">
        <v>0</v>
      </c>
      <c r="BW34" s="302">
        <v>0</v>
      </c>
      <c r="BX34" s="303">
        <v>0</v>
      </c>
      <c r="BY34" s="302">
        <v>0</v>
      </c>
      <c r="BZ34" s="302">
        <v>0</v>
      </c>
      <c r="CA34" s="302">
        <v>0</v>
      </c>
      <c r="CB34" s="302">
        <v>0</v>
      </c>
      <c r="CC34" s="302">
        <v>0</v>
      </c>
      <c r="CD34" s="303">
        <v>0</v>
      </c>
      <c r="CE34" s="303">
        <v>0</v>
      </c>
      <c r="CF34" s="303">
        <v>0</v>
      </c>
      <c r="CG34" s="303">
        <v>0</v>
      </c>
      <c r="CH34" s="303">
        <v>0</v>
      </c>
      <c r="CI34" s="303">
        <v>0</v>
      </c>
      <c r="CJ34" s="303">
        <v>0</v>
      </c>
      <c r="CK34" s="303">
        <v>0</v>
      </c>
      <c r="CL34" s="303">
        <v>0</v>
      </c>
      <c r="CM34" s="303">
        <v>0</v>
      </c>
      <c r="CN34" s="303">
        <v>0</v>
      </c>
      <c r="CO34" s="303">
        <v>0</v>
      </c>
      <c r="CP34" s="303">
        <v>0</v>
      </c>
      <c r="CQ34" s="303">
        <v>0</v>
      </c>
      <c r="CR34" s="302">
        <v>0</v>
      </c>
      <c r="CS34" s="302">
        <v>0</v>
      </c>
      <c r="CT34" s="302">
        <v>0</v>
      </c>
      <c r="CU34" s="302">
        <v>0</v>
      </c>
      <c r="CV34" s="302">
        <v>0</v>
      </c>
      <c r="CW34" s="302">
        <v>0</v>
      </c>
      <c r="CX34" s="302">
        <v>0</v>
      </c>
      <c r="CY34" s="302">
        <v>0</v>
      </c>
      <c r="CZ34" s="302">
        <v>0</v>
      </c>
      <c r="DA34" s="302">
        <v>0</v>
      </c>
      <c r="DB34" s="302">
        <v>0</v>
      </c>
      <c r="DC34" s="302">
        <v>0</v>
      </c>
      <c r="DD34" s="302">
        <v>0</v>
      </c>
      <c r="DE34" s="302">
        <v>0</v>
      </c>
      <c r="DF34" s="302">
        <v>0</v>
      </c>
      <c r="DG34" s="302">
        <v>0</v>
      </c>
      <c r="DH34" s="302">
        <v>0</v>
      </c>
      <c r="DI34" s="302">
        <v>0</v>
      </c>
      <c r="DJ34" s="302">
        <v>0</v>
      </c>
      <c r="DK34" s="302">
        <v>0</v>
      </c>
      <c r="DL34" s="303">
        <v>4.18</v>
      </c>
      <c r="DM34" s="303">
        <v>0</v>
      </c>
      <c r="DN34" s="303">
        <v>4.18</v>
      </c>
      <c r="DO34" s="303">
        <v>232.31000000000003</v>
      </c>
      <c r="DP34" s="303">
        <v>0</v>
      </c>
      <c r="DQ34" s="303">
        <v>232.31000000000003</v>
      </c>
      <c r="DR34" s="303">
        <v>236.49000000000004</v>
      </c>
      <c r="DS34" s="303">
        <v>0</v>
      </c>
      <c r="DT34" s="303">
        <v>236.49000000000004</v>
      </c>
      <c r="DU34" s="289"/>
      <c r="DV34" s="289"/>
      <c r="DW34" s="289"/>
      <c r="DX34" s="289"/>
      <c r="DY34" s="289">
        <v>2005</v>
      </c>
      <c r="DZ34" s="289">
        <v>4800677</v>
      </c>
      <c r="EA34" s="289" t="s">
        <v>726</v>
      </c>
      <c r="EB34" s="289" t="s">
        <v>727</v>
      </c>
      <c r="EC34" s="289" t="s">
        <v>728</v>
      </c>
      <c r="ED34" s="289" t="s">
        <v>729</v>
      </c>
      <c r="EE34" s="289" t="s">
        <v>665</v>
      </c>
      <c r="EF34" s="289">
        <v>82942</v>
      </c>
      <c r="EG34" s="289">
        <v>560</v>
      </c>
      <c r="EH34" s="289">
        <v>0</v>
      </c>
      <c r="EI34" s="289">
        <v>37</v>
      </c>
      <c r="EJ34" s="289" t="s">
        <v>714</v>
      </c>
      <c r="EK34" s="289">
        <v>1</v>
      </c>
      <c r="EL34" s="289">
        <v>2</v>
      </c>
      <c r="EM34" s="289" t="s">
        <v>730</v>
      </c>
      <c r="EN34" s="289">
        <v>2</v>
      </c>
      <c r="EO34" s="289">
        <v>414702</v>
      </c>
      <c r="EP34" s="304">
        <v>3346097</v>
      </c>
      <c r="EQ34" s="305">
        <v>226</v>
      </c>
    </row>
    <row r="35" spans="1:147">
      <c r="A35" s="339" t="s">
        <v>807</v>
      </c>
      <c r="B35" s="340">
        <f>GETPIVOTDATA("Average of Mining, groundwater withdrawals, fresh, in Mgal/d",$E$33,"County","Rosebud","Concatenated state-county FIPS code","30087")*10^6*CONVERT(1,"gal","l")</f>
        <v>340687.06056000001</v>
      </c>
      <c r="C35" s="341" t="s">
        <v>808</v>
      </c>
      <c r="D35" s="398">
        <f>B35/($B$35+$B$38+$B$40+$B$37)</f>
        <v>4.2452830188679257E-2</v>
      </c>
      <c r="E35" s="306" t="s">
        <v>645</v>
      </c>
      <c r="F35" s="306" t="s">
        <v>471</v>
      </c>
      <c r="G35" s="311">
        <v>0.09</v>
      </c>
      <c r="H35" s="312">
        <v>0</v>
      </c>
      <c r="I35" s="312">
        <v>2.0299999999999998</v>
      </c>
      <c r="J35" s="313">
        <v>0</v>
      </c>
      <c r="K35" s="289"/>
      <c r="L35" s="289"/>
      <c r="M35" s="289"/>
      <c r="N35" s="289"/>
      <c r="O35" s="289"/>
      <c r="P35" s="289"/>
      <c r="Q35" s="289" t="s">
        <v>606</v>
      </c>
      <c r="R35" s="297" t="s">
        <v>231</v>
      </c>
      <c r="S35" s="298" t="s">
        <v>383</v>
      </c>
      <c r="T35" s="298" t="s">
        <v>390</v>
      </c>
      <c r="U35" s="299" t="s">
        <v>391</v>
      </c>
      <c r="V35" s="300">
        <v>4.5170000000000003</v>
      </c>
      <c r="W35" s="300">
        <v>2.0699999999999998</v>
      </c>
      <c r="X35" s="300">
        <v>0</v>
      </c>
      <c r="Y35" s="301">
        <v>2.0699999999999998</v>
      </c>
      <c r="Z35" s="302">
        <v>0.96</v>
      </c>
      <c r="AA35" s="302">
        <v>0</v>
      </c>
      <c r="AB35" s="302">
        <v>0.96</v>
      </c>
      <c r="AC35" s="302">
        <v>0</v>
      </c>
      <c r="AD35" s="302">
        <v>0</v>
      </c>
      <c r="AE35" s="303">
        <v>0</v>
      </c>
      <c r="AF35" s="303">
        <v>0.96</v>
      </c>
      <c r="AG35" s="303">
        <v>0</v>
      </c>
      <c r="AH35" s="303">
        <v>0.96</v>
      </c>
      <c r="AI35" s="301">
        <v>2.4470000000000005</v>
      </c>
      <c r="AJ35" s="302">
        <v>0.19</v>
      </c>
      <c r="AK35" s="302">
        <v>0</v>
      </c>
      <c r="AL35" s="303">
        <v>0.19</v>
      </c>
      <c r="AM35" s="302">
        <v>0.55000000000000004</v>
      </c>
      <c r="AN35" s="303">
        <v>0.74</v>
      </c>
      <c r="AO35" s="302">
        <v>0.02</v>
      </c>
      <c r="AP35" s="302">
        <v>0</v>
      </c>
      <c r="AQ35" s="302">
        <v>0.02</v>
      </c>
      <c r="AR35" s="302">
        <v>0</v>
      </c>
      <c r="AS35" s="302">
        <v>0</v>
      </c>
      <c r="AT35" s="302">
        <v>0</v>
      </c>
      <c r="AU35" s="302">
        <v>0.02</v>
      </c>
      <c r="AV35" s="302">
        <v>0</v>
      </c>
      <c r="AW35" s="302">
        <v>0.02</v>
      </c>
      <c r="AX35" s="302">
        <v>2.56</v>
      </c>
      <c r="AY35" s="302">
        <v>237.21</v>
      </c>
      <c r="AZ35" s="303">
        <v>239.77</v>
      </c>
      <c r="BA35" s="302">
        <v>41.42</v>
      </c>
      <c r="BB35" s="302">
        <v>0</v>
      </c>
      <c r="BC35" s="302">
        <v>15.41</v>
      </c>
      <c r="BD35" s="303">
        <v>56.83</v>
      </c>
      <c r="BE35" s="297"/>
      <c r="BF35" s="297"/>
      <c r="BG35" s="302"/>
      <c r="BH35" s="297"/>
      <c r="BI35" s="297"/>
      <c r="BJ35" s="297"/>
      <c r="BK35" s="302"/>
      <c r="BL35" s="297"/>
      <c r="BM35" s="297"/>
      <c r="BN35" s="302"/>
      <c r="BO35" s="297"/>
      <c r="BP35" s="297"/>
      <c r="BQ35" s="297"/>
      <c r="BR35" s="302">
        <v>0</v>
      </c>
      <c r="BS35" s="302">
        <v>0.08</v>
      </c>
      <c r="BT35" s="302">
        <v>0.22</v>
      </c>
      <c r="BU35" s="303">
        <v>0.3</v>
      </c>
      <c r="BV35" s="302">
        <v>0</v>
      </c>
      <c r="BW35" s="302">
        <v>0</v>
      </c>
      <c r="BX35" s="303">
        <v>0</v>
      </c>
      <c r="BY35" s="302">
        <v>0</v>
      </c>
      <c r="BZ35" s="302">
        <v>0</v>
      </c>
      <c r="CA35" s="302">
        <v>0</v>
      </c>
      <c r="CB35" s="302">
        <v>7.0000000000000007E-2</v>
      </c>
      <c r="CC35" s="302">
        <v>0</v>
      </c>
      <c r="CD35" s="303">
        <v>7.0000000000000007E-2</v>
      </c>
      <c r="CE35" s="303">
        <v>7.0000000000000007E-2</v>
      </c>
      <c r="CF35" s="303">
        <v>0</v>
      </c>
      <c r="CG35" s="303">
        <v>7.0000000000000007E-2</v>
      </c>
      <c r="CH35" s="303">
        <v>0</v>
      </c>
      <c r="CI35" s="303">
        <v>0</v>
      </c>
      <c r="CJ35" s="303">
        <v>0</v>
      </c>
      <c r="CK35" s="303">
        <v>0</v>
      </c>
      <c r="CL35" s="303">
        <v>0</v>
      </c>
      <c r="CM35" s="303">
        <v>0</v>
      </c>
      <c r="CN35" s="303">
        <v>0</v>
      </c>
      <c r="CO35" s="303">
        <v>0</v>
      </c>
      <c r="CP35" s="303">
        <v>0</v>
      </c>
      <c r="CQ35" s="303">
        <v>0</v>
      </c>
      <c r="CR35" s="302">
        <v>0</v>
      </c>
      <c r="CS35" s="302">
        <v>0</v>
      </c>
      <c r="CT35" s="302">
        <v>0</v>
      </c>
      <c r="CU35" s="302">
        <v>0</v>
      </c>
      <c r="CV35" s="302">
        <v>0</v>
      </c>
      <c r="CW35" s="302">
        <v>0</v>
      </c>
      <c r="CX35" s="302">
        <v>0</v>
      </c>
      <c r="CY35" s="302">
        <v>0</v>
      </c>
      <c r="CZ35" s="302">
        <v>0</v>
      </c>
      <c r="DA35" s="302">
        <v>0</v>
      </c>
      <c r="DB35" s="302">
        <v>0</v>
      </c>
      <c r="DC35" s="302">
        <v>0</v>
      </c>
      <c r="DD35" s="302">
        <v>0</v>
      </c>
      <c r="DE35" s="302">
        <v>0</v>
      </c>
      <c r="DF35" s="302">
        <v>0</v>
      </c>
      <c r="DG35" s="302">
        <v>0</v>
      </c>
      <c r="DH35" s="302">
        <v>0</v>
      </c>
      <c r="DI35" s="302">
        <v>0</v>
      </c>
      <c r="DJ35" s="302">
        <v>0</v>
      </c>
      <c r="DK35" s="302">
        <v>0</v>
      </c>
      <c r="DL35" s="303">
        <v>3.81</v>
      </c>
      <c r="DM35" s="303">
        <v>0</v>
      </c>
      <c r="DN35" s="303">
        <v>3.81</v>
      </c>
      <c r="DO35" s="303">
        <v>237.5</v>
      </c>
      <c r="DP35" s="303">
        <v>0</v>
      </c>
      <c r="DQ35" s="303">
        <v>237.5</v>
      </c>
      <c r="DR35" s="303">
        <v>241.31</v>
      </c>
      <c r="DS35" s="303">
        <v>0</v>
      </c>
      <c r="DT35" s="303">
        <v>241.31</v>
      </c>
      <c r="DU35" s="289"/>
      <c r="DV35" s="289"/>
      <c r="DW35" s="289"/>
      <c r="DX35" s="289"/>
      <c r="DY35" s="289">
        <v>2005</v>
      </c>
      <c r="DZ35" s="289">
        <v>4800732</v>
      </c>
      <c r="EA35" s="289" t="s">
        <v>731</v>
      </c>
      <c r="EB35" s="289" t="s">
        <v>732</v>
      </c>
      <c r="EC35" s="289" t="s">
        <v>733</v>
      </c>
      <c r="ED35" s="289" t="s">
        <v>719</v>
      </c>
      <c r="EE35" s="289" t="s">
        <v>665</v>
      </c>
      <c r="EF35" s="289">
        <v>82717</v>
      </c>
      <c r="EG35" s="289">
        <v>560</v>
      </c>
      <c r="EH35" s="289">
        <v>0</v>
      </c>
      <c r="EI35" s="289">
        <v>5</v>
      </c>
      <c r="EJ35" s="289" t="s">
        <v>714</v>
      </c>
      <c r="EK35" s="289">
        <v>3</v>
      </c>
      <c r="EL35" s="289">
        <v>2</v>
      </c>
      <c r="EM35" s="289" t="s">
        <v>720</v>
      </c>
      <c r="EN35" s="289">
        <v>2</v>
      </c>
      <c r="EO35" s="289">
        <v>540169</v>
      </c>
      <c r="EP35" s="304">
        <v>19326943</v>
      </c>
      <c r="EQ35" s="305">
        <v>259</v>
      </c>
    </row>
    <row r="36" spans="1:147">
      <c r="A36" s="329"/>
      <c r="B36" s="344">
        <f>B35/B34</f>
        <v>1.0254305927832675E-2</v>
      </c>
      <c r="C36" s="343" t="s">
        <v>809</v>
      </c>
      <c r="D36" s="397"/>
      <c r="E36" s="306" t="s">
        <v>708</v>
      </c>
      <c r="F36" s="307"/>
      <c r="G36" s="311">
        <v>0.09</v>
      </c>
      <c r="H36" s="312">
        <v>0</v>
      </c>
      <c r="I36" s="312">
        <v>2.0299999999999998</v>
      </c>
      <c r="J36" s="313">
        <v>0</v>
      </c>
      <c r="K36" s="289"/>
      <c r="L36" s="289"/>
      <c r="M36" s="289"/>
      <c r="N36" s="289"/>
      <c r="O36" s="289"/>
      <c r="P36" s="289"/>
      <c r="Q36" s="289" t="s">
        <v>299</v>
      </c>
      <c r="R36" s="297" t="s">
        <v>231</v>
      </c>
      <c r="S36" s="298" t="s">
        <v>383</v>
      </c>
      <c r="T36" s="298" t="s">
        <v>392</v>
      </c>
      <c r="U36" s="299" t="s">
        <v>393</v>
      </c>
      <c r="V36" s="300">
        <v>9.9019999999999992</v>
      </c>
      <c r="W36" s="300">
        <v>2.13</v>
      </c>
      <c r="X36" s="300">
        <v>2.89</v>
      </c>
      <c r="Y36" s="301">
        <v>5.0199999999999996</v>
      </c>
      <c r="Z36" s="302">
        <v>0.65</v>
      </c>
      <c r="AA36" s="302">
        <v>0</v>
      </c>
      <c r="AB36" s="302">
        <v>0.65</v>
      </c>
      <c r="AC36" s="302">
        <v>0.89</v>
      </c>
      <c r="AD36" s="302">
        <v>0</v>
      </c>
      <c r="AE36" s="303">
        <v>0.89</v>
      </c>
      <c r="AF36" s="303">
        <v>1.54</v>
      </c>
      <c r="AG36" s="303">
        <v>0</v>
      </c>
      <c r="AH36" s="303">
        <v>1.54</v>
      </c>
      <c r="AI36" s="301">
        <v>4.8819999999999997</v>
      </c>
      <c r="AJ36" s="302">
        <v>0.38</v>
      </c>
      <c r="AK36" s="302">
        <v>0</v>
      </c>
      <c r="AL36" s="303">
        <v>0.38</v>
      </c>
      <c r="AM36" s="302">
        <v>0.88</v>
      </c>
      <c r="AN36" s="303">
        <v>1.26</v>
      </c>
      <c r="AO36" s="302">
        <v>0.15</v>
      </c>
      <c r="AP36" s="302">
        <v>0</v>
      </c>
      <c r="AQ36" s="302">
        <v>0.15</v>
      </c>
      <c r="AR36" s="302">
        <v>0</v>
      </c>
      <c r="AS36" s="302">
        <v>0</v>
      </c>
      <c r="AT36" s="302">
        <v>0</v>
      </c>
      <c r="AU36" s="302">
        <v>0.15</v>
      </c>
      <c r="AV36" s="302">
        <v>0</v>
      </c>
      <c r="AW36" s="302">
        <v>0.15</v>
      </c>
      <c r="AX36" s="302">
        <v>0.9</v>
      </c>
      <c r="AY36" s="302">
        <v>411.32</v>
      </c>
      <c r="AZ36" s="303">
        <v>412.21999999999997</v>
      </c>
      <c r="BA36" s="302">
        <v>10.86</v>
      </c>
      <c r="BB36" s="302">
        <v>0</v>
      </c>
      <c r="BC36" s="302">
        <v>57.98</v>
      </c>
      <c r="BD36" s="303">
        <v>68.84</v>
      </c>
      <c r="BE36" s="297"/>
      <c r="BF36" s="297"/>
      <c r="BG36" s="302"/>
      <c r="BH36" s="297"/>
      <c r="BI36" s="297"/>
      <c r="BJ36" s="297"/>
      <c r="BK36" s="302"/>
      <c r="BL36" s="297"/>
      <c r="BM36" s="297"/>
      <c r="BN36" s="302"/>
      <c r="BO36" s="297"/>
      <c r="BP36" s="297"/>
      <c r="BQ36" s="297"/>
      <c r="BR36" s="302">
        <v>0</v>
      </c>
      <c r="BS36" s="302">
        <v>0.02</v>
      </c>
      <c r="BT36" s="302">
        <v>0.83</v>
      </c>
      <c r="BU36" s="303">
        <v>0.85</v>
      </c>
      <c r="BV36" s="302">
        <v>0</v>
      </c>
      <c r="BW36" s="302">
        <v>2.3199999999999998</v>
      </c>
      <c r="BX36" s="303">
        <v>2.3199999999999998</v>
      </c>
      <c r="BY36" s="302">
        <v>0</v>
      </c>
      <c r="BZ36" s="302">
        <v>0.18</v>
      </c>
      <c r="CA36" s="302">
        <v>0.18</v>
      </c>
      <c r="CB36" s="302">
        <v>0</v>
      </c>
      <c r="CC36" s="302">
        <v>0</v>
      </c>
      <c r="CD36" s="303">
        <v>0</v>
      </c>
      <c r="CE36" s="303">
        <v>0</v>
      </c>
      <c r="CF36" s="303">
        <v>0.18</v>
      </c>
      <c r="CG36" s="303">
        <v>0.18</v>
      </c>
      <c r="CH36" s="303">
        <v>0</v>
      </c>
      <c r="CI36" s="303">
        <v>0</v>
      </c>
      <c r="CJ36" s="303">
        <v>0</v>
      </c>
      <c r="CK36" s="303">
        <v>0</v>
      </c>
      <c r="CL36" s="303">
        <v>0</v>
      </c>
      <c r="CM36" s="303">
        <v>0</v>
      </c>
      <c r="CN36" s="303">
        <v>0</v>
      </c>
      <c r="CO36" s="303">
        <v>0</v>
      </c>
      <c r="CP36" s="303">
        <v>0</v>
      </c>
      <c r="CQ36" s="303">
        <v>0</v>
      </c>
      <c r="CR36" s="302">
        <v>0</v>
      </c>
      <c r="CS36" s="302">
        <v>0</v>
      </c>
      <c r="CT36" s="302">
        <v>0</v>
      </c>
      <c r="CU36" s="302">
        <v>0</v>
      </c>
      <c r="CV36" s="302">
        <v>0</v>
      </c>
      <c r="CW36" s="302">
        <v>0</v>
      </c>
      <c r="CX36" s="302">
        <v>0</v>
      </c>
      <c r="CY36" s="302">
        <v>0</v>
      </c>
      <c r="CZ36" s="302">
        <v>0</v>
      </c>
      <c r="DA36" s="302">
        <v>0</v>
      </c>
      <c r="DB36" s="302">
        <v>0</v>
      </c>
      <c r="DC36" s="302">
        <v>0</v>
      </c>
      <c r="DD36" s="302">
        <v>0</v>
      </c>
      <c r="DE36" s="302">
        <v>0</v>
      </c>
      <c r="DF36" s="302">
        <v>0</v>
      </c>
      <c r="DG36" s="302">
        <v>0</v>
      </c>
      <c r="DH36" s="302">
        <v>0</v>
      </c>
      <c r="DI36" s="302">
        <v>0</v>
      </c>
      <c r="DJ36" s="302">
        <v>0</v>
      </c>
      <c r="DK36" s="302">
        <v>0</v>
      </c>
      <c r="DL36" s="303">
        <v>2.1</v>
      </c>
      <c r="DM36" s="303">
        <v>0.18</v>
      </c>
      <c r="DN36" s="303">
        <v>2.2800000000000002</v>
      </c>
      <c r="DO36" s="303">
        <v>415.35999999999996</v>
      </c>
      <c r="DP36" s="303">
        <v>0</v>
      </c>
      <c r="DQ36" s="303">
        <v>415.35999999999996</v>
      </c>
      <c r="DR36" s="303">
        <v>417.46</v>
      </c>
      <c r="DS36" s="303">
        <v>0.18</v>
      </c>
      <c r="DT36" s="303">
        <v>417.64</v>
      </c>
      <c r="DU36" s="289"/>
      <c r="DV36" s="289"/>
      <c r="DW36" s="289"/>
      <c r="DX36" s="289"/>
      <c r="DY36" s="289">
        <v>2005</v>
      </c>
      <c r="DZ36" s="289">
        <v>4800977</v>
      </c>
      <c r="EA36" s="289" t="s">
        <v>734</v>
      </c>
      <c r="EB36" s="289" t="s">
        <v>236</v>
      </c>
      <c r="EC36" s="289" t="s">
        <v>735</v>
      </c>
      <c r="ED36" s="289" t="s">
        <v>736</v>
      </c>
      <c r="EE36" s="289" t="s">
        <v>665</v>
      </c>
      <c r="EF36" s="289">
        <v>82732</v>
      </c>
      <c r="EG36" s="289">
        <v>560</v>
      </c>
      <c r="EH36" s="289">
        <v>0</v>
      </c>
      <c r="EI36" s="289">
        <v>5</v>
      </c>
      <c r="EJ36" s="289" t="s">
        <v>714</v>
      </c>
      <c r="EK36" s="289">
        <v>3</v>
      </c>
      <c r="EL36" s="289">
        <v>2</v>
      </c>
      <c r="EM36" s="289" t="s">
        <v>720</v>
      </c>
      <c r="EN36" s="289">
        <v>2</v>
      </c>
      <c r="EO36" s="289">
        <v>1989525</v>
      </c>
      <c r="EP36" s="304">
        <v>87586375</v>
      </c>
      <c r="EQ36" s="305">
        <v>887</v>
      </c>
    </row>
    <row r="37" spans="1:147">
      <c r="A37" s="345" t="s">
        <v>810</v>
      </c>
      <c r="B37" s="346">
        <f>GETPIVOTDATA("Average of Mining, groundwater withdrawals, saline, in Mgal/d",$E$33,"County","Rosebud","Concatenated state-county FIPS code","30087")</f>
        <v>0</v>
      </c>
      <c r="C37" s="347"/>
      <c r="D37" s="398">
        <f>B37/($B$35+$B$38+$B$40+$B$37)</f>
        <v>0</v>
      </c>
      <c r="E37" s="306" t="s">
        <v>692</v>
      </c>
      <c r="F37" s="306" t="s">
        <v>669</v>
      </c>
      <c r="G37" s="311">
        <v>31.11</v>
      </c>
      <c r="H37" s="312">
        <v>23.49</v>
      </c>
      <c r="I37" s="312">
        <v>10.97</v>
      </c>
      <c r="J37" s="313">
        <v>0</v>
      </c>
      <c r="K37" s="289"/>
      <c r="L37" s="289"/>
      <c r="M37" s="289"/>
      <c r="N37" s="289"/>
      <c r="O37" s="289"/>
      <c r="P37" s="289"/>
      <c r="Q37" s="289" t="s">
        <v>607</v>
      </c>
      <c r="R37" s="297" t="s">
        <v>231</v>
      </c>
      <c r="S37" s="298" t="s">
        <v>383</v>
      </c>
      <c r="T37" s="298" t="s">
        <v>394</v>
      </c>
      <c r="U37" s="299" t="s">
        <v>395</v>
      </c>
      <c r="V37" s="300">
        <v>1.32</v>
      </c>
      <c r="W37" s="300">
        <v>0.44</v>
      </c>
      <c r="X37" s="300">
        <v>0</v>
      </c>
      <c r="Y37" s="301">
        <v>0.44</v>
      </c>
      <c r="Z37" s="302">
        <v>0.08</v>
      </c>
      <c r="AA37" s="302">
        <v>0</v>
      </c>
      <c r="AB37" s="302">
        <v>0.08</v>
      </c>
      <c r="AC37" s="302">
        <v>0</v>
      </c>
      <c r="AD37" s="302">
        <v>0</v>
      </c>
      <c r="AE37" s="303">
        <v>0</v>
      </c>
      <c r="AF37" s="303">
        <v>0.08</v>
      </c>
      <c r="AG37" s="303">
        <v>0</v>
      </c>
      <c r="AH37" s="303">
        <v>0.08</v>
      </c>
      <c r="AI37" s="301">
        <v>0.88</v>
      </c>
      <c r="AJ37" s="302">
        <v>0.06</v>
      </c>
      <c r="AK37" s="302">
        <v>0.01</v>
      </c>
      <c r="AL37" s="303">
        <v>6.9999999999999993E-2</v>
      </c>
      <c r="AM37" s="302">
        <v>0.04</v>
      </c>
      <c r="AN37" s="303">
        <v>0.10999999999999999</v>
      </c>
      <c r="AO37" s="302">
        <v>0</v>
      </c>
      <c r="AP37" s="302">
        <v>0</v>
      </c>
      <c r="AQ37" s="302">
        <v>0</v>
      </c>
      <c r="AR37" s="302">
        <v>0</v>
      </c>
      <c r="AS37" s="302">
        <v>0</v>
      </c>
      <c r="AT37" s="302">
        <v>0</v>
      </c>
      <c r="AU37" s="302">
        <v>0</v>
      </c>
      <c r="AV37" s="302">
        <v>0</v>
      </c>
      <c r="AW37" s="302">
        <v>0</v>
      </c>
      <c r="AX37" s="302">
        <v>1.06</v>
      </c>
      <c r="AY37" s="302">
        <v>8.3699999999999992</v>
      </c>
      <c r="AZ37" s="303">
        <v>9.43</v>
      </c>
      <c r="BA37" s="302">
        <v>1.83</v>
      </c>
      <c r="BB37" s="302">
        <v>0</v>
      </c>
      <c r="BC37" s="302">
        <v>1.7</v>
      </c>
      <c r="BD37" s="303">
        <v>3.5300000000000002</v>
      </c>
      <c r="BE37" s="297"/>
      <c r="BF37" s="297"/>
      <c r="BG37" s="302"/>
      <c r="BH37" s="297"/>
      <c r="BI37" s="297"/>
      <c r="BJ37" s="297"/>
      <c r="BK37" s="302"/>
      <c r="BL37" s="297"/>
      <c r="BM37" s="297"/>
      <c r="BN37" s="302"/>
      <c r="BO37" s="297"/>
      <c r="BP37" s="297"/>
      <c r="BQ37" s="297"/>
      <c r="BR37" s="302">
        <v>0</v>
      </c>
      <c r="BS37" s="302">
        <v>0.04</v>
      </c>
      <c r="BT37" s="302">
        <v>0.89</v>
      </c>
      <c r="BU37" s="303">
        <v>0.93</v>
      </c>
      <c r="BV37" s="302">
        <v>0</v>
      </c>
      <c r="BW37" s="302">
        <v>0</v>
      </c>
      <c r="BX37" s="303">
        <v>0</v>
      </c>
      <c r="BY37" s="302">
        <v>0.01</v>
      </c>
      <c r="BZ37" s="302">
        <v>0.03</v>
      </c>
      <c r="CA37" s="302">
        <v>0.04</v>
      </c>
      <c r="CB37" s="302">
        <v>0.23</v>
      </c>
      <c r="CC37" s="302">
        <v>0</v>
      </c>
      <c r="CD37" s="303">
        <v>0.23</v>
      </c>
      <c r="CE37" s="303">
        <v>0.24000000000000002</v>
      </c>
      <c r="CF37" s="303">
        <v>0.03</v>
      </c>
      <c r="CG37" s="303">
        <v>0.27</v>
      </c>
      <c r="CH37" s="303">
        <v>0</v>
      </c>
      <c r="CI37" s="303">
        <v>0</v>
      </c>
      <c r="CJ37" s="303">
        <v>0</v>
      </c>
      <c r="CK37" s="303">
        <v>0</v>
      </c>
      <c r="CL37" s="303">
        <v>0</v>
      </c>
      <c r="CM37" s="303">
        <v>0</v>
      </c>
      <c r="CN37" s="303">
        <v>0</v>
      </c>
      <c r="CO37" s="303">
        <v>0</v>
      </c>
      <c r="CP37" s="303">
        <v>0</v>
      </c>
      <c r="CQ37" s="303">
        <v>0</v>
      </c>
      <c r="CR37" s="302">
        <v>0</v>
      </c>
      <c r="CS37" s="302">
        <v>0</v>
      </c>
      <c r="CT37" s="302">
        <v>0</v>
      </c>
      <c r="CU37" s="302">
        <v>0</v>
      </c>
      <c r="CV37" s="302">
        <v>0</v>
      </c>
      <c r="CW37" s="302">
        <v>0</v>
      </c>
      <c r="CX37" s="302">
        <v>0</v>
      </c>
      <c r="CY37" s="302">
        <v>0</v>
      </c>
      <c r="CZ37" s="302">
        <v>0</v>
      </c>
      <c r="DA37" s="302">
        <v>0</v>
      </c>
      <c r="DB37" s="302">
        <v>0</v>
      </c>
      <c r="DC37" s="302">
        <v>0</v>
      </c>
      <c r="DD37" s="302">
        <v>0</v>
      </c>
      <c r="DE37" s="302">
        <v>0</v>
      </c>
      <c r="DF37" s="302">
        <v>0</v>
      </c>
      <c r="DG37" s="302">
        <v>0</v>
      </c>
      <c r="DH37" s="302">
        <v>0</v>
      </c>
      <c r="DI37" s="302">
        <v>0</v>
      </c>
      <c r="DJ37" s="302">
        <v>0</v>
      </c>
      <c r="DK37" s="302">
        <v>0</v>
      </c>
      <c r="DL37" s="303">
        <v>1.2500000000000002</v>
      </c>
      <c r="DM37" s="303">
        <v>0.03</v>
      </c>
      <c r="DN37" s="303">
        <v>1.2800000000000002</v>
      </c>
      <c r="DO37" s="303">
        <v>9.5</v>
      </c>
      <c r="DP37" s="303">
        <v>0</v>
      </c>
      <c r="DQ37" s="303">
        <v>9.5</v>
      </c>
      <c r="DR37" s="303">
        <v>10.75</v>
      </c>
      <c r="DS37" s="303">
        <v>0.03</v>
      </c>
      <c r="DT37" s="303">
        <v>10.78</v>
      </c>
      <c r="DU37" s="289"/>
      <c r="DV37" s="289"/>
      <c r="DW37" s="289"/>
      <c r="DX37" s="289"/>
      <c r="DY37" s="289">
        <v>2005</v>
      </c>
      <c r="DZ37" s="289">
        <v>4800992</v>
      </c>
      <c r="EA37" s="289" t="s">
        <v>737</v>
      </c>
      <c r="EB37" s="289" t="s">
        <v>738</v>
      </c>
      <c r="EC37" s="289" t="s">
        <v>739</v>
      </c>
      <c r="ED37" s="289" t="s">
        <v>719</v>
      </c>
      <c r="EE37" s="289" t="s">
        <v>665</v>
      </c>
      <c r="EF37" s="289">
        <v>82717</v>
      </c>
      <c r="EG37" s="289">
        <v>560</v>
      </c>
      <c r="EH37" s="289">
        <v>0</v>
      </c>
      <c r="EI37" s="289">
        <v>5</v>
      </c>
      <c r="EJ37" s="289" t="s">
        <v>714</v>
      </c>
      <c r="EK37" s="289">
        <v>3</v>
      </c>
      <c r="EL37" s="289">
        <v>2</v>
      </c>
      <c r="EM37" s="289" t="s">
        <v>720</v>
      </c>
      <c r="EN37" s="289">
        <v>2</v>
      </c>
      <c r="EO37" s="289">
        <v>1085405</v>
      </c>
      <c r="EP37" s="304">
        <v>37836811</v>
      </c>
      <c r="EQ37" s="305">
        <v>498</v>
      </c>
    </row>
    <row r="38" spans="1:147">
      <c r="A38" s="339" t="s">
        <v>811</v>
      </c>
      <c r="B38" s="340">
        <f>GETPIVOTDATA("Average of Mining, surface-water withdrawals, fresh, in Mgal/d",$E$33,"County","Rosebud","Concatenated state-county FIPS code","30087")*10^6*CONVERT(1,"gal","l")</f>
        <v>7684385.9215199985</v>
      </c>
      <c r="C38" s="341" t="s">
        <v>808</v>
      </c>
      <c r="D38" s="398">
        <f>B38/($B$35+$B$38+$B$40+$B$37)</f>
        <v>0.95754716981132071</v>
      </c>
      <c r="E38" s="306" t="s">
        <v>709</v>
      </c>
      <c r="F38" s="307"/>
      <c r="G38" s="311">
        <v>31.11</v>
      </c>
      <c r="H38" s="312">
        <v>23.49</v>
      </c>
      <c r="I38" s="312">
        <v>10.97</v>
      </c>
      <c r="J38" s="313">
        <v>0</v>
      </c>
      <c r="K38" s="289"/>
      <c r="L38" s="289"/>
      <c r="M38" s="289"/>
      <c r="N38" s="289"/>
      <c r="O38" s="289"/>
      <c r="P38" s="289"/>
      <c r="Q38" s="289" t="s">
        <v>608</v>
      </c>
      <c r="R38" s="297" t="s">
        <v>231</v>
      </c>
      <c r="S38" s="298" t="s">
        <v>383</v>
      </c>
      <c r="T38" s="298" t="s">
        <v>396</v>
      </c>
      <c r="U38" s="299" t="s">
        <v>397</v>
      </c>
      <c r="V38" s="300">
        <v>79.569000000000003</v>
      </c>
      <c r="W38" s="300">
        <v>7.22</v>
      </c>
      <c r="X38" s="300">
        <v>62.2</v>
      </c>
      <c r="Y38" s="301">
        <v>69.42</v>
      </c>
      <c r="Z38" s="302">
        <v>1.33</v>
      </c>
      <c r="AA38" s="302">
        <v>0</v>
      </c>
      <c r="AB38" s="302">
        <v>1.33</v>
      </c>
      <c r="AC38" s="302">
        <v>11.44</v>
      </c>
      <c r="AD38" s="302">
        <v>0</v>
      </c>
      <c r="AE38" s="303">
        <v>11.44</v>
      </c>
      <c r="AF38" s="303">
        <v>12.77</v>
      </c>
      <c r="AG38" s="303">
        <v>0</v>
      </c>
      <c r="AH38" s="303">
        <v>12.77</v>
      </c>
      <c r="AI38" s="301">
        <v>10.149000000000001</v>
      </c>
      <c r="AJ38" s="302">
        <v>0.79</v>
      </c>
      <c r="AK38" s="302">
        <v>0</v>
      </c>
      <c r="AL38" s="303">
        <v>0.79</v>
      </c>
      <c r="AM38" s="302">
        <v>7.28</v>
      </c>
      <c r="AN38" s="303">
        <v>8.07</v>
      </c>
      <c r="AO38" s="302">
        <v>0.01</v>
      </c>
      <c r="AP38" s="302">
        <v>0</v>
      </c>
      <c r="AQ38" s="302">
        <v>0.01</v>
      </c>
      <c r="AR38" s="302">
        <v>1</v>
      </c>
      <c r="AS38" s="302">
        <v>0</v>
      </c>
      <c r="AT38" s="302">
        <v>1</v>
      </c>
      <c r="AU38" s="302">
        <v>1.01</v>
      </c>
      <c r="AV38" s="302">
        <v>0</v>
      </c>
      <c r="AW38" s="302">
        <v>1.01</v>
      </c>
      <c r="AX38" s="302">
        <v>1.68</v>
      </c>
      <c r="AY38" s="302">
        <v>169.26</v>
      </c>
      <c r="AZ38" s="303">
        <v>170.94</v>
      </c>
      <c r="BA38" s="302">
        <v>14.23</v>
      </c>
      <c r="BB38" s="302">
        <v>0</v>
      </c>
      <c r="BC38" s="302">
        <v>30.61</v>
      </c>
      <c r="BD38" s="303">
        <v>44.84</v>
      </c>
      <c r="BE38" s="297"/>
      <c r="BF38" s="297"/>
      <c r="BG38" s="302"/>
      <c r="BH38" s="297"/>
      <c r="BI38" s="297"/>
      <c r="BJ38" s="297"/>
      <c r="BK38" s="302"/>
      <c r="BL38" s="297"/>
      <c r="BM38" s="297"/>
      <c r="BN38" s="302"/>
      <c r="BO38" s="297"/>
      <c r="BP38" s="297"/>
      <c r="BQ38" s="297"/>
      <c r="BR38" s="302">
        <v>0</v>
      </c>
      <c r="BS38" s="302">
        <v>0.24</v>
      </c>
      <c r="BT38" s="302">
        <v>0.92</v>
      </c>
      <c r="BU38" s="303">
        <v>1.1600000000000001</v>
      </c>
      <c r="BV38" s="302">
        <v>0.82</v>
      </c>
      <c r="BW38" s="302">
        <v>1.65</v>
      </c>
      <c r="BX38" s="303">
        <v>2.4699999999999998</v>
      </c>
      <c r="BY38" s="302">
        <v>0</v>
      </c>
      <c r="BZ38" s="302">
        <v>0.01</v>
      </c>
      <c r="CA38" s="302">
        <v>0.01</v>
      </c>
      <c r="CB38" s="302">
        <v>0.05</v>
      </c>
      <c r="CC38" s="302">
        <v>0</v>
      </c>
      <c r="CD38" s="303">
        <v>0.05</v>
      </c>
      <c r="CE38" s="303">
        <v>0.05</v>
      </c>
      <c r="CF38" s="303">
        <v>0.01</v>
      </c>
      <c r="CG38" s="303">
        <v>6.0000000000000005E-2</v>
      </c>
      <c r="CH38" s="303">
        <v>0</v>
      </c>
      <c r="CI38" s="303">
        <v>0</v>
      </c>
      <c r="CJ38" s="303">
        <v>0</v>
      </c>
      <c r="CK38" s="303">
        <v>0</v>
      </c>
      <c r="CL38" s="303">
        <v>0</v>
      </c>
      <c r="CM38" s="303">
        <v>0</v>
      </c>
      <c r="CN38" s="303">
        <v>0</v>
      </c>
      <c r="CO38" s="303">
        <v>0</v>
      </c>
      <c r="CP38" s="303">
        <v>0</v>
      </c>
      <c r="CQ38" s="303">
        <v>0</v>
      </c>
      <c r="CR38" s="302">
        <v>0</v>
      </c>
      <c r="CS38" s="302">
        <v>0</v>
      </c>
      <c r="CT38" s="302">
        <v>0</v>
      </c>
      <c r="CU38" s="302">
        <v>0</v>
      </c>
      <c r="CV38" s="302">
        <v>0</v>
      </c>
      <c r="CW38" s="302">
        <v>0</v>
      </c>
      <c r="CX38" s="302">
        <v>0</v>
      </c>
      <c r="CY38" s="302">
        <v>0</v>
      </c>
      <c r="CZ38" s="302">
        <v>0</v>
      </c>
      <c r="DA38" s="302">
        <v>0</v>
      </c>
      <c r="DB38" s="302">
        <v>0</v>
      </c>
      <c r="DC38" s="302">
        <v>0</v>
      </c>
      <c r="DD38" s="302">
        <v>0</v>
      </c>
      <c r="DE38" s="302">
        <v>0</v>
      </c>
      <c r="DF38" s="302">
        <v>0</v>
      </c>
      <c r="DG38" s="302">
        <v>0</v>
      </c>
      <c r="DH38" s="302">
        <v>0</v>
      </c>
      <c r="DI38" s="302">
        <v>0</v>
      </c>
      <c r="DJ38" s="302">
        <v>0</v>
      </c>
      <c r="DK38" s="302">
        <v>0</v>
      </c>
      <c r="DL38" s="303">
        <v>4.87</v>
      </c>
      <c r="DM38" s="303">
        <v>0.01</v>
      </c>
      <c r="DN38" s="303">
        <v>4.88</v>
      </c>
      <c r="DO38" s="303">
        <v>184.32</v>
      </c>
      <c r="DP38" s="303">
        <v>0</v>
      </c>
      <c r="DQ38" s="303">
        <v>184.32</v>
      </c>
      <c r="DR38" s="303">
        <v>189.19</v>
      </c>
      <c r="DS38" s="303">
        <v>0.01</v>
      </c>
      <c r="DT38" s="303">
        <v>189.2</v>
      </c>
      <c r="DU38" s="289"/>
      <c r="DV38" s="289"/>
      <c r="DW38" s="289"/>
      <c r="DX38" s="289"/>
      <c r="DY38" s="289">
        <v>2005</v>
      </c>
      <c r="DZ38" s="289">
        <v>4800993</v>
      </c>
      <c r="EA38" s="289" t="s">
        <v>740</v>
      </c>
      <c r="EB38" s="289" t="s">
        <v>741</v>
      </c>
      <c r="EC38" s="289" t="s">
        <v>742</v>
      </c>
      <c r="ED38" s="289" t="s">
        <v>719</v>
      </c>
      <c r="EE38" s="289" t="s">
        <v>665</v>
      </c>
      <c r="EF38" s="289">
        <v>82717</v>
      </c>
      <c r="EG38" s="289">
        <v>560</v>
      </c>
      <c r="EH38" s="289">
        <v>0</v>
      </c>
      <c r="EI38" s="289">
        <v>5</v>
      </c>
      <c r="EJ38" s="289" t="s">
        <v>714</v>
      </c>
      <c r="EK38" s="289">
        <v>1</v>
      </c>
      <c r="EL38" s="289">
        <v>2</v>
      </c>
      <c r="EM38" s="289" t="s">
        <v>720</v>
      </c>
      <c r="EN38" s="289">
        <v>2</v>
      </c>
      <c r="EO38" s="289">
        <v>231151</v>
      </c>
      <c r="EP38" s="304">
        <v>12430351</v>
      </c>
      <c r="EQ38" s="305">
        <v>118</v>
      </c>
    </row>
    <row r="39" spans="1:147">
      <c r="A39" s="329"/>
      <c r="B39" s="344">
        <f>B38/B34</f>
        <v>0.2312915670388925</v>
      </c>
      <c r="C39" s="343" t="s">
        <v>809</v>
      </c>
      <c r="D39" s="397"/>
      <c r="E39" s="315" t="s">
        <v>256</v>
      </c>
      <c r="F39" s="316"/>
      <c r="G39" s="317">
        <v>15.6</v>
      </c>
      <c r="H39" s="318">
        <v>11.744999999999999</v>
      </c>
      <c r="I39" s="318">
        <v>6.5</v>
      </c>
      <c r="J39" s="319">
        <v>0</v>
      </c>
      <c r="K39" s="289"/>
      <c r="L39" s="289"/>
      <c r="M39" s="289"/>
      <c r="N39" s="289"/>
      <c r="O39" s="289"/>
      <c r="P39" s="289"/>
      <c r="Q39" s="289" t="s">
        <v>609</v>
      </c>
      <c r="R39" s="297" t="s">
        <v>231</v>
      </c>
      <c r="S39" s="298" t="s">
        <v>383</v>
      </c>
      <c r="T39" s="298" t="s">
        <v>398</v>
      </c>
      <c r="U39" s="299" t="s">
        <v>399</v>
      </c>
      <c r="V39" s="300">
        <v>5.4630000000000001</v>
      </c>
      <c r="W39" s="300">
        <v>2.99</v>
      </c>
      <c r="X39" s="300">
        <v>0.68</v>
      </c>
      <c r="Y39" s="301">
        <v>3.6700000000000004</v>
      </c>
      <c r="Z39" s="302">
        <v>0.98</v>
      </c>
      <c r="AA39" s="302">
        <v>0</v>
      </c>
      <c r="AB39" s="302">
        <v>0.98</v>
      </c>
      <c r="AC39" s="302">
        <v>0.22</v>
      </c>
      <c r="AD39" s="302">
        <v>0</v>
      </c>
      <c r="AE39" s="303">
        <v>0.22</v>
      </c>
      <c r="AF39" s="303">
        <v>1.2</v>
      </c>
      <c r="AG39" s="303">
        <v>0</v>
      </c>
      <c r="AH39" s="303">
        <v>1.2</v>
      </c>
      <c r="AI39" s="301">
        <v>1.7929999999999997</v>
      </c>
      <c r="AJ39" s="302">
        <v>0.13</v>
      </c>
      <c r="AK39" s="302">
        <v>0.01</v>
      </c>
      <c r="AL39" s="303">
        <v>0.14000000000000001</v>
      </c>
      <c r="AM39" s="302">
        <v>0.68</v>
      </c>
      <c r="AN39" s="303">
        <v>0.82000000000000006</v>
      </c>
      <c r="AO39" s="302">
        <v>0.03</v>
      </c>
      <c r="AP39" s="302">
        <v>0</v>
      </c>
      <c r="AQ39" s="302">
        <v>0.03</v>
      </c>
      <c r="AR39" s="302">
        <v>0</v>
      </c>
      <c r="AS39" s="302">
        <v>0</v>
      </c>
      <c r="AT39" s="302">
        <v>0</v>
      </c>
      <c r="AU39" s="302">
        <v>0.03</v>
      </c>
      <c r="AV39" s="302">
        <v>0</v>
      </c>
      <c r="AW39" s="302">
        <v>0.03</v>
      </c>
      <c r="AX39" s="302">
        <v>0.8</v>
      </c>
      <c r="AY39" s="302">
        <v>77.540000000000006</v>
      </c>
      <c r="AZ39" s="303">
        <v>78.34</v>
      </c>
      <c r="BA39" s="302">
        <v>12.32</v>
      </c>
      <c r="BB39" s="302">
        <v>0</v>
      </c>
      <c r="BC39" s="302">
        <v>3.74</v>
      </c>
      <c r="BD39" s="303">
        <v>16.060000000000002</v>
      </c>
      <c r="BE39" s="297"/>
      <c r="BF39" s="297"/>
      <c r="BG39" s="302"/>
      <c r="BH39" s="297"/>
      <c r="BI39" s="297"/>
      <c r="BJ39" s="297"/>
      <c r="BK39" s="302"/>
      <c r="BL39" s="297"/>
      <c r="BM39" s="297"/>
      <c r="BN39" s="302"/>
      <c r="BO39" s="297"/>
      <c r="BP39" s="297"/>
      <c r="BQ39" s="297"/>
      <c r="BR39" s="302">
        <v>0</v>
      </c>
      <c r="BS39" s="302">
        <v>0.14000000000000001</v>
      </c>
      <c r="BT39" s="302">
        <v>0.42</v>
      </c>
      <c r="BU39" s="303">
        <v>0.56000000000000005</v>
      </c>
      <c r="BV39" s="302">
        <v>0</v>
      </c>
      <c r="BW39" s="302">
        <v>0</v>
      </c>
      <c r="BX39" s="303">
        <v>0</v>
      </c>
      <c r="BY39" s="302">
        <v>0</v>
      </c>
      <c r="BZ39" s="302">
        <v>0</v>
      </c>
      <c r="CA39" s="302">
        <v>0</v>
      </c>
      <c r="CB39" s="302">
        <v>0.01</v>
      </c>
      <c r="CC39" s="302">
        <v>0</v>
      </c>
      <c r="CD39" s="303">
        <v>0.01</v>
      </c>
      <c r="CE39" s="303">
        <v>0.01</v>
      </c>
      <c r="CF39" s="303">
        <v>0</v>
      </c>
      <c r="CG39" s="303">
        <v>0.01</v>
      </c>
      <c r="CH39" s="303">
        <v>0</v>
      </c>
      <c r="CI39" s="303">
        <v>0</v>
      </c>
      <c r="CJ39" s="303">
        <v>0</v>
      </c>
      <c r="CK39" s="303">
        <v>0</v>
      </c>
      <c r="CL39" s="303">
        <v>0</v>
      </c>
      <c r="CM39" s="303">
        <v>0</v>
      </c>
      <c r="CN39" s="303">
        <v>0</v>
      </c>
      <c r="CO39" s="303">
        <v>0</v>
      </c>
      <c r="CP39" s="303">
        <v>0</v>
      </c>
      <c r="CQ39" s="303">
        <v>0</v>
      </c>
      <c r="CR39" s="302">
        <v>0</v>
      </c>
      <c r="CS39" s="302">
        <v>0</v>
      </c>
      <c r="CT39" s="302">
        <v>0</v>
      </c>
      <c r="CU39" s="302">
        <v>0</v>
      </c>
      <c r="CV39" s="302">
        <v>0</v>
      </c>
      <c r="CW39" s="302">
        <v>0</v>
      </c>
      <c r="CX39" s="302">
        <v>0</v>
      </c>
      <c r="CY39" s="302">
        <v>0</v>
      </c>
      <c r="CZ39" s="302">
        <v>0</v>
      </c>
      <c r="DA39" s="302">
        <v>0</v>
      </c>
      <c r="DB39" s="302">
        <v>0</v>
      </c>
      <c r="DC39" s="302">
        <v>0</v>
      </c>
      <c r="DD39" s="302">
        <v>0</v>
      </c>
      <c r="DE39" s="302">
        <v>0</v>
      </c>
      <c r="DF39" s="302">
        <v>0</v>
      </c>
      <c r="DG39" s="302">
        <v>0</v>
      </c>
      <c r="DH39" s="302">
        <v>0</v>
      </c>
      <c r="DI39" s="302">
        <v>0</v>
      </c>
      <c r="DJ39" s="302">
        <v>0</v>
      </c>
      <c r="DK39" s="302">
        <v>0</v>
      </c>
      <c r="DL39" s="303">
        <v>2.08</v>
      </c>
      <c r="DM39" s="303">
        <v>0</v>
      </c>
      <c r="DN39" s="303">
        <v>2.08</v>
      </c>
      <c r="DO39" s="303">
        <v>78.200000000000017</v>
      </c>
      <c r="DP39" s="303">
        <v>0</v>
      </c>
      <c r="DQ39" s="303">
        <v>78.200000000000017</v>
      </c>
      <c r="DR39" s="303">
        <v>80.280000000000015</v>
      </c>
      <c r="DS39" s="303">
        <v>0</v>
      </c>
      <c r="DT39" s="303">
        <v>80.280000000000015</v>
      </c>
      <c r="DU39" s="289"/>
      <c r="DV39" s="289"/>
      <c r="DW39" s="289"/>
      <c r="DX39" s="289"/>
      <c r="DY39" s="289">
        <v>2005</v>
      </c>
      <c r="DZ39" s="289">
        <v>4800995</v>
      </c>
      <c r="EA39" s="289" t="s">
        <v>743</v>
      </c>
      <c r="EB39" s="289" t="s">
        <v>744</v>
      </c>
      <c r="EC39" s="289" t="s">
        <v>745</v>
      </c>
      <c r="ED39" s="289" t="s">
        <v>746</v>
      </c>
      <c r="EE39" s="289" t="s">
        <v>665</v>
      </c>
      <c r="EF39" s="289">
        <v>82431</v>
      </c>
      <c r="EG39" s="289">
        <v>560</v>
      </c>
      <c r="EH39" s="289">
        <v>0</v>
      </c>
      <c r="EI39" s="289">
        <v>17</v>
      </c>
      <c r="EJ39" s="289" t="s">
        <v>714</v>
      </c>
      <c r="EK39" s="289">
        <v>1</v>
      </c>
      <c r="EL39" s="289">
        <v>2</v>
      </c>
      <c r="EM39" s="289" t="s">
        <v>720</v>
      </c>
      <c r="EN39" s="289">
        <v>1</v>
      </c>
      <c r="EO39" s="289">
        <v>6531</v>
      </c>
      <c r="EP39" s="304">
        <v>6206</v>
      </c>
      <c r="EQ39" s="305">
        <v>4</v>
      </c>
    </row>
    <row r="40" spans="1:147">
      <c r="A40" s="345" t="s">
        <v>812</v>
      </c>
      <c r="B40" s="348">
        <f>GETPIVOTDATA("Average of Mining, surface-water withdrawals, saline, in Mgal/d",$E$33,"County","Rosebud","Concatenated state-county FIPS code","30087")</f>
        <v>0</v>
      </c>
      <c r="C40" s="349" t="s">
        <v>808</v>
      </c>
      <c r="D40" s="396">
        <f>B40/($B$35+$B$38+$B$40+$B$37)</f>
        <v>0</v>
      </c>
      <c r="E40" s="289"/>
      <c r="F40" s="289"/>
      <c r="G40" s="289"/>
      <c r="H40" s="289"/>
      <c r="I40" s="289"/>
      <c r="J40" s="290"/>
      <c r="K40" s="289"/>
      <c r="L40" s="289"/>
      <c r="M40" s="289"/>
      <c r="N40" s="289"/>
      <c r="O40" s="289"/>
      <c r="P40" s="289"/>
      <c r="Q40" s="289" t="s">
        <v>610</v>
      </c>
      <c r="R40" s="297" t="s">
        <v>231</v>
      </c>
      <c r="S40" s="298" t="s">
        <v>383</v>
      </c>
      <c r="T40" s="298" t="s">
        <v>400</v>
      </c>
      <c r="U40" s="299" t="s">
        <v>401</v>
      </c>
      <c r="V40" s="300">
        <v>11.266999999999999</v>
      </c>
      <c r="W40" s="300">
        <v>0.06</v>
      </c>
      <c r="X40" s="300">
        <v>8.84</v>
      </c>
      <c r="Y40" s="301">
        <v>8.9</v>
      </c>
      <c r="Z40" s="302">
        <v>0.01</v>
      </c>
      <c r="AA40" s="302">
        <v>0</v>
      </c>
      <c r="AB40" s="302">
        <v>0.01</v>
      </c>
      <c r="AC40" s="302">
        <v>1.38</v>
      </c>
      <c r="AD40" s="302">
        <v>0</v>
      </c>
      <c r="AE40" s="303">
        <v>1.38</v>
      </c>
      <c r="AF40" s="303">
        <v>1.39</v>
      </c>
      <c r="AG40" s="303">
        <v>0</v>
      </c>
      <c r="AH40" s="303">
        <v>1.39</v>
      </c>
      <c r="AI40" s="301">
        <v>2.3669999999999991</v>
      </c>
      <c r="AJ40" s="302">
        <v>0.18</v>
      </c>
      <c r="AK40" s="302">
        <v>0</v>
      </c>
      <c r="AL40" s="303">
        <v>0.18</v>
      </c>
      <c r="AM40" s="302">
        <v>0.79</v>
      </c>
      <c r="AN40" s="303">
        <v>0.97</v>
      </c>
      <c r="AO40" s="302">
        <v>0.04</v>
      </c>
      <c r="AP40" s="302">
        <v>0</v>
      </c>
      <c r="AQ40" s="302">
        <v>0.04</v>
      </c>
      <c r="AR40" s="302">
        <v>0</v>
      </c>
      <c r="AS40" s="302">
        <v>0</v>
      </c>
      <c r="AT40" s="302">
        <v>0</v>
      </c>
      <c r="AU40" s="302">
        <v>0.04</v>
      </c>
      <c r="AV40" s="302">
        <v>0</v>
      </c>
      <c r="AW40" s="302">
        <v>0.04</v>
      </c>
      <c r="AX40" s="302">
        <v>0.8</v>
      </c>
      <c r="AY40" s="302">
        <v>117.87</v>
      </c>
      <c r="AZ40" s="303">
        <v>118.67</v>
      </c>
      <c r="BA40" s="302">
        <v>3.89</v>
      </c>
      <c r="BB40" s="302">
        <v>0</v>
      </c>
      <c r="BC40" s="302">
        <v>25.09</v>
      </c>
      <c r="BD40" s="303">
        <v>28.98</v>
      </c>
      <c r="BE40" s="297"/>
      <c r="BF40" s="297"/>
      <c r="BG40" s="302"/>
      <c r="BH40" s="297"/>
      <c r="BI40" s="297"/>
      <c r="BJ40" s="297"/>
      <c r="BK40" s="302"/>
      <c r="BL40" s="297"/>
      <c r="BM40" s="297"/>
      <c r="BN40" s="302"/>
      <c r="BO40" s="297"/>
      <c r="BP40" s="297"/>
      <c r="BQ40" s="297"/>
      <c r="BR40" s="302">
        <v>0</v>
      </c>
      <c r="BS40" s="302">
        <v>0.25</v>
      </c>
      <c r="BT40" s="302">
        <v>1.1000000000000001</v>
      </c>
      <c r="BU40" s="303">
        <v>1.35</v>
      </c>
      <c r="BV40" s="302">
        <v>0.01</v>
      </c>
      <c r="BW40" s="302">
        <v>0.01</v>
      </c>
      <c r="BX40" s="303">
        <v>0.02</v>
      </c>
      <c r="BY40" s="302">
        <v>0</v>
      </c>
      <c r="BZ40" s="302">
        <v>0</v>
      </c>
      <c r="CA40" s="302">
        <v>0</v>
      </c>
      <c r="CB40" s="302">
        <v>0.01</v>
      </c>
      <c r="CC40" s="302">
        <v>0</v>
      </c>
      <c r="CD40" s="303">
        <v>0.01</v>
      </c>
      <c r="CE40" s="303">
        <v>0.01</v>
      </c>
      <c r="CF40" s="303">
        <v>0</v>
      </c>
      <c r="CG40" s="303">
        <v>0.01</v>
      </c>
      <c r="CH40" s="303">
        <v>0</v>
      </c>
      <c r="CI40" s="303">
        <v>0</v>
      </c>
      <c r="CJ40" s="303">
        <v>0</v>
      </c>
      <c r="CK40" s="303">
        <v>0</v>
      </c>
      <c r="CL40" s="303">
        <v>0</v>
      </c>
      <c r="CM40" s="303">
        <v>0</v>
      </c>
      <c r="CN40" s="303">
        <v>0</v>
      </c>
      <c r="CO40" s="303">
        <v>0</v>
      </c>
      <c r="CP40" s="303">
        <v>0</v>
      </c>
      <c r="CQ40" s="303">
        <v>0</v>
      </c>
      <c r="CR40" s="302">
        <v>0</v>
      </c>
      <c r="CS40" s="302">
        <v>0</v>
      </c>
      <c r="CT40" s="302">
        <v>0</v>
      </c>
      <c r="CU40" s="302">
        <v>0</v>
      </c>
      <c r="CV40" s="302">
        <v>0</v>
      </c>
      <c r="CW40" s="302">
        <v>0</v>
      </c>
      <c r="CX40" s="302">
        <v>0</v>
      </c>
      <c r="CY40" s="302">
        <v>0</v>
      </c>
      <c r="CZ40" s="302">
        <v>0</v>
      </c>
      <c r="DA40" s="302">
        <v>0</v>
      </c>
      <c r="DB40" s="302">
        <v>0</v>
      </c>
      <c r="DC40" s="302">
        <v>0</v>
      </c>
      <c r="DD40" s="302">
        <v>0</v>
      </c>
      <c r="DE40" s="302">
        <v>0</v>
      </c>
      <c r="DF40" s="302">
        <v>0</v>
      </c>
      <c r="DG40" s="302">
        <v>0</v>
      </c>
      <c r="DH40" s="302">
        <v>0</v>
      </c>
      <c r="DI40" s="302">
        <v>0</v>
      </c>
      <c r="DJ40" s="302">
        <v>0</v>
      </c>
      <c r="DK40" s="302">
        <v>0</v>
      </c>
      <c r="DL40" s="303">
        <v>1.29</v>
      </c>
      <c r="DM40" s="303">
        <v>0</v>
      </c>
      <c r="DN40" s="303">
        <v>1.29</v>
      </c>
      <c r="DO40" s="303">
        <v>120.37</v>
      </c>
      <c r="DP40" s="303">
        <v>0</v>
      </c>
      <c r="DQ40" s="303">
        <v>120.37</v>
      </c>
      <c r="DR40" s="303">
        <v>121.66000000000001</v>
      </c>
      <c r="DS40" s="303">
        <v>0</v>
      </c>
      <c r="DT40" s="303">
        <v>121.66000000000001</v>
      </c>
      <c r="DU40" s="289"/>
      <c r="DV40" s="289"/>
      <c r="DW40" s="289"/>
      <c r="DX40" s="289"/>
      <c r="DY40" s="289">
        <v>2005</v>
      </c>
      <c r="DZ40" s="289">
        <v>4800997</v>
      </c>
      <c r="EA40" s="289" t="s">
        <v>747</v>
      </c>
      <c r="EB40" s="289" t="s">
        <v>748</v>
      </c>
      <c r="EC40" s="289" t="s">
        <v>749</v>
      </c>
      <c r="ED40" s="289" t="s">
        <v>719</v>
      </c>
      <c r="EE40" s="289" t="s">
        <v>665</v>
      </c>
      <c r="EF40" s="289">
        <v>82717</v>
      </c>
      <c r="EG40" s="289">
        <v>560</v>
      </c>
      <c r="EH40" s="289">
        <v>0</v>
      </c>
      <c r="EI40" s="289">
        <v>5</v>
      </c>
      <c r="EJ40" s="289" t="s">
        <v>714</v>
      </c>
      <c r="EK40" s="289">
        <v>3</v>
      </c>
      <c r="EL40" s="289">
        <v>2</v>
      </c>
      <c r="EM40" s="289" t="s">
        <v>720</v>
      </c>
      <c r="EN40" s="289">
        <v>2</v>
      </c>
      <c r="EO40" s="289">
        <v>1107876</v>
      </c>
      <c r="EP40" s="304">
        <v>37277820</v>
      </c>
      <c r="EQ40" s="305">
        <v>518</v>
      </c>
    </row>
    <row r="41" spans="1:147">
      <c r="A41" s="345" t="s">
        <v>67</v>
      </c>
      <c r="B41" s="350">
        <f>B39+B36</f>
        <v>0.24154587296672517</v>
      </c>
      <c r="C41" s="349" t="s">
        <v>809</v>
      </c>
      <c r="D41" s="397"/>
      <c r="E41" s="289"/>
      <c r="F41" s="289"/>
      <c r="G41" s="289"/>
      <c r="H41" s="289"/>
      <c r="I41" s="289"/>
      <c r="J41" s="290"/>
      <c r="K41" s="289"/>
      <c r="L41" s="289"/>
      <c r="M41" s="289"/>
      <c r="N41" s="289"/>
      <c r="O41" s="289"/>
      <c r="P41" s="289"/>
      <c r="Q41" s="289" t="s">
        <v>611</v>
      </c>
      <c r="R41" s="297" t="s">
        <v>231</v>
      </c>
      <c r="S41" s="298" t="s">
        <v>383</v>
      </c>
      <c r="T41" s="298" t="s">
        <v>402</v>
      </c>
      <c r="U41" s="299" t="s">
        <v>403</v>
      </c>
      <c r="V41" s="300">
        <v>1.8360000000000001</v>
      </c>
      <c r="W41" s="300">
        <v>1.1000000000000001</v>
      </c>
      <c r="X41" s="300">
        <v>0</v>
      </c>
      <c r="Y41" s="301">
        <v>1.1000000000000001</v>
      </c>
      <c r="Z41" s="302">
        <v>0.21</v>
      </c>
      <c r="AA41" s="302">
        <v>0</v>
      </c>
      <c r="AB41" s="302">
        <v>0.21</v>
      </c>
      <c r="AC41" s="302">
        <v>0</v>
      </c>
      <c r="AD41" s="302">
        <v>0</v>
      </c>
      <c r="AE41" s="303">
        <v>0</v>
      </c>
      <c r="AF41" s="303">
        <v>0.21</v>
      </c>
      <c r="AG41" s="303">
        <v>0</v>
      </c>
      <c r="AH41" s="303">
        <v>0.21</v>
      </c>
      <c r="AI41" s="301">
        <v>0.73599999999999999</v>
      </c>
      <c r="AJ41" s="302">
        <v>0.06</v>
      </c>
      <c r="AK41" s="302">
        <v>0</v>
      </c>
      <c r="AL41" s="303">
        <v>0.06</v>
      </c>
      <c r="AM41" s="302">
        <v>0.12</v>
      </c>
      <c r="AN41" s="303">
        <v>0.18</v>
      </c>
      <c r="AO41" s="302">
        <v>0.03</v>
      </c>
      <c r="AP41" s="302">
        <v>0</v>
      </c>
      <c r="AQ41" s="302">
        <v>0.03</v>
      </c>
      <c r="AR41" s="302">
        <v>0</v>
      </c>
      <c r="AS41" s="302">
        <v>0</v>
      </c>
      <c r="AT41" s="302">
        <v>0</v>
      </c>
      <c r="AU41" s="302">
        <v>0.03</v>
      </c>
      <c r="AV41" s="302">
        <v>0</v>
      </c>
      <c r="AW41" s="302">
        <v>0.03</v>
      </c>
      <c r="AX41" s="302">
        <v>0.88</v>
      </c>
      <c r="AY41" s="302">
        <v>1.62</v>
      </c>
      <c r="AZ41" s="303">
        <v>2.5</v>
      </c>
      <c r="BA41" s="302">
        <v>0.74</v>
      </c>
      <c r="BB41" s="302">
        <v>0</v>
      </c>
      <c r="BC41" s="302">
        <v>0.18</v>
      </c>
      <c r="BD41" s="303">
        <v>0.91999999999999993</v>
      </c>
      <c r="BE41" s="297"/>
      <c r="BF41" s="297"/>
      <c r="BG41" s="302"/>
      <c r="BH41" s="297"/>
      <c r="BI41" s="297"/>
      <c r="BJ41" s="297"/>
      <c r="BK41" s="302"/>
      <c r="BL41" s="297"/>
      <c r="BM41" s="297"/>
      <c r="BN41" s="302"/>
      <c r="BO41" s="297"/>
      <c r="BP41" s="297"/>
      <c r="BQ41" s="297"/>
      <c r="BR41" s="302">
        <v>0</v>
      </c>
      <c r="BS41" s="302">
        <v>0.25</v>
      </c>
      <c r="BT41" s="302">
        <v>0</v>
      </c>
      <c r="BU41" s="303">
        <v>0.25</v>
      </c>
      <c r="BV41" s="302">
        <v>0</v>
      </c>
      <c r="BW41" s="302">
        <v>0</v>
      </c>
      <c r="BX41" s="303">
        <v>0</v>
      </c>
      <c r="BY41" s="302">
        <v>0</v>
      </c>
      <c r="BZ41" s="302">
        <v>0</v>
      </c>
      <c r="CA41" s="302">
        <v>0</v>
      </c>
      <c r="CB41" s="302">
        <v>0</v>
      </c>
      <c r="CC41" s="302">
        <v>0</v>
      </c>
      <c r="CD41" s="303">
        <v>0</v>
      </c>
      <c r="CE41" s="303">
        <v>0</v>
      </c>
      <c r="CF41" s="303">
        <v>0</v>
      </c>
      <c r="CG41" s="303">
        <v>0</v>
      </c>
      <c r="CH41" s="303">
        <v>0</v>
      </c>
      <c r="CI41" s="303">
        <v>0</v>
      </c>
      <c r="CJ41" s="303">
        <v>0</v>
      </c>
      <c r="CK41" s="303">
        <v>0</v>
      </c>
      <c r="CL41" s="303">
        <v>0</v>
      </c>
      <c r="CM41" s="303">
        <v>0</v>
      </c>
      <c r="CN41" s="303">
        <v>0</v>
      </c>
      <c r="CO41" s="303">
        <v>0</v>
      </c>
      <c r="CP41" s="303">
        <v>0</v>
      </c>
      <c r="CQ41" s="303">
        <v>0</v>
      </c>
      <c r="CR41" s="302">
        <v>0</v>
      </c>
      <c r="CS41" s="302">
        <v>0</v>
      </c>
      <c r="CT41" s="302">
        <v>0</v>
      </c>
      <c r="CU41" s="302">
        <v>0</v>
      </c>
      <c r="CV41" s="302">
        <v>0</v>
      </c>
      <c r="CW41" s="302">
        <v>0</v>
      </c>
      <c r="CX41" s="302">
        <v>0</v>
      </c>
      <c r="CY41" s="302">
        <v>0</v>
      </c>
      <c r="CZ41" s="302">
        <v>0</v>
      </c>
      <c r="DA41" s="302">
        <v>0</v>
      </c>
      <c r="DB41" s="302">
        <v>0</v>
      </c>
      <c r="DC41" s="302">
        <v>0</v>
      </c>
      <c r="DD41" s="302">
        <v>0</v>
      </c>
      <c r="DE41" s="302">
        <v>0</v>
      </c>
      <c r="DF41" s="302">
        <v>0</v>
      </c>
      <c r="DG41" s="302">
        <v>0</v>
      </c>
      <c r="DH41" s="302">
        <v>0</v>
      </c>
      <c r="DI41" s="302">
        <v>0</v>
      </c>
      <c r="DJ41" s="302">
        <v>0</v>
      </c>
      <c r="DK41" s="302">
        <v>0</v>
      </c>
      <c r="DL41" s="303">
        <v>1.4300000000000002</v>
      </c>
      <c r="DM41" s="303">
        <v>0</v>
      </c>
      <c r="DN41" s="303">
        <v>1.4300000000000002</v>
      </c>
      <c r="DO41" s="303">
        <v>1.62</v>
      </c>
      <c r="DP41" s="303">
        <v>0</v>
      </c>
      <c r="DQ41" s="303">
        <v>1.62</v>
      </c>
      <c r="DR41" s="303">
        <v>3.0500000000000003</v>
      </c>
      <c r="DS41" s="303">
        <v>0</v>
      </c>
      <c r="DT41" s="303">
        <v>3.0500000000000003</v>
      </c>
      <c r="DU41" s="289"/>
      <c r="DV41" s="289"/>
      <c r="DW41" s="289"/>
      <c r="DX41" s="289"/>
      <c r="DY41" s="289">
        <v>2005</v>
      </c>
      <c r="DZ41" s="289">
        <v>4801034</v>
      </c>
      <c r="EA41" s="289" t="s">
        <v>740</v>
      </c>
      <c r="EB41" s="289" t="s">
        <v>750</v>
      </c>
      <c r="EC41" s="289" t="s">
        <v>742</v>
      </c>
      <c r="ED41" s="289" t="s">
        <v>719</v>
      </c>
      <c r="EE41" s="289" t="s">
        <v>665</v>
      </c>
      <c r="EF41" s="289">
        <v>82717</v>
      </c>
      <c r="EG41" s="289">
        <v>560</v>
      </c>
      <c r="EH41" s="289">
        <v>0</v>
      </c>
      <c r="EI41" s="289">
        <v>5</v>
      </c>
      <c r="EJ41" s="289" t="s">
        <v>714</v>
      </c>
      <c r="EK41" s="289">
        <v>3</v>
      </c>
      <c r="EL41" s="289">
        <v>2</v>
      </c>
      <c r="EM41" s="289" t="s">
        <v>720</v>
      </c>
      <c r="EN41" s="289">
        <v>2</v>
      </c>
      <c r="EO41" s="289">
        <v>577056</v>
      </c>
      <c r="EP41" s="304">
        <v>30532313</v>
      </c>
      <c r="EQ41" s="305">
        <v>286</v>
      </c>
    </row>
    <row r="42" spans="1:147">
      <c r="A42" s="288"/>
      <c r="B42" s="289"/>
      <c r="C42" s="289"/>
      <c r="D42" s="397"/>
      <c r="E42" s="289"/>
      <c r="F42" s="289"/>
      <c r="G42" s="289"/>
      <c r="H42" s="289"/>
      <c r="I42" s="289"/>
      <c r="J42" s="290"/>
      <c r="K42" s="289"/>
      <c r="L42" s="289"/>
      <c r="M42" s="289"/>
      <c r="N42" s="289"/>
      <c r="O42" s="289"/>
      <c r="P42" s="289"/>
      <c r="Q42" s="289" t="s">
        <v>612</v>
      </c>
      <c r="R42" s="297" t="s">
        <v>231</v>
      </c>
      <c r="S42" s="298" t="s">
        <v>383</v>
      </c>
      <c r="T42" s="298" t="s">
        <v>404</v>
      </c>
      <c r="U42" s="299" t="s">
        <v>405</v>
      </c>
      <c r="V42" s="300">
        <v>8.6880000000000006</v>
      </c>
      <c r="W42" s="300">
        <v>1.88</v>
      </c>
      <c r="X42" s="300">
        <v>4.67</v>
      </c>
      <c r="Y42" s="301">
        <v>6.55</v>
      </c>
      <c r="Z42" s="302">
        <v>0.61</v>
      </c>
      <c r="AA42" s="302">
        <v>0</v>
      </c>
      <c r="AB42" s="302">
        <v>0.61</v>
      </c>
      <c r="AC42" s="302">
        <v>1.52</v>
      </c>
      <c r="AD42" s="302">
        <v>0</v>
      </c>
      <c r="AE42" s="303">
        <v>1.52</v>
      </c>
      <c r="AF42" s="303">
        <v>2.13</v>
      </c>
      <c r="AG42" s="303">
        <v>0</v>
      </c>
      <c r="AH42" s="303">
        <v>2.13</v>
      </c>
      <c r="AI42" s="301">
        <v>2.1380000000000008</v>
      </c>
      <c r="AJ42" s="302">
        <v>0.17</v>
      </c>
      <c r="AK42" s="302">
        <v>0</v>
      </c>
      <c r="AL42" s="303">
        <v>0.17</v>
      </c>
      <c r="AM42" s="302">
        <v>1.21</v>
      </c>
      <c r="AN42" s="303">
        <v>1.38</v>
      </c>
      <c r="AO42" s="302">
        <v>0.05</v>
      </c>
      <c r="AP42" s="302">
        <v>0</v>
      </c>
      <c r="AQ42" s="302">
        <v>0.05</v>
      </c>
      <c r="AR42" s="302">
        <v>0</v>
      </c>
      <c r="AS42" s="302">
        <v>0</v>
      </c>
      <c r="AT42" s="302">
        <v>0</v>
      </c>
      <c r="AU42" s="302">
        <v>0.05</v>
      </c>
      <c r="AV42" s="302">
        <v>0</v>
      </c>
      <c r="AW42" s="302">
        <v>0.05</v>
      </c>
      <c r="AX42" s="302">
        <v>0.25</v>
      </c>
      <c r="AY42" s="302">
        <v>50.36</v>
      </c>
      <c r="AZ42" s="303">
        <v>50.61</v>
      </c>
      <c r="BA42" s="302">
        <v>2.4900000000000002</v>
      </c>
      <c r="BB42" s="302">
        <v>0</v>
      </c>
      <c r="BC42" s="302">
        <v>9.39</v>
      </c>
      <c r="BD42" s="303">
        <v>11.88</v>
      </c>
      <c r="BE42" s="297"/>
      <c r="BF42" s="297"/>
      <c r="BG42" s="302"/>
      <c r="BH42" s="297"/>
      <c r="BI42" s="297"/>
      <c r="BJ42" s="297"/>
      <c r="BK42" s="302"/>
      <c r="BL42" s="297"/>
      <c r="BM42" s="297"/>
      <c r="BN42" s="302"/>
      <c r="BO42" s="297"/>
      <c r="BP42" s="297"/>
      <c r="BQ42" s="297"/>
      <c r="BR42" s="302">
        <v>0</v>
      </c>
      <c r="BS42" s="302">
        <v>0.2</v>
      </c>
      <c r="BT42" s="302">
        <v>0.51</v>
      </c>
      <c r="BU42" s="303">
        <v>0.71</v>
      </c>
      <c r="BV42" s="302">
        <v>0</v>
      </c>
      <c r="BW42" s="302">
        <v>0</v>
      </c>
      <c r="BX42" s="303">
        <v>0</v>
      </c>
      <c r="BY42" s="302">
        <v>0.26</v>
      </c>
      <c r="BZ42" s="302">
        <v>0</v>
      </c>
      <c r="CA42" s="302">
        <v>0.26</v>
      </c>
      <c r="CB42" s="302">
        <v>0</v>
      </c>
      <c r="CC42" s="302">
        <v>0</v>
      </c>
      <c r="CD42" s="303">
        <v>0</v>
      </c>
      <c r="CE42" s="303">
        <v>0.26</v>
      </c>
      <c r="CF42" s="303">
        <v>0</v>
      </c>
      <c r="CG42" s="303">
        <v>0.26</v>
      </c>
      <c r="CH42" s="303">
        <v>0</v>
      </c>
      <c r="CI42" s="303">
        <v>0</v>
      </c>
      <c r="CJ42" s="303">
        <v>0</v>
      </c>
      <c r="CK42" s="303">
        <v>0</v>
      </c>
      <c r="CL42" s="303">
        <v>0</v>
      </c>
      <c r="CM42" s="303">
        <v>0</v>
      </c>
      <c r="CN42" s="303">
        <v>0</v>
      </c>
      <c r="CO42" s="303">
        <v>0</v>
      </c>
      <c r="CP42" s="303">
        <v>0</v>
      </c>
      <c r="CQ42" s="303">
        <v>0</v>
      </c>
      <c r="CR42" s="302">
        <v>0</v>
      </c>
      <c r="CS42" s="302">
        <v>0</v>
      </c>
      <c r="CT42" s="302">
        <v>0</v>
      </c>
      <c r="CU42" s="302">
        <v>0</v>
      </c>
      <c r="CV42" s="302">
        <v>0</v>
      </c>
      <c r="CW42" s="302">
        <v>0</v>
      </c>
      <c r="CX42" s="302">
        <v>0</v>
      </c>
      <c r="CY42" s="302">
        <v>0</v>
      </c>
      <c r="CZ42" s="302">
        <v>0</v>
      </c>
      <c r="DA42" s="302">
        <v>0</v>
      </c>
      <c r="DB42" s="302">
        <v>0</v>
      </c>
      <c r="DC42" s="302">
        <v>0</v>
      </c>
      <c r="DD42" s="302">
        <v>0</v>
      </c>
      <c r="DE42" s="302">
        <v>0</v>
      </c>
      <c r="DF42" s="302">
        <v>0</v>
      </c>
      <c r="DG42" s="302">
        <v>0</v>
      </c>
      <c r="DH42" s="302">
        <v>0</v>
      </c>
      <c r="DI42" s="302">
        <v>0</v>
      </c>
      <c r="DJ42" s="302">
        <v>0</v>
      </c>
      <c r="DK42" s="302">
        <v>0</v>
      </c>
      <c r="DL42" s="303">
        <v>1.54</v>
      </c>
      <c r="DM42" s="303">
        <v>0</v>
      </c>
      <c r="DN42" s="303">
        <v>1.54</v>
      </c>
      <c r="DO42" s="303">
        <v>52.39</v>
      </c>
      <c r="DP42" s="303">
        <v>0</v>
      </c>
      <c r="DQ42" s="303">
        <v>52.39</v>
      </c>
      <c r="DR42" s="303">
        <v>53.93</v>
      </c>
      <c r="DS42" s="303">
        <v>0</v>
      </c>
      <c r="DT42" s="303">
        <v>53.93</v>
      </c>
      <c r="DU42" s="289"/>
      <c r="DV42" s="289"/>
      <c r="DW42" s="289"/>
      <c r="DX42" s="289"/>
      <c r="DY42" s="289">
        <v>2005</v>
      </c>
      <c r="DZ42" s="289">
        <v>4801078</v>
      </c>
      <c r="EA42" s="289" t="s">
        <v>751</v>
      </c>
      <c r="EB42" s="289" t="s">
        <v>752</v>
      </c>
      <c r="EC42" s="289" t="s">
        <v>753</v>
      </c>
      <c r="ED42" s="289" t="s">
        <v>719</v>
      </c>
      <c r="EE42" s="289" t="s">
        <v>665</v>
      </c>
      <c r="EF42" s="289">
        <v>82717</v>
      </c>
      <c r="EG42" s="289">
        <v>560</v>
      </c>
      <c r="EH42" s="289">
        <v>0</v>
      </c>
      <c r="EI42" s="289">
        <v>5</v>
      </c>
      <c r="EJ42" s="289" t="s">
        <v>714</v>
      </c>
      <c r="EK42" s="289">
        <v>3</v>
      </c>
      <c r="EL42" s="289">
        <v>2</v>
      </c>
      <c r="EM42" s="289" t="s">
        <v>720</v>
      </c>
      <c r="EN42" s="289">
        <v>2</v>
      </c>
      <c r="EO42" s="289">
        <v>526040</v>
      </c>
      <c r="EP42" s="304">
        <v>24133324</v>
      </c>
      <c r="EQ42" s="305">
        <v>248</v>
      </c>
    </row>
    <row r="43" spans="1:147">
      <c r="A43" s="339" t="s">
        <v>858</v>
      </c>
      <c r="B43" s="340">
        <f>GETPIVOTDATA("Production",$E$43,"FIPS State Code",560,"FIPS County Code",5)/365.25</f>
        <v>986124.13415468857</v>
      </c>
      <c r="C43" s="341" t="s">
        <v>805</v>
      </c>
      <c r="D43" s="397"/>
      <c r="E43" s="306" t="s">
        <v>804</v>
      </c>
      <c r="F43" s="307"/>
      <c r="G43" s="320"/>
      <c r="H43" s="289"/>
      <c r="I43" s="289"/>
      <c r="J43" s="290"/>
      <c r="K43" s="289"/>
      <c r="L43" s="289"/>
      <c r="M43" s="289"/>
      <c r="N43" s="289"/>
      <c r="O43" s="289"/>
      <c r="P43" s="289"/>
      <c r="Q43" s="289" t="s">
        <v>613</v>
      </c>
      <c r="R43" s="297" t="s">
        <v>231</v>
      </c>
      <c r="S43" s="298" t="s">
        <v>383</v>
      </c>
      <c r="T43" s="298" t="s">
        <v>406</v>
      </c>
      <c r="U43" s="299" t="s">
        <v>407</v>
      </c>
      <c r="V43" s="300">
        <v>8.9480000000000004</v>
      </c>
      <c r="W43" s="300">
        <v>7.5</v>
      </c>
      <c r="X43" s="300">
        <v>0.3</v>
      </c>
      <c r="Y43" s="301">
        <v>7.8</v>
      </c>
      <c r="Z43" s="302">
        <v>4.17</v>
      </c>
      <c r="AA43" s="302">
        <v>0</v>
      </c>
      <c r="AB43" s="302">
        <v>4.17</v>
      </c>
      <c r="AC43" s="302">
        <v>0.17</v>
      </c>
      <c r="AD43" s="302">
        <v>0</v>
      </c>
      <c r="AE43" s="303">
        <v>0.17</v>
      </c>
      <c r="AF43" s="303">
        <v>4.34</v>
      </c>
      <c r="AG43" s="303">
        <v>0</v>
      </c>
      <c r="AH43" s="303">
        <v>4.34</v>
      </c>
      <c r="AI43" s="301">
        <v>1.1480000000000004</v>
      </c>
      <c r="AJ43" s="302">
        <v>0.09</v>
      </c>
      <c r="AK43" s="302">
        <v>0</v>
      </c>
      <c r="AL43" s="303">
        <v>0.09</v>
      </c>
      <c r="AM43" s="302">
        <v>2.48</v>
      </c>
      <c r="AN43" s="303">
        <v>2.57</v>
      </c>
      <c r="AO43" s="302">
        <v>0.05</v>
      </c>
      <c r="AP43" s="302">
        <v>0</v>
      </c>
      <c r="AQ43" s="302">
        <v>0.05</v>
      </c>
      <c r="AR43" s="302">
        <v>0</v>
      </c>
      <c r="AS43" s="302">
        <v>0</v>
      </c>
      <c r="AT43" s="302">
        <v>0</v>
      </c>
      <c r="AU43" s="302">
        <v>0.05</v>
      </c>
      <c r="AV43" s="302">
        <v>0</v>
      </c>
      <c r="AW43" s="302">
        <v>0.05</v>
      </c>
      <c r="AX43" s="302">
        <v>0.54</v>
      </c>
      <c r="AY43" s="302">
        <v>59.79</v>
      </c>
      <c r="AZ43" s="303">
        <v>60.33</v>
      </c>
      <c r="BA43" s="302">
        <v>7.09</v>
      </c>
      <c r="BB43" s="302">
        <v>0</v>
      </c>
      <c r="BC43" s="302">
        <v>10.86</v>
      </c>
      <c r="BD43" s="303">
        <v>17.95</v>
      </c>
      <c r="BE43" s="297"/>
      <c r="BF43" s="297"/>
      <c r="BG43" s="302"/>
      <c r="BH43" s="297"/>
      <c r="BI43" s="297"/>
      <c r="BJ43" s="297"/>
      <c r="BK43" s="302"/>
      <c r="BL43" s="297"/>
      <c r="BM43" s="297"/>
      <c r="BN43" s="302"/>
      <c r="BO43" s="297"/>
      <c r="BP43" s="297"/>
      <c r="BQ43" s="297"/>
      <c r="BR43" s="302">
        <v>0</v>
      </c>
      <c r="BS43" s="302">
        <v>0.04</v>
      </c>
      <c r="BT43" s="302">
        <v>0.1</v>
      </c>
      <c r="BU43" s="303">
        <v>0.14000000000000001</v>
      </c>
      <c r="BV43" s="302">
        <v>0.18</v>
      </c>
      <c r="BW43" s="302">
        <v>2.09</v>
      </c>
      <c r="BX43" s="303">
        <v>2.27</v>
      </c>
      <c r="BY43" s="302">
        <v>0</v>
      </c>
      <c r="BZ43" s="302">
        <v>0.01</v>
      </c>
      <c r="CA43" s="302">
        <v>0.01</v>
      </c>
      <c r="CB43" s="302">
        <v>0.06</v>
      </c>
      <c r="CC43" s="302">
        <v>0</v>
      </c>
      <c r="CD43" s="303">
        <v>0.06</v>
      </c>
      <c r="CE43" s="303">
        <v>0.06</v>
      </c>
      <c r="CF43" s="303">
        <v>0.01</v>
      </c>
      <c r="CG43" s="303">
        <v>6.9999999999999993E-2</v>
      </c>
      <c r="CH43" s="303">
        <v>0</v>
      </c>
      <c r="CI43" s="303">
        <v>0</v>
      </c>
      <c r="CJ43" s="303">
        <v>0</v>
      </c>
      <c r="CK43" s="303">
        <v>0</v>
      </c>
      <c r="CL43" s="303">
        <v>0</v>
      </c>
      <c r="CM43" s="303">
        <v>0</v>
      </c>
      <c r="CN43" s="303">
        <v>0</v>
      </c>
      <c r="CO43" s="303">
        <v>0</v>
      </c>
      <c r="CP43" s="303">
        <v>0</v>
      </c>
      <c r="CQ43" s="303">
        <v>0</v>
      </c>
      <c r="CR43" s="302">
        <v>0</v>
      </c>
      <c r="CS43" s="302">
        <v>0</v>
      </c>
      <c r="CT43" s="302">
        <v>0</v>
      </c>
      <c r="CU43" s="302">
        <v>0</v>
      </c>
      <c r="CV43" s="302">
        <v>0</v>
      </c>
      <c r="CW43" s="302">
        <v>0</v>
      </c>
      <c r="CX43" s="302">
        <v>0</v>
      </c>
      <c r="CY43" s="302">
        <v>0</v>
      </c>
      <c r="CZ43" s="302">
        <v>0</v>
      </c>
      <c r="DA43" s="302">
        <v>0</v>
      </c>
      <c r="DB43" s="302">
        <v>0</v>
      </c>
      <c r="DC43" s="302">
        <v>0</v>
      </c>
      <c r="DD43" s="302">
        <v>0</v>
      </c>
      <c r="DE43" s="302">
        <v>0</v>
      </c>
      <c r="DF43" s="302">
        <v>0</v>
      </c>
      <c r="DG43" s="302">
        <v>0</v>
      </c>
      <c r="DH43" s="302">
        <v>0</v>
      </c>
      <c r="DI43" s="302">
        <v>0</v>
      </c>
      <c r="DJ43" s="302">
        <v>0</v>
      </c>
      <c r="DK43" s="302">
        <v>0</v>
      </c>
      <c r="DL43" s="303">
        <v>5.0699999999999994</v>
      </c>
      <c r="DM43" s="303">
        <v>0.01</v>
      </c>
      <c r="DN43" s="303">
        <v>5.0799999999999992</v>
      </c>
      <c r="DO43" s="303">
        <v>62.210000000000008</v>
      </c>
      <c r="DP43" s="303">
        <v>0</v>
      </c>
      <c r="DQ43" s="303">
        <v>62.210000000000008</v>
      </c>
      <c r="DR43" s="303">
        <v>67.28</v>
      </c>
      <c r="DS43" s="303">
        <v>0.01</v>
      </c>
      <c r="DT43" s="303">
        <v>67.290000000000006</v>
      </c>
      <c r="DU43" s="289"/>
      <c r="DV43" s="289"/>
      <c r="DW43" s="289"/>
      <c r="DX43" s="289"/>
      <c r="DY43" s="289">
        <v>2005</v>
      </c>
      <c r="DZ43" s="289">
        <v>4801180</v>
      </c>
      <c r="EA43" s="289" t="s">
        <v>754</v>
      </c>
      <c r="EB43" s="289" t="s">
        <v>755</v>
      </c>
      <c r="EC43" s="289" t="s">
        <v>756</v>
      </c>
      <c r="ED43" s="289" t="s">
        <v>729</v>
      </c>
      <c r="EE43" s="289" t="s">
        <v>665</v>
      </c>
      <c r="EF43" s="289">
        <v>82942</v>
      </c>
      <c r="EG43" s="289">
        <v>560</v>
      </c>
      <c r="EH43" s="289">
        <v>0</v>
      </c>
      <c r="EI43" s="289">
        <v>37</v>
      </c>
      <c r="EJ43" s="289" t="s">
        <v>714</v>
      </c>
      <c r="EK43" s="289">
        <v>1</v>
      </c>
      <c r="EL43" s="289">
        <v>2</v>
      </c>
      <c r="EM43" s="289" t="s">
        <v>720</v>
      </c>
      <c r="EN43" s="289">
        <v>2</v>
      </c>
      <c r="EO43" s="289">
        <v>351932</v>
      </c>
      <c r="EP43" s="304">
        <v>3773760</v>
      </c>
      <c r="EQ43" s="305">
        <v>171</v>
      </c>
    </row>
    <row r="44" spans="1:147">
      <c r="A44" s="329"/>
      <c r="B44" s="342">
        <f>B43*CONVERT(2000,"lbm","kg")</f>
        <v>894596766.25084627</v>
      </c>
      <c r="C44" s="343" t="s">
        <v>806</v>
      </c>
      <c r="D44" s="397"/>
      <c r="E44" s="306" t="s">
        <v>791</v>
      </c>
      <c r="F44" s="306" t="s">
        <v>793</v>
      </c>
      <c r="G44" s="320" t="s">
        <v>67</v>
      </c>
      <c r="H44" s="289"/>
      <c r="I44" s="289"/>
      <c r="J44" s="290"/>
      <c r="K44" s="289"/>
      <c r="L44" s="289"/>
      <c r="M44" s="289"/>
      <c r="N44" s="289"/>
      <c r="O44" s="289"/>
      <c r="P44" s="289"/>
      <c r="Q44" s="289" t="s">
        <v>614</v>
      </c>
      <c r="R44" s="297" t="s">
        <v>231</v>
      </c>
      <c r="S44" s="298" t="s">
        <v>383</v>
      </c>
      <c r="T44" s="298" t="s">
        <v>408</v>
      </c>
      <c r="U44" s="299" t="s">
        <v>409</v>
      </c>
      <c r="V44" s="300">
        <v>2.7170000000000001</v>
      </c>
      <c r="W44" s="300">
        <v>1.84</v>
      </c>
      <c r="X44" s="300">
        <v>0</v>
      </c>
      <c r="Y44" s="301">
        <v>1.84</v>
      </c>
      <c r="Z44" s="302">
        <v>0.41</v>
      </c>
      <c r="AA44" s="302">
        <v>0</v>
      </c>
      <c r="AB44" s="302">
        <v>0.41</v>
      </c>
      <c r="AC44" s="302">
        <v>0</v>
      </c>
      <c r="AD44" s="302">
        <v>0</v>
      </c>
      <c r="AE44" s="303">
        <v>0</v>
      </c>
      <c r="AF44" s="303">
        <v>0.41</v>
      </c>
      <c r="AG44" s="303">
        <v>0</v>
      </c>
      <c r="AH44" s="303">
        <v>0.41</v>
      </c>
      <c r="AI44" s="301">
        <v>0.877</v>
      </c>
      <c r="AJ44" s="302">
        <v>7.0000000000000007E-2</v>
      </c>
      <c r="AK44" s="302">
        <v>0</v>
      </c>
      <c r="AL44" s="303">
        <v>7.0000000000000007E-2</v>
      </c>
      <c r="AM44" s="302">
        <v>0.23</v>
      </c>
      <c r="AN44" s="303">
        <v>0.30000000000000004</v>
      </c>
      <c r="AO44" s="302">
        <v>0.04</v>
      </c>
      <c r="AP44" s="302">
        <v>0</v>
      </c>
      <c r="AQ44" s="302">
        <v>0.04</v>
      </c>
      <c r="AR44" s="302">
        <v>0</v>
      </c>
      <c r="AS44" s="302">
        <v>0</v>
      </c>
      <c r="AT44" s="302">
        <v>0</v>
      </c>
      <c r="AU44" s="302">
        <v>0.04</v>
      </c>
      <c r="AV44" s="302">
        <v>0</v>
      </c>
      <c r="AW44" s="302">
        <v>0.04</v>
      </c>
      <c r="AX44" s="302">
        <v>0.71</v>
      </c>
      <c r="AY44" s="302">
        <v>0.24</v>
      </c>
      <c r="AZ44" s="303">
        <v>0.95</v>
      </c>
      <c r="BA44" s="302">
        <v>0.45</v>
      </c>
      <c r="BB44" s="302">
        <v>0</v>
      </c>
      <c r="BC44" s="302">
        <v>0.05</v>
      </c>
      <c r="BD44" s="303">
        <v>0.5</v>
      </c>
      <c r="BE44" s="297"/>
      <c r="BF44" s="297"/>
      <c r="BG44" s="302"/>
      <c r="BH44" s="297"/>
      <c r="BI44" s="297"/>
      <c r="BJ44" s="297"/>
      <c r="BK44" s="302"/>
      <c r="BL44" s="297"/>
      <c r="BM44" s="297"/>
      <c r="BN44" s="302"/>
      <c r="BO44" s="297"/>
      <c r="BP44" s="297"/>
      <c r="BQ44" s="297"/>
      <c r="BR44" s="302">
        <v>0</v>
      </c>
      <c r="BS44" s="302">
        <v>0.01</v>
      </c>
      <c r="BT44" s="302">
        <v>0.64</v>
      </c>
      <c r="BU44" s="303">
        <v>0.65</v>
      </c>
      <c r="BV44" s="302">
        <v>0</v>
      </c>
      <c r="BW44" s="302">
        <v>0</v>
      </c>
      <c r="BX44" s="303">
        <v>0</v>
      </c>
      <c r="BY44" s="302">
        <v>0</v>
      </c>
      <c r="BZ44" s="302">
        <v>0.03</v>
      </c>
      <c r="CA44" s="302">
        <v>0.03</v>
      </c>
      <c r="CB44" s="302">
        <v>0</v>
      </c>
      <c r="CC44" s="302">
        <v>0</v>
      </c>
      <c r="CD44" s="303">
        <v>0</v>
      </c>
      <c r="CE44" s="303">
        <v>0</v>
      </c>
      <c r="CF44" s="303">
        <v>0.03</v>
      </c>
      <c r="CG44" s="303">
        <v>0.03</v>
      </c>
      <c r="CH44" s="303">
        <v>0</v>
      </c>
      <c r="CI44" s="303">
        <v>0</v>
      </c>
      <c r="CJ44" s="303">
        <v>0</v>
      </c>
      <c r="CK44" s="303">
        <v>0</v>
      </c>
      <c r="CL44" s="303">
        <v>0</v>
      </c>
      <c r="CM44" s="303">
        <v>0</v>
      </c>
      <c r="CN44" s="303">
        <v>0</v>
      </c>
      <c r="CO44" s="303">
        <v>0</v>
      </c>
      <c r="CP44" s="303">
        <v>0</v>
      </c>
      <c r="CQ44" s="303">
        <v>0</v>
      </c>
      <c r="CR44" s="302">
        <v>0</v>
      </c>
      <c r="CS44" s="302">
        <v>0</v>
      </c>
      <c r="CT44" s="302">
        <v>0</v>
      </c>
      <c r="CU44" s="302">
        <v>0</v>
      </c>
      <c r="CV44" s="302">
        <v>0</v>
      </c>
      <c r="CW44" s="302">
        <v>0</v>
      </c>
      <c r="CX44" s="302">
        <v>0</v>
      </c>
      <c r="CY44" s="302">
        <v>0</v>
      </c>
      <c r="CZ44" s="302">
        <v>0</v>
      </c>
      <c r="DA44" s="302">
        <v>0</v>
      </c>
      <c r="DB44" s="302">
        <v>0</v>
      </c>
      <c r="DC44" s="302">
        <v>0</v>
      </c>
      <c r="DD44" s="302">
        <v>0</v>
      </c>
      <c r="DE44" s="302">
        <v>0</v>
      </c>
      <c r="DF44" s="302">
        <v>0</v>
      </c>
      <c r="DG44" s="302">
        <v>0</v>
      </c>
      <c r="DH44" s="302">
        <v>0</v>
      </c>
      <c r="DI44" s="302">
        <v>0</v>
      </c>
      <c r="DJ44" s="302">
        <v>0</v>
      </c>
      <c r="DK44" s="302">
        <v>0</v>
      </c>
      <c r="DL44" s="303">
        <v>1.24</v>
      </c>
      <c r="DM44" s="303">
        <v>0.03</v>
      </c>
      <c r="DN44" s="303">
        <v>1.27</v>
      </c>
      <c r="DO44" s="303">
        <v>0.88</v>
      </c>
      <c r="DP44" s="303">
        <v>0</v>
      </c>
      <c r="DQ44" s="303">
        <v>0.88</v>
      </c>
      <c r="DR44" s="303">
        <v>2.12</v>
      </c>
      <c r="DS44" s="303">
        <v>0.03</v>
      </c>
      <c r="DT44" s="303">
        <v>2.15</v>
      </c>
      <c r="DU44" s="289"/>
      <c r="DV44" s="289"/>
      <c r="DW44" s="289"/>
      <c r="DX44" s="289"/>
      <c r="DY44" s="289">
        <v>2005</v>
      </c>
      <c r="DZ44" s="289">
        <v>4801200</v>
      </c>
      <c r="EA44" s="289" t="s">
        <v>757</v>
      </c>
      <c r="EB44" s="289" t="s">
        <v>758</v>
      </c>
      <c r="EC44" s="289" t="s">
        <v>759</v>
      </c>
      <c r="ED44" s="289" t="s">
        <v>719</v>
      </c>
      <c r="EE44" s="289" t="s">
        <v>665</v>
      </c>
      <c r="EF44" s="289">
        <v>82716</v>
      </c>
      <c r="EG44" s="289">
        <v>560</v>
      </c>
      <c r="EH44" s="289">
        <v>0</v>
      </c>
      <c r="EI44" s="289">
        <v>5</v>
      </c>
      <c r="EJ44" s="289" t="s">
        <v>714</v>
      </c>
      <c r="EK44" s="289">
        <v>3</v>
      </c>
      <c r="EL44" s="289">
        <v>2</v>
      </c>
      <c r="EM44" s="289" t="s">
        <v>720</v>
      </c>
      <c r="EN44" s="289">
        <v>2</v>
      </c>
      <c r="EO44" s="289">
        <v>433593</v>
      </c>
      <c r="EP44" s="304">
        <v>19568058</v>
      </c>
      <c r="EQ44" s="305">
        <v>198</v>
      </c>
    </row>
    <row r="45" spans="1:147">
      <c r="A45" s="339" t="s">
        <v>807</v>
      </c>
      <c r="B45" s="340">
        <f>GETPIVOTDATA("Average of Mining, groundwater withdrawals, fresh, in Mgal/d",$E$33,"County","Campbell","Concatenated state-county FIPS code","56005")*10^6*CONVERT(1,"gal","l")</f>
        <v>117764160.60023999</v>
      </c>
      <c r="C45" s="341" t="s">
        <v>808</v>
      </c>
      <c r="D45" s="398">
        <f>B45/($B$45+$B$47+$B$51+$B$49)</f>
        <v>0.47445478114991607</v>
      </c>
      <c r="E45" s="306">
        <v>300</v>
      </c>
      <c r="F45" s="306">
        <v>87</v>
      </c>
      <c r="G45" s="321">
        <v>13376542</v>
      </c>
      <c r="H45" s="289"/>
      <c r="I45" s="289"/>
      <c r="J45" s="290"/>
      <c r="K45" s="289"/>
      <c r="L45" s="289"/>
      <c r="M45" s="289"/>
      <c r="N45" s="289"/>
      <c r="O45" s="289"/>
      <c r="P45" s="289"/>
      <c r="Q45" s="289" t="s">
        <v>615</v>
      </c>
      <c r="R45" s="297" t="s">
        <v>231</v>
      </c>
      <c r="S45" s="298" t="s">
        <v>383</v>
      </c>
      <c r="T45" s="298" t="s">
        <v>410</v>
      </c>
      <c r="U45" s="299" t="s">
        <v>411</v>
      </c>
      <c r="V45" s="300">
        <v>11.551</v>
      </c>
      <c r="W45" s="300">
        <v>7.57</v>
      </c>
      <c r="X45" s="300">
        <v>0</v>
      </c>
      <c r="Y45" s="301">
        <v>7.57</v>
      </c>
      <c r="Z45" s="302">
        <v>1.82</v>
      </c>
      <c r="AA45" s="302">
        <v>0</v>
      </c>
      <c r="AB45" s="302">
        <v>1.82</v>
      </c>
      <c r="AC45" s="302">
        <v>0</v>
      </c>
      <c r="AD45" s="302">
        <v>0</v>
      </c>
      <c r="AE45" s="303">
        <v>0</v>
      </c>
      <c r="AF45" s="303">
        <v>1.82</v>
      </c>
      <c r="AG45" s="303">
        <v>0</v>
      </c>
      <c r="AH45" s="303">
        <v>1.82</v>
      </c>
      <c r="AI45" s="301">
        <v>3.9809999999999999</v>
      </c>
      <c r="AJ45" s="302">
        <v>0.31</v>
      </c>
      <c r="AK45" s="302">
        <v>0</v>
      </c>
      <c r="AL45" s="303">
        <v>0.31</v>
      </c>
      <c r="AM45" s="302">
        <v>1.04</v>
      </c>
      <c r="AN45" s="303">
        <v>1.35</v>
      </c>
      <c r="AO45" s="302">
        <v>0.28999999999999998</v>
      </c>
      <c r="AP45" s="302">
        <v>0</v>
      </c>
      <c r="AQ45" s="302">
        <v>0.28999999999999998</v>
      </c>
      <c r="AR45" s="302">
        <v>0</v>
      </c>
      <c r="AS45" s="302">
        <v>0</v>
      </c>
      <c r="AT45" s="302">
        <v>0</v>
      </c>
      <c r="AU45" s="302">
        <v>0.28999999999999998</v>
      </c>
      <c r="AV45" s="302">
        <v>0</v>
      </c>
      <c r="AW45" s="302">
        <v>0.28999999999999998</v>
      </c>
      <c r="AX45" s="302">
        <v>1.84</v>
      </c>
      <c r="AY45" s="302">
        <v>64.78</v>
      </c>
      <c r="AZ45" s="303">
        <v>66.62</v>
      </c>
      <c r="BA45" s="302">
        <v>2.96</v>
      </c>
      <c r="BB45" s="302">
        <v>0</v>
      </c>
      <c r="BC45" s="302">
        <v>11.12</v>
      </c>
      <c r="BD45" s="303">
        <v>14.079999999999998</v>
      </c>
      <c r="BE45" s="297"/>
      <c r="BF45" s="297"/>
      <c r="BG45" s="302"/>
      <c r="BH45" s="297"/>
      <c r="BI45" s="297"/>
      <c r="BJ45" s="297"/>
      <c r="BK45" s="302"/>
      <c r="BL45" s="297"/>
      <c r="BM45" s="297"/>
      <c r="BN45" s="302"/>
      <c r="BO45" s="297"/>
      <c r="BP45" s="297"/>
      <c r="BQ45" s="297"/>
      <c r="BR45" s="302">
        <v>0</v>
      </c>
      <c r="BS45" s="302">
        <v>0.2</v>
      </c>
      <c r="BT45" s="302">
        <v>1.3</v>
      </c>
      <c r="BU45" s="303">
        <v>1.5</v>
      </c>
      <c r="BV45" s="302">
        <v>0.05</v>
      </c>
      <c r="BW45" s="302">
        <v>0.64</v>
      </c>
      <c r="BX45" s="303">
        <v>0.69000000000000006</v>
      </c>
      <c r="BY45" s="302">
        <v>0</v>
      </c>
      <c r="BZ45" s="302">
        <v>0</v>
      </c>
      <c r="CA45" s="302">
        <v>0</v>
      </c>
      <c r="CB45" s="302">
        <v>0.15</v>
      </c>
      <c r="CC45" s="302">
        <v>0</v>
      </c>
      <c r="CD45" s="303">
        <v>0.15</v>
      </c>
      <c r="CE45" s="303">
        <v>0.15</v>
      </c>
      <c r="CF45" s="303">
        <v>0</v>
      </c>
      <c r="CG45" s="303">
        <v>0.15</v>
      </c>
      <c r="CH45" s="303">
        <v>0</v>
      </c>
      <c r="CI45" s="303">
        <v>0</v>
      </c>
      <c r="CJ45" s="303">
        <v>0</v>
      </c>
      <c r="CK45" s="303">
        <v>0</v>
      </c>
      <c r="CL45" s="303">
        <v>0</v>
      </c>
      <c r="CM45" s="303">
        <v>0</v>
      </c>
      <c r="CN45" s="303">
        <v>0</v>
      </c>
      <c r="CO45" s="303">
        <v>0</v>
      </c>
      <c r="CP45" s="303">
        <v>0</v>
      </c>
      <c r="CQ45" s="303">
        <v>0</v>
      </c>
      <c r="CR45" s="302">
        <v>0</v>
      </c>
      <c r="CS45" s="302">
        <v>0</v>
      </c>
      <c r="CT45" s="302">
        <v>0</v>
      </c>
      <c r="CU45" s="302">
        <v>0</v>
      </c>
      <c r="CV45" s="302">
        <v>0</v>
      </c>
      <c r="CW45" s="302">
        <v>0</v>
      </c>
      <c r="CX45" s="302">
        <v>0</v>
      </c>
      <c r="CY45" s="302">
        <v>0</v>
      </c>
      <c r="CZ45" s="302">
        <v>0</v>
      </c>
      <c r="DA45" s="302">
        <v>0</v>
      </c>
      <c r="DB45" s="302">
        <v>0</v>
      </c>
      <c r="DC45" s="302">
        <v>0</v>
      </c>
      <c r="DD45" s="302">
        <v>0</v>
      </c>
      <c r="DE45" s="302">
        <v>0</v>
      </c>
      <c r="DF45" s="302">
        <v>0</v>
      </c>
      <c r="DG45" s="302">
        <v>0</v>
      </c>
      <c r="DH45" s="302">
        <v>0</v>
      </c>
      <c r="DI45" s="302">
        <v>0</v>
      </c>
      <c r="DJ45" s="302">
        <v>0</v>
      </c>
      <c r="DK45" s="302">
        <v>0</v>
      </c>
      <c r="DL45" s="303">
        <v>4.51</v>
      </c>
      <c r="DM45" s="303">
        <v>0</v>
      </c>
      <c r="DN45" s="303">
        <v>4.51</v>
      </c>
      <c r="DO45" s="303">
        <v>66.87</v>
      </c>
      <c r="DP45" s="303">
        <v>0</v>
      </c>
      <c r="DQ45" s="303">
        <v>66.87</v>
      </c>
      <c r="DR45" s="303">
        <v>71.38000000000001</v>
      </c>
      <c r="DS45" s="303">
        <v>0</v>
      </c>
      <c r="DT45" s="303">
        <v>71.38000000000001</v>
      </c>
      <c r="DU45" s="289"/>
      <c r="DV45" s="289"/>
      <c r="DW45" s="289"/>
      <c r="DX45" s="289"/>
      <c r="DY45" s="289">
        <v>2005</v>
      </c>
      <c r="DZ45" s="289">
        <v>4801248</v>
      </c>
      <c r="EA45" s="289" t="s">
        <v>760</v>
      </c>
      <c r="EB45" s="289" t="s">
        <v>761</v>
      </c>
      <c r="EC45" s="289" t="s">
        <v>762</v>
      </c>
      <c r="ED45" s="289" t="s">
        <v>719</v>
      </c>
      <c r="EE45" s="289" t="s">
        <v>665</v>
      </c>
      <c r="EF45" s="289">
        <v>82716</v>
      </c>
      <c r="EG45" s="289">
        <v>560</v>
      </c>
      <c r="EH45" s="289">
        <v>0</v>
      </c>
      <c r="EI45" s="289">
        <v>5</v>
      </c>
      <c r="EJ45" s="289" t="s">
        <v>714</v>
      </c>
      <c r="EK45" s="289">
        <v>2</v>
      </c>
      <c r="EL45" s="289">
        <v>2</v>
      </c>
      <c r="EM45" s="289" t="s">
        <v>720</v>
      </c>
      <c r="EN45" s="289">
        <v>2</v>
      </c>
      <c r="EO45" s="289">
        <v>27060</v>
      </c>
      <c r="EP45" s="304" t="s">
        <v>720</v>
      </c>
      <c r="EQ45" s="305">
        <v>18</v>
      </c>
    </row>
    <row r="46" spans="1:147">
      <c r="A46" s="329"/>
      <c r="B46" s="344">
        <f>B45/B44</f>
        <v>0.13163937658055289</v>
      </c>
      <c r="C46" s="343" t="s">
        <v>809</v>
      </c>
      <c r="D46" s="397"/>
      <c r="E46" s="306" t="s">
        <v>802</v>
      </c>
      <c r="F46" s="307"/>
      <c r="G46" s="322">
        <v>13376542</v>
      </c>
      <c r="H46" s="289"/>
      <c r="I46" s="289"/>
      <c r="J46" s="290"/>
      <c r="K46" s="289"/>
      <c r="L46" s="289"/>
      <c r="M46" s="289"/>
      <c r="N46" s="289"/>
      <c r="O46" s="289"/>
      <c r="P46" s="289"/>
      <c r="Q46" s="289" t="s">
        <v>616</v>
      </c>
      <c r="R46" s="297" t="s">
        <v>231</v>
      </c>
      <c r="S46" s="298" t="s">
        <v>383</v>
      </c>
      <c r="T46" s="298" t="s">
        <v>412</v>
      </c>
      <c r="U46" s="299" t="s">
        <v>413</v>
      </c>
      <c r="V46" s="300">
        <v>83.171999999999997</v>
      </c>
      <c r="W46" s="300">
        <v>30.29</v>
      </c>
      <c r="X46" s="300">
        <v>21.69</v>
      </c>
      <c r="Y46" s="301">
        <v>51.980000000000004</v>
      </c>
      <c r="Z46" s="302">
        <v>3.57</v>
      </c>
      <c r="AA46" s="302">
        <v>0</v>
      </c>
      <c r="AB46" s="302">
        <v>3.57</v>
      </c>
      <c r="AC46" s="302">
        <v>2.56</v>
      </c>
      <c r="AD46" s="302">
        <v>0</v>
      </c>
      <c r="AE46" s="303">
        <v>2.56</v>
      </c>
      <c r="AF46" s="303">
        <v>6.13</v>
      </c>
      <c r="AG46" s="303">
        <v>0</v>
      </c>
      <c r="AH46" s="303">
        <v>6.13</v>
      </c>
      <c r="AI46" s="301">
        <v>31.191999999999997</v>
      </c>
      <c r="AJ46" s="302">
        <v>1.63</v>
      </c>
      <c r="AK46" s="302">
        <v>0.8</v>
      </c>
      <c r="AL46" s="303">
        <v>2.4299999999999997</v>
      </c>
      <c r="AM46" s="302">
        <v>3.5</v>
      </c>
      <c r="AN46" s="303">
        <v>5.93</v>
      </c>
      <c r="AO46" s="302">
        <v>6.59</v>
      </c>
      <c r="AP46" s="302">
        <v>0</v>
      </c>
      <c r="AQ46" s="302">
        <v>6.59</v>
      </c>
      <c r="AR46" s="302">
        <v>0.06</v>
      </c>
      <c r="AS46" s="302">
        <v>0</v>
      </c>
      <c r="AT46" s="302">
        <v>0.06</v>
      </c>
      <c r="AU46" s="302">
        <v>6.6499999999999995</v>
      </c>
      <c r="AV46" s="302">
        <v>0</v>
      </c>
      <c r="AW46" s="302">
        <v>6.6499999999999995</v>
      </c>
      <c r="AX46" s="302">
        <v>12.82</v>
      </c>
      <c r="AY46" s="302">
        <v>43.1</v>
      </c>
      <c r="AZ46" s="303">
        <v>55.92</v>
      </c>
      <c r="BA46" s="302">
        <v>28.99</v>
      </c>
      <c r="BB46" s="302">
        <v>0</v>
      </c>
      <c r="BC46" s="302">
        <v>3.16</v>
      </c>
      <c r="BD46" s="303">
        <v>32.15</v>
      </c>
      <c r="BE46" s="297"/>
      <c r="BF46" s="297"/>
      <c r="BG46" s="302"/>
      <c r="BH46" s="297"/>
      <c r="BI46" s="297"/>
      <c r="BJ46" s="297"/>
      <c r="BK46" s="302"/>
      <c r="BL46" s="297"/>
      <c r="BM46" s="297"/>
      <c r="BN46" s="302"/>
      <c r="BO46" s="297"/>
      <c r="BP46" s="297"/>
      <c r="BQ46" s="297"/>
      <c r="BR46" s="302">
        <v>0</v>
      </c>
      <c r="BS46" s="302">
        <v>0.21</v>
      </c>
      <c r="BT46" s="302">
        <v>0.1</v>
      </c>
      <c r="BU46" s="303">
        <v>0.31</v>
      </c>
      <c r="BV46" s="302">
        <v>0.92</v>
      </c>
      <c r="BW46" s="302">
        <v>0.46</v>
      </c>
      <c r="BX46" s="303">
        <v>1.3800000000000001</v>
      </c>
      <c r="BY46" s="302">
        <v>0.05</v>
      </c>
      <c r="BZ46" s="302">
        <v>0.19</v>
      </c>
      <c r="CA46" s="302">
        <v>0.24</v>
      </c>
      <c r="CB46" s="302">
        <v>1.28</v>
      </c>
      <c r="CC46" s="302">
        <v>0</v>
      </c>
      <c r="CD46" s="303">
        <v>1.28</v>
      </c>
      <c r="CE46" s="303">
        <v>1.33</v>
      </c>
      <c r="CF46" s="303">
        <v>0.19</v>
      </c>
      <c r="CG46" s="303">
        <v>1.52</v>
      </c>
      <c r="CH46" s="303">
        <v>0</v>
      </c>
      <c r="CI46" s="303">
        <v>0</v>
      </c>
      <c r="CJ46" s="303">
        <v>0</v>
      </c>
      <c r="CK46" s="303">
        <v>0</v>
      </c>
      <c r="CL46" s="303">
        <v>0</v>
      </c>
      <c r="CM46" s="303">
        <v>0</v>
      </c>
      <c r="CN46" s="303">
        <v>0</v>
      </c>
      <c r="CO46" s="303">
        <v>0</v>
      </c>
      <c r="CP46" s="303">
        <v>0</v>
      </c>
      <c r="CQ46" s="303">
        <v>0</v>
      </c>
      <c r="CR46" s="302">
        <v>0</v>
      </c>
      <c r="CS46" s="302">
        <v>0</v>
      </c>
      <c r="CT46" s="302">
        <v>0</v>
      </c>
      <c r="CU46" s="302">
        <v>0</v>
      </c>
      <c r="CV46" s="302">
        <v>0</v>
      </c>
      <c r="CW46" s="302">
        <v>0</v>
      </c>
      <c r="CX46" s="302">
        <v>0</v>
      </c>
      <c r="CY46" s="302">
        <v>0</v>
      </c>
      <c r="CZ46" s="302">
        <v>0</v>
      </c>
      <c r="DA46" s="302">
        <v>0</v>
      </c>
      <c r="DB46" s="302">
        <v>0</v>
      </c>
      <c r="DC46" s="302">
        <v>0</v>
      </c>
      <c r="DD46" s="302">
        <v>0</v>
      </c>
      <c r="DE46" s="302">
        <v>0</v>
      </c>
      <c r="DF46" s="302">
        <v>0</v>
      </c>
      <c r="DG46" s="302">
        <v>0</v>
      </c>
      <c r="DH46" s="302">
        <v>0</v>
      </c>
      <c r="DI46" s="302">
        <v>0</v>
      </c>
      <c r="DJ46" s="302">
        <v>0</v>
      </c>
      <c r="DK46" s="302">
        <v>0</v>
      </c>
      <c r="DL46" s="303">
        <v>25.790000000000003</v>
      </c>
      <c r="DM46" s="303">
        <v>0.19</v>
      </c>
      <c r="DN46" s="303">
        <v>25.980000000000004</v>
      </c>
      <c r="DO46" s="303">
        <v>48.360000000000007</v>
      </c>
      <c r="DP46" s="303">
        <v>0</v>
      </c>
      <c r="DQ46" s="303">
        <v>48.360000000000007</v>
      </c>
      <c r="DR46" s="303">
        <v>74.150000000000006</v>
      </c>
      <c r="DS46" s="303">
        <v>0.19</v>
      </c>
      <c r="DT46" s="303">
        <v>74.34</v>
      </c>
      <c r="DU46" s="289"/>
      <c r="DV46" s="289"/>
      <c r="DW46" s="289"/>
      <c r="DX46" s="289"/>
      <c r="DY46" s="289">
        <v>2005</v>
      </c>
      <c r="DZ46" s="289">
        <v>4801337</v>
      </c>
      <c r="EA46" s="289" t="s">
        <v>763</v>
      </c>
      <c r="EB46" s="289" t="s">
        <v>764</v>
      </c>
      <c r="EC46" s="289" t="s">
        <v>765</v>
      </c>
      <c r="ED46" s="289" t="s">
        <v>719</v>
      </c>
      <c r="EE46" s="289" t="s">
        <v>665</v>
      </c>
      <c r="EF46" s="289">
        <v>82717</v>
      </c>
      <c r="EG46" s="289">
        <v>560</v>
      </c>
      <c r="EH46" s="289">
        <v>0</v>
      </c>
      <c r="EI46" s="289">
        <v>9</v>
      </c>
      <c r="EJ46" s="289" t="s">
        <v>714</v>
      </c>
      <c r="EK46" s="289">
        <v>3</v>
      </c>
      <c r="EL46" s="289">
        <v>2</v>
      </c>
      <c r="EM46" s="289" t="s">
        <v>720</v>
      </c>
      <c r="EN46" s="289">
        <v>2</v>
      </c>
      <c r="EO46" s="289">
        <v>735342</v>
      </c>
      <c r="EP46" s="304">
        <v>29953375</v>
      </c>
      <c r="EQ46" s="305">
        <v>337</v>
      </c>
    </row>
    <row r="47" spans="1:147">
      <c r="A47" s="339" t="s">
        <v>810</v>
      </c>
      <c r="B47" s="340">
        <f>GETPIVOTDATA("Average of Mining, groundwater withdrawals, saline, in Mgal/d",$E$33,"County","Campbell","Concatenated state-county FIPS code","56005")*10^6*CONVERT(1,"gal","l")</f>
        <v>88919322.806160003</v>
      </c>
      <c r="C47" s="341" t="s">
        <v>808</v>
      </c>
      <c r="D47" s="398">
        <f>B47/($B$45+$B$47+$B$51+$B$49)</f>
        <v>0.35824309897819123</v>
      </c>
      <c r="E47" s="306">
        <v>560</v>
      </c>
      <c r="F47" s="306">
        <v>5</v>
      </c>
      <c r="G47" s="322">
        <v>360181840</v>
      </c>
      <c r="H47" s="289"/>
      <c r="I47" s="289"/>
      <c r="J47" s="290"/>
      <c r="K47" s="289"/>
      <c r="L47" s="289"/>
      <c r="M47" s="289"/>
      <c r="N47" s="289"/>
      <c r="O47" s="289"/>
      <c r="P47" s="289"/>
      <c r="Q47" s="289" t="s">
        <v>617</v>
      </c>
      <c r="R47" s="297" t="s">
        <v>231</v>
      </c>
      <c r="S47" s="298" t="s">
        <v>383</v>
      </c>
      <c r="T47" s="298" t="s">
        <v>414</v>
      </c>
      <c r="U47" s="299" t="s">
        <v>415</v>
      </c>
      <c r="V47" s="300">
        <v>78.209999999999994</v>
      </c>
      <c r="W47" s="300">
        <v>21.54</v>
      </c>
      <c r="X47" s="300">
        <v>30.46</v>
      </c>
      <c r="Y47" s="301">
        <v>52</v>
      </c>
      <c r="Z47" s="302">
        <v>3.9</v>
      </c>
      <c r="AA47" s="302">
        <v>0</v>
      </c>
      <c r="AB47" s="302">
        <v>3.9</v>
      </c>
      <c r="AC47" s="302">
        <v>5.51</v>
      </c>
      <c r="AD47" s="302">
        <v>0</v>
      </c>
      <c r="AE47" s="303">
        <v>5.51</v>
      </c>
      <c r="AF47" s="303">
        <v>9.41</v>
      </c>
      <c r="AG47" s="303">
        <v>0</v>
      </c>
      <c r="AH47" s="303">
        <v>9.41</v>
      </c>
      <c r="AI47" s="301">
        <v>26.21</v>
      </c>
      <c r="AJ47" s="302">
        <v>2.04</v>
      </c>
      <c r="AK47" s="302">
        <v>0</v>
      </c>
      <c r="AL47" s="303">
        <v>2.04</v>
      </c>
      <c r="AM47" s="302">
        <v>5.36</v>
      </c>
      <c r="AN47" s="303">
        <v>7.4</v>
      </c>
      <c r="AO47" s="302">
        <v>1.8</v>
      </c>
      <c r="AP47" s="302">
        <v>0</v>
      </c>
      <c r="AQ47" s="302">
        <v>1.8</v>
      </c>
      <c r="AR47" s="302">
        <v>0</v>
      </c>
      <c r="AS47" s="302">
        <v>0</v>
      </c>
      <c r="AT47" s="302">
        <v>0</v>
      </c>
      <c r="AU47" s="302">
        <v>1.8</v>
      </c>
      <c r="AV47" s="302">
        <v>0</v>
      </c>
      <c r="AW47" s="302">
        <v>1.8</v>
      </c>
      <c r="AX47" s="302">
        <v>16.2</v>
      </c>
      <c r="AY47" s="302">
        <v>438.49</v>
      </c>
      <c r="AZ47" s="303">
        <v>454.69</v>
      </c>
      <c r="BA47" s="302">
        <v>65.78</v>
      </c>
      <c r="BB47" s="302">
        <v>0</v>
      </c>
      <c r="BC47" s="302">
        <v>60.54</v>
      </c>
      <c r="BD47" s="303">
        <v>126.32</v>
      </c>
      <c r="BE47" s="297"/>
      <c r="BF47" s="297"/>
      <c r="BG47" s="302"/>
      <c r="BH47" s="297"/>
      <c r="BI47" s="297"/>
      <c r="BJ47" s="297"/>
      <c r="BK47" s="302"/>
      <c r="BL47" s="297"/>
      <c r="BM47" s="297"/>
      <c r="BN47" s="302"/>
      <c r="BO47" s="297"/>
      <c r="BP47" s="297"/>
      <c r="BQ47" s="297"/>
      <c r="BR47" s="302">
        <v>0</v>
      </c>
      <c r="BS47" s="302">
        <v>0.43</v>
      </c>
      <c r="BT47" s="302">
        <v>0.57999999999999996</v>
      </c>
      <c r="BU47" s="303">
        <v>1.01</v>
      </c>
      <c r="BV47" s="302">
        <v>0</v>
      </c>
      <c r="BW47" s="302">
        <v>0</v>
      </c>
      <c r="BX47" s="303">
        <v>0</v>
      </c>
      <c r="BY47" s="302">
        <v>0</v>
      </c>
      <c r="BZ47" s="302">
        <v>0</v>
      </c>
      <c r="CA47" s="302">
        <v>0</v>
      </c>
      <c r="CB47" s="302">
        <v>1.1399999999999999</v>
      </c>
      <c r="CC47" s="302">
        <v>0</v>
      </c>
      <c r="CD47" s="303">
        <v>1.1399999999999999</v>
      </c>
      <c r="CE47" s="303">
        <v>1.1399999999999999</v>
      </c>
      <c r="CF47" s="303">
        <v>0</v>
      </c>
      <c r="CG47" s="303">
        <v>1.1399999999999999</v>
      </c>
      <c r="CH47" s="303">
        <v>0</v>
      </c>
      <c r="CI47" s="303">
        <v>0</v>
      </c>
      <c r="CJ47" s="303">
        <v>0</v>
      </c>
      <c r="CK47" s="303">
        <v>0</v>
      </c>
      <c r="CL47" s="303">
        <v>0</v>
      </c>
      <c r="CM47" s="303">
        <v>0</v>
      </c>
      <c r="CN47" s="303">
        <v>0</v>
      </c>
      <c r="CO47" s="303">
        <v>0</v>
      </c>
      <c r="CP47" s="303">
        <v>0</v>
      </c>
      <c r="CQ47" s="303">
        <v>0</v>
      </c>
      <c r="CR47" s="302">
        <v>0</v>
      </c>
      <c r="CS47" s="302">
        <v>0</v>
      </c>
      <c r="CT47" s="302">
        <v>0</v>
      </c>
      <c r="CU47" s="302">
        <v>0</v>
      </c>
      <c r="CV47" s="302">
        <v>0</v>
      </c>
      <c r="CW47" s="302">
        <v>0</v>
      </c>
      <c r="CX47" s="302">
        <v>0</v>
      </c>
      <c r="CY47" s="302">
        <v>0</v>
      </c>
      <c r="CZ47" s="302">
        <v>0</v>
      </c>
      <c r="DA47" s="302">
        <v>0</v>
      </c>
      <c r="DB47" s="302">
        <v>0</v>
      </c>
      <c r="DC47" s="302">
        <v>0</v>
      </c>
      <c r="DD47" s="302">
        <v>0</v>
      </c>
      <c r="DE47" s="302">
        <v>0</v>
      </c>
      <c r="DF47" s="302">
        <v>0</v>
      </c>
      <c r="DG47" s="302">
        <v>0</v>
      </c>
      <c r="DH47" s="302">
        <v>0</v>
      </c>
      <c r="DI47" s="302">
        <v>0</v>
      </c>
      <c r="DJ47" s="302">
        <v>0</v>
      </c>
      <c r="DK47" s="302">
        <v>0</v>
      </c>
      <c r="DL47" s="303">
        <v>24.369999999999997</v>
      </c>
      <c r="DM47" s="303">
        <v>0</v>
      </c>
      <c r="DN47" s="303">
        <v>24.369999999999997</v>
      </c>
      <c r="DO47" s="303">
        <v>445.71999999999997</v>
      </c>
      <c r="DP47" s="303">
        <v>0</v>
      </c>
      <c r="DQ47" s="303">
        <v>445.71999999999997</v>
      </c>
      <c r="DR47" s="303">
        <v>470.09</v>
      </c>
      <c r="DS47" s="303">
        <v>0</v>
      </c>
      <c r="DT47" s="303">
        <v>470.09</v>
      </c>
      <c r="DU47" s="289"/>
      <c r="DV47" s="289"/>
      <c r="DW47" s="289"/>
      <c r="DX47" s="289"/>
      <c r="DY47" s="289">
        <v>2005</v>
      </c>
      <c r="DZ47" s="289">
        <v>4801353</v>
      </c>
      <c r="EA47" s="289" t="s">
        <v>766</v>
      </c>
      <c r="EB47" s="289" t="s">
        <v>767</v>
      </c>
      <c r="EC47" s="289" t="s">
        <v>742</v>
      </c>
      <c r="ED47" s="289" t="s">
        <v>719</v>
      </c>
      <c r="EE47" s="289" t="s">
        <v>665</v>
      </c>
      <c r="EF47" s="289">
        <v>82717</v>
      </c>
      <c r="EG47" s="289">
        <v>560</v>
      </c>
      <c r="EH47" s="289">
        <v>0</v>
      </c>
      <c r="EI47" s="289">
        <v>5</v>
      </c>
      <c r="EJ47" s="289" t="s">
        <v>714</v>
      </c>
      <c r="EK47" s="289">
        <v>3</v>
      </c>
      <c r="EL47" s="289">
        <v>2</v>
      </c>
      <c r="EM47" s="289" t="s">
        <v>720</v>
      </c>
      <c r="EN47" s="289">
        <v>2</v>
      </c>
      <c r="EO47" s="289">
        <v>1632540</v>
      </c>
      <c r="EP47" s="304">
        <v>82688918</v>
      </c>
      <c r="EQ47" s="305">
        <v>793</v>
      </c>
    </row>
    <row r="48" spans="1:147">
      <c r="A48" s="329"/>
      <c r="B48" s="330">
        <f>B47/B44</f>
        <v>9.9395980581073212E-2</v>
      </c>
      <c r="C48" s="343" t="s">
        <v>809</v>
      </c>
      <c r="D48" s="397"/>
      <c r="E48" s="306" t="s">
        <v>803</v>
      </c>
      <c r="F48" s="307"/>
      <c r="G48" s="322">
        <v>360181840</v>
      </c>
      <c r="H48" s="289"/>
      <c r="I48" s="289"/>
      <c r="J48" s="290"/>
      <c r="K48" s="289"/>
      <c r="L48" s="289"/>
      <c r="M48" s="289"/>
      <c r="N48" s="289"/>
      <c r="O48" s="289"/>
      <c r="P48" s="289"/>
      <c r="Q48" s="289" t="s">
        <v>618</v>
      </c>
      <c r="R48" s="297" t="s">
        <v>231</v>
      </c>
      <c r="S48" s="298" t="s">
        <v>383</v>
      </c>
      <c r="T48" s="298" t="s">
        <v>416</v>
      </c>
      <c r="U48" s="299" t="s">
        <v>417</v>
      </c>
      <c r="V48" s="300">
        <v>1.1990000000000001</v>
      </c>
      <c r="W48" s="300">
        <v>0.36</v>
      </c>
      <c r="X48" s="300">
        <v>0</v>
      </c>
      <c r="Y48" s="301">
        <v>0.36</v>
      </c>
      <c r="Z48" s="302">
        <v>0.04</v>
      </c>
      <c r="AA48" s="302">
        <v>0</v>
      </c>
      <c r="AB48" s="302">
        <v>0.04</v>
      </c>
      <c r="AC48" s="302">
        <v>0</v>
      </c>
      <c r="AD48" s="302">
        <v>0</v>
      </c>
      <c r="AE48" s="303">
        <v>0</v>
      </c>
      <c r="AF48" s="303">
        <v>0.04</v>
      </c>
      <c r="AG48" s="303">
        <v>0</v>
      </c>
      <c r="AH48" s="303">
        <v>0.04</v>
      </c>
      <c r="AI48" s="301">
        <v>0.83900000000000008</v>
      </c>
      <c r="AJ48" s="302">
        <v>7.0000000000000007E-2</v>
      </c>
      <c r="AK48" s="302">
        <v>0</v>
      </c>
      <c r="AL48" s="303">
        <v>7.0000000000000007E-2</v>
      </c>
      <c r="AM48" s="302">
        <v>0.02</v>
      </c>
      <c r="AN48" s="303">
        <v>9.0000000000000011E-2</v>
      </c>
      <c r="AO48" s="302">
        <v>0</v>
      </c>
      <c r="AP48" s="302">
        <v>0</v>
      </c>
      <c r="AQ48" s="302">
        <v>0</v>
      </c>
      <c r="AR48" s="302">
        <v>0</v>
      </c>
      <c r="AS48" s="302">
        <v>0</v>
      </c>
      <c r="AT48" s="302">
        <v>0</v>
      </c>
      <c r="AU48" s="302">
        <v>0</v>
      </c>
      <c r="AV48" s="302">
        <v>0</v>
      </c>
      <c r="AW48" s="302">
        <v>0</v>
      </c>
      <c r="AX48" s="302">
        <v>0.36</v>
      </c>
      <c r="AY48" s="302">
        <v>14.5</v>
      </c>
      <c r="AZ48" s="303">
        <v>14.86</v>
      </c>
      <c r="BA48" s="302">
        <v>0.7</v>
      </c>
      <c r="BB48" s="302">
        <v>0</v>
      </c>
      <c r="BC48" s="302">
        <v>3.25</v>
      </c>
      <c r="BD48" s="303">
        <v>3.95</v>
      </c>
      <c r="BE48" s="297"/>
      <c r="BF48" s="297"/>
      <c r="BG48" s="302"/>
      <c r="BH48" s="297"/>
      <c r="BI48" s="297"/>
      <c r="BJ48" s="297"/>
      <c r="BK48" s="302"/>
      <c r="BL48" s="297"/>
      <c r="BM48" s="297"/>
      <c r="BN48" s="302"/>
      <c r="BO48" s="297"/>
      <c r="BP48" s="297"/>
      <c r="BQ48" s="297"/>
      <c r="BR48" s="302">
        <v>0</v>
      </c>
      <c r="BS48" s="302">
        <v>0.26</v>
      </c>
      <c r="BT48" s="302">
        <v>0.76</v>
      </c>
      <c r="BU48" s="303">
        <v>1.02</v>
      </c>
      <c r="BV48" s="302">
        <v>0</v>
      </c>
      <c r="BW48" s="302">
        <v>0</v>
      </c>
      <c r="BX48" s="303">
        <v>0</v>
      </c>
      <c r="BY48" s="302">
        <v>0</v>
      </c>
      <c r="BZ48" s="302">
        <v>0</v>
      </c>
      <c r="CA48" s="302">
        <v>0</v>
      </c>
      <c r="CB48" s="302">
        <v>0</v>
      </c>
      <c r="CC48" s="302">
        <v>0</v>
      </c>
      <c r="CD48" s="303">
        <v>0</v>
      </c>
      <c r="CE48" s="303">
        <v>0</v>
      </c>
      <c r="CF48" s="303">
        <v>0</v>
      </c>
      <c r="CG48" s="303">
        <v>0</v>
      </c>
      <c r="CH48" s="303">
        <v>0</v>
      </c>
      <c r="CI48" s="303">
        <v>0</v>
      </c>
      <c r="CJ48" s="303">
        <v>0</v>
      </c>
      <c r="CK48" s="303">
        <v>0</v>
      </c>
      <c r="CL48" s="303">
        <v>0</v>
      </c>
      <c r="CM48" s="303">
        <v>0</v>
      </c>
      <c r="CN48" s="303">
        <v>0</v>
      </c>
      <c r="CO48" s="303">
        <v>0</v>
      </c>
      <c r="CP48" s="303">
        <v>0</v>
      </c>
      <c r="CQ48" s="303">
        <v>0</v>
      </c>
      <c r="CR48" s="302">
        <v>0</v>
      </c>
      <c r="CS48" s="302">
        <v>0</v>
      </c>
      <c r="CT48" s="302">
        <v>0</v>
      </c>
      <c r="CU48" s="302">
        <v>0</v>
      </c>
      <c r="CV48" s="302">
        <v>0</v>
      </c>
      <c r="CW48" s="302">
        <v>0</v>
      </c>
      <c r="CX48" s="302">
        <v>0</v>
      </c>
      <c r="CY48" s="302">
        <v>0</v>
      </c>
      <c r="CZ48" s="302">
        <v>0</v>
      </c>
      <c r="DA48" s="302">
        <v>0</v>
      </c>
      <c r="DB48" s="302">
        <v>0</v>
      </c>
      <c r="DC48" s="302">
        <v>0</v>
      </c>
      <c r="DD48" s="302">
        <v>0</v>
      </c>
      <c r="DE48" s="302">
        <v>0</v>
      </c>
      <c r="DF48" s="302">
        <v>0</v>
      </c>
      <c r="DG48" s="302">
        <v>0</v>
      </c>
      <c r="DH48" s="302">
        <v>0</v>
      </c>
      <c r="DI48" s="302">
        <v>0</v>
      </c>
      <c r="DJ48" s="302">
        <v>0</v>
      </c>
      <c r="DK48" s="302">
        <v>0</v>
      </c>
      <c r="DL48" s="303">
        <v>0.73</v>
      </c>
      <c r="DM48" s="303">
        <v>0</v>
      </c>
      <c r="DN48" s="303">
        <v>0.73</v>
      </c>
      <c r="DO48" s="303">
        <v>15.26</v>
      </c>
      <c r="DP48" s="303">
        <v>0</v>
      </c>
      <c r="DQ48" s="303">
        <v>15.26</v>
      </c>
      <c r="DR48" s="303">
        <v>15.99</v>
      </c>
      <c r="DS48" s="303">
        <v>0</v>
      </c>
      <c r="DT48" s="303">
        <v>15.99</v>
      </c>
      <c r="DU48" s="289"/>
      <c r="DV48" s="289"/>
      <c r="DW48" s="289"/>
      <c r="DX48" s="289"/>
      <c r="DY48" s="289">
        <v>2005</v>
      </c>
      <c r="DZ48" s="289">
        <v>4801429</v>
      </c>
      <c r="EA48" s="289" t="s">
        <v>768</v>
      </c>
      <c r="EB48" s="289" t="s">
        <v>769</v>
      </c>
      <c r="EC48" s="289" t="s">
        <v>770</v>
      </c>
      <c r="ED48" s="289" t="s">
        <v>719</v>
      </c>
      <c r="EE48" s="289" t="s">
        <v>665</v>
      </c>
      <c r="EF48" s="289">
        <v>82717</v>
      </c>
      <c r="EG48" s="289">
        <v>560</v>
      </c>
      <c r="EH48" s="289">
        <v>0</v>
      </c>
      <c r="EI48" s="289">
        <v>5</v>
      </c>
      <c r="EJ48" s="289" t="s">
        <v>714</v>
      </c>
      <c r="EK48" s="289">
        <v>3</v>
      </c>
      <c r="EL48" s="289">
        <v>2</v>
      </c>
      <c r="EM48" s="289" t="s">
        <v>720</v>
      </c>
      <c r="EN48" s="289">
        <v>2</v>
      </c>
      <c r="EO48" s="289">
        <v>127077</v>
      </c>
      <c r="EP48" s="304">
        <v>4093611</v>
      </c>
      <c r="EQ48" s="305">
        <v>61</v>
      </c>
    </row>
    <row r="49" spans="1:147">
      <c r="A49" s="339" t="s">
        <v>811</v>
      </c>
      <c r="B49" s="284">
        <f>GETPIVOTDATA("Average of Mining, surface-water withdrawals, fresh, in Mgal/d",$E$33,"County","Campbell","Concatenated state-county FIPS code","56005")*10^6*CONVERT(1,"gal","l")</f>
        <v>41525967.270479999</v>
      </c>
      <c r="C49" s="341" t="s">
        <v>808</v>
      </c>
      <c r="D49" s="398">
        <f>B49/($B$45+$B$47+$B$51+$B$49)</f>
        <v>0.16730211987189264</v>
      </c>
      <c r="E49" s="315" t="s">
        <v>256</v>
      </c>
      <c r="F49" s="316"/>
      <c r="G49" s="323">
        <v>373558382</v>
      </c>
      <c r="H49" s="289"/>
      <c r="I49" s="289"/>
      <c r="J49" s="290"/>
      <c r="K49" s="289"/>
      <c r="L49" s="289"/>
      <c r="M49" s="289"/>
      <c r="N49" s="289"/>
      <c r="O49" s="289"/>
      <c r="P49" s="289"/>
      <c r="Q49" s="289" t="s">
        <v>619</v>
      </c>
      <c r="R49" s="297" t="s">
        <v>231</v>
      </c>
      <c r="S49" s="298" t="s">
        <v>383</v>
      </c>
      <c r="T49" s="298" t="s">
        <v>418</v>
      </c>
      <c r="U49" s="299" t="s">
        <v>419</v>
      </c>
      <c r="V49" s="300">
        <v>13.552</v>
      </c>
      <c r="W49" s="300">
        <v>2.06</v>
      </c>
      <c r="X49" s="300">
        <v>4.33</v>
      </c>
      <c r="Y49" s="301">
        <v>6.3900000000000006</v>
      </c>
      <c r="Z49" s="302">
        <v>0.37</v>
      </c>
      <c r="AA49" s="302">
        <v>0</v>
      </c>
      <c r="AB49" s="302">
        <v>0.37</v>
      </c>
      <c r="AC49" s="302">
        <v>0.79</v>
      </c>
      <c r="AD49" s="302">
        <v>0</v>
      </c>
      <c r="AE49" s="303">
        <v>0.79</v>
      </c>
      <c r="AF49" s="303">
        <v>1.1599999999999999</v>
      </c>
      <c r="AG49" s="303">
        <v>0</v>
      </c>
      <c r="AH49" s="303">
        <v>1.1599999999999999</v>
      </c>
      <c r="AI49" s="301">
        <v>7.161999999999999</v>
      </c>
      <c r="AJ49" s="302">
        <v>0.56000000000000005</v>
      </c>
      <c r="AK49" s="302">
        <v>0</v>
      </c>
      <c r="AL49" s="303">
        <v>0.56000000000000005</v>
      </c>
      <c r="AM49" s="302">
        <v>0.66</v>
      </c>
      <c r="AN49" s="303">
        <v>1.2200000000000002</v>
      </c>
      <c r="AO49" s="302">
        <v>0.24</v>
      </c>
      <c r="AP49" s="302">
        <v>0</v>
      </c>
      <c r="AQ49" s="302">
        <v>0.24</v>
      </c>
      <c r="AR49" s="302">
        <v>0</v>
      </c>
      <c r="AS49" s="302">
        <v>0</v>
      </c>
      <c r="AT49" s="302">
        <v>0</v>
      </c>
      <c r="AU49" s="302">
        <v>0.24</v>
      </c>
      <c r="AV49" s="302">
        <v>0</v>
      </c>
      <c r="AW49" s="302">
        <v>0.24</v>
      </c>
      <c r="AX49" s="302">
        <v>0.39</v>
      </c>
      <c r="AY49" s="302">
        <v>83.83</v>
      </c>
      <c r="AZ49" s="303">
        <v>84.22</v>
      </c>
      <c r="BA49" s="302">
        <v>5.24</v>
      </c>
      <c r="BB49" s="302">
        <v>0</v>
      </c>
      <c r="BC49" s="302">
        <v>19.62</v>
      </c>
      <c r="BD49" s="303">
        <v>24.86</v>
      </c>
      <c r="BE49" s="297"/>
      <c r="BF49" s="297"/>
      <c r="BG49" s="302"/>
      <c r="BH49" s="297"/>
      <c r="BI49" s="297"/>
      <c r="BJ49" s="297"/>
      <c r="BK49" s="302"/>
      <c r="BL49" s="297"/>
      <c r="BM49" s="297"/>
      <c r="BN49" s="302"/>
      <c r="BO49" s="297"/>
      <c r="BP49" s="297"/>
      <c r="BQ49" s="297"/>
      <c r="BR49" s="302">
        <v>0</v>
      </c>
      <c r="BS49" s="302">
        <v>0</v>
      </c>
      <c r="BT49" s="302">
        <v>0.77</v>
      </c>
      <c r="BU49" s="303">
        <v>0.77</v>
      </c>
      <c r="BV49" s="302">
        <v>0</v>
      </c>
      <c r="BW49" s="302">
        <v>0</v>
      </c>
      <c r="BX49" s="303">
        <v>0</v>
      </c>
      <c r="BY49" s="302">
        <v>0.01</v>
      </c>
      <c r="BZ49" s="302">
        <v>0.01</v>
      </c>
      <c r="CA49" s="302">
        <v>0.02</v>
      </c>
      <c r="CB49" s="302">
        <v>0</v>
      </c>
      <c r="CC49" s="302">
        <v>0</v>
      </c>
      <c r="CD49" s="303">
        <v>0</v>
      </c>
      <c r="CE49" s="303">
        <v>0.01</v>
      </c>
      <c r="CF49" s="303">
        <v>0.01</v>
      </c>
      <c r="CG49" s="303">
        <v>0.02</v>
      </c>
      <c r="CH49" s="303">
        <v>0</v>
      </c>
      <c r="CI49" s="303">
        <v>0</v>
      </c>
      <c r="CJ49" s="303">
        <v>0</v>
      </c>
      <c r="CK49" s="303">
        <v>0</v>
      </c>
      <c r="CL49" s="303">
        <v>0</v>
      </c>
      <c r="CM49" s="303">
        <v>0</v>
      </c>
      <c r="CN49" s="303">
        <v>0</v>
      </c>
      <c r="CO49" s="303">
        <v>0</v>
      </c>
      <c r="CP49" s="303">
        <v>0</v>
      </c>
      <c r="CQ49" s="303">
        <v>0</v>
      </c>
      <c r="CR49" s="302">
        <v>0</v>
      </c>
      <c r="CS49" s="302">
        <v>0</v>
      </c>
      <c r="CT49" s="302">
        <v>0</v>
      </c>
      <c r="CU49" s="302">
        <v>0</v>
      </c>
      <c r="CV49" s="302">
        <v>0</v>
      </c>
      <c r="CW49" s="302">
        <v>0</v>
      </c>
      <c r="CX49" s="302">
        <v>0</v>
      </c>
      <c r="CY49" s="302">
        <v>0</v>
      </c>
      <c r="CZ49" s="302">
        <v>0</v>
      </c>
      <c r="DA49" s="302">
        <v>0</v>
      </c>
      <c r="DB49" s="302">
        <v>0</v>
      </c>
      <c r="DC49" s="302">
        <v>0</v>
      </c>
      <c r="DD49" s="302">
        <v>0</v>
      </c>
      <c r="DE49" s="302">
        <v>0</v>
      </c>
      <c r="DF49" s="302">
        <v>0</v>
      </c>
      <c r="DG49" s="302">
        <v>0</v>
      </c>
      <c r="DH49" s="302">
        <v>0</v>
      </c>
      <c r="DI49" s="302">
        <v>0</v>
      </c>
      <c r="DJ49" s="302">
        <v>0</v>
      </c>
      <c r="DK49" s="302">
        <v>0</v>
      </c>
      <c r="DL49" s="303">
        <v>1.57</v>
      </c>
      <c r="DM49" s="303">
        <v>0.01</v>
      </c>
      <c r="DN49" s="303">
        <v>1.58</v>
      </c>
      <c r="DO49" s="303">
        <v>85.39</v>
      </c>
      <c r="DP49" s="303">
        <v>0</v>
      </c>
      <c r="DQ49" s="303">
        <v>85.39</v>
      </c>
      <c r="DR49" s="303">
        <v>86.96</v>
      </c>
      <c r="DS49" s="303">
        <v>0.01</v>
      </c>
      <c r="DT49" s="303">
        <v>86.97</v>
      </c>
      <c r="DU49" s="289"/>
      <c r="DV49" s="289"/>
      <c r="DW49" s="289"/>
      <c r="DX49" s="289"/>
      <c r="DY49" s="289">
        <v>2005</v>
      </c>
      <c r="DZ49" s="289">
        <v>4801645</v>
      </c>
      <c r="EA49" s="289" t="s">
        <v>771</v>
      </c>
      <c r="EB49" s="289" t="s">
        <v>772</v>
      </c>
      <c r="EC49" s="289" t="s">
        <v>773</v>
      </c>
      <c r="ED49" s="289" t="s">
        <v>774</v>
      </c>
      <c r="EE49" s="289" t="s">
        <v>775</v>
      </c>
      <c r="EF49" s="289">
        <v>41102</v>
      </c>
      <c r="EG49" s="289">
        <v>560</v>
      </c>
      <c r="EH49" s="289">
        <v>0</v>
      </c>
      <c r="EI49" s="289">
        <v>37</v>
      </c>
      <c r="EJ49" s="289" t="s">
        <v>714</v>
      </c>
      <c r="EK49" s="289">
        <v>1</v>
      </c>
      <c r="EL49" s="289">
        <v>4</v>
      </c>
      <c r="EM49" s="289" t="s">
        <v>720</v>
      </c>
      <c r="EN49" s="289">
        <v>3</v>
      </c>
      <c r="EO49" s="289">
        <v>79346</v>
      </c>
      <c r="EP49" s="304">
        <v>2030594</v>
      </c>
      <c r="EQ49" s="305">
        <v>33</v>
      </c>
    </row>
    <row r="50" spans="1:147">
      <c r="A50" s="329"/>
      <c r="B50" s="330">
        <f>B49/B44</f>
        <v>4.6418642272216815E-2</v>
      </c>
      <c r="C50" s="343" t="s">
        <v>809</v>
      </c>
      <c r="D50" s="397"/>
      <c r="E50" s="289"/>
      <c r="F50" s="289"/>
      <c r="G50" s="289"/>
      <c r="H50" s="289"/>
      <c r="I50" s="289"/>
      <c r="J50" s="290"/>
      <c r="K50" s="289"/>
      <c r="L50" s="289"/>
      <c r="M50" s="289"/>
      <c r="N50" s="289"/>
      <c r="O50" s="289"/>
      <c r="P50" s="289"/>
      <c r="Q50" s="289" t="s">
        <v>620</v>
      </c>
      <c r="R50" s="297" t="s">
        <v>231</v>
      </c>
      <c r="S50" s="298" t="s">
        <v>383</v>
      </c>
      <c r="T50" s="298" t="s">
        <v>420</v>
      </c>
      <c r="U50" s="299" t="s">
        <v>421</v>
      </c>
      <c r="V50" s="300">
        <v>1.159</v>
      </c>
      <c r="W50" s="300">
        <v>0.13</v>
      </c>
      <c r="X50" s="300">
        <v>0.27</v>
      </c>
      <c r="Y50" s="301">
        <v>0.4</v>
      </c>
      <c r="Z50" s="302">
        <v>0.02</v>
      </c>
      <c r="AA50" s="302">
        <v>0</v>
      </c>
      <c r="AB50" s="302">
        <v>0.02</v>
      </c>
      <c r="AC50" s="302">
        <v>0.06</v>
      </c>
      <c r="AD50" s="302">
        <v>0</v>
      </c>
      <c r="AE50" s="303">
        <v>0.06</v>
      </c>
      <c r="AF50" s="303">
        <v>0.08</v>
      </c>
      <c r="AG50" s="303">
        <v>0</v>
      </c>
      <c r="AH50" s="303">
        <v>0.08</v>
      </c>
      <c r="AI50" s="301">
        <v>0.7589999999999999</v>
      </c>
      <c r="AJ50" s="302">
        <v>0.06</v>
      </c>
      <c r="AK50" s="302">
        <v>0</v>
      </c>
      <c r="AL50" s="303">
        <v>0.06</v>
      </c>
      <c r="AM50" s="302">
        <v>0.05</v>
      </c>
      <c r="AN50" s="303">
        <v>0.11</v>
      </c>
      <c r="AO50" s="302">
        <v>0.03</v>
      </c>
      <c r="AP50" s="302">
        <v>0</v>
      </c>
      <c r="AQ50" s="302">
        <v>0.03</v>
      </c>
      <c r="AR50" s="302">
        <v>0</v>
      </c>
      <c r="AS50" s="302">
        <v>0</v>
      </c>
      <c r="AT50" s="302">
        <v>0</v>
      </c>
      <c r="AU50" s="302">
        <v>0.03</v>
      </c>
      <c r="AV50" s="302">
        <v>0</v>
      </c>
      <c r="AW50" s="302">
        <v>0.03</v>
      </c>
      <c r="AX50" s="302">
        <v>0.01</v>
      </c>
      <c r="AY50" s="302">
        <v>43.6</v>
      </c>
      <c r="AZ50" s="303">
        <v>43.61</v>
      </c>
      <c r="BA50" s="302">
        <v>3.97</v>
      </c>
      <c r="BB50" s="302">
        <v>0</v>
      </c>
      <c r="BC50" s="302">
        <v>3.66</v>
      </c>
      <c r="BD50" s="303">
        <v>7.6300000000000008</v>
      </c>
      <c r="BE50" s="297"/>
      <c r="BF50" s="297"/>
      <c r="BG50" s="302"/>
      <c r="BH50" s="297"/>
      <c r="BI50" s="297"/>
      <c r="BJ50" s="297"/>
      <c r="BK50" s="302"/>
      <c r="BL50" s="297"/>
      <c r="BM50" s="297"/>
      <c r="BN50" s="302"/>
      <c r="BO50" s="297"/>
      <c r="BP50" s="297"/>
      <c r="BQ50" s="297"/>
      <c r="BR50" s="302">
        <v>0</v>
      </c>
      <c r="BS50" s="302">
        <v>0.26</v>
      </c>
      <c r="BT50" s="302">
        <v>0.01</v>
      </c>
      <c r="BU50" s="303">
        <v>0.27</v>
      </c>
      <c r="BV50" s="302">
        <v>0</v>
      </c>
      <c r="BW50" s="302">
        <v>0</v>
      </c>
      <c r="BX50" s="303">
        <v>0</v>
      </c>
      <c r="BY50" s="302">
        <v>0</v>
      </c>
      <c r="BZ50" s="302">
        <v>0</v>
      </c>
      <c r="CA50" s="302">
        <v>0</v>
      </c>
      <c r="CB50" s="302">
        <v>0</v>
      </c>
      <c r="CC50" s="302">
        <v>0</v>
      </c>
      <c r="CD50" s="303">
        <v>0</v>
      </c>
      <c r="CE50" s="303">
        <v>0</v>
      </c>
      <c r="CF50" s="303">
        <v>0</v>
      </c>
      <c r="CG50" s="303">
        <v>0</v>
      </c>
      <c r="CH50" s="303">
        <v>0</v>
      </c>
      <c r="CI50" s="303">
        <v>0</v>
      </c>
      <c r="CJ50" s="303">
        <v>0</v>
      </c>
      <c r="CK50" s="303">
        <v>0</v>
      </c>
      <c r="CL50" s="303">
        <v>0</v>
      </c>
      <c r="CM50" s="303">
        <v>0</v>
      </c>
      <c r="CN50" s="303">
        <v>0</v>
      </c>
      <c r="CO50" s="303">
        <v>0</v>
      </c>
      <c r="CP50" s="303">
        <v>0</v>
      </c>
      <c r="CQ50" s="303">
        <v>0</v>
      </c>
      <c r="CR50" s="302">
        <v>0</v>
      </c>
      <c r="CS50" s="302">
        <v>0</v>
      </c>
      <c r="CT50" s="302">
        <v>0</v>
      </c>
      <c r="CU50" s="302">
        <v>0</v>
      </c>
      <c r="CV50" s="302">
        <v>0</v>
      </c>
      <c r="CW50" s="302">
        <v>0</v>
      </c>
      <c r="CX50" s="302">
        <v>0</v>
      </c>
      <c r="CY50" s="302">
        <v>0</v>
      </c>
      <c r="CZ50" s="302">
        <v>0</v>
      </c>
      <c r="DA50" s="302">
        <v>0</v>
      </c>
      <c r="DB50" s="302">
        <v>0</v>
      </c>
      <c r="DC50" s="302">
        <v>0</v>
      </c>
      <c r="DD50" s="302">
        <v>0</v>
      </c>
      <c r="DE50" s="302">
        <v>0</v>
      </c>
      <c r="DF50" s="302">
        <v>0</v>
      </c>
      <c r="DG50" s="302">
        <v>0</v>
      </c>
      <c r="DH50" s="302">
        <v>0</v>
      </c>
      <c r="DI50" s="302">
        <v>0</v>
      </c>
      <c r="DJ50" s="302">
        <v>0</v>
      </c>
      <c r="DK50" s="302">
        <v>0</v>
      </c>
      <c r="DL50" s="303">
        <v>0.38</v>
      </c>
      <c r="DM50" s="303">
        <v>0</v>
      </c>
      <c r="DN50" s="303">
        <v>0.38</v>
      </c>
      <c r="DO50" s="303">
        <v>43.67</v>
      </c>
      <c r="DP50" s="303">
        <v>0</v>
      </c>
      <c r="DQ50" s="303">
        <v>43.67</v>
      </c>
      <c r="DR50" s="303">
        <v>44.050000000000004</v>
      </c>
      <c r="DS50" s="303">
        <v>0</v>
      </c>
      <c r="DT50" s="303">
        <v>44.050000000000004</v>
      </c>
      <c r="DU50" s="289"/>
      <c r="DV50" s="289"/>
      <c r="DW50" s="289"/>
      <c r="DX50" s="289"/>
      <c r="DY50" s="289">
        <v>2005</v>
      </c>
      <c r="DZ50" s="289">
        <v>4801646</v>
      </c>
      <c r="EA50" s="289" t="s">
        <v>776</v>
      </c>
      <c r="EB50" s="289" t="s">
        <v>777</v>
      </c>
      <c r="EC50" s="289" t="s">
        <v>728</v>
      </c>
      <c r="ED50" s="289" t="s">
        <v>729</v>
      </c>
      <c r="EE50" s="289" t="s">
        <v>665</v>
      </c>
      <c r="EF50" s="289">
        <v>82942</v>
      </c>
      <c r="EG50" s="289">
        <v>560</v>
      </c>
      <c r="EH50" s="289">
        <v>0</v>
      </c>
      <c r="EI50" s="289">
        <v>37</v>
      </c>
      <c r="EJ50" s="289" t="s">
        <v>714</v>
      </c>
      <c r="EK50" s="289">
        <v>1</v>
      </c>
      <c r="EL50" s="289">
        <v>1</v>
      </c>
      <c r="EM50" s="289" t="s">
        <v>730</v>
      </c>
      <c r="EN50" s="289">
        <v>2</v>
      </c>
      <c r="EO50" s="289">
        <v>117067</v>
      </c>
      <c r="EP50" s="304">
        <v>410065</v>
      </c>
      <c r="EQ50" s="305">
        <v>62</v>
      </c>
    </row>
    <row r="51" spans="1:147">
      <c r="A51" s="345" t="s">
        <v>812</v>
      </c>
      <c r="B51" s="348">
        <f>GETPIVOTDATA("Average of Mining, surface-water withdrawals, saline, in Mgal/d",$E$33,"County","Campbell","Concatenated state-county FIPS code","56005")</f>
        <v>0</v>
      </c>
      <c r="C51" s="347"/>
      <c r="D51" s="396">
        <f>B51/($B$45+$B$47+$B$51)</f>
        <v>0</v>
      </c>
      <c r="E51" s="289"/>
      <c r="F51" s="289"/>
      <c r="G51" s="289"/>
      <c r="H51" s="289"/>
      <c r="I51" s="289"/>
      <c r="J51" s="290"/>
      <c r="K51" s="289"/>
      <c r="L51" s="289"/>
      <c r="M51" s="289"/>
      <c r="N51" s="289"/>
      <c r="O51" s="289"/>
      <c r="P51" s="289"/>
      <c r="Q51" s="289" t="s">
        <v>621</v>
      </c>
      <c r="R51" s="297" t="s">
        <v>231</v>
      </c>
      <c r="S51" s="298" t="s">
        <v>383</v>
      </c>
      <c r="T51" s="298" t="s">
        <v>422</v>
      </c>
      <c r="U51" s="299" t="s">
        <v>423</v>
      </c>
      <c r="V51" s="300">
        <v>2.9649999999999999</v>
      </c>
      <c r="W51" s="300">
        <v>0</v>
      </c>
      <c r="X51" s="300">
        <v>0.96</v>
      </c>
      <c r="Y51" s="301">
        <v>0.96</v>
      </c>
      <c r="Z51" s="302">
        <v>0</v>
      </c>
      <c r="AA51" s="302">
        <v>0</v>
      </c>
      <c r="AB51" s="302">
        <v>0</v>
      </c>
      <c r="AC51" s="302">
        <v>0.04</v>
      </c>
      <c r="AD51" s="302">
        <v>0</v>
      </c>
      <c r="AE51" s="303">
        <v>0.04</v>
      </c>
      <c r="AF51" s="303">
        <v>0.04</v>
      </c>
      <c r="AG51" s="303">
        <v>0</v>
      </c>
      <c r="AH51" s="303">
        <v>0.04</v>
      </c>
      <c r="AI51" s="301">
        <v>2.0049999999999999</v>
      </c>
      <c r="AJ51" s="302">
        <v>0.16</v>
      </c>
      <c r="AK51" s="302">
        <v>0</v>
      </c>
      <c r="AL51" s="303">
        <v>0.16</v>
      </c>
      <c r="AM51" s="302">
        <v>0.02</v>
      </c>
      <c r="AN51" s="303">
        <v>0.18</v>
      </c>
      <c r="AO51" s="302">
        <v>0.01</v>
      </c>
      <c r="AP51" s="302">
        <v>0</v>
      </c>
      <c r="AQ51" s="302">
        <v>0.01</v>
      </c>
      <c r="AR51" s="302">
        <v>0</v>
      </c>
      <c r="AS51" s="302">
        <v>0</v>
      </c>
      <c r="AT51" s="302">
        <v>0</v>
      </c>
      <c r="AU51" s="302">
        <v>0.01</v>
      </c>
      <c r="AV51" s="302">
        <v>0</v>
      </c>
      <c r="AW51" s="302">
        <v>0.01</v>
      </c>
      <c r="AX51" s="302">
        <v>0.79</v>
      </c>
      <c r="AY51" s="302">
        <v>136.41</v>
      </c>
      <c r="AZ51" s="303">
        <v>137.19999999999999</v>
      </c>
      <c r="BA51" s="302">
        <v>38.85</v>
      </c>
      <c r="BB51" s="302">
        <v>0</v>
      </c>
      <c r="BC51" s="302">
        <v>7.82</v>
      </c>
      <c r="BD51" s="303">
        <v>46.67</v>
      </c>
      <c r="BE51" s="297"/>
      <c r="BF51" s="297"/>
      <c r="BG51" s="302"/>
      <c r="BH51" s="297"/>
      <c r="BI51" s="297"/>
      <c r="BJ51" s="297"/>
      <c r="BK51" s="302"/>
      <c r="BL51" s="297"/>
      <c r="BM51" s="297"/>
      <c r="BN51" s="302"/>
      <c r="BO51" s="297"/>
      <c r="BP51" s="297"/>
      <c r="BQ51" s="297"/>
      <c r="BR51" s="302">
        <v>0</v>
      </c>
      <c r="BS51" s="302">
        <v>0.19</v>
      </c>
      <c r="BT51" s="302">
        <v>0.15</v>
      </c>
      <c r="BU51" s="303">
        <v>0.33999999999999997</v>
      </c>
      <c r="BV51" s="302">
        <v>0</v>
      </c>
      <c r="BW51" s="302">
        <v>0</v>
      </c>
      <c r="BX51" s="303">
        <v>0</v>
      </c>
      <c r="BY51" s="302">
        <v>0</v>
      </c>
      <c r="BZ51" s="302">
        <v>0</v>
      </c>
      <c r="CA51" s="302">
        <v>0</v>
      </c>
      <c r="CB51" s="302">
        <v>0</v>
      </c>
      <c r="CC51" s="302">
        <v>0</v>
      </c>
      <c r="CD51" s="303">
        <v>0</v>
      </c>
      <c r="CE51" s="303">
        <v>0</v>
      </c>
      <c r="CF51" s="303">
        <v>0</v>
      </c>
      <c r="CG51" s="303">
        <v>0</v>
      </c>
      <c r="CH51" s="303">
        <v>0</v>
      </c>
      <c r="CI51" s="303">
        <v>0</v>
      </c>
      <c r="CJ51" s="303">
        <v>0</v>
      </c>
      <c r="CK51" s="303">
        <v>0</v>
      </c>
      <c r="CL51" s="303">
        <v>0</v>
      </c>
      <c r="CM51" s="303">
        <v>0</v>
      </c>
      <c r="CN51" s="303">
        <v>0</v>
      </c>
      <c r="CO51" s="303">
        <v>0</v>
      </c>
      <c r="CP51" s="303">
        <v>0</v>
      </c>
      <c r="CQ51" s="303">
        <v>0</v>
      </c>
      <c r="CR51" s="302">
        <v>0</v>
      </c>
      <c r="CS51" s="302">
        <v>0</v>
      </c>
      <c r="CT51" s="302">
        <v>0</v>
      </c>
      <c r="CU51" s="302">
        <v>0</v>
      </c>
      <c r="CV51" s="302">
        <v>0</v>
      </c>
      <c r="CW51" s="302">
        <v>0</v>
      </c>
      <c r="CX51" s="302">
        <v>0</v>
      </c>
      <c r="CY51" s="302">
        <v>0</v>
      </c>
      <c r="CZ51" s="302">
        <v>0</v>
      </c>
      <c r="DA51" s="302">
        <v>0</v>
      </c>
      <c r="DB51" s="302">
        <v>0</v>
      </c>
      <c r="DC51" s="302">
        <v>0</v>
      </c>
      <c r="DD51" s="302">
        <v>0</v>
      </c>
      <c r="DE51" s="302">
        <v>0</v>
      </c>
      <c r="DF51" s="302">
        <v>0</v>
      </c>
      <c r="DG51" s="302">
        <v>0</v>
      </c>
      <c r="DH51" s="302">
        <v>0</v>
      </c>
      <c r="DI51" s="302">
        <v>0</v>
      </c>
      <c r="DJ51" s="302">
        <v>0</v>
      </c>
      <c r="DK51" s="302">
        <v>0</v>
      </c>
      <c r="DL51" s="303">
        <v>1.1500000000000001</v>
      </c>
      <c r="DM51" s="303">
        <v>0</v>
      </c>
      <c r="DN51" s="303">
        <v>1.1500000000000001</v>
      </c>
      <c r="DO51" s="303">
        <v>136.6</v>
      </c>
      <c r="DP51" s="303">
        <v>0</v>
      </c>
      <c r="DQ51" s="303">
        <v>136.6</v>
      </c>
      <c r="DR51" s="303">
        <v>137.75</v>
      </c>
      <c r="DS51" s="303">
        <v>0</v>
      </c>
      <c r="DT51" s="303">
        <v>137.75</v>
      </c>
      <c r="DU51" s="289"/>
      <c r="DV51" s="289"/>
      <c r="DW51" s="289"/>
      <c r="DX51" s="289"/>
      <c r="DY51" s="289">
        <v>2005</v>
      </c>
      <c r="DZ51" s="289">
        <v>5000030</v>
      </c>
      <c r="EA51" s="289" t="s">
        <v>778</v>
      </c>
      <c r="EB51" s="289" t="s">
        <v>779</v>
      </c>
      <c r="EC51" s="289" t="s">
        <v>780</v>
      </c>
      <c r="ED51" s="289" t="s">
        <v>781</v>
      </c>
      <c r="EE51" s="289" t="s">
        <v>782</v>
      </c>
      <c r="EF51" s="289">
        <v>99743</v>
      </c>
      <c r="EG51" s="289">
        <v>20</v>
      </c>
      <c r="EH51" s="289">
        <v>0</v>
      </c>
      <c r="EI51" s="289">
        <v>290</v>
      </c>
      <c r="EJ51" s="289" t="s">
        <v>714</v>
      </c>
      <c r="EK51" s="289">
        <v>3</v>
      </c>
      <c r="EL51" s="289">
        <v>2</v>
      </c>
      <c r="EM51" s="289" t="s">
        <v>783</v>
      </c>
      <c r="EN51" s="289">
        <v>1</v>
      </c>
      <c r="EO51" s="289">
        <v>216588</v>
      </c>
      <c r="EP51" s="304">
        <v>1454014</v>
      </c>
      <c r="EQ51" s="305">
        <v>97</v>
      </c>
    </row>
    <row r="52" spans="1:147">
      <c r="A52" s="345" t="s">
        <v>67</v>
      </c>
      <c r="B52" s="350">
        <f>SUM(B46,B48,B50)</f>
        <v>0.27745399943384291</v>
      </c>
      <c r="C52" s="349" t="s">
        <v>809</v>
      </c>
      <c r="D52" s="289"/>
      <c r="E52" s="289"/>
      <c r="F52" s="289"/>
      <c r="G52" s="289"/>
      <c r="H52" s="289"/>
      <c r="I52" s="289"/>
      <c r="J52" s="290"/>
      <c r="K52" s="289"/>
      <c r="L52" s="289"/>
      <c r="M52" s="289"/>
      <c r="N52" s="289"/>
      <c r="O52" s="289"/>
      <c r="P52" s="289"/>
      <c r="Q52" s="289" t="s">
        <v>622</v>
      </c>
      <c r="R52" s="297" t="s">
        <v>231</v>
      </c>
      <c r="S52" s="298" t="s">
        <v>383</v>
      </c>
      <c r="T52" s="298" t="s">
        <v>424</v>
      </c>
      <c r="U52" s="299" t="s">
        <v>425</v>
      </c>
      <c r="V52" s="300">
        <v>16.303999999999998</v>
      </c>
      <c r="W52" s="300">
        <v>3.13</v>
      </c>
      <c r="X52" s="300">
        <v>11.2</v>
      </c>
      <c r="Y52" s="301">
        <v>14.329999999999998</v>
      </c>
      <c r="Z52" s="302">
        <v>0.36</v>
      </c>
      <c r="AA52" s="302">
        <v>0</v>
      </c>
      <c r="AB52" s="302">
        <v>0.36</v>
      </c>
      <c r="AC52" s="302">
        <v>1.3</v>
      </c>
      <c r="AD52" s="302">
        <v>0</v>
      </c>
      <c r="AE52" s="303">
        <v>1.3</v>
      </c>
      <c r="AF52" s="303">
        <v>1.66</v>
      </c>
      <c r="AG52" s="303">
        <v>0</v>
      </c>
      <c r="AH52" s="303">
        <v>1.66</v>
      </c>
      <c r="AI52" s="301">
        <v>1.9740000000000002</v>
      </c>
      <c r="AJ52" s="302">
        <v>0.15</v>
      </c>
      <c r="AK52" s="302">
        <v>0</v>
      </c>
      <c r="AL52" s="303">
        <v>0.15</v>
      </c>
      <c r="AM52" s="302">
        <v>0.95</v>
      </c>
      <c r="AN52" s="303">
        <v>1.0999999999999999</v>
      </c>
      <c r="AO52" s="302">
        <v>0.06</v>
      </c>
      <c r="AP52" s="302">
        <v>0</v>
      </c>
      <c r="AQ52" s="302">
        <v>0.06</v>
      </c>
      <c r="AR52" s="302">
        <v>0</v>
      </c>
      <c r="AS52" s="302">
        <v>0</v>
      </c>
      <c r="AT52" s="302">
        <v>0</v>
      </c>
      <c r="AU52" s="302">
        <v>0.06</v>
      </c>
      <c r="AV52" s="302">
        <v>0</v>
      </c>
      <c r="AW52" s="302">
        <v>0.06</v>
      </c>
      <c r="AX52" s="302">
        <v>1.46</v>
      </c>
      <c r="AY52" s="302">
        <v>16.27</v>
      </c>
      <c r="AZ52" s="303">
        <v>17.73</v>
      </c>
      <c r="BA52" s="302">
        <v>4.03</v>
      </c>
      <c r="BB52" s="302">
        <v>0</v>
      </c>
      <c r="BC52" s="302">
        <v>0.35</v>
      </c>
      <c r="BD52" s="303">
        <v>4.38</v>
      </c>
      <c r="BE52" s="297"/>
      <c r="BF52" s="297"/>
      <c r="BG52" s="302"/>
      <c r="BH52" s="297"/>
      <c r="BI52" s="297"/>
      <c r="BJ52" s="297"/>
      <c r="BK52" s="302"/>
      <c r="BL52" s="297"/>
      <c r="BM52" s="297"/>
      <c r="BN52" s="302"/>
      <c r="BO52" s="297"/>
      <c r="BP52" s="297"/>
      <c r="BQ52" s="297"/>
      <c r="BR52" s="302">
        <v>0</v>
      </c>
      <c r="BS52" s="302">
        <v>7.0000000000000007E-2</v>
      </c>
      <c r="BT52" s="302">
        <v>0.32</v>
      </c>
      <c r="BU52" s="303">
        <v>0.39</v>
      </c>
      <c r="BV52" s="302">
        <v>0</v>
      </c>
      <c r="BW52" s="302">
        <v>0</v>
      </c>
      <c r="BX52" s="303">
        <v>0</v>
      </c>
      <c r="BY52" s="302">
        <v>0</v>
      </c>
      <c r="BZ52" s="302">
        <v>0</v>
      </c>
      <c r="CA52" s="302">
        <v>0</v>
      </c>
      <c r="CB52" s="302">
        <v>0.03</v>
      </c>
      <c r="CC52" s="302">
        <v>0</v>
      </c>
      <c r="CD52" s="303">
        <v>0.03</v>
      </c>
      <c r="CE52" s="303">
        <v>0.03</v>
      </c>
      <c r="CF52" s="303">
        <v>0</v>
      </c>
      <c r="CG52" s="303">
        <v>0.03</v>
      </c>
      <c r="CH52" s="303">
        <v>0</v>
      </c>
      <c r="CI52" s="303">
        <v>0</v>
      </c>
      <c r="CJ52" s="303">
        <v>0</v>
      </c>
      <c r="CK52" s="303">
        <v>0</v>
      </c>
      <c r="CL52" s="303">
        <v>0</v>
      </c>
      <c r="CM52" s="303">
        <v>0</v>
      </c>
      <c r="CN52" s="303">
        <v>0</v>
      </c>
      <c r="CO52" s="303">
        <v>0</v>
      </c>
      <c r="CP52" s="303">
        <v>0</v>
      </c>
      <c r="CQ52" s="303">
        <v>0</v>
      </c>
      <c r="CR52" s="302">
        <v>0</v>
      </c>
      <c r="CS52" s="302">
        <v>0</v>
      </c>
      <c r="CT52" s="302">
        <v>0</v>
      </c>
      <c r="CU52" s="302">
        <v>0</v>
      </c>
      <c r="CV52" s="302">
        <v>0</v>
      </c>
      <c r="CW52" s="302">
        <v>0</v>
      </c>
      <c r="CX52" s="302">
        <v>0</v>
      </c>
      <c r="CY52" s="302">
        <v>0</v>
      </c>
      <c r="CZ52" s="302">
        <v>0</v>
      </c>
      <c r="DA52" s="302">
        <v>0</v>
      </c>
      <c r="DB52" s="302">
        <v>0</v>
      </c>
      <c r="DC52" s="302">
        <v>0</v>
      </c>
      <c r="DD52" s="302">
        <v>0</v>
      </c>
      <c r="DE52" s="302">
        <v>0</v>
      </c>
      <c r="DF52" s="302">
        <v>0</v>
      </c>
      <c r="DG52" s="302">
        <v>0</v>
      </c>
      <c r="DH52" s="302">
        <v>0</v>
      </c>
      <c r="DI52" s="302">
        <v>0</v>
      </c>
      <c r="DJ52" s="302">
        <v>0</v>
      </c>
      <c r="DK52" s="302">
        <v>0</v>
      </c>
      <c r="DL52" s="303">
        <v>2.1</v>
      </c>
      <c r="DM52" s="303">
        <v>0</v>
      </c>
      <c r="DN52" s="303">
        <v>2.1</v>
      </c>
      <c r="DO52" s="303">
        <v>17.920000000000002</v>
      </c>
      <c r="DP52" s="303">
        <v>0</v>
      </c>
      <c r="DQ52" s="303">
        <v>17.920000000000002</v>
      </c>
      <c r="DR52" s="303">
        <v>20.020000000000003</v>
      </c>
      <c r="DS52" s="303">
        <v>0</v>
      </c>
      <c r="DT52" s="303">
        <v>20.020000000000003</v>
      </c>
      <c r="DU52" s="289"/>
      <c r="DV52" s="289"/>
      <c r="DW52" s="289"/>
      <c r="DX52" s="289"/>
      <c r="DY52" s="289">
        <v>2005</v>
      </c>
      <c r="DZ52" s="289">
        <v>2401747</v>
      </c>
      <c r="EA52" s="289" t="s">
        <v>710</v>
      </c>
      <c r="EB52" s="289" t="s">
        <v>711</v>
      </c>
      <c r="EC52" s="289" t="s">
        <v>712</v>
      </c>
      <c r="ED52" s="289" t="s">
        <v>713</v>
      </c>
      <c r="EE52" s="289" t="s">
        <v>231</v>
      </c>
      <c r="EF52" s="289">
        <v>59323</v>
      </c>
      <c r="EG52" s="289">
        <v>300</v>
      </c>
      <c r="EH52" s="289">
        <v>0</v>
      </c>
      <c r="EI52" s="289">
        <v>87</v>
      </c>
      <c r="EJ52" s="289" t="s">
        <v>714</v>
      </c>
      <c r="EK52" s="289">
        <v>3</v>
      </c>
      <c r="EL52" s="289">
        <v>2</v>
      </c>
      <c r="EM52" s="289" t="s">
        <v>715</v>
      </c>
      <c r="EN52" s="289">
        <v>2</v>
      </c>
      <c r="EO52" s="289">
        <v>768722</v>
      </c>
      <c r="EP52" s="304">
        <v>13376542</v>
      </c>
      <c r="EQ52" s="305">
        <v>381</v>
      </c>
    </row>
    <row r="53" spans="1:147" ht="27" customHeight="1">
      <c r="A53" s="353"/>
      <c r="B53" s="353"/>
      <c r="C53" s="353"/>
      <c r="D53" s="289"/>
      <c r="E53" s="289">
        <v>50</v>
      </c>
      <c r="F53" s="324" t="s">
        <v>876</v>
      </c>
      <c r="G53" s="289"/>
      <c r="H53" s="289"/>
      <c r="I53" s="289"/>
      <c r="J53" s="290"/>
      <c r="K53" s="289"/>
      <c r="L53" s="289"/>
      <c r="M53" s="289"/>
      <c r="N53" s="289"/>
      <c r="O53" s="289"/>
      <c r="P53" s="289"/>
      <c r="Q53" s="289" t="s">
        <v>623</v>
      </c>
      <c r="R53" s="297" t="s">
        <v>231</v>
      </c>
      <c r="S53" s="298" t="s">
        <v>383</v>
      </c>
      <c r="T53" s="298" t="s">
        <v>426</v>
      </c>
      <c r="U53" s="299" t="s">
        <v>427</v>
      </c>
      <c r="V53" s="300">
        <v>11.17</v>
      </c>
      <c r="W53" s="300">
        <v>4.28</v>
      </c>
      <c r="X53" s="300">
        <v>0</v>
      </c>
      <c r="Y53" s="301">
        <v>4.28</v>
      </c>
      <c r="Z53" s="302">
        <v>1.49</v>
      </c>
      <c r="AA53" s="302">
        <v>0</v>
      </c>
      <c r="AB53" s="302">
        <v>1.49</v>
      </c>
      <c r="AC53" s="302">
        <v>0</v>
      </c>
      <c r="AD53" s="302">
        <v>0</v>
      </c>
      <c r="AE53" s="303">
        <v>0</v>
      </c>
      <c r="AF53" s="303">
        <v>1.49</v>
      </c>
      <c r="AG53" s="303">
        <v>0</v>
      </c>
      <c r="AH53" s="303">
        <v>1.49</v>
      </c>
      <c r="AI53" s="301">
        <v>6.89</v>
      </c>
      <c r="AJ53" s="302">
        <v>0.54</v>
      </c>
      <c r="AK53" s="302">
        <v>0</v>
      </c>
      <c r="AL53" s="303">
        <v>0.54</v>
      </c>
      <c r="AM53" s="302">
        <v>0.85</v>
      </c>
      <c r="AN53" s="303">
        <v>1.3900000000000001</v>
      </c>
      <c r="AO53" s="302">
        <v>0.28000000000000003</v>
      </c>
      <c r="AP53" s="302">
        <v>0</v>
      </c>
      <c r="AQ53" s="302">
        <v>0.28000000000000003</v>
      </c>
      <c r="AR53" s="302">
        <v>0</v>
      </c>
      <c r="AS53" s="302">
        <v>0</v>
      </c>
      <c r="AT53" s="302">
        <v>0</v>
      </c>
      <c r="AU53" s="302">
        <v>0.28000000000000003</v>
      </c>
      <c r="AV53" s="302">
        <v>0</v>
      </c>
      <c r="AW53" s="302">
        <v>0.28000000000000003</v>
      </c>
      <c r="AX53" s="302">
        <v>2.35</v>
      </c>
      <c r="AY53" s="302">
        <v>149.5</v>
      </c>
      <c r="AZ53" s="303">
        <v>151.85</v>
      </c>
      <c r="BA53" s="302">
        <v>13.74</v>
      </c>
      <c r="BB53" s="302">
        <v>0</v>
      </c>
      <c r="BC53" s="302">
        <v>22.47</v>
      </c>
      <c r="BD53" s="303">
        <v>36.21</v>
      </c>
      <c r="BE53" s="297"/>
      <c r="BF53" s="297"/>
      <c r="BG53" s="302"/>
      <c r="BH53" s="297"/>
      <c r="BI53" s="297"/>
      <c r="BJ53" s="297"/>
      <c r="BK53" s="302"/>
      <c r="BL53" s="297"/>
      <c r="BM53" s="297"/>
      <c r="BN53" s="302"/>
      <c r="BO53" s="297"/>
      <c r="BP53" s="297"/>
      <c r="BQ53" s="297"/>
      <c r="BR53" s="302">
        <v>0</v>
      </c>
      <c r="BS53" s="302">
        <v>0.08</v>
      </c>
      <c r="BT53" s="302">
        <v>0.3</v>
      </c>
      <c r="BU53" s="303">
        <v>0.38</v>
      </c>
      <c r="BV53" s="302">
        <v>0</v>
      </c>
      <c r="BW53" s="302">
        <v>0</v>
      </c>
      <c r="BX53" s="303">
        <v>0</v>
      </c>
      <c r="BY53" s="302">
        <v>0</v>
      </c>
      <c r="BZ53" s="302">
        <v>0</v>
      </c>
      <c r="CA53" s="302">
        <v>0</v>
      </c>
      <c r="CB53" s="302">
        <v>6.93</v>
      </c>
      <c r="CC53" s="302">
        <v>0</v>
      </c>
      <c r="CD53" s="303">
        <v>6.93</v>
      </c>
      <c r="CE53" s="303">
        <v>6.93</v>
      </c>
      <c r="CF53" s="303">
        <v>0</v>
      </c>
      <c r="CG53" s="303">
        <v>6.93</v>
      </c>
      <c r="CH53" s="303">
        <v>0</v>
      </c>
      <c r="CI53" s="303">
        <v>0</v>
      </c>
      <c r="CJ53" s="303">
        <v>0</v>
      </c>
      <c r="CK53" s="303">
        <v>0</v>
      </c>
      <c r="CL53" s="303">
        <v>0</v>
      </c>
      <c r="CM53" s="303">
        <v>0</v>
      </c>
      <c r="CN53" s="303">
        <v>0</v>
      </c>
      <c r="CO53" s="303">
        <v>0</v>
      </c>
      <c r="CP53" s="303">
        <v>0</v>
      </c>
      <c r="CQ53" s="303">
        <v>0</v>
      </c>
      <c r="CR53" s="302">
        <v>0</v>
      </c>
      <c r="CS53" s="302">
        <v>0</v>
      </c>
      <c r="CT53" s="302">
        <v>0</v>
      </c>
      <c r="CU53" s="302">
        <v>0</v>
      </c>
      <c r="CV53" s="302">
        <v>0</v>
      </c>
      <c r="CW53" s="302">
        <v>0</v>
      </c>
      <c r="CX53" s="302">
        <v>0</v>
      </c>
      <c r="CY53" s="302">
        <v>0</v>
      </c>
      <c r="CZ53" s="302">
        <v>0</v>
      </c>
      <c r="DA53" s="302">
        <v>0</v>
      </c>
      <c r="DB53" s="302">
        <v>0</v>
      </c>
      <c r="DC53" s="302">
        <v>0</v>
      </c>
      <c r="DD53" s="302">
        <v>0</v>
      </c>
      <c r="DE53" s="302">
        <v>0</v>
      </c>
      <c r="DF53" s="302">
        <v>0</v>
      </c>
      <c r="DG53" s="302">
        <v>0</v>
      </c>
      <c r="DH53" s="302">
        <v>0</v>
      </c>
      <c r="DI53" s="302">
        <v>0</v>
      </c>
      <c r="DJ53" s="302">
        <v>0</v>
      </c>
      <c r="DK53" s="302">
        <v>0</v>
      </c>
      <c r="DL53" s="303">
        <v>4.74</v>
      </c>
      <c r="DM53" s="303">
        <v>0</v>
      </c>
      <c r="DN53" s="303">
        <v>4.74</v>
      </c>
      <c r="DO53" s="303">
        <v>156.73000000000002</v>
      </c>
      <c r="DP53" s="303">
        <v>0</v>
      </c>
      <c r="DQ53" s="303">
        <v>156.73000000000002</v>
      </c>
      <c r="DR53" s="303">
        <v>161.47000000000003</v>
      </c>
      <c r="DS53" s="303">
        <v>0</v>
      </c>
      <c r="DT53" s="303">
        <v>161.47000000000003</v>
      </c>
      <c r="DU53" s="289"/>
      <c r="DV53" s="289"/>
      <c r="DW53" s="289"/>
      <c r="DX53" s="289"/>
      <c r="DY53" s="289"/>
      <c r="DZ53" s="289"/>
      <c r="EA53" s="289"/>
      <c r="EB53" s="289"/>
      <c r="EC53" s="289"/>
      <c r="ED53" s="289"/>
      <c r="EE53" s="289"/>
      <c r="EF53" s="289"/>
      <c r="EG53" s="289"/>
      <c r="EH53" s="289"/>
      <c r="EI53" s="289"/>
      <c r="EJ53" s="289"/>
      <c r="EK53" s="289"/>
      <c r="EL53" s="289"/>
      <c r="EM53" s="289"/>
      <c r="EN53" s="289"/>
      <c r="EO53" s="289"/>
      <c r="EP53" s="289"/>
      <c r="EQ53" s="305"/>
    </row>
    <row r="54" spans="1:147">
      <c r="A54" s="351" t="s">
        <v>813</v>
      </c>
      <c r="B54" s="403">
        <f>AVERAGE(B52,B41)</f>
        <v>0.25949993620028405</v>
      </c>
      <c r="C54" s="352" t="s">
        <v>809</v>
      </c>
      <c r="D54" s="289"/>
      <c r="E54" s="325">
        <f>E53*Conversions!$D$4/Conversions!$D$9</f>
        <v>0.20863511108002103</v>
      </c>
      <c r="F54" s="324" t="s">
        <v>877</v>
      </c>
      <c r="G54" s="289"/>
      <c r="H54" s="289"/>
      <c r="I54" s="289"/>
      <c r="J54" s="290"/>
      <c r="K54" s="289"/>
      <c r="L54" s="289"/>
      <c r="M54" s="289"/>
      <c r="N54" s="289"/>
      <c r="O54" s="289"/>
      <c r="P54" s="289"/>
      <c r="Q54" s="289" t="s">
        <v>624</v>
      </c>
      <c r="R54" s="297" t="s">
        <v>231</v>
      </c>
      <c r="S54" s="298" t="s">
        <v>383</v>
      </c>
      <c r="T54" s="298" t="s">
        <v>428</v>
      </c>
      <c r="U54" s="299" t="s">
        <v>429</v>
      </c>
      <c r="V54" s="300">
        <v>2.198</v>
      </c>
      <c r="W54" s="300">
        <v>1.18</v>
      </c>
      <c r="X54" s="300">
        <v>0</v>
      </c>
      <c r="Y54" s="301">
        <v>1.18</v>
      </c>
      <c r="Z54" s="302">
        <v>0.11</v>
      </c>
      <c r="AA54" s="302">
        <v>0</v>
      </c>
      <c r="AB54" s="302">
        <v>0.11</v>
      </c>
      <c r="AC54" s="302">
        <v>0</v>
      </c>
      <c r="AD54" s="302">
        <v>0</v>
      </c>
      <c r="AE54" s="303">
        <v>0</v>
      </c>
      <c r="AF54" s="303">
        <v>0.11</v>
      </c>
      <c r="AG54" s="303">
        <v>0</v>
      </c>
      <c r="AH54" s="303">
        <v>0.11</v>
      </c>
      <c r="AI54" s="301">
        <v>1.018</v>
      </c>
      <c r="AJ54" s="302">
        <v>0.08</v>
      </c>
      <c r="AK54" s="302">
        <v>0</v>
      </c>
      <c r="AL54" s="303">
        <v>0.08</v>
      </c>
      <c r="AM54" s="302">
        <v>7.0000000000000007E-2</v>
      </c>
      <c r="AN54" s="303">
        <v>0.15000000000000002</v>
      </c>
      <c r="AO54" s="302">
        <v>0.05</v>
      </c>
      <c r="AP54" s="302">
        <v>0</v>
      </c>
      <c r="AQ54" s="302">
        <v>0.05</v>
      </c>
      <c r="AR54" s="302">
        <v>0</v>
      </c>
      <c r="AS54" s="302">
        <v>0</v>
      </c>
      <c r="AT54" s="302">
        <v>0</v>
      </c>
      <c r="AU54" s="302">
        <v>0.05</v>
      </c>
      <c r="AV54" s="302">
        <v>0</v>
      </c>
      <c r="AW54" s="302">
        <v>0.05</v>
      </c>
      <c r="AX54" s="302">
        <v>1.57</v>
      </c>
      <c r="AY54" s="302">
        <v>68.67</v>
      </c>
      <c r="AZ54" s="303">
        <v>70.239999999999995</v>
      </c>
      <c r="BA54" s="302">
        <v>4.08</v>
      </c>
      <c r="BB54" s="302">
        <v>0</v>
      </c>
      <c r="BC54" s="302">
        <v>7.24</v>
      </c>
      <c r="BD54" s="303">
        <v>11.32</v>
      </c>
      <c r="BE54" s="297"/>
      <c r="BF54" s="297"/>
      <c r="BG54" s="302"/>
      <c r="BH54" s="297"/>
      <c r="BI54" s="297"/>
      <c r="BJ54" s="297"/>
      <c r="BK54" s="302"/>
      <c r="BL54" s="297"/>
      <c r="BM54" s="297"/>
      <c r="BN54" s="302"/>
      <c r="BO54" s="297"/>
      <c r="BP54" s="297"/>
      <c r="BQ54" s="297"/>
      <c r="BR54" s="302">
        <v>0</v>
      </c>
      <c r="BS54" s="302">
        <v>0.3</v>
      </c>
      <c r="BT54" s="302">
        <v>0.5</v>
      </c>
      <c r="BU54" s="303">
        <v>0.8</v>
      </c>
      <c r="BV54" s="302">
        <v>0</v>
      </c>
      <c r="BW54" s="302">
        <v>0</v>
      </c>
      <c r="BX54" s="303">
        <v>0</v>
      </c>
      <c r="BY54" s="302">
        <v>0</v>
      </c>
      <c r="BZ54" s="302">
        <v>0.01</v>
      </c>
      <c r="CA54" s="302">
        <v>0.01</v>
      </c>
      <c r="CB54" s="302">
        <v>0.09</v>
      </c>
      <c r="CC54" s="302">
        <v>0</v>
      </c>
      <c r="CD54" s="303">
        <v>0.09</v>
      </c>
      <c r="CE54" s="303">
        <v>0.09</v>
      </c>
      <c r="CF54" s="303">
        <v>0.01</v>
      </c>
      <c r="CG54" s="303">
        <v>9.9999999999999992E-2</v>
      </c>
      <c r="CH54" s="303">
        <v>0</v>
      </c>
      <c r="CI54" s="303">
        <v>0</v>
      </c>
      <c r="CJ54" s="303">
        <v>0</v>
      </c>
      <c r="CK54" s="303">
        <v>0</v>
      </c>
      <c r="CL54" s="303">
        <v>0</v>
      </c>
      <c r="CM54" s="303">
        <v>0</v>
      </c>
      <c r="CN54" s="303">
        <v>0</v>
      </c>
      <c r="CO54" s="303">
        <v>0</v>
      </c>
      <c r="CP54" s="303">
        <v>0</v>
      </c>
      <c r="CQ54" s="303">
        <v>0</v>
      </c>
      <c r="CR54" s="302">
        <v>0</v>
      </c>
      <c r="CS54" s="302">
        <v>0</v>
      </c>
      <c r="CT54" s="302">
        <v>0</v>
      </c>
      <c r="CU54" s="302">
        <v>0</v>
      </c>
      <c r="CV54" s="302">
        <v>0</v>
      </c>
      <c r="CW54" s="302">
        <v>0</v>
      </c>
      <c r="CX54" s="302">
        <v>0</v>
      </c>
      <c r="CY54" s="302">
        <v>0</v>
      </c>
      <c r="CZ54" s="302">
        <v>0</v>
      </c>
      <c r="DA54" s="302">
        <v>0</v>
      </c>
      <c r="DB54" s="302">
        <v>0</v>
      </c>
      <c r="DC54" s="302">
        <v>0</v>
      </c>
      <c r="DD54" s="302">
        <v>0</v>
      </c>
      <c r="DE54" s="302">
        <v>0</v>
      </c>
      <c r="DF54" s="302">
        <v>0</v>
      </c>
      <c r="DG54" s="302">
        <v>0</v>
      </c>
      <c r="DH54" s="302">
        <v>0</v>
      </c>
      <c r="DI54" s="302">
        <v>0</v>
      </c>
      <c r="DJ54" s="302">
        <v>0</v>
      </c>
      <c r="DK54" s="302">
        <v>0</v>
      </c>
      <c r="DL54" s="303">
        <v>2.11</v>
      </c>
      <c r="DM54" s="303">
        <v>0.01</v>
      </c>
      <c r="DN54" s="303">
        <v>2.1199999999999997</v>
      </c>
      <c r="DO54" s="303">
        <v>69.260000000000005</v>
      </c>
      <c r="DP54" s="303">
        <v>0</v>
      </c>
      <c r="DQ54" s="303">
        <v>69.260000000000005</v>
      </c>
      <c r="DR54" s="303">
        <v>71.37</v>
      </c>
      <c r="DS54" s="303">
        <v>0.01</v>
      </c>
      <c r="DT54" s="303">
        <v>71.38000000000001</v>
      </c>
      <c r="DU54" s="289"/>
      <c r="DV54" s="289"/>
      <c r="DW54" s="289"/>
      <c r="DX54" s="289"/>
      <c r="DY54" s="289"/>
      <c r="DZ54" s="289"/>
      <c r="EA54" s="289"/>
      <c r="EB54" s="289"/>
      <c r="EC54" s="289"/>
      <c r="ED54" s="289"/>
      <c r="EE54" s="289"/>
      <c r="EF54" s="289"/>
      <c r="EG54" s="289"/>
      <c r="EH54" s="289"/>
      <c r="EI54" s="289"/>
      <c r="EJ54" s="289"/>
      <c r="EK54" s="289"/>
      <c r="EL54" s="289"/>
      <c r="EM54" s="289"/>
      <c r="EN54" s="289"/>
      <c r="EO54" s="289"/>
      <c r="EP54" s="289"/>
      <c r="EQ54" s="305"/>
    </row>
    <row r="55" spans="1:147">
      <c r="A55" s="353"/>
      <c r="B55" s="353"/>
      <c r="C55" s="353"/>
      <c r="D55" s="353"/>
      <c r="E55" s="289">
        <v>59</v>
      </c>
      <c r="F55" s="324" t="s">
        <v>876</v>
      </c>
      <c r="G55" s="289"/>
      <c r="H55" s="289"/>
      <c r="I55" s="289"/>
      <c r="J55" s="290"/>
      <c r="K55" s="289"/>
      <c r="L55" s="289"/>
      <c r="M55" s="289"/>
      <c r="N55" s="289"/>
      <c r="O55" s="289"/>
      <c r="P55" s="289"/>
      <c r="Q55" s="289" t="s">
        <v>625</v>
      </c>
      <c r="R55" s="297" t="s">
        <v>231</v>
      </c>
      <c r="S55" s="298" t="s">
        <v>383</v>
      </c>
      <c r="T55" s="298" t="s">
        <v>430</v>
      </c>
      <c r="U55" s="299" t="s">
        <v>431</v>
      </c>
      <c r="V55" s="300">
        <v>28.297000000000001</v>
      </c>
      <c r="W55" s="300">
        <v>12.34</v>
      </c>
      <c r="X55" s="300">
        <v>1.96</v>
      </c>
      <c r="Y55" s="301">
        <v>14.3</v>
      </c>
      <c r="Z55" s="302">
        <v>1.38</v>
      </c>
      <c r="AA55" s="302">
        <v>0</v>
      </c>
      <c r="AB55" s="302">
        <v>1.38</v>
      </c>
      <c r="AC55" s="302">
        <v>0.22</v>
      </c>
      <c r="AD55" s="302">
        <v>0</v>
      </c>
      <c r="AE55" s="303">
        <v>0.22</v>
      </c>
      <c r="AF55" s="303">
        <v>1.6</v>
      </c>
      <c r="AG55" s="303">
        <v>0</v>
      </c>
      <c r="AH55" s="303">
        <v>1.6</v>
      </c>
      <c r="AI55" s="301">
        <v>13.997</v>
      </c>
      <c r="AJ55" s="302">
        <v>1.04</v>
      </c>
      <c r="AK55" s="302">
        <v>0.05</v>
      </c>
      <c r="AL55" s="303">
        <v>1.0900000000000001</v>
      </c>
      <c r="AM55" s="302">
        <v>0.91</v>
      </c>
      <c r="AN55" s="303">
        <v>2</v>
      </c>
      <c r="AO55" s="302">
        <v>0.43</v>
      </c>
      <c r="AP55" s="302">
        <v>0</v>
      </c>
      <c r="AQ55" s="302">
        <v>0.43</v>
      </c>
      <c r="AR55" s="302">
        <v>0</v>
      </c>
      <c r="AS55" s="302">
        <v>0</v>
      </c>
      <c r="AT55" s="302">
        <v>0</v>
      </c>
      <c r="AU55" s="302">
        <v>0.43</v>
      </c>
      <c r="AV55" s="302">
        <v>0</v>
      </c>
      <c r="AW55" s="302">
        <v>0.43</v>
      </c>
      <c r="AX55" s="302">
        <v>5.77</v>
      </c>
      <c r="AY55" s="302">
        <v>277.58</v>
      </c>
      <c r="AZ55" s="303">
        <v>283.34999999999997</v>
      </c>
      <c r="BA55" s="302">
        <v>56.94</v>
      </c>
      <c r="BB55" s="302">
        <v>0</v>
      </c>
      <c r="BC55" s="302">
        <v>19.649999999999999</v>
      </c>
      <c r="BD55" s="303">
        <v>76.59</v>
      </c>
      <c r="BE55" s="297"/>
      <c r="BF55" s="297"/>
      <c r="BG55" s="302"/>
      <c r="BH55" s="297"/>
      <c r="BI55" s="297"/>
      <c r="BJ55" s="297"/>
      <c r="BK55" s="302"/>
      <c r="BL55" s="297"/>
      <c r="BM55" s="297"/>
      <c r="BN55" s="302"/>
      <c r="BO55" s="297"/>
      <c r="BP55" s="297"/>
      <c r="BQ55" s="297"/>
      <c r="BR55" s="302">
        <v>0</v>
      </c>
      <c r="BS55" s="302">
        <v>0.14000000000000001</v>
      </c>
      <c r="BT55" s="302">
        <v>0.63</v>
      </c>
      <c r="BU55" s="303">
        <v>0.77</v>
      </c>
      <c r="BV55" s="302">
        <v>0.06</v>
      </c>
      <c r="BW55" s="302">
        <v>4.3099999999999996</v>
      </c>
      <c r="BX55" s="303">
        <v>4.3699999999999992</v>
      </c>
      <c r="BY55" s="302">
        <v>0</v>
      </c>
      <c r="BZ55" s="302">
        <v>0.02</v>
      </c>
      <c r="CA55" s="302">
        <v>0.02</v>
      </c>
      <c r="CB55" s="302">
        <v>0.12</v>
      </c>
      <c r="CC55" s="302">
        <v>0</v>
      </c>
      <c r="CD55" s="303">
        <v>0.12</v>
      </c>
      <c r="CE55" s="303">
        <v>0.12</v>
      </c>
      <c r="CF55" s="303">
        <v>0.02</v>
      </c>
      <c r="CG55" s="303">
        <v>0.13999999999999999</v>
      </c>
      <c r="CH55" s="303">
        <v>0</v>
      </c>
      <c r="CI55" s="303">
        <v>0</v>
      </c>
      <c r="CJ55" s="303">
        <v>0</v>
      </c>
      <c r="CK55" s="303">
        <v>0</v>
      </c>
      <c r="CL55" s="303">
        <v>0</v>
      </c>
      <c r="CM55" s="303">
        <v>0</v>
      </c>
      <c r="CN55" s="303">
        <v>0</v>
      </c>
      <c r="CO55" s="303">
        <v>0</v>
      </c>
      <c r="CP55" s="303">
        <v>0</v>
      </c>
      <c r="CQ55" s="303">
        <v>0</v>
      </c>
      <c r="CR55" s="302">
        <v>0</v>
      </c>
      <c r="CS55" s="302">
        <v>0</v>
      </c>
      <c r="CT55" s="302">
        <v>0</v>
      </c>
      <c r="CU55" s="302">
        <v>0</v>
      </c>
      <c r="CV55" s="302">
        <v>0</v>
      </c>
      <c r="CW55" s="302">
        <v>0</v>
      </c>
      <c r="CX55" s="302">
        <v>0</v>
      </c>
      <c r="CY55" s="302">
        <v>0</v>
      </c>
      <c r="CZ55" s="302">
        <v>0</v>
      </c>
      <c r="DA55" s="302">
        <v>0</v>
      </c>
      <c r="DB55" s="302">
        <v>0</v>
      </c>
      <c r="DC55" s="302">
        <v>0</v>
      </c>
      <c r="DD55" s="302">
        <v>0</v>
      </c>
      <c r="DE55" s="302">
        <v>0</v>
      </c>
      <c r="DF55" s="302">
        <v>0</v>
      </c>
      <c r="DG55" s="302">
        <v>0</v>
      </c>
      <c r="DH55" s="302">
        <v>0</v>
      </c>
      <c r="DI55" s="302">
        <v>0</v>
      </c>
      <c r="DJ55" s="302">
        <v>0</v>
      </c>
      <c r="DK55" s="302">
        <v>0</v>
      </c>
      <c r="DL55" s="303">
        <v>8.82</v>
      </c>
      <c r="DM55" s="303">
        <v>0.02</v>
      </c>
      <c r="DN55" s="303">
        <v>8.84</v>
      </c>
      <c r="DO55" s="303">
        <v>282.90999999999997</v>
      </c>
      <c r="DP55" s="303">
        <v>0</v>
      </c>
      <c r="DQ55" s="303">
        <v>282.90999999999997</v>
      </c>
      <c r="DR55" s="303">
        <v>291.72999999999996</v>
      </c>
      <c r="DS55" s="303">
        <v>0.02</v>
      </c>
      <c r="DT55" s="303">
        <v>291.74999999999994</v>
      </c>
      <c r="DU55" s="289"/>
      <c r="DV55" s="289"/>
      <c r="DW55" s="289"/>
      <c r="DX55" s="289"/>
      <c r="DY55" s="289"/>
      <c r="DZ55" s="289"/>
      <c r="EA55" s="289"/>
      <c r="EB55" s="289"/>
      <c r="EC55" s="289"/>
      <c r="ED55" s="289"/>
      <c r="EE55" s="289"/>
      <c r="EF55" s="289"/>
      <c r="EG55" s="289"/>
      <c r="EH55" s="289"/>
      <c r="EI55" s="289"/>
      <c r="EJ55" s="289"/>
      <c r="EK55" s="289"/>
      <c r="EL55" s="289"/>
      <c r="EM55" s="289"/>
      <c r="EN55" s="289"/>
      <c r="EO55" s="289"/>
      <c r="EP55" s="289"/>
      <c r="EQ55" s="305"/>
    </row>
    <row r="56" spans="1:147">
      <c r="A56" s="542" t="s">
        <v>1259</v>
      </c>
      <c r="B56" s="543"/>
      <c r="C56" s="543"/>
      <c r="D56" s="543"/>
      <c r="E56" s="325">
        <f>E55*Conversions!$D$4/Conversions!$D$9</f>
        <v>0.24618943107442481</v>
      </c>
      <c r="F56" s="324" t="s">
        <v>877</v>
      </c>
      <c r="G56" s="289"/>
      <c r="H56" s="289"/>
      <c r="I56" s="289"/>
      <c r="J56" s="290"/>
      <c r="K56" s="289"/>
      <c r="L56" s="289"/>
      <c r="M56" s="289"/>
      <c r="N56" s="289"/>
      <c r="O56" s="289"/>
      <c r="P56" s="289"/>
      <c r="Q56" s="289" t="s">
        <v>626</v>
      </c>
      <c r="R56" s="297" t="s">
        <v>231</v>
      </c>
      <c r="S56" s="298" t="s">
        <v>383</v>
      </c>
      <c r="T56" s="298" t="s">
        <v>432</v>
      </c>
      <c r="U56" s="299" t="s">
        <v>433</v>
      </c>
      <c r="V56" s="300">
        <v>58.448999999999998</v>
      </c>
      <c r="W56" s="300">
        <v>10.16</v>
      </c>
      <c r="X56" s="300">
        <v>28.37</v>
      </c>
      <c r="Y56" s="301">
        <v>38.53</v>
      </c>
      <c r="Z56" s="302">
        <v>2.0099999999999998</v>
      </c>
      <c r="AA56" s="302">
        <v>0</v>
      </c>
      <c r="AB56" s="302">
        <v>2.0099999999999998</v>
      </c>
      <c r="AC56" s="302">
        <v>5.62</v>
      </c>
      <c r="AD56" s="302">
        <v>0</v>
      </c>
      <c r="AE56" s="303">
        <v>5.62</v>
      </c>
      <c r="AF56" s="303">
        <v>7.63</v>
      </c>
      <c r="AG56" s="303">
        <v>0</v>
      </c>
      <c r="AH56" s="303">
        <v>7.63</v>
      </c>
      <c r="AI56" s="301">
        <v>19.919</v>
      </c>
      <c r="AJ56" s="302">
        <v>1.47</v>
      </c>
      <c r="AK56" s="302">
        <v>0.08</v>
      </c>
      <c r="AL56" s="303">
        <v>1.55</v>
      </c>
      <c r="AM56" s="302">
        <v>4.3499999999999996</v>
      </c>
      <c r="AN56" s="303">
        <v>5.8999999999999995</v>
      </c>
      <c r="AO56" s="302">
        <v>0.17</v>
      </c>
      <c r="AP56" s="302">
        <v>0</v>
      </c>
      <c r="AQ56" s="302">
        <v>0.17</v>
      </c>
      <c r="AR56" s="302">
        <v>0.99</v>
      </c>
      <c r="AS56" s="302">
        <v>0</v>
      </c>
      <c r="AT56" s="302">
        <v>0.99</v>
      </c>
      <c r="AU56" s="302">
        <v>1.1599999999999999</v>
      </c>
      <c r="AV56" s="302">
        <v>0</v>
      </c>
      <c r="AW56" s="302">
        <v>1.1599999999999999</v>
      </c>
      <c r="AX56" s="302">
        <v>10.07</v>
      </c>
      <c r="AY56" s="302">
        <v>199.15</v>
      </c>
      <c r="AZ56" s="303">
        <v>209.22</v>
      </c>
      <c r="BA56" s="302">
        <v>33.39</v>
      </c>
      <c r="BB56" s="302">
        <v>0</v>
      </c>
      <c r="BC56" s="302">
        <v>21.55</v>
      </c>
      <c r="BD56" s="303">
        <v>54.94</v>
      </c>
      <c r="BE56" s="297"/>
      <c r="BF56" s="297"/>
      <c r="BG56" s="302"/>
      <c r="BH56" s="297"/>
      <c r="BI56" s="297"/>
      <c r="BJ56" s="297"/>
      <c r="BK56" s="302"/>
      <c r="BL56" s="297"/>
      <c r="BM56" s="297"/>
      <c r="BN56" s="302"/>
      <c r="BO56" s="297"/>
      <c r="BP56" s="297"/>
      <c r="BQ56" s="297"/>
      <c r="BR56" s="302">
        <v>0</v>
      </c>
      <c r="BS56" s="302">
        <v>0.17</v>
      </c>
      <c r="BT56" s="302">
        <v>0.5</v>
      </c>
      <c r="BU56" s="303">
        <v>0.67</v>
      </c>
      <c r="BV56" s="302">
        <v>0</v>
      </c>
      <c r="BW56" s="302">
        <v>0</v>
      </c>
      <c r="BX56" s="303">
        <v>0</v>
      </c>
      <c r="BY56" s="302">
        <v>0</v>
      </c>
      <c r="BZ56" s="302">
        <v>0</v>
      </c>
      <c r="CA56" s="302">
        <v>0</v>
      </c>
      <c r="CB56" s="302">
        <v>0.1</v>
      </c>
      <c r="CC56" s="302">
        <v>0</v>
      </c>
      <c r="CD56" s="303">
        <v>0.1</v>
      </c>
      <c r="CE56" s="303">
        <v>0.1</v>
      </c>
      <c r="CF56" s="303">
        <v>0</v>
      </c>
      <c r="CG56" s="303">
        <v>0.1</v>
      </c>
      <c r="CH56" s="303">
        <v>0</v>
      </c>
      <c r="CI56" s="303">
        <v>0</v>
      </c>
      <c r="CJ56" s="303">
        <v>0</v>
      </c>
      <c r="CK56" s="303">
        <v>0</v>
      </c>
      <c r="CL56" s="303">
        <v>0</v>
      </c>
      <c r="CM56" s="303">
        <v>0</v>
      </c>
      <c r="CN56" s="303">
        <v>0</v>
      </c>
      <c r="CO56" s="303">
        <v>0</v>
      </c>
      <c r="CP56" s="303">
        <v>0</v>
      </c>
      <c r="CQ56" s="303">
        <v>0</v>
      </c>
      <c r="CR56" s="302">
        <v>0</v>
      </c>
      <c r="CS56" s="302">
        <v>0</v>
      </c>
      <c r="CT56" s="302">
        <v>0</v>
      </c>
      <c r="CU56" s="302">
        <v>0</v>
      </c>
      <c r="CV56" s="302">
        <v>0</v>
      </c>
      <c r="CW56" s="302">
        <v>0</v>
      </c>
      <c r="CX56" s="302">
        <v>0</v>
      </c>
      <c r="CY56" s="302">
        <v>0</v>
      </c>
      <c r="CZ56" s="302">
        <v>0</v>
      </c>
      <c r="DA56" s="302">
        <v>0</v>
      </c>
      <c r="DB56" s="302">
        <v>0</v>
      </c>
      <c r="DC56" s="302">
        <v>0</v>
      </c>
      <c r="DD56" s="302">
        <v>0</v>
      </c>
      <c r="DE56" s="302">
        <v>0</v>
      </c>
      <c r="DF56" s="302">
        <v>0</v>
      </c>
      <c r="DG56" s="302">
        <v>0</v>
      </c>
      <c r="DH56" s="302">
        <v>0</v>
      </c>
      <c r="DI56" s="302">
        <v>0</v>
      </c>
      <c r="DJ56" s="302">
        <v>0</v>
      </c>
      <c r="DK56" s="302">
        <v>0</v>
      </c>
      <c r="DL56" s="303">
        <v>13.889999999999999</v>
      </c>
      <c r="DM56" s="303">
        <v>0</v>
      </c>
      <c r="DN56" s="303">
        <v>13.889999999999999</v>
      </c>
      <c r="DO56" s="303">
        <v>206.44</v>
      </c>
      <c r="DP56" s="303">
        <v>0</v>
      </c>
      <c r="DQ56" s="303">
        <v>206.44</v>
      </c>
      <c r="DR56" s="303">
        <v>220.32999999999998</v>
      </c>
      <c r="DS56" s="303">
        <v>0</v>
      </c>
      <c r="DT56" s="303">
        <v>220.32999999999998</v>
      </c>
      <c r="DU56" s="289"/>
      <c r="DV56" s="289"/>
      <c r="DW56" s="289"/>
      <c r="DX56" s="289"/>
      <c r="DY56" s="289"/>
      <c r="DZ56" s="289"/>
      <c r="EA56" s="289"/>
      <c r="EB56" s="289"/>
      <c r="EC56" s="289"/>
      <c r="ED56" s="289"/>
      <c r="EE56" s="289"/>
      <c r="EF56" s="289"/>
      <c r="EG56" s="289"/>
      <c r="EH56" s="289"/>
      <c r="EI56" s="289"/>
      <c r="EJ56" s="289"/>
      <c r="EK56" s="289"/>
      <c r="EL56" s="289"/>
      <c r="EM56" s="289"/>
      <c r="EN56" s="289"/>
      <c r="EO56" s="289"/>
      <c r="EP56" s="289"/>
      <c r="EQ56" s="305"/>
    </row>
    <row r="57" spans="1:147">
      <c r="A57" s="288"/>
      <c r="B57" s="289"/>
      <c r="C57" s="289"/>
      <c r="D57" s="289"/>
      <c r="E57" s="289"/>
      <c r="F57" s="289"/>
      <c r="G57" s="289"/>
      <c r="H57" s="289"/>
      <c r="I57" s="289"/>
      <c r="J57" s="290"/>
      <c r="K57" s="289"/>
      <c r="L57" s="289"/>
      <c r="M57" s="289"/>
      <c r="N57" s="289"/>
      <c r="O57" s="289"/>
      <c r="P57" s="289"/>
      <c r="Q57" s="289" t="s">
        <v>627</v>
      </c>
      <c r="R57" s="297" t="s">
        <v>231</v>
      </c>
      <c r="S57" s="298" t="s">
        <v>383</v>
      </c>
      <c r="T57" s="298" t="s">
        <v>434</v>
      </c>
      <c r="U57" s="299" t="s">
        <v>435</v>
      </c>
      <c r="V57" s="300">
        <v>2.0030000000000001</v>
      </c>
      <c r="W57" s="300">
        <v>0.55000000000000004</v>
      </c>
      <c r="X57" s="300">
        <v>1.0900000000000001</v>
      </c>
      <c r="Y57" s="301">
        <v>1.6400000000000001</v>
      </c>
      <c r="Z57" s="302">
        <v>0.12</v>
      </c>
      <c r="AA57" s="302">
        <v>0</v>
      </c>
      <c r="AB57" s="302">
        <v>0.12</v>
      </c>
      <c r="AC57" s="302">
        <v>0.26</v>
      </c>
      <c r="AD57" s="302">
        <v>0</v>
      </c>
      <c r="AE57" s="303">
        <v>0.26</v>
      </c>
      <c r="AF57" s="303">
        <v>0.38</v>
      </c>
      <c r="AG57" s="303">
        <v>0</v>
      </c>
      <c r="AH57" s="303">
        <v>0.38</v>
      </c>
      <c r="AI57" s="301">
        <v>0.36299999999999999</v>
      </c>
      <c r="AJ57" s="302">
        <v>0.03</v>
      </c>
      <c r="AK57" s="302">
        <v>0</v>
      </c>
      <c r="AL57" s="303">
        <v>0.03</v>
      </c>
      <c r="AM57" s="302">
        <v>0.22</v>
      </c>
      <c r="AN57" s="303">
        <v>0.25</v>
      </c>
      <c r="AO57" s="302">
        <v>0.03</v>
      </c>
      <c r="AP57" s="302">
        <v>0</v>
      </c>
      <c r="AQ57" s="302">
        <v>0.03</v>
      </c>
      <c r="AR57" s="302">
        <v>0</v>
      </c>
      <c r="AS57" s="302">
        <v>0</v>
      </c>
      <c r="AT57" s="302">
        <v>0</v>
      </c>
      <c r="AU57" s="302">
        <v>0.03</v>
      </c>
      <c r="AV57" s="302">
        <v>0</v>
      </c>
      <c r="AW57" s="302">
        <v>0.03</v>
      </c>
      <c r="AX57" s="302">
        <v>0.1</v>
      </c>
      <c r="AY57" s="302">
        <v>56.71</v>
      </c>
      <c r="AZ57" s="303">
        <v>56.81</v>
      </c>
      <c r="BA57" s="302">
        <v>8.9</v>
      </c>
      <c r="BB57" s="302">
        <v>0</v>
      </c>
      <c r="BC57" s="302">
        <v>1.81</v>
      </c>
      <c r="BD57" s="303">
        <v>10.71</v>
      </c>
      <c r="BE57" s="297"/>
      <c r="BF57" s="297"/>
      <c r="BG57" s="302"/>
      <c r="BH57" s="297"/>
      <c r="BI57" s="297"/>
      <c r="BJ57" s="297"/>
      <c r="BK57" s="302"/>
      <c r="BL57" s="297"/>
      <c r="BM57" s="297"/>
      <c r="BN57" s="302"/>
      <c r="BO57" s="297"/>
      <c r="BP57" s="297"/>
      <c r="BQ57" s="297"/>
      <c r="BR57" s="302">
        <v>0</v>
      </c>
      <c r="BS57" s="302">
        <v>0.03</v>
      </c>
      <c r="BT57" s="302">
        <v>0.26</v>
      </c>
      <c r="BU57" s="303">
        <v>0.29000000000000004</v>
      </c>
      <c r="BV57" s="302">
        <v>0</v>
      </c>
      <c r="BW57" s="302">
        <v>0</v>
      </c>
      <c r="BX57" s="303">
        <v>0</v>
      </c>
      <c r="BY57" s="302">
        <v>0</v>
      </c>
      <c r="BZ57" s="302">
        <v>0</v>
      </c>
      <c r="CA57" s="302">
        <v>0</v>
      </c>
      <c r="CB57" s="302">
        <v>0</v>
      </c>
      <c r="CC57" s="302">
        <v>0</v>
      </c>
      <c r="CD57" s="303">
        <v>0</v>
      </c>
      <c r="CE57" s="303">
        <v>0</v>
      </c>
      <c r="CF57" s="303">
        <v>0</v>
      </c>
      <c r="CG57" s="303">
        <v>0</v>
      </c>
      <c r="CH57" s="303">
        <v>0</v>
      </c>
      <c r="CI57" s="303">
        <v>0</v>
      </c>
      <c r="CJ57" s="303">
        <v>0</v>
      </c>
      <c r="CK57" s="303">
        <v>0</v>
      </c>
      <c r="CL57" s="303">
        <v>0</v>
      </c>
      <c r="CM57" s="303">
        <v>0</v>
      </c>
      <c r="CN57" s="303">
        <v>0</v>
      </c>
      <c r="CO57" s="303">
        <v>0</v>
      </c>
      <c r="CP57" s="303">
        <v>0</v>
      </c>
      <c r="CQ57" s="303">
        <v>0</v>
      </c>
      <c r="CR57" s="302">
        <v>0</v>
      </c>
      <c r="CS57" s="302">
        <v>0</v>
      </c>
      <c r="CT57" s="302">
        <v>0</v>
      </c>
      <c r="CU57" s="302">
        <v>0</v>
      </c>
      <c r="CV57" s="302">
        <v>0</v>
      </c>
      <c r="CW57" s="302">
        <v>0</v>
      </c>
      <c r="CX57" s="302">
        <v>0</v>
      </c>
      <c r="CY57" s="302">
        <v>0</v>
      </c>
      <c r="CZ57" s="302">
        <v>0</v>
      </c>
      <c r="DA57" s="302">
        <v>0</v>
      </c>
      <c r="DB57" s="302">
        <v>0</v>
      </c>
      <c r="DC57" s="302">
        <v>0</v>
      </c>
      <c r="DD57" s="302">
        <v>0</v>
      </c>
      <c r="DE57" s="302">
        <v>0</v>
      </c>
      <c r="DF57" s="302">
        <v>0</v>
      </c>
      <c r="DG57" s="302">
        <v>0</v>
      </c>
      <c r="DH57" s="302">
        <v>0</v>
      </c>
      <c r="DI57" s="302">
        <v>0</v>
      </c>
      <c r="DJ57" s="302">
        <v>0</v>
      </c>
      <c r="DK57" s="302">
        <v>0</v>
      </c>
      <c r="DL57" s="303">
        <v>0.31000000000000005</v>
      </c>
      <c r="DM57" s="303">
        <v>0</v>
      </c>
      <c r="DN57" s="303">
        <v>0.31000000000000005</v>
      </c>
      <c r="DO57" s="303">
        <v>57.23</v>
      </c>
      <c r="DP57" s="303">
        <v>0</v>
      </c>
      <c r="DQ57" s="303">
        <v>57.23</v>
      </c>
      <c r="DR57" s="303">
        <v>57.54</v>
      </c>
      <c r="DS57" s="303">
        <v>0</v>
      </c>
      <c r="DT57" s="303">
        <v>57.54</v>
      </c>
      <c r="DU57" s="289"/>
      <c r="DV57" s="289"/>
      <c r="DW57" s="289"/>
      <c r="DX57" s="289"/>
      <c r="DY57" s="289"/>
      <c r="DZ57" s="289"/>
      <c r="EA57" s="289"/>
      <c r="EB57" s="289"/>
      <c r="EC57" s="289"/>
      <c r="ED57" s="289"/>
      <c r="EE57" s="289"/>
      <c r="EF57" s="289"/>
      <c r="EG57" s="289"/>
      <c r="EH57" s="289"/>
      <c r="EI57" s="289"/>
      <c r="EJ57" s="289"/>
      <c r="EK57" s="289"/>
      <c r="EL57" s="289"/>
      <c r="EM57" s="289"/>
      <c r="EN57" s="289"/>
      <c r="EO57" s="289"/>
      <c r="EP57" s="289"/>
      <c r="EQ57" s="305"/>
    </row>
    <row r="58" spans="1:147">
      <c r="A58" s="288"/>
      <c r="B58" s="289"/>
      <c r="C58" s="289"/>
      <c r="D58" s="289"/>
      <c r="E58" s="289"/>
      <c r="F58" s="289"/>
      <c r="G58" s="289"/>
      <c r="H58" s="289"/>
      <c r="I58" s="289"/>
      <c r="J58" s="290"/>
      <c r="K58" s="289"/>
      <c r="L58" s="289"/>
      <c r="M58" s="289"/>
      <c r="N58" s="289"/>
      <c r="O58" s="289"/>
      <c r="P58" s="289"/>
      <c r="Q58" s="289" t="s">
        <v>628</v>
      </c>
      <c r="R58" s="297" t="s">
        <v>231</v>
      </c>
      <c r="S58" s="298" t="s">
        <v>383</v>
      </c>
      <c r="T58" s="298" t="s">
        <v>436</v>
      </c>
      <c r="U58" s="299" t="s">
        <v>437</v>
      </c>
      <c r="V58" s="300">
        <v>19.193000000000001</v>
      </c>
      <c r="W58" s="300">
        <v>2.64</v>
      </c>
      <c r="X58" s="300">
        <v>3.75</v>
      </c>
      <c r="Y58" s="301">
        <v>6.3900000000000006</v>
      </c>
      <c r="Z58" s="302">
        <v>0.37</v>
      </c>
      <c r="AA58" s="302">
        <v>0</v>
      </c>
      <c r="AB58" s="302">
        <v>0.37</v>
      </c>
      <c r="AC58" s="302">
        <v>0.54</v>
      </c>
      <c r="AD58" s="302">
        <v>0</v>
      </c>
      <c r="AE58" s="303">
        <v>0.54</v>
      </c>
      <c r="AF58" s="303">
        <v>0.91</v>
      </c>
      <c r="AG58" s="303">
        <v>0</v>
      </c>
      <c r="AH58" s="303">
        <v>0.91</v>
      </c>
      <c r="AI58" s="301">
        <v>12.803000000000001</v>
      </c>
      <c r="AJ58" s="302">
        <v>0.97</v>
      </c>
      <c r="AK58" s="302">
        <v>0.03</v>
      </c>
      <c r="AL58" s="303">
        <v>1</v>
      </c>
      <c r="AM58" s="302">
        <v>0.52</v>
      </c>
      <c r="AN58" s="303">
        <v>1.52</v>
      </c>
      <c r="AO58" s="302">
        <v>0.13</v>
      </c>
      <c r="AP58" s="302">
        <v>0</v>
      </c>
      <c r="AQ58" s="302">
        <v>0.13</v>
      </c>
      <c r="AR58" s="302">
        <v>13.15</v>
      </c>
      <c r="AS58" s="302">
        <v>0</v>
      </c>
      <c r="AT58" s="302">
        <v>13.15</v>
      </c>
      <c r="AU58" s="302">
        <v>13.280000000000001</v>
      </c>
      <c r="AV58" s="302">
        <v>0</v>
      </c>
      <c r="AW58" s="302">
        <v>13.280000000000001</v>
      </c>
      <c r="AX58" s="302">
        <v>0.84</v>
      </c>
      <c r="AY58" s="302">
        <v>16.71</v>
      </c>
      <c r="AZ58" s="303">
        <v>17.55</v>
      </c>
      <c r="BA58" s="302">
        <v>4.96</v>
      </c>
      <c r="BB58" s="302">
        <v>0</v>
      </c>
      <c r="BC58" s="302">
        <v>0.44</v>
      </c>
      <c r="BD58" s="303">
        <v>5.4</v>
      </c>
      <c r="BE58" s="297"/>
      <c r="BF58" s="297"/>
      <c r="BG58" s="302"/>
      <c r="BH58" s="297"/>
      <c r="BI58" s="297"/>
      <c r="BJ58" s="297"/>
      <c r="BK58" s="302"/>
      <c r="BL58" s="297"/>
      <c r="BM58" s="297"/>
      <c r="BN58" s="302"/>
      <c r="BO58" s="297"/>
      <c r="BP58" s="297"/>
      <c r="BQ58" s="297"/>
      <c r="BR58" s="302">
        <v>0</v>
      </c>
      <c r="BS58" s="302">
        <v>0.03</v>
      </c>
      <c r="BT58" s="302">
        <v>0.04</v>
      </c>
      <c r="BU58" s="303">
        <v>7.0000000000000007E-2</v>
      </c>
      <c r="BV58" s="302">
        <v>0</v>
      </c>
      <c r="BW58" s="302">
        <v>1.04</v>
      </c>
      <c r="BX58" s="303">
        <v>1.04</v>
      </c>
      <c r="BY58" s="302">
        <v>0.1</v>
      </c>
      <c r="BZ58" s="302">
        <v>0</v>
      </c>
      <c r="CA58" s="302">
        <v>0.1</v>
      </c>
      <c r="CB58" s="302">
        <v>0</v>
      </c>
      <c r="CC58" s="302">
        <v>0</v>
      </c>
      <c r="CD58" s="303">
        <v>0</v>
      </c>
      <c r="CE58" s="303">
        <v>0.1</v>
      </c>
      <c r="CF58" s="303">
        <v>0</v>
      </c>
      <c r="CG58" s="303">
        <v>0.1</v>
      </c>
      <c r="CH58" s="303">
        <v>0</v>
      </c>
      <c r="CI58" s="303">
        <v>0</v>
      </c>
      <c r="CJ58" s="303">
        <v>0</v>
      </c>
      <c r="CK58" s="303">
        <v>0</v>
      </c>
      <c r="CL58" s="303">
        <v>0</v>
      </c>
      <c r="CM58" s="303">
        <v>0</v>
      </c>
      <c r="CN58" s="303">
        <v>0</v>
      </c>
      <c r="CO58" s="303">
        <v>0</v>
      </c>
      <c r="CP58" s="303">
        <v>0</v>
      </c>
      <c r="CQ58" s="303">
        <v>0</v>
      </c>
      <c r="CR58" s="302">
        <v>0</v>
      </c>
      <c r="CS58" s="302">
        <v>0</v>
      </c>
      <c r="CT58" s="302">
        <v>0</v>
      </c>
      <c r="CU58" s="302">
        <v>0</v>
      </c>
      <c r="CV58" s="302">
        <v>0</v>
      </c>
      <c r="CW58" s="302">
        <v>0</v>
      </c>
      <c r="CX58" s="302">
        <v>0</v>
      </c>
      <c r="CY58" s="302">
        <v>0</v>
      </c>
      <c r="CZ58" s="302">
        <v>0</v>
      </c>
      <c r="DA58" s="302">
        <v>0</v>
      </c>
      <c r="DB58" s="302">
        <v>0</v>
      </c>
      <c r="DC58" s="302">
        <v>0</v>
      </c>
      <c r="DD58" s="302">
        <v>0</v>
      </c>
      <c r="DE58" s="302">
        <v>0</v>
      </c>
      <c r="DF58" s="302">
        <v>0</v>
      </c>
      <c r="DG58" s="302">
        <v>0</v>
      </c>
      <c r="DH58" s="302">
        <v>0</v>
      </c>
      <c r="DI58" s="302">
        <v>0</v>
      </c>
      <c r="DJ58" s="302">
        <v>0</v>
      </c>
      <c r="DK58" s="302">
        <v>0</v>
      </c>
      <c r="DL58" s="303">
        <v>2.4399999999999995</v>
      </c>
      <c r="DM58" s="303">
        <v>0</v>
      </c>
      <c r="DN58" s="303">
        <v>2.4399999999999995</v>
      </c>
      <c r="DO58" s="303">
        <v>31.509999999999998</v>
      </c>
      <c r="DP58" s="303">
        <v>0</v>
      </c>
      <c r="DQ58" s="303">
        <v>31.509999999999998</v>
      </c>
      <c r="DR58" s="303">
        <v>33.949999999999996</v>
      </c>
      <c r="DS58" s="303">
        <v>0</v>
      </c>
      <c r="DT58" s="303">
        <v>33.949999999999996</v>
      </c>
      <c r="DU58" s="289"/>
      <c r="DV58" s="289"/>
      <c r="DW58" s="289"/>
      <c r="DX58" s="289"/>
      <c r="DY58" s="289"/>
      <c r="DZ58" s="289"/>
      <c r="EA58" s="289"/>
      <c r="EB58" s="289"/>
      <c r="EC58" s="289"/>
      <c r="ED58" s="289"/>
      <c r="EE58" s="289"/>
      <c r="EF58" s="289"/>
      <c r="EG58" s="289"/>
      <c r="EH58" s="289"/>
      <c r="EI58" s="289"/>
      <c r="EJ58" s="289"/>
      <c r="EK58" s="289"/>
      <c r="EL58" s="289"/>
      <c r="EM58" s="289"/>
      <c r="EN58" s="289"/>
      <c r="EO58" s="289"/>
      <c r="EP58" s="289"/>
      <c r="EQ58" s="305"/>
    </row>
    <row r="59" spans="1:147">
      <c r="A59" s="288"/>
      <c r="B59" s="314"/>
      <c r="C59" s="289"/>
      <c r="D59" s="289"/>
      <c r="E59" s="289"/>
      <c r="F59" s="289"/>
      <c r="G59" s="289"/>
      <c r="H59" s="289"/>
      <c r="I59" s="289"/>
      <c r="J59" s="290"/>
      <c r="K59" s="289"/>
      <c r="L59" s="289"/>
      <c r="M59" s="289"/>
      <c r="N59" s="289"/>
      <c r="O59" s="289"/>
      <c r="P59" s="289"/>
      <c r="Q59" s="289" t="s">
        <v>629</v>
      </c>
      <c r="R59" s="297" t="s">
        <v>231</v>
      </c>
      <c r="S59" s="298" t="s">
        <v>383</v>
      </c>
      <c r="T59" s="298" t="s">
        <v>438</v>
      </c>
      <c r="U59" s="299" t="s">
        <v>439</v>
      </c>
      <c r="V59" s="300">
        <v>1.8049999999999999</v>
      </c>
      <c r="W59" s="300">
        <v>0.64</v>
      </c>
      <c r="X59" s="300">
        <v>0</v>
      </c>
      <c r="Y59" s="301">
        <v>0.64</v>
      </c>
      <c r="Z59" s="302">
        <v>0.09</v>
      </c>
      <c r="AA59" s="302">
        <v>0</v>
      </c>
      <c r="AB59" s="302">
        <v>0.09</v>
      </c>
      <c r="AC59" s="302">
        <v>0</v>
      </c>
      <c r="AD59" s="302">
        <v>0</v>
      </c>
      <c r="AE59" s="303">
        <v>0</v>
      </c>
      <c r="AF59" s="303">
        <v>0.09</v>
      </c>
      <c r="AG59" s="303">
        <v>0</v>
      </c>
      <c r="AH59" s="303">
        <v>0.09</v>
      </c>
      <c r="AI59" s="301">
        <v>1.165</v>
      </c>
      <c r="AJ59" s="302">
        <v>0.09</v>
      </c>
      <c r="AK59" s="302">
        <v>0</v>
      </c>
      <c r="AL59" s="303">
        <v>0.09</v>
      </c>
      <c r="AM59" s="302">
        <v>0.05</v>
      </c>
      <c r="AN59" s="303">
        <v>0.14000000000000001</v>
      </c>
      <c r="AO59" s="302">
        <v>0.03</v>
      </c>
      <c r="AP59" s="302">
        <v>0</v>
      </c>
      <c r="AQ59" s="302">
        <v>0.03</v>
      </c>
      <c r="AR59" s="302">
        <v>0</v>
      </c>
      <c r="AS59" s="302">
        <v>0</v>
      </c>
      <c r="AT59" s="302">
        <v>0</v>
      </c>
      <c r="AU59" s="302">
        <v>0.03</v>
      </c>
      <c r="AV59" s="302">
        <v>0</v>
      </c>
      <c r="AW59" s="302">
        <v>0.03</v>
      </c>
      <c r="AX59" s="302">
        <v>0.01</v>
      </c>
      <c r="AY59" s="302">
        <v>25.8</v>
      </c>
      <c r="AZ59" s="303">
        <v>25.810000000000002</v>
      </c>
      <c r="BA59" s="302">
        <v>1.76</v>
      </c>
      <c r="BB59" s="302">
        <v>0</v>
      </c>
      <c r="BC59" s="302">
        <v>6.22</v>
      </c>
      <c r="BD59" s="303">
        <v>7.9799999999999995</v>
      </c>
      <c r="BE59" s="297"/>
      <c r="BF59" s="297"/>
      <c r="BG59" s="302"/>
      <c r="BH59" s="297"/>
      <c r="BI59" s="297"/>
      <c r="BJ59" s="297"/>
      <c r="BK59" s="302"/>
      <c r="BL59" s="297"/>
      <c r="BM59" s="297"/>
      <c r="BN59" s="302"/>
      <c r="BO59" s="297"/>
      <c r="BP59" s="297"/>
      <c r="BQ59" s="297"/>
      <c r="BR59" s="302">
        <v>0</v>
      </c>
      <c r="BS59" s="302">
        <v>0.35</v>
      </c>
      <c r="BT59" s="302">
        <v>0.19</v>
      </c>
      <c r="BU59" s="303">
        <v>0.54</v>
      </c>
      <c r="BV59" s="302">
        <v>0</v>
      </c>
      <c r="BW59" s="302">
        <v>0</v>
      </c>
      <c r="BX59" s="303">
        <v>0</v>
      </c>
      <c r="BY59" s="302">
        <v>0</v>
      </c>
      <c r="BZ59" s="302">
        <v>0</v>
      </c>
      <c r="CA59" s="302">
        <v>0</v>
      </c>
      <c r="CB59" s="302">
        <v>0</v>
      </c>
      <c r="CC59" s="302">
        <v>0</v>
      </c>
      <c r="CD59" s="303">
        <v>0</v>
      </c>
      <c r="CE59" s="303">
        <v>0</v>
      </c>
      <c r="CF59" s="303">
        <v>0</v>
      </c>
      <c r="CG59" s="303">
        <v>0</v>
      </c>
      <c r="CH59" s="303">
        <v>0</v>
      </c>
      <c r="CI59" s="303">
        <v>0</v>
      </c>
      <c r="CJ59" s="303">
        <v>0</v>
      </c>
      <c r="CK59" s="303">
        <v>0</v>
      </c>
      <c r="CL59" s="303">
        <v>0</v>
      </c>
      <c r="CM59" s="303">
        <v>0</v>
      </c>
      <c r="CN59" s="303">
        <v>0</v>
      </c>
      <c r="CO59" s="303">
        <v>0</v>
      </c>
      <c r="CP59" s="303">
        <v>0</v>
      </c>
      <c r="CQ59" s="303">
        <v>0</v>
      </c>
      <c r="CR59" s="302">
        <v>0</v>
      </c>
      <c r="CS59" s="302">
        <v>0</v>
      </c>
      <c r="CT59" s="302">
        <v>0</v>
      </c>
      <c r="CU59" s="302">
        <v>0</v>
      </c>
      <c r="CV59" s="302">
        <v>0</v>
      </c>
      <c r="CW59" s="302">
        <v>0</v>
      </c>
      <c r="CX59" s="302">
        <v>0</v>
      </c>
      <c r="CY59" s="302">
        <v>0</v>
      </c>
      <c r="CZ59" s="302">
        <v>0</v>
      </c>
      <c r="DA59" s="302">
        <v>0</v>
      </c>
      <c r="DB59" s="302">
        <v>0</v>
      </c>
      <c r="DC59" s="302">
        <v>0</v>
      </c>
      <c r="DD59" s="302">
        <v>0</v>
      </c>
      <c r="DE59" s="302">
        <v>0</v>
      </c>
      <c r="DF59" s="302">
        <v>0</v>
      </c>
      <c r="DG59" s="302">
        <v>0</v>
      </c>
      <c r="DH59" s="302">
        <v>0</v>
      </c>
      <c r="DI59" s="302">
        <v>0</v>
      </c>
      <c r="DJ59" s="302">
        <v>0</v>
      </c>
      <c r="DK59" s="302">
        <v>0</v>
      </c>
      <c r="DL59" s="303">
        <v>0.56999999999999995</v>
      </c>
      <c r="DM59" s="303">
        <v>0</v>
      </c>
      <c r="DN59" s="303">
        <v>0.56999999999999995</v>
      </c>
      <c r="DO59" s="303">
        <v>25.990000000000002</v>
      </c>
      <c r="DP59" s="303">
        <v>0</v>
      </c>
      <c r="DQ59" s="303">
        <v>25.990000000000002</v>
      </c>
      <c r="DR59" s="303">
        <v>26.560000000000002</v>
      </c>
      <c r="DS59" s="303">
        <v>0</v>
      </c>
      <c r="DT59" s="303">
        <v>26.560000000000002</v>
      </c>
      <c r="DU59" s="289"/>
      <c r="DV59" s="289"/>
      <c r="DW59" s="289"/>
      <c r="DX59" s="289"/>
      <c r="DY59" s="289"/>
      <c r="DZ59" s="289"/>
      <c r="EA59" s="289"/>
      <c r="EB59" s="289"/>
      <c r="EC59" s="289"/>
      <c r="ED59" s="289"/>
      <c r="EE59" s="289"/>
      <c r="EF59" s="289"/>
      <c r="EG59" s="289"/>
      <c r="EH59" s="289"/>
      <c r="EI59" s="289"/>
      <c r="EJ59" s="289"/>
      <c r="EK59" s="289"/>
      <c r="EL59" s="289"/>
      <c r="EM59" s="289"/>
      <c r="EN59" s="289"/>
      <c r="EO59" s="289"/>
      <c r="EP59" s="289"/>
      <c r="EQ59" s="305"/>
    </row>
    <row r="60" spans="1:147">
      <c r="A60" s="288"/>
      <c r="B60" s="314"/>
      <c r="C60" s="289"/>
      <c r="D60" s="289"/>
      <c r="E60" s="289"/>
      <c r="F60" s="289"/>
      <c r="G60" s="289"/>
      <c r="H60" s="289"/>
      <c r="I60" s="289"/>
      <c r="J60" s="290"/>
      <c r="K60" s="289"/>
      <c r="L60" s="289"/>
      <c r="M60" s="289"/>
      <c r="N60" s="289"/>
      <c r="O60" s="289"/>
      <c r="P60" s="289"/>
      <c r="Q60" s="289" t="s">
        <v>630</v>
      </c>
      <c r="R60" s="297" t="s">
        <v>231</v>
      </c>
      <c r="S60" s="298" t="s">
        <v>383</v>
      </c>
      <c r="T60" s="298" t="s">
        <v>440</v>
      </c>
      <c r="U60" s="299" t="s">
        <v>441</v>
      </c>
      <c r="V60" s="300">
        <v>7.274</v>
      </c>
      <c r="W60" s="300">
        <v>3.33</v>
      </c>
      <c r="X60" s="300">
        <v>0</v>
      </c>
      <c r="Y60" s="301">
        <v>3.33</v>
      </c>
      <c r="Z60" s="302">
        <v>0.4</v>
      </c>
      <c r="AA60" s="302">
        <v>0</v>
      </c>
      <c r="AB60" s="302">
        <v>0.4</v>
      </c>
      <c r="AC60" s="302">
        <v>0</v>
      </c>
      <c r="AD60" s="302">
        <v>0</v>
      </c>
      <c r="AE60" s="303">
        <v>0</v>
      </c>
      <c r="AF60" s="303">
        <v>0.4</v>
      </c>
      <c r="AG60" s="303">
        <v>0</v>
      </c>
      <c r="AH60" s="303">
        <v>0.4</v>
      </c>
      <c r="AI60" s="301">
        <v>3.944</v>
      </c>
      <c r="AJ60" s="302">
        <v>0.3</v>
      </c>
      <c r="AK60" s="302">
        <v>0.01</v>
      </c>
      <c r="AL60" s="303">
        <v>0.31</v>
      </c>
      <c r="AM60" s="302">
        <v>0.23</v>
      </c>
      <c r="AN60" s="303">
        <v>0.54</v>
      </c>
      <c r="AO60" s="302">
        <v>0.08</v>
      </c>
      <c r="AP60" s="302">
        <v>0</v>
      </c>
      <c r="AQ60" s="302">
        <v>0.08</v>
      </c>
      <c r="AR60" s="302">
        <v>0</v>
      </c>
      <c r="AS60" s="302">
        <v>0</v>
      </c>
      <c r="AT60" s="302">
        <v>0</v>
      </c>
      <c r="AU60" s="302">
        <v>0.08</v>
      </c>
      <c r="AV60" s="302">
        <v>0</v>
      </c>
      <c r="AW60" s="302">
        <v>0.08</v>
      </c>
      <c r="AX60" s="302">
        <v>2.0499999999999998</v>
      </c>
      <c r="AY60" s="302">
        <v>642.47</v>
      </c>
      <c r="AZ60" s="303">
        <v>644.52</v>
      </c>
      <c r="BA60" s="302">
        <v>58.63</v>
      </c>
      <c r="BB60" s="302">
        <v>0</v>
      </c>
      <c r="BC60" s="302">
        <v>78.7</v>
      </c>
      <c r="BD60" s="303">
        <v>137.33000000000001</v>
      </c>
      <c r="BE60" s="297"/>
      <c r="BF60" s="297"/>
      <c r="BG60" s="302"/>
      <c r="BH60" s="297"/>
      <c r="BI60" s="297"/>
      <c r="BJ60" s="297"/>
      <c r="BK60" s="302"/>
      <c r="BL60" s="297"/>
      <c r="BM60" s="297"/>
      <c r="BN60" s="302"/>
      <c r="BO60" s="297"/>
      <c r="BP60" s="297"/>
      <c r="BQ60" s="297"/>
      <c r="BR60" s="302">
        <v>0</v>
      </c>
      <c r="BS60" s="302">
        <v>0.18</v>
      </c>
      <c r="BT60" s="302">
        <v>0.92</v>
      </c>
      <c r="BU60" s="303">
        <v>1.1000000000000001</v>
      </c>
      <c r="BV60" s="302">
        <v>0.34</v>
      </c>
      <c r="BW60" s="302">
        <v>0.68</v>
      </c>
      <c r="BX60" s="303">
        <v>1.02</v>
      </c>
      <c r="BY60" s="302">
        <v>0.01</v>
      </c>
      <c r="BZ60" s="302">
        <v>0.03</v>
      </c>
      <c r="CA60" s="302">
        <v>0.04</v>
      </c>
      <c r="CB60" s="302">
        <v>0.22</v>
      </c>
      <c r="CC60" s="302">
        <v>0</v>
      </c>
      <c r="CD60" s="303">
        <v>0.22</v>
      </c>
      <c r="CE60" s="303">
        <v>0.23</v>
      </c>
      <c r="CF60" s="303">
        <v>0.03</v>
      </c>
      <c r="CG60" s="303">
        <v>0.26</v>
      </c>
      <c r="CH60" s="303">
        <v>0</v>
      </c>
      <c r="CI60" s="303">
        <v>0</v>
      </c>
      <c r="CJ60" s="303">
        <v>0</v>
      </c>
      <c r="CK60" s="303">
        <v>0</v>
      </c>
      <c r="CL60" s="303">
        <v>0</v>
      </c>
      <c r="CM60" s="303">
        <v>0</v>
      </c>
      <c r="CN60" s="303">
        <v>0</v>
      </c>
      <c r="CO60" s="303">
        <v>0</v>
      </c>
      <c r="CP60" s="303">
        <v>0</v>
      </c>
      <c r="CQ60" s="303">
        <v>0</v>
      </c>
      <c r="CR60" s="302">
        <v>0</v>
      </c>
      <c r="CS60" s="302">
        <v>0</v>
      </c>
      <c r="CT60" s="302">
        <v>0</v>
      </c>
      <c r="CU60" s="302">
        <v>0</v>
      </c>
      <c r="CV60" s="302">
        <v>0</v>
      </c>
      <c r="CW60" s="302">
        <v>0</v>
      </c>
      <c r="CX60" s="302">
        <v>0</v>
      </c>
      <c r="CY60" s="302">
        <v>0</v>
      </c>
      <c r="CZ60" s="302">
        <v>0</v>
      </c>
      <c r="DA60" s="302">
        <v>0</v>
      </c>
      <c r="DB60" s="302">
        <v>0</v>
      </c>
      <c r="DC60" s="302">
        <v>0</v>
      </c>
      <c r="DD60" s="302">
        <v>0</v>
      </c>
      <c r="DE60" s="302">
        <v>0</v>
      </c>
      <c r="DF60" s="302">
        <v>0</v>
      </c>
      <c r="DG60" s="302">
        <v>0</v>
      </c>
      <c r="DH60" s="302">
        <v>0</v>
      </c>
      <c r="DI60" s="302">
        <v>0</v>
      </c>
      <c r="DJ60" s="302">
        <v>0</v>
      </c>
      <c r="DK60" s="302">
        <v>0</v>
      </c>
      <c r="DL60" s="303">
        <v>3.3599999999999994</v>
      </c>
      <c r="DM60" s="303">
        <v>0.03</v>
      </c>
      <c r="DN60" s="303">
        <v>3.3899999999999992</v>
      </c>
      <c r="DO60" s="303">
        <v>644.29999999999995</v>
      </c>
      <c r="DP60" s="303">
        <v>0</v>
      </c>
      <c r="DQ60" s="303">
        <v>644.29999999999995</v>
      </c>
      <c r="DR60" s="303">
        <v>647.66</v>
      </c>
      <c r="DS60" s="303">
        <v>0.03</v>
      </c>
      <c r="DT60" s="303">
        <v>647.68999999999994</v>
      </c>
      <c r="DU60" s="289"/>
      <c r="DV60" s="289"/>
      <c r="DW60" s="289"/>
      <c r="DX60" s="289"/>
      <c r="DY60" s="289"/>
      <c r="DZ60" s="289"/>
      <c r="EA60" s="289"/>
      <c r="EB60" s="289"/>
      <c r="EC60" s="289"/>
      <c r="ED60" s="289"/>
      <c r="EE60" s="289"/>
      <c r="EF60" s="289"/>
      <c r="EG60" s="289"/>
      <c r="EH60" s="289"/>
      <c r="EI60" s="289"/>
      <c r="EJ60" s="289"/>
      <c r="EK60" s="289"/>
      <c r="EL60" s="289"/>
      <c r="EM60" s="289"/>
      <c r="EN60" s="289"/>
      <c r="EO60" s="289"/>
      <c r="EP60" s="289"/>
      <c r="EQ60" s="305"/>
    </row>
    <row r="61" spans="1:147">
      <c r="A61" s="288"/>
      <c r="B61" s="314"/>
      <c r="C61" s="289"/>
      <c r="D61" s="407"/>
      <c r="E61" s="289"/>
      <c r="F61" s="289"/>
      <c r="G61" s="289"/>
      <c r="H61" s="289"/>
      <c r="I61" s="289"/>
      <c r="J61" s="290"/>
      <c r="K61" s="289"/>
      <c r="L61" s="289"/>
      <c r="M61" s="289"/>
      <c r="N61" s="289"/>
      <c r="O61" s="289"/>
      <c r="P61" s="289"/>
      <c r="Q61" s="289" t="s">
        <v>631</v>
      </c>
      <c r="R61" s="297" t="s">
        <v>231</v>
      </c>
      <c r="S61" s="298" t="s">
        <v>383</v>
      </c>
      <c r="T61" s="298" t="s">
        <v>442</v>
      </c>
      <c r="U61" s="299" t="s">
        <v>443</v>
      </c>
      <c r="V61" s="300">
        <v>1.9990000000000001</v>
      </c>
      <c r="W61" s="300">
        <v>0.42</v>
      </c>
      <c r="X61" s="300">
        <v>0.98</v>
      </c>
      <c r="Y61" s="301">
        <v>1.4</v>
      </c>
      <c r="Z61" s="302">
        <v>0.09</v>
      </c>
      <c r="AA61" s="302">
        <v>0</v>
      </c>
      <c r="AB61" s="302">
        <v>0.09</v>
      </c>
      <c r="AC61" s="302">
        <v>0.2</v>
      </c>
      <c r="AD61" s="302">
        <v>0</v>
      </c>
      <c r="AE61" s="303">
        <v>0.2</v>
      </c>
      <c r="AF61" s="303">
        <v>0.28999999999999998</v>
      </c>
      <c r="AG61" s="303">
        <v>0</v>
      </c>
      <c r="AH61" s="303">
        <v>0.28999999999999998</v>
      </c>
      <c r="AI61" s="301">
        <v>0.5990000000000002</v>
      </c>
      <c r="AJ61" s="302">
        <v>0.05</v>
      </c>
      <c r="AK61" s="302">
        <v>0</v>
      </c>
      <c r="AL61" s="303">
        <v>0.05</v>
      </c>
      <c r="AM61" s="302">
        <v>0.17</v>
      </c>
      <c r="AN61" s="303">
        <v>0.22000000000000003</v>
      </c>
      <c r="AO61" s="302">
        <v>0.1</v>
      </c>
      <c r="AP61" s="302">
        <v>0</v>
      </c>
      <c r="AQ61" s="302">
        <v>0.1</v>
      </c>
      <c r="AR61" s="302">
        <v>0</v>
      </c>
      <c r="AS61" s="302">
        <v>0</v>
      </c>
      <c r="AT61" s="302">
        <v>0</v>
      </c>
      <c r="AU61" s="302">
        <v>0.1</v>
      </c>
      <c r="AV61" s="302">
        <v>0</v>
      </c>
      <c r="AW61" s="302">
        <v>0.1</v>
      </c>
      <c r="AX61" s="302">
        <v>2.5</v>
      </c>
      <c r="AY61" s="302">
        <v>373.55</v>
      </c>
      <c r="AZ61" s="303">
        <v>376.05</v>
      </c>
      <c r="BA61" s="302">
        <v>22.96</v>
      </c>
      <c r="BB61" s="302">
        <v>0</v>
      </c>
      <c r="BC61" s="302">
        <v>48.91</v>
      </c>
      <c r="BD61" s="303">
        <v>71.87</v>
      </c>
      <c r="BE61" s="297"/>
      <c r="BF61" s="297"/>
      <c r="BG61" s="302"/>
      <c r="BH61" s="297"/>
      <c r="BI61" s="297"/>
      <c r="BJ61" s="297"/>
      <c r="BK61" s="302"/>
      <c r="BL61" s="297"/>
      <c r="BM61" s="297"/>
      <c r="BN61" s="302"/>
      <c r="BO61" s="297"/>
      <c r="BP61" s="297"/>
      <c r="BQ61" s="297"/>
      <c r="BR61" s="302">
        <v>0</v>
      </c>
      <c r="BS61" s="302">
        <v>0.28000000000000003</v>
      </c>
      <c r="BT61" s="302">
        <v>0.45</v>
      </c>
      <c r="BU61" s="303">
        <v>0.73</v>
      </c>
      <c r="BV61" s="302">
        <v>0</v>
      </c>
      <c r="BW61" s="302">
        <v>0</v>
      </c>
      <c r="BX61" s="303">
        <v>0</v>
      </c>
      <c r="BY61" s="302">
        <v>0</v>
      </c>
      <c r="BZ61" s="302">
        <v>0</v>
      </c>
      <c r="CA61" s="302">
        <v>0</v>
      </c>
      <c r="CB61" s="302">
        <v>0</v>
      </c>
      <c r="CC61" s="302">
        <v>0</v>
      </c>
      <c r="CD61" s="303">
        <v>0</v>
      </c>
      <c r="CE61" s="303">
        <v>0</v>
      </c>
      <c r="CF61" s="303">
        <v>0</v>
      </c>
      <c r="CG61" s="303">
        <v>0</v>
      </c>
      <c r="CH61" s="303">
        <v>0</v>
      </c>
      <c r="CI61" s="303">
        <v>0</v>
      </c>
      <c r="CJ61" s="303">
        <v>0</v>
      </c>
      <c r="CK61" s="303">
        <v>0</v>
      </c>
      <c r="CL61" s="303">
        <v>0</v>
      </c>
      <c r="CM61" s="303">
        <v>0</v>
      </c>
      <c r="CN61" s="303">
        <v>0</v>
      </c>
      <c r="CO61" s="303">
        <v>0</v>
      </c>
      <c r="CP61" s="303">
        <v>0</v>
      </c>
      <c r="CQ61" s="303">
        <v>0</v>
      </c>
      <c r="CR61" s="302">
        <v>0</v>
      </c>
      <c r="CS61" s="302">
        <v>0</v>
      </c>
      <c r="CT61" s="302">
        <v>0</v>
      </c>
      <c r="CU61" s="302">
        <v>0</v>
      </c>
      <c r="CV61" s="302">
        <v>0</v>
      </c>
      <c r="CW61" s="302">
        <v>0</v>
      </c>
      <c r="CX61" s="302">
        <v>0</v>
      </c>
      <c r="CY61" s="302">
        <v>0</v>
      </c>
      <c r="CZ61" s="302">
        <v>0</v>
      </c>
      <c r="DA61" s="302">
        <v>0</v>
      </c>
      <c r="DB61" s="302">
        <v>0</v>
      </c>
      <c r="DC61" s="302">
        <v>0</v>
      </c>
      <c r="DD61" s="302">
        <v>0</v>
      </c>
      <c r="DE61" s="302">
        <v>0</v>
      </c>
      <c r="DF61" s="302">
        <v>0</v>
      </c>
      <c r="DG61" s="302">
        <v>0</v>
      </c>
      <c r="DH61" s="302">
        <v>0</v>
      </c>
      <c r="DI61" s="302">
        <v>0</v>
      </c>
      <c r="DJ61" s="302">
        <v>0</v>
      </c>
      <c r="DK61" s="302">
        <v>0</v>
      </c>
      <c r="DL61" s="303">
        <v>3.0200000000000005</v>
      </c>
      <c r="DM61" s="303">
        <v>0</v>
      </c>
      <c r="DN61" s="303">
        <v>3.0200000000000005</v>
      </c>
      <c r="DO61" s="303">
        <v>374.2</v>
      </c>
      <c r="DP61" s="303">
        <v>0</v>
      </c>
      <c r="DQ61" s="303">
        <v>374.2</v>
      </c>
      <c r="DR61" s="303">
        <v>377.21999999999997</v>
      </c>
      <c r="DS61" s="303">
        <v>0</v>
      </c>
      <c r="DT61" s="303">
        <v>377.21999999999997</v>
      </c>
      <c r="DU61" s="289"/>
      <c r="DV61" s="289"/>
      <c r="DW61" s="289"/>
      <c r="DX61" s="289"/>
      <c r="DY61" s="289"/>
      <c r="DZ61" s="289"/>
      <c r="EA61" s="289"/>
      <c r="EB61" s="289"/>
      <c r="EC61" s="289"/>
      <c r="ED61" s="289"/>
      <c r="EE61" s="289"/>
      <c r="EF61" s="289"/>
      <c r="EG61" s="289"/>
      <c r="EH61" s="289"/>
      <c r="EI61" s="289"/>
      <c r="EJ61" s="289"/>
      <c r="EK61" s="289"/>
      <c r="EL61" s="289"/>
      <c r="EM61" s="289"/>
      <c r="EN61" s="289"/>
      <c r="EO61" s="289"/>
      <c r="EP61" s="289"/>
      <c r="EQ61" s="305"/>
    </row>
    <row r="62" spans="1:147">
      <c r="A62" s="288"/>
      <c r="B62" s="314"/>
      <c r="C62" s="289"/>
      <c r="D62" s="289"/>
      <c r="E62" s="407"/>
      <c r="F62" s="289"/>
      <c r="G62" s="289"/>
      <c r="H62" s="289"/>
      <c r="I62" s="289"/>
      <c r="J62" s="290"/>
      <c r="K62" s="289"/>
      <c r="L62" s="289"/>
      <c r="M62" s="289"/>
      <c r="N62" s="289"/>
      <c r="O62" s="289"/>
      <c r="P62" s="289"/>
      <c r="Q62" s="289" t="s">
        <v>632</v>
      </c>
      <c r="R62" s="297" t="s">
        <v>231</v>
      </c>
      <c r="S62" s="298" t="s">
        <v>383</v>
      </c>
      <c r="T62" s="298" t="s">
        <v>444</v>
      </c>
      <c r="U62" s="299" t="s">
        <v>445</v>
      </c>
      <c r="V62" s="300">
        <v>4.0140000000000002</v>
      </c>
      <c r="W62" s="300">
        <v>1.48</v>
      </c>
      <c r="X62" s="300">
        <v>0</v>
      </c>
      <c r="Y62" s="301">
        <v>1.48</v>
      </c>
      <c r="Z62" s="302">
        <v>0.26</v>
      </c>
      <c r="AA62" s="302">
        <v>0</v>
      </c>
      <c r="AB62" s="302">
        <v>0.26</v>
      </c>
      <c r="AC62" s="302">
        <v>0</v>
      </c>
      <c r="AD62" s="302">
        <v>0</v>
      </c>
      <c r="AE62" s="303">
        <v>0</v>
      </c>
      <c r="AF62" s="303">
        <v>0.26</v>
      </c>
      <c r="AG62" s="303">
        <v>0</v>
      </c>
      <c r="AH62" s="303">
        <v>0.26</v>
      </c>
      <c r="AI62" s="301">
        <v>2.5340000000000003</v>
      </c>
      <c r="AJ62" s="302">
        <v>0.19</v>
      </c>
      <c r="AK62" s="302">
        <v>0.01</v>
      </c>
      <c r="AL62" s="303">
        <v>0.2</v>
      </c>
      <c r="AM62" s="302">
        <v>0.15</v>
      </c>
      <c r="AN62" s="303">
        <v>0.35</v>
      </c>
      <c r="AO62" s="302">
        <v>2.34</v>
      </c>
      <c r="AP62" s="302">
        <v>0</v>
      </c>
      <c r="AQ62" s="302">
        <v>2.34</v>
      </c>
      <c r="AR62" s="302">
        <v>0.45</v>
      </c>
      <c r="AS62" s="302">
        <v>0</v>
      </c>
      <c r="AT62" s="302">
        <v>0.45</v>
      </c>
      <c r="AU62" s="302">
        <v>2.79</v>
      </c>
      <c r="AV62" s="302">
        <v>0</v>
      </c>
      <c r="AW62" s="302">
        <v>2.79</v>
      </c>
      <c r="AX62" s="302">
        <v>0.86</v>
      </c>
      <c r="AY62" s="302">
        <v>3.89</v>
      </c>
      <c r="AZ62" s="303">
        <v>4.75</v>
      </c>
      <c r="BA62" s="302">
        <v>1.46</v>
      </c>
      <c r="BB62" s="302">
        <v>0</v>
      </c>
      <c r="BC62" s="302">
        <v>0.35</v>
      </c>
      <c r="BD62" s="303">
        <v>1.81</v>
      </c>
      <c r="BE62" s="297"/>
      <c r="BF62" s="297"/>
      <c r="BG62" s="302"/>
      <c r="BH62" s="297"/>
      <c r="BI62" s="297"/>
      <c r="BJ62" s="297"/>
      <c r="BK62" s="302"/>
      <c r="BL62" s="297"/>
      <c r="BM62" s="297"/>
      <c r="BN62" s="302"/>
      <c r="BO62" s="297"/>
      <c r="BP62" s="297"/>
      <c r="BQ62" s="297"/>
      <c r="BR62" s="302">
        <v>0</v>
      </c>
      <c r="BS62" s="302">
        <v>0</v>
      </c>
      <c r="BT62" s="302">
        <v>0.02</v>
      </c>
      <c r="BU62" s="303">
        <v>0.02</v>
      </c>
      <c r="BV62" s="302">
        <v>0</v>
      </c>
      <c r="BW62" s="302">
        <v>0</v>
      </c>
      <c r="BX62" s="303">
        <v>0</v>
      </c>
      <c r="BY62" s="302">
        <v>0</v>
      </c>
      <c r="BZ62" s="302">
        <v>0</v>
      </c>
      <c r="CA62" s="302">
        <v>0</v>
      </c>
      <c r="CB62" s="302">
        <v>0.04</v>
      </c>
      <c r="CC62" s="302">
        <v>0</v>
      </c>
      <c r="CD62" s="303">
        <v>0.04</v>
      </c>
      <c r="CE62" s="303">
        <v>0.04</v>
      </c>
      <c r="CF62" s="303">
        <v>0</v>
      </c>
      <c r="CG62" s="303">
        <v>0.04</v>
      </c>
      <c r="CH62" s="303">
        <v>0</v>
      </c>
      <c r="CI62" s="303">
        <v>0</v>
      </c>
      <c r="CJ62" s="303">
        <v>0</v>
      </c>
      <c r="CK62" s="303">
        <v>0</v>
      </c>
      <c r="CL62" s="303">
        <v>0</v>
      </c>
      <c r="CM62" s="303">
        <v>0</v>
      </c>
      <c r="CN62" s="303">
        <v>0</v>
      </c>
      <c r="CO62" s="303">
        <v>0</v>
      </c>
      <c r="CP62" s="303">
        <v>0</v>
      </c>
      <c r="CQ62" s="303">
        <v>0</v>
      </c>
      <c r="CR62" s="302">
        <v>0</v>
      </c>
      <c r="CS62" s="302">
        <v>0</v>
      </c>
      <c r="CT62" s="302">
        <v>0</v>
      </c>
      <c r="CU62" s="302">
        <v>0</v>
      </c>
      <c r="CV62" s="302">
        <v>0</v>
      </c>
      <c r="CW62" s="302">
        <v>0</v>
      </c>
      <c r="CX62" s="302">
        <v>0</v>
      </c>
      <c r="CY62" s="302">
        <v>0</v>
      </c>
      <c r="CZ62" s="302">
        <v>0</v>
      </c>
      <c r="DA62" s="302">
        <v>0</v>
      </c>
      <c r="DB62" s="302">
        <v>0</v>
      </c>
      <c r="DC62" s="302">
        <v>0</v>
      </c>
      <c r="DD62" s="302">
        <v>0</v>
      </c>
      <c r="DE62" s="302">
        <v>0</v>
      </c>
      <c r="DF62" s="302">
        <v>0</v>
      </c>
      <c r="DG62" s="302">
        <v>0</v>
      </c>
      <c r="DH62" s="302">
        <v>0</v>
      </c>
      <c r="DI62" s="302">
        <v>0</v>
      </c>
      <c r="DJ62" s="302">
        <v>0</v>
      </c>
      <c r="DK62" s="302">
        <v>0</v>
      </c>
      <c r="DL62" s="303">
        <v>3.65</v>
      </c>
      <c r="DM62" s="303">
        <v>0</v>
      </c>
      <c r="DN62" s="303">
        <v>3.65</v>
      </c>
      <c r="DO62" s="303">
        <v>4.41</v>
      </c>
      <c r="DP62" s="303">
        <v>0</v>
      </c>
      <c r="DQ62" s="303">
        <v>4.41</v>
      </c>
      <c r="DR62" s="303">
        <v>8.06</v>
      </c>
      <c r="DS62" s="303">
        <v>0</v>
      </c>
      <c r="DT62" s="303">
        <v>8.06</v>
      </c>
      <c r="DU62" s="289"/>
      <c r="DV62" s="289"/>
      <c r="DW62" s="289"/>
      <c r="DX62" s="289"/>
      <c r="DY62" s="289"/>
      <c r="DZ62" s="289"/>
      <c r="EA62" s="289"/>
      <c r="EB62" s="289"/>
      <c r="EC62" s="289"/>
      <c r="ED62" s="289"/>
      <c r="EE62" s="289"/>
      <c r="EF62" s="289"/>
      <c r="EG62" s="289"/>
      <c r="EH62" s="289"/>
      <c r="EI62" s="289"/>
      <c r="EJ62" s="289"/>
      <c r="EK62" s="289"/>
      <c r="EL62" s="289"/>
      <c r="EM62" s="289"/>
      <c r="EN62" s="289"/>
      <c r="EO62" s="289"/>
      <c r="EP62" s="289"/>
      <c r="EQ62" s="305"/>
    </row>
    <row r="63" spans="1:147">
      <c r="A63" s="288"/>
      <c r="B63" s="314"/>
      <c r="C63" s="289"/>
      <c r="D63" s="289"/>
      <c r="E63" s="289"/>
      <c r="F63" s="289"/>
      <c r="G63" s="289"/>
      <c r="H63" s="289"/>
      <c r="I63" s="289"/>
      <c r="J63" s="290"/>
      <c r="K63" s="289"/>
      <c r="L63" s="289"/>
      <c r="M63" s="289"/>
      <c r="N63" s="289"/>
      <c r="O63" s="289"/>
      <c r="P63" s="289"/>
      <c r="Q63" s="289" t="s">
        <v>633</v>
      </c>
      <c r="R63" s="297" t="s">
        <v>231</v>
      </c>
      <c r="S63" s="298" t="s">
        <v>383</v>
      </c>
      <c r="T63" s="298" t="s">
        <v>446</v>
      </c>
      <c r="U63" s="299" t="s">
        <v>447</v>
      </c>
      <c r="V63" s="300">
        <v>100.086</v>
      </c>
      <c r="W63" s="300">
        <v>69.290000000000006</v>
      </c>
      <c r="X63" s="300">
        <v>1.5</v>
      </c>
      <c r="Y63" s="301">
        <v>70.790000000000006</v>
      </c>
      <c r="Z63" s="302">
        <v>25.22</v>
      </c>
      <c r="AA63" s="302">
        <v>0</v>
      </c>
      <c r="AB63" s="302">
        <v>25.22</v>
      </c>
      <c r="AC63" s="302">
        <v>0.55000000000000004</v>
      </c>
      <c r="AD63" s="302">
        <v>0</v>
      </c>
      <c r="AE63" s="303">
        <v>0.55000000000000004</v>
      </c>
      <c r="AF63" s="303">
        <v>25.77</v>
      </c>
      <c r="AG63" s="303">
        <v>0</v>
      </c>
      <c r="AH63" s="303">
        <v>25.77</v>
      </c>
      <c r="AI63" s="301">
        <v>29.295999999999992</v>
      </c>
      <c r="AJ63" s="302">
        <v>2.29</v>
      </c>
      <c r="AK63" s="302">
        <v>0</v>
      </c>
      <c r="AL63" s="303">
        <v>2.29</v>
      </c>
      <c r="AM63" s="302">
        <v>14.69</v>
      </c>
      <c r="AN63" s="303">
        <v>16.98</v>
      </c>
      <c r="AO63" s="302">
        <v>18.53</v>
      </c>
      <c r="AP63" s="302">
        <v>0</v>
      </c>
      <c r="AQ63" s="302">
        <v>18.53</v>
      </c>
      <c r="AR63" s="302">
        <v>2.76</v>
      </c>
      <c r="AS63" s="302">
        <v>0</v>
      </c>
      <c r="AT63" s="302">
        <v>2.76</v>
      </c>
      <c r="AU63" s="302">
        <v>21.29</v>
      </c>
      <c r="AV63" s="302">
        <v>0</v>
      </c>
      <c r="AW63" s="302">
        <v>21.29</v>
      </c>
      <c r="AX63" s="302">
        <v>5.52</v>
      </c>
      <c r="AY63" s="302">
        <v>56.35</v>
      </c>
      <c r="AZ63" s="303">
        <v>61.870000000000005</v>
      </c>
      <c r="BA63" s="302">
        <v>14.73</v>
      </c>
      <c r="BB63" s="302">
        <v>0</v>
      </c>
      <c r="BC63" s="302">
        <v>6.66</v>
      </c>
      <c r="BD63" s="303">
        <v>21.39</v>
      </c>
      <c r="BE63" s="297"/>
      <c r="BF63" s="297"/>
      <c r="BG63" s="302"/>
      <c r="BH63" s="297"/>
      <c r="BI63" s="297"/>
      <c r="BJ63" s="297"/>
      <c r="BK63" s="302"/>
      <c r="BL63" s="297"/>
      <c r="BM63" s="297"/>
      <c r="BN63" s="302"/>
      <c r="BO63" s="297"/>
      <c r="BP63" s="297"/>
      <c r="BQ63" s="297"/>
      <c r="BR63" s="302">
        <v>0</v>
      </c>
      <c r="BS63" s="302">
        <v>0.01</v>
      </c>
      <c r="BT63" s="302">
        <v>0.18</v>
      </c>
      <c r="BU63" s="303">
        <v>0.19</v>
      </c>
      <c r="BV63" s="302">
        <v>0</v>
      </c>
      <c r="BW63" s="302">
        <v>0</v>
      </c>
      <c r="BX63" s="303">
        <v>0</v>
      </c>
      <c r="BY63" s="302">
        <v>0</v>
      </c>
      <c r="BZ63" s="302">
        <v>0</v>
      </c>
      <c r="CA63" s="302">
        <v>0</v>
      </c>
      <c r="CB63" s="302">
        <v>1.0900000000000001</v>
      </c>
      <c r="CC63" s="302">
        <v>0</v>
      </c>
      <c r="CD63" s="303">
        <v>1.0900000000000001</v>
      </c>
      <c r="CE63" s="303">
        <v>1.0900000000000001</v>
      </c>
      <c r="CF63" s="303">
        <v>0</v>
      </c>
      <c r="CG63" s="303">
        <v>1.0900000000000001</v>
      </c>
      <c r="CH63" s="303">
        <v>0.15</v>
      </c>
      <c r="CI63" s="303">
        <v>0</v>
      </c>
      <c r="CJ63" s="303">
        <v>0.15</v>
      </c>
      <c r="CK63" s="303">
        <v>0</v>
      </c>
      <c r="CL63" s="303">
        <v>0</v>
      </c>
      <c r="CM63" s="303">
        <v>0</v>
      </c>
      <c r="CN63" s="303">
        <v>0.15</v>
      </c>
      <c r="CO63" s="303">
        <v>0</v>
      </c>
      <c r="CP63" s="303">
        <v>0.15</v>
      </c>
      <c r="CQ63" s="303">
        <v>91.72</v>
      </c>
      <c r="CR63" s="302">
        <v>0</v>
      </c>
      <c r="CS63" s="302">
        <v>0</v>
      </c>
      <c r="CT63" s="302">
        <v>0</v>
      </c>
      <c r="CU63" s="302">
        <v>0</v>
      </c>
      <c r="CV63" s="302">
        <v>0</v>
      </c>
      <c r="CW63" s="302">
        <v>0</v>
      </c>
      <c r="CX63" s="302">
        <v>0</v>
      </c>
      <c r="CY63" s="302">
        <v>0</v>
      </c>
      <c r="CZ63" s="302">
        <v>0</v>
      </c>
      <c r="DA63" s="302">
        <v>0</v>
      </c>
      <c r="DB63" s="302">
        <v>0.15</v>
      </c>
      <c r="DC63" s="302">
        <v>0</v>
      </c>
      <c r="DD63" s="302">
        <v>0.15</v>
      </c>
      <c r="DE63" s="302">
        <v>0</v>
      </c>
      <c r="DF63" s="302">
        <v>0</v>
      </c>
      <c r="DG63" s="302">
        <v>0</v>
      </c>
      <c r="DH63" s="302">
        <v>0.15</v>
      </c>
      <c r="DI63" s="302">
        <v>0</v>
      </c>
      <c r="DJ63" s="302">
        <v>0.15</v>
      </c>
      <c r="DK63" s="302">
        <v>91.72</v>
      </c>
      <c r="DL63" s="303">
        <v>51.72</v>
      </c>
      <c r="DM63" s="303">
        <v>0</v>
      </c>
      <c r="DN63" s="303">
        <v>51.72</v>
      </c>
      <c r="DO63" s="303">
        <v>60.930000000000007</v>
      </c>
      <c r="DP63" s="303">
        <v>0</v>
      </c>
      <c r="DQ63" s="303">
        <v>60.930000000000007</v>
      </c>
      <c r="DR63" s="303">
        <v>112.65</v>
      </c>
      <c r="DS63" s="303">
        <v>0</v>
      </c>
      <c r="DT63" s="303">
        <v>112.65</v>
      </c>
      <c r="DU63" s="289"/>
      <c r="DV63" s="289"/>
      <c r="DW63" s="289"/>
      <c r="DX63" s="289"/>
      <c r="DY63" s="289"/>
      <c r="DZ63" s="289"/>
      <c r="EA63" s="289"/>
      <c r="EB63" s="289"/>
      <c r="EC63" s="289"/>
      <c r="ED63" s="289"/>
      <c r="EE63" s="289"/>
      <c r="EF63" s="289"/>
      <c r="EG63" s="289"/>
      <c r="EH63" s="289"/>
      <c r="EI63" s="289"/>
      <c r="EJ63" s="289"/>
      <c r="EK63" s="289"/>
      <c r="EL63" s="289"/>
      <c r="EM63" s="289"/>
      <c r="EN63" s="289"/>
      <c r="EO63" s="289"/>
      <c r="EP63" s="289"/>
      <c r="EQ63" s="305"/>
    </row>
    <row r="64" spans="1:147">
      <c r="A64" s="288"/>
      <c r="B64" s="314"/>
      <c r="C64" s="289"/>
      <c r="D64" s="407"/>
      <c r="E64" s="289"/>
      <c r="F64" s="289"/>
      <c r="G64" s="289"/>
      <c r="H64" s="289"/>
      <c r="I64" s="289"/>
      <c r="J64" s="290"/>
      <c r="K64" s="289"/>
      <c r="L64" s="289"/>
      <c r="M64" s="289"/>
      <c r="N64" s="289"/>
      <c r="O64" s="289"/>
      <c r="P64" s="289"/>
      <c r="Q64" s="289" t="s">
        <v>634</v>
      </c>
      <c r="R64" s="297" t="s">
        <v>231</v>
      </c>
      <c r="S64" s="298" t="s">
        <v>383</v>
      </c>
      <c r="T64" s="298" t="s">
        <v>448</v>
      </c>
      <c r="U64" s="299" t="s">
        <v>449</v>
      </c>
      <c r="V64" s="300">
        <v>4.4969999999999999</v>
      </c>
      <c r="W64" s="300">
        <v>2.0099999999999998</v>
      </c>
      <c r="X64" s="300">
        <v>0.18</v>
      </c>
      <c r="Y64" s="301">
        <v>2.19</v>
      </c>
      <c r="Z64" s="302">
        <v>0.62</v>
      </c>
      <c r="AA64" s="302">
        <v>0</v>
      </c>
      <c r="AB64" s="302">
        <v>0.62</v>
      </c>
      <c r="AC64" s="302">
        <v>0.05</v>
      </c>
      <c r="AD64" s="302">
        <v>0</v>
      </c>
      <c r="AE64" s="303">
        <v>0.05</v>
      </c>
      <c r="AF64" s="303">
        <v>0.67</v>
      </c>
      <c r="AG64" s="303">
        <v>0</v>
      </c>
      <c r="AH64" s="303">
        <v>0.67</v>
      </c>
      <c r="AI64" s="301">
        <v>2.3069999999999999</v>
      </c>
      <c r="AJ64" s="302">
        <v>0.18</v>
      </c>
      <c r="AK64" s="302">
        <v>0</v>
      </c>
      <c r="AL64" s="303">
        <v>0.18</v>
      </c>
      <c r="AM64" s="302">
        <v>0.38</v>
      </c>
      <c r="AN64" s="303">
        <v>0.56000000000000005</v>
      </c>
      <c r="AO64" s="302">
        <v>0.05</v>
      </c>
      <c r="AP64" s="302">
        <v>0</v>
      </c>
      <c r="AQ64" s="302">
        <v>0.05</v>
      </c>
      <c r="AR64" s="302">
        <v>0</v>
      </c>
      <c r="AS64" s="302">
        <v>0</v>
      </c>
      <c r="AT64" s="302">
        <v>0</v>
      </c>
      <c r="AU64" s="302">
        <v>0.05</v>
      </c>
      <c r="AV64" s="302">
        <v>0</v>
      </c>
      <c r="AW64" s="302">
        <v>0.05</v>
      </c>
      <c r="AX64" s="302">
        <v>0.44</v>
      </c>
      <c r="AY64" s="302">
        <v>95.83</v>
      </c>
      <c r="AZ64" s="303">
        <v>96.27</v>
      </c>
      <c r="BA64" s="302">
        <v>3.65</v>
      </c>
      <c r="BB64" s="302">
        <v>0</v>
      </c>
      <c r="BC64" s="302">
        <v>10.17</v>
      </c>
      <c r="BD64" s="303">
        <v>13.82</v>
      </c>
      <c r="BE64" s="297"/>
      <c r="BF64" s="297"/>
      <c r="BG64" s="302"/>
      <c r="BH64" s="297"/>
      <c r="BI64" s="297"/>
      <c r="BJ64" s="297"/>
      <c r="BK64" s="302"/>
      <c r="BL64" s="297"/>
      <c r="BM64" s="297"/>
      <c r="BN64" s="302"/>
      <c r="BO64" s="297"/>
      <c r="BP64" s="297"/>
      <c r="BQ64" s="297"/>
      <c r="BR64" s="302">
        <v>0</v>
      </c>
      <c r="BS64" s="302">
        <v>0.57999999999999996</v>
      </c>
      <c r="BT64" s="302">
        <v>0</v>
      </c>
      <c r="BU64" s="303">
        <v>0.57999999999999996</v>
      </c>
      <c r="BV64" s="302">
        <v>0</v>
      </c>
      <c r="BW64" s="302">
        <v>0</v>
      </c>
      <c r="BX64" s="303">
        <v>0</v>
      </c>
      <c r="BY64" s="302">
        <v>0</v>
      </c>
      <c r="BZ64" s="302">
        <v>0.02</v>
      </c>
      <c r="CA64" s="302">
        <v>0.02</v>
      </c>
      <c r="CB64" s="302">
        <v>0</v>
      </c>
      <c r="CC64" s="302">
        <v>0</v>
      </c>
      <c r="CD64" s="303">
        <v>0</v>
      </c>
      <c r="CE64" s="303">
        <v>0</v>
      </c>
      <c r="CF64" s="303">
        <v>0.02</v>
      </c>
      <c r="CG64" s="303">
        <v>0.02</v>
      </c>
      <c r="CH64" s="303">
        <v>0</v>
      </c>
      <c r="CI64" s="303">
        <v>0</v>
      </c>
      <c r="CJ64" s="303">
        <v>0</v>
      </c>
      <c r="CK64" s="303">
        <v>0</v>
      </c>
      <c r="CL64" s="303">
        <v>0</v>
      </c>
      <c r="CM64" s="303">
        <v>0</v>
      </c>
      <c r="CN64" s="303">
        <v>0</v>
      </c>
      <c r="CO64" s="303">
        <v>0</v>
      </c>
      <c r="CP64" s="303">
        <v>0</v>
      </c>
      <c r="CQ64" s="303">
        <v>0</v>
      </c>
      <c r="CR64" s="302">
        <v>0</v>
      </c>
      <c r="CS64" s="302">
        <v>0</v>
      </c>
      <c r="CT64" s="302">
        <v>0</v>
      </c>
      <c r="CU64" s="302">
        <v>0</v>
      </c>
      <c r="CV64" s="302">
        <v>0</v>
      </c>
      <c r="CW64" s="302">
        <v>0</v>
      </c>
      <c r="CX64" s="302">
        <v>0</v>
      </c>
      <c r="CY64" s="302">
        <v>0</v>
      </c>
      <c r="CZ64" s="302">
        <v>0</v>
      </c>
      <c r="DA64" s="302">
        <v>0</v>
      </c>
      <c r="DB64" s="302">
        <v>0</v>
      </c>
      <c r="DC64" s="302">
        <v>0</v>
      </c>
      <c r="DD64" s="302">
        <v>0</v>
      </c>
      <c r="DE64" s="302">
        <v>0</v>
      </c>
      <c r="DF64" s="302">
        <v>0</v>
      </c>
      <c r="DG64" s="302">
        <v>0</v>
      </c>
      <c r="DH64" s="302">
        <v>0</v>
      </c>
      <c r="DI64" s="302">
        <v>0</v>
      </c>
      <c r="DJ64" s="302">
        <v>0</v>
      </c>
      <c r="DK64" s="302">
        <v>0</v>
      </c>
      <c r="DL64" s="303">
        <v>1.87</v>
      </c>
      <c r="DM64" s="303">
        <v>0.02</v>
      </c>
      <c r="DN64" s="303">
        <v>1.8900000000000001</v>
      </c>
      <c r="DO64" s="303">
        <v>95.88</v>
      </c>
      <c r="DP64" s="303">
        <v>0</v>
      </c>
      <c r="DQ64" s="303">
        <v>95.88</v>
      </c>
      <c r="DR64" s="303">
        <v>97.75</v>
      </c>
      <c r="DS64" s="303">
        <v>0.02</v>
      </c>
      <c r="DT64" s="303">
        <v>97.77</v>
      </c>
      <c r="DU64" s="289"/>
      <c r="DV64" s="289"/>
      <c r="DW64" s="289"/>
      <c r="DX64" s="289"/>
      <c r="DY64" s="289"/>
      <c r="DZ64" s="289"/>
      <c r="EA64" s="289"/>
      <c r="EB64" s="289"/>
      <c r="EC64" s="289"/>
      <c r="ED64" s="289"/>
      <c r="EE64" s="289"/>
      <c r="EF64" s="289"/>
      <c r="EG64" s="289"/>
      <c r="EH64" s="289"/>
      <c r="EI64" s="289"/>
      <c r="EJ64" s="289"/>
      <c r="EK64" s="289"/>
      <c r="EL64" s="289"/>
      <c r="EM64" s="289"/>
      <c r="EN64" s="289"/>
      <c r="EO64" s="289"/>
      <c r="EP64" s="289"/>
      <c r="EQ64" s="305"/>
    </row>
    <row r="65" spans="1:147">
      <c r="A65" s="288"/>
      <c r="B65" s="314"/>
      <c r="C65" s="289"/>
      <c r="D65" s="289"/>
      <c r="E65" s="289"/>
      <c r="F65" s="289"/>
      <c r="G65" s="289"/>
      <c r="H65" s="289"/>
      <c r="I65" s="289"/>
      <c r="J65" s="290"/>
      <c r="K65" s="289"/>
      <c r="L65" s="289"/>
      <c r="M65" s="289"/>
      <c r="N65" s="289"/>
      <c r="O65" s="289"/>
      <c r="P65" s="289"/>
      <c r="Q65" s="289" t="s">
        <v>635</v>
      </c>
      <c r="R65" s="297" t="s">
        <v>231</v>
      </c>
      <c r="S65" s="298" t="s">
        <v>383</v>
      </c>
      <c r="T65" s="298" t="s">
        <v>450</v>
      </c>
      <c r="U65" s="299" t="s">
        <v>451</v>
      </c>
      <c r="V65" s="300">
        <v>15.968</v>
      </c>
      <c r="W65" s="300">
        <v>9.27</v>
      </c>
      <c r="X65" s="300">
        <v>0.3</v>
      </c>
      <c r="Y65" s="301">
        <v>9.57</v>
      </c>
      <c r="Z65" s="302">
        <v>2.17</v>
      </c>
      <c r="AA65" s="302">
        <v>0</v>
      </c>
      <c r="AB65" s="302">
        <v>2.17</v>
      </c>
      <c r="AC65" s="302">
        <v>7.0000000000000007E-2</v>
      </c>
      <c r="AD65" s="302">
        <v>0</v>
      </c>
      <c r="AE65" s="303">
        <v>7.0000000000000007E-2</v>
      </c>
      <c r="AF65" s="303">
        <v>2.2400000000000002</v>
      </c>
      <c r="AG65" s="303">
        <v>0</v>
      </c>
      <c r="AH65" s="303">
        <v>2.2400000000000002</v>
      </c>
      <c r="AI65" s="301">
        <v>6.3980000000000006</v>
      </c>
      <c r="AJ65" s="302">
        <v>0.5</v>
      </c>
      <c r="AK65" s="302">
        <v>0</v>
      </c>
      <c r="AL65" s="303">
        <v>0.5</v>
      </c>
      <c r="AM65" s="302">
        <v>1.28</v>
      </c>
      <c r="AN65" s="303">
        <v>1.78</v>
      </c>
      <c r="AO65" s="302">
        <v>0.38</v>
      </c>
      <c r="AP65" s="302">
        <v>0</v>
      </c>
      <c r="AQ65" s="302">
        <v>0.38</v>
      </c>
      <c r="AR65" s="302">
        <v>0</v>
      </c>
      <c r="AS65" s="302">
        <v>0</v>
      </c>
      <c r="AT65" s="302">
        <v>0</v>
      </c>
      <c r="AU65" s="302">
        <v>0.38</v>
      </c>
      <c r="AV65" s="302">
        <v>0</v>
      </c>
      <c r="AW65" s="302">
        <v>0.38</v>
      </c>
      <c r="AX65" s="302">
        <v>3.23</v>
      </c>
      <c r="AY65" s="302">
        <v>475.5</v>
      </c>
      <c r="AZ65" s="303">
        <v>478.73</v>
      </c>
      <c r="BA65" s="302">
        <v>26.75</v>
      </c>
      <c r="BB65" s="302">
        <v>0</v>
      </c>
      <c r="BC65" s="302">
        <v>57.14</v>
      </c>
      <c r="BD65" s="303">
        <v>83.89</v>
      </c>
      <c r="BE65" s="297"/>
      <c r="BF65" s="297"/>
      <c r="BG65" s="302"/>
      <c r="BH65" s="297"/>
      <c r="BI65" s="297"/>
      <c r="BJ65" s="297"/>
      <c r="BK65" s="302"/>
      <c r="BL65" s="297"/>
      <c r="BM65" s="297"/>
      <c r="BN65" s="302"/>
      <c r="BO65" s="297"/>
      <c r="BP65" s="297"/>
      <c r="BQ65" s="297"/>
      <c r="BR65" s="302">
        <v>0</v>
      </c>
      <c r="BS65" s="302">
        <v>0.11</v>
      </c>
      <c r="BT65" s="302">
        <v>0.54</v>
      </c>
      <c r="BU65" s="303">
        <v>0.65</v>
      </c>
      <c r="BV65" s="302">
        <v>0</v>
      </c>
      <c r="BW65" s="302">
        <v>25.35</v>
      </c>
      <c r="BX65" s="303">
        <v>25.35</v>
      </c>
      <c r="BY65" s="302">
        <v>0</v>
      </c>
      <c r="BZ65" s="302">
        <v>0.02</v>
      </c>
      <c r="CA65" s="302">
        <v>0.02</v>
      </c>
      <c r="CB65" s="302">
        <v>0.11</v>
      </c>
      <c r="CC65" s="302">
        <v>0</v>
      </c>
      <c r="CD65" s="303">
        <v>0.11</v>
      </c>
      <c r="CE65" s="303">
        <v>0.11</v>
      </c>
      <c r="CF65" s="303">
        <v>0.02</v>
      </c>
      <c r="CG65" s="303">
        <v>0.13</v>
      </c>
      <c r="CH65" s="303">
        <v>0</v>
      </c>
      <c r="CI65" s="303">
        <v>0</v>
      </c>
      <c r="CJ65" s="303">
        <v>0</v>
      </c>
      <c r="CK65" s="303">
        <v>0</v>
      </c>
      <c r="CL65" s="303">
        <v>0</v>
      </c>
      <c r="CM65" s="303">
        <v>0</v>
      </c>
      <c r="CN65" s="303">
        <v>0</v>
      </c>
      <c r="CO65" s="303">
        <v>0</v>
      </c>
      <c r="CP65" s="303">
        <v>0</v>
      </c>
      <c r="CQ65" s="303">
        <v>0</v>
      </c>
      <c r="CR65" s="302">
        <v>0</v>
      </c>
      <c r="CS65" s="302">
        <v>0</v>
      </c>
      <c r="CT65" s="302">
        <v>0</v>
      </c>
      <c r="CU65" s="302">
        <v>0</v>
      </c>
      <c r="CV65" s="302">
        <v>0</v>
      </c>
      <c r="CW65" s="302">
        <v>0</v>
      </c>
      <c r="CX65" s="302">
        <v>0</v>
      </c>
      <c r="CY65" s="302">
        <v>0</v>
      </c>
      <c r="CZ65" s="302">
        <v>0</v>
      </c>
      <c r="DA65" s="302">
        <v>0</v>
      </c>
      <c r="DB65" s="302">
        <v>0</v>
      </c>
      <c r="DC65" s="302">
        <v>0</v>
      </c>
      <c r="DD65" s="302">
        <v>0</v>
      </c>
      <c r="DE65" s="302">
        <v>0</v>
      </c>
      <c r="DF65" s="302">
        <v>0</v>
      </c>
      <c r="DG65" s="302">
        <v>0</v>
      </c>
      <c r="DH65" s="302">
        <v>0</v>
      </c>
      <c r="DI65" s="302">
        <v>0</v>
      </c>
      <c r="DJ65" s="302">
        <v>0</v>
      </c>
      <c r="DK65" s="302">
        <v>0</v>
      </c>
      <c r="DL65" s="303">
        <v>6.39</v>
      </c>
      <c r="DM65" s="303">
        <v>0.02</v>
      </c>
      <c r="DN65" s="303">
        <v>6.4099999999999993</v>
      </c>
      <c r="DO65" s="303">
        <v>501.57000000000005</v>
      </c>
      <c r="DP65" s="303">
        <v>0</v>
      </c>
      <c r="DQ65" s="303">
        <v>501.57000000000005</v>
      </c>
      <c r="DR65" s="303">
        <v>507.96000000000004</v>
      </c>
      <c r="DS65" s="303">
        <v>0.02</v>
      </c>
      <c r="DT65" s="303">
        <v>507.98</v>
      </c>
      <c r="DU65" s="289"/>
      <c r="DV65" s="289"/>
      <c r="DW65" s="289"/>
      <c r="DX65" s="289"/>
      <c r="DY65" s="289"/>
      <c r="DZ65" s="289"/>
      <c r="EA65" s="289"/>
      <c r="EB65" s="289"/>
      <c r="EC65" s="289"/>
      <c r="ED65" s="289"/>
      <c r="EE65" s="289"/>
      <c r="EF65" s="289"/>
      <c r="EG65" s="289"/>
      <c r="EH65" s="289"/>
      <c r="EI65" s="289"/>
      <c r="EJ65" s="289"/>
      <c r="EK65" s="289"/>
      <c r="EL65" s="289"/>
      <c r="EM65" s="289"/>
      <c r="EN65" s="289"/>
      <c r="EO65" s="289"/>
      <c r="EP65" s="289"/>
      <c r="EQ65" s="305"/>
    </row>
    <row r="66" spans="1:147">
      <c r="A66" s="288"/>
      <c r="B66" s="314"/>
      <c r="C66" s="289"/>
      <c r="D66" s="407"/>
      <c r="E66" s="289"/>
      <c r="F66" s="289"/>
      <c r="G66" s="289"/>
      <c r="H66" s="289"/>
      <c r="I66" s="289"/>
      <c r="J66" s="290"/>
      <c r="K66" s="289"/>
      <c r="L66" s="289"/>
      <c r="M66" s="289"/>
      <c r="N66" s="289"/>
      <c r="O66" s="289"/>
      <c r="P66" s="289"/>
      <c r="Q66" s="289" t="s">
        <v>636</v>
      </c>
      <c r="R66" s="297" t="s">
        <v>231</v>
      </c>
      <c r="S66" s="298" t="s">
        <v>383</v>
      </c>
      <c r="T66" s="298" t="s">
        <v>452</v>
      </c>
      <c r="U66" s="299" t="s">
        <v>453</v>
      </c>
      <c r="V66" s="300">
        <v>0.47</v>
      </c>
      <c r="W66" s="300">
        <v>0.19</v>
      </c>
      <c r="X66" s="300">
        <v>0</v>
      </c>
      <c r="Y66" s="301">
        <v>0.19</v>
      </c>
      <c r="Z66" s="302">
        <v>0.01</v>
      </c>
      <c r="AA66" s="302">
        <v>0</v>
      </c>
      <c r="AB66" s="302">
        <v>0.01</v>
      </c>
      <c r="AC66" s="302">
        <v>0</v>
      </c>
      <c r="AD66" s="302">
        <v>0</v>
      </c>
      <c r="AE66" s="303">
        <v>0</v>
      </c>
      <c r="AF66" s="303">
        <v>0.01</v>
      </c>
      <c r="AG66" s="303">
        <v>0</v>
      </c>
      <c r="AH66" s="303">
        <v>0.01</v>
      </c>
      <c r="AI66" s="301">
        <v>0.28000000000000003</v>
      </c>
      <c r="AJ66" s="302">
        <v>0.02</v>
      </c>
      <c r="AK66" s="302">
        <v>0</v>
      </c>
      <c r="AL66" s="303">
        <v>0.02</v>
      </c>
      <c r="AM66" s="302">
        <v>0.01</v>
      </c>
      <c r="AN66" s="303">
        <v>0.03</v>
      </c>
      <c r="AO66" s="302">
        <v>0</v>
      </c>
      <c r="AP66" s="302">
        <v>0</v>
      </c>
      <c r="AQ66" s="302">
        <v>0</v>
      </c>
      <c r="AR66" s="302">
        <v>0</v>
      </c>
      <c r="AS66" s="302">
        <v>0</v>
      </c>
      <c r="AT66" s="302">
        <v>0</v>
      </c>
      <c r="AU66" s="302">
        <v>0</v>
      </c>
      <c r="AV66" s="302">
        <v>0</v>
      </c>
      <c r="AW66" s="302">
        <v>0</v>
      </c>
      <c r="AX66" s="302">
        <v>0.37</v>
      </c>
      <c r="AY66" s="302">
        <v>41.42</v>
      </c>
      <c r="AZ66" s="303">
        <v>41.79</v>
      </c>
      <c r="BA66" s="302">
        <v>1.93</v>
      </c>
      <c r="BB66" s="302">
        <v>0</v>
      </c>
      <c r="BC66" s="302">
        <v>6.07</v>
      </c>
      <c r="BD66" s="303">
        <v>8</v>
      </c>
      <c r="BE66" s="297"/>
      <c r="BF66" s="297"/>
      <c r="BG66" s="302"/>
      <c r="BH66" s="297"/>
      <c r="BI66" s="297"/>
      <c r="BJ66" s="297"/>
      <c r="BK66" s="302"/>
      <c r="BL66" s="297"/>
      <c r="BM66" s="297"/>
      <c r="BN66" s="302"/>
      <c r="BO66" s="297"/>
      <c r="BP66" s="297"/>
      <c r="BQ66" s="297"/>
      <c r="BR66" s="302">
        <v>0</v>
      </c>
      <c r="BS66" s="302">
        <v>0.02</v>
      </c>
      <c r="BT66" s="302">
        <v>0.27</v>
      </c>
      <c r="BU66" s="303">
        <v>0.29000000000000004</v>
      </c>
      <c r="BV66" s="302">
        <v>0</v>
      </c>
      <c r="BW66" s="302">
        <v>0</v>
      </c>
      <c r="BX66" s="303">
        <v>0</v>
      </c>
      <c r="BY66" s="302">
        <v>0</v>
      </c>
      <c r="BZ66" s="302">
        <v>0</v>
      </c>
      <c r="CA66" s="302">
        <v>0</v>
      </c>
      <c r="CB66" s="302">
        <v>0</v>
      </c>
      <c r="CC66" s="302">
        <v>0</v>
      </c>
      <c r="CD66" s="303">
        <v>0</v>
      </c>
      <c r="CE66" s="303">
        <v>0</v>
      </c>
      <c r="CF66" s="303">
        <v>0</v>
      </c>
      <c r="CG66" s="303">
        <v>0</v>
      </c>
      <c r="CH66" s="303">
        <v>0</v>
      </c>
      <c r="CI66" s="303">
        <v>0</v>
      </c>
      <c r="CJ66" s="303">
        <v>0</v>
      </c>
      <c r="CK66" s="303">
        <v>0</v>
      </c>
      <c r="CL66" s="303">
        <v>0</v>
      </c>
      <c r="CM66" s="303">
        <v>0</v>
      </c>
      <c r="CN66" s="303">
        <v>0</v>
      </c>
      <c r="CO66" s="303">
        <v>0</v>
      </c>
      <c r="CP66" s="303">
        <v>0</v>
      </c>
      <c r="CQ66" s="303">
        <v>0</v>
      </c>
      <c r="CR66" s="302">
        <v>0</v>
      </c>
      <c r="CS66" s="302">
        <v>0</v>
      </c>
      <c r="CT66" s="302">
        <v>0</v>
      </c>
      <c r="CU66" s="302">
        <v>0</v>
      </c>
      <c r="CV66" s="302">
        <v>0</v>
      </c>
      <c r="CW66" s="302">
        <v>0</v>
      </c>
      <c r="CX66" s="302">
        <v>0</v>
      </c>
      <c r="CY66" s="302">
        <v>0</v>
      </c>
      <c r="CZ66" s="302">
        <v>0</v>
      </c>
      <c r="DA66" s="302">
        <v>0</v>
      </c>
      <c r="DB66" s="302">
        <v>0</v>
      </c>
      <c r="DC66" s="302">
        <v>0</v>
      </c>
      <c r="DD66" s="302">
        <v>0</v>
      </c>
      <c r="DE66" s="302">
        <v>0</v>
      </c>
      <c r="DF66" s="302">
        <v>0</v>
      </c>
      <c r="DG66" s="302">
        <v>0</v>
      </c>
      <c r="DH66" s="302">
        <v>0</v>
      </c>
      <c r="DI66" s="302">
        <v>0</v>
      </c>
      <c r="DJ66" s="302">
        <v>0</v>
      </c>
      <c r="DK66" s="302">
        <v>0</v>
      </c>
      <c r="DL66" s="303">
        <v>0.42000000000000004</v>
      </c>
      <c r="DM66" s="303">
        <v>0</v>
      </c>
      <c r="DN66" s="303">
        <v>0.42000000000000004</v>
      </c>
      <c r="DO66" s="303">
        <v>41.690000000000005</v>
      </c>
      <c r="DP66" s="303">
        <v>0</v>
      </c>
      <c r="DQ66" s="303">
        <v>41.690000000000005</v>
      </c>
      <c r="DR66" s="303">
        <v>42.110000000000007</v>
      </c>
      <c r="DS66" s="303">
        <v>0</v>
      </c>
      <c r="DT66" s="303">
        <v>42.110000000000007</v>
      </c>
      <c r="DU66" s="289"/>
      <c r="DV66" s="289"/>
      <c r="DW66" s="289"/>
      <c r="DX66" s="289"/>
      <c r="DY66" s="289"/>
      <c r="DZ66" s="289"/>
      <c r="EA66" s="289"/>
      <c r="EB66" s="289"/>
      <c r="EC66" s="289"/>
      <c r="ED66" s="289"/>
      <c r="EE66" s="289"/>
      <c r="EF66" s="289"/>
      <c r="EG66" s="289"/>
      <c r="EH66" s="289"/>
      <c r="EI66" s="289"/>
      <c r="EJ66" s="289"/>
      <c r="EK66" s="289"/>
      <c r="EL66" s="289"/>
      <c r="EM66" s="289"/>
      <c r="EN66" s="289"/>
      <c r="EO66" s="289"/>
      <c r="EP66" s="289"/>
      <c r="EQ66" s="305"/>
    </row>
    <row r="67" spans="1:147">
      <c r="A67" s="288"/>
      <c r="B67" s="314"/>
      <c r="C67" s="289"/>
      <c r="D67" s="407"/>
      <c r="E67" s="289"/>
      <c r="F67" s="289"/>
      <c r="G67" s="289"/>
      <c r="H67" s="289"/>
      <c r="I67" s="289"/>
      <c r="J67" s="290"/>
      <c r="K67" s="289"/>
      <c r="L67" s="289"/>
      <c r="M67" s="289"/>
      <c r="N67" s="289"/>
      <c r="O67" s="289"/>
      <c r="P67" s="289"/>
      <c r="Q67" s="289" t="s">
        <v>637</v>
      </c>
      <c r="R67" s="297" t="s">
        <v>231</v>
      </c>
      <c r="S67" s="298" t="s">
        <v>383</v>
      </c>
      <c r="T67" s="298" t="s">
        <v>454</v>
      </c>
      <c r="U67" s="299" t="s">
        <v>455</v>
      </c>
      <c r="V67" s="300">
        <v>4.1790000000000003</v>
      </c>
      <c r="W67" s="300">
        <v>2.58</v>
      </c>
      <c r="X67" s="300">
        <v>0</v>
      </c>
      <c r="Y67" s="301">
        <v>2.58</v>
      </c>
      <c r="Z67" s="302">
        <v>0.33</v>
      </c>
      <c r="AA67" s="302">
        <v>0</v>
      </c>
      <c r="AB67" s="302">
        <v>0.33</v>
      </c>
      <c r="AC67" s="302">
        <v>0</v>
      </c>
      <c r="AD67" s="302">
        <v>0</v>
      </c>
      <c r="AE67" s="303">
        <v>0</v>
      </c>
      <c r="AF67" s="303">
        <v>0.33</v>
      </c>
      <c r="AG67" s="303">
        <v>0</v>
      </c>
      <c r="AH67" s="303">
        <v>0.33</v>
      </c>
      <c r="AI67" s="301">
        <v>1.5990000000000002</v>
      </c>
      <c r="AJ67" s="302">
        <v>0.12</v>
      </c>
      <c r="AK67" s="302">
        <v>0</v>
      </c>
      <c r="AL67" s="303">
        <v>0.12</v>
      </c>
      <c r="AM67" s="302">
        <v>0.19</v>
      </c>
      <c r="AN67" s="303">
        <v>0.31</v>
      </c>
      <c r="AO67" s="302">
        <v>0</v>
      </c>
      <c r="AP67" s="302">
        <v>0</v>
      </c>
      <c r="AQ67" s="302">
        <v>0</v>
      </c>
      <c r="AR67" s="302">
        <v>0</v>
      </c>
      <c r="AS67" s="302">
        <v>0</v>
      </c>
      <c r="AT67" s="302">
        <v>0</v>
      </c>
      <c r="AU67" s="302">
        <v>0</v>
      </c>
      <c r="AV67" s="302">
        <v>0</v>
      </c>
      <c r="AW67" s="302">
        <v>0</v>
      </c>
      <c r="AX67" s="302">
        <v>3.04</v>
      </c>
      <c r="AY67" s="302">
        <v>161.58000000000001</v>
      </c>
      <c r="AZ67" s="303">
        <v>164.62</v>
      </c>
      <c r="BA67" s="302">
        <v>6.75</v>
      </c>
      <c r="BB67" s="302">
        <v>0</v>
      </c>
      <c r="BC67" s="302">
        <v>27.53</v>
      </c>
      <c r="BD67" s="303">
        <v>34.28</v>
      </c>
      <c r="BE67" s="297"/>
      <c r="BF67" s="297"/>
      <c r="BG67" s="302"/>
      <c r="BH67" s="297"/>
      <c r="BI67" s="297"/>
      <c r="BJ67" s="297"/>
      <c r="BK67" s="302"/>
      <c r="BL67" s="297"/>
      <c r="BM67" s="297"/>
      <c r="BN67" s="302"/>
      <c r="BO67" s="297"/>
      <c r="BP67" s="297"/>
      <c r="BQ67" s="297"/>
      <c r="BR67" s="302">
        <v>0</v>
      </c>
      <c r="BS67" s="302">
        <v>0.01</v>
      </c>
      <c r="BT67" s="302">
        <v>1.1100000000000001</v>
      </c>
      <c r="BU67" s="303">
        <v>1.1200000000000001</v>
      </c>
      <c r="BV67" s="302">
        <v>0</v>
      </c>
      <c r="BW67" s="302">
        <v>0</v>
      </c>
      <c r="BX67" s="303">
        <v>0</v>
      </c>
      <c r="BY67" s="302">
        <v>0</v>
      </c>
      <c r="BZ67" s="302">
        <v>0</v>
      </c>
      <c r="CA67" s="302">
        <v>0</v>
      </c>
      <c r="CB67" s="302">
        <v>0.02</v>
      </c>
      <c r="CC67" s="302">
        <v>0</v>
      </c>
      <c r="CD67" s="303">
        <v>0.02</v>
      </c>
      <c r="CE67" s="303">
        <v>0.02</v>
      </c>
      <c r="CF67" s="303">
        <v>0</v>
      </c>
      <c r="CG67" s="303">
        <v>0.02</v>
      </c>
      <c r="CH67" s="303">
        <v>0</v>
      </c>
      <c r="CI67" s="303">
        <v>0</v>
      </c>
      <c r="CJ67" s="303">
        <v>0</v>
      </c>
      <c r="CK67" s="303">
        <v>0</v>
      </c>
      <c r="CL67" s="303">
        <v>0</v>
      </c>
      <c r="CM67" s="303">
        <v>0</v>
      </c>
      <c r="CN67" s="303">
        <v>0</v>
      </c>
      <c r="CO67" s="303">
        <v>0</v>
      </c>
      <c r="CP67" s="303">
        <v>0</v>
      </c>
      <c r="CQ67" s="303">
        <v>0</v>
      </c>
      <c r="CR67" s="302">
        <v>0</v>
      </c>
      <c r="CS67" s="302">
        <v>0</v>
      </c>
      <c r="CT67" s="302">
        <v>0</v>
      </c>
      <c r="CU67" s="302">
        <v>0</v>
      </c>
      <c r="CV67" s="302">
        <v>0</v>
      </c>
      <c r="CW67" s="302">
        <v>0</v>
      </c>
      <c r="CX67" s="302">
        <v>0</v>
      </c>
      <c r="CY67" s="302">
        <v>0</v>
      </c>
      <c r="CZ67" s="302">
        <v>0</v>
      </c>
      <c r="DA67" s="302">
        <v>0</v>
      </c>
      <c r="DB67" s="302">
        <v>0</v>
      </c>
      <c r="DC67" s="302">
        <v>0</v>
      </c>
      <c r="DD67" s="302">
        <v>0</v>
      </c>
      <c r="DE67" s="302">
        <v>0</v>
      </c>
      <c r="DF67" s="302">
        <v>0</v>
      </c>
      <c r="DG67" s="302">
        <v>0</v>
      </c>
      <c r="DH67" s="302">
        <v>0</v>
      </c>
      <c r="DI67" s="302">
        <v>0</v>
      </c>
      <c r="DJ67" s="302">
        <v>0</v>
      </c>
      <c r="DK67" s="302">
        <v>0</v>
      </c>
      <c r="DL67" s="303">
        <v>3.5</v>
      </c>
      <c r="DM67" s="303">
        <v>0</v>
      </c>
      <c r="DN67" s="303">
        <v>3.5</v>
      </c>
      <c r="DO67" s="303">
        <v>162.71000000000004</v>
      </c>
      <c r="DP67" s="303">
        <v>0</v>
      </c>
      <c r="DQ67" s="303">
        <v>162.71000000000004</v>
      </c>
      <c r="DR67" s="303">
        <v>166.21000000000004</v>
      </c>
      <c r="DS67" s="303">
        <v>0</v>
      </c>
      <c r="DT67" s="303">
        <v>166.21000000000004</v>
      </c>
      <c r="DU67" s="289"/>
      <c r="DV67" s="289"/>
      <c r="DW67" s="289"/>
      <c r="DX67" s="289"/>
      <c r="DY67" s="289"/>
      <c r="DZ67" s="289"/>
      <c r="EA67" s="289"/>
      <c r="EB67" s="289"/>
      <c r="EC67" s="289"/>
      <c r="ED67" s="289"/>
      <c r="EE67" s="289"/>
      <c r="EF67" s="289"/>
      <c r="EG67" s="289"/>
      <c r="EH67" s="289"/>
      <c r="EI67" s="289"/>
      <c r="EJ67" s="289"/>
      <c r="EK67" s="289"/>
      <c r="EL67" s="289"/>
      <c r="EM67" s="289"/>
      <c r="EN67" s="289"/>
      <c r="EO67" s="289"/>
      <c r="EP67" s="289"/>
      <c r="EQ67" s="305"/>
    </row>
    <row r="68" spans="1:147">
      <c r="A68" s="288"/>
      <c r="B68" s="314"/>
      <c r="C68" s="289"/>
      <c r="D68" s="289"/>
      <c r="E68" s="289"/>
      <c r="F68" s="289"/>
      <c r="G68" s="289"/>
      <c r="H68" s="289"/>
      <c r="I68" s="289"/>
      <c r="J68" s="290"/>
      <c r="K68" s="289"/>
      <c r="L68" s="289"/>
      <c r="M68" s="289"/>
      <c r="N68" s="289"/>
      <c r="O68" s="289"/>
      <c r="P68" s="289"/>
      <c r="Q68" s="289" t="s">
        <v>638</v>
      </c>
      <c r="R68" s="297" t="s">
        <v>231</v>
      </c>
      <c r="S68" s="298" t="s">
        <v>383</v>
      </c>
      <c r="T68" s="298" t="s">
        <v>456</v>
      </c>
      <c r="U68" s="299" t="s">
        <v>457</v>
      </c>
      <c r="V68" s="300">
        <v>6.0869999999999997</v>
      </c>
      <c r="W68" s="300">
        <v>1.51</v>
      </c>
      <c r="X68" s="300">
        <v>3.58</v>
      </c>
      <c r="Y68" s="301">
        <v>5.09</v>
      </c>
      <c r="Z68" s="302">
        <v>0.28999999999999998</v>
      </c>
      <c r="AA68" s="302">
        <v>0</v>
      </c>
      <c r="AB68" s="302">
        <v>0.28999999999999998</v>
      </c>
      <c r="AC68" s="302">
        <v>0.68</v>
      </c>
      <c r="AD68" s="302">
        <v>0</v>
      </c>
      <c r="AE68" s="303">
        <v>0.68</v>
      </c>
      <c r="AF68" s="303">
        <v>0.97</v>
      </c>
      <c r="AG68" s="303">
        <v>0</v>
      </c>
      <c r="AH68" s="303">
        <v>0.97</v>
      </c>
      <c r="AI68" s="301">
        <v>0.99699999999999989</v>
      </c>
      <c r="AJ68" s="302">
        <v>0.08</v>
      </c>
      <c r="AK68" s="302">
        <v>0</v>
      </c>
      <c r="AL68" s="303">
        <v>0.08</v>
      </c>
      <c r="AM68" s="302">
        <v>0.55000000000000004</v>
      </c>
      <c r="AN68" s="303">
        <v>0.63</v>
      </c>
      <c r="AO68" s="302">
        <v>0</v>
      </c>
      <c r="AP68" s="302">
        <v>0</v>
      </c>
      <c r="AQ68" s="302">
        <v>0</v>
      </c>
      <c r="AR68" s="302">
        <v>0</v>
      </c>
      <c r="AS68" s="302">
        <v>0</v>
      </c>
      <c r="AT68" s="302">
        <v>0</v>
      </c>
      <c r="AU68" s="302">
        <v>0</v>
      </c>
      <c r="AV68" s="302">
        <v>0</v>
      </c>
      <c r="AW68" s="302">
        <v>0</v>
      </c>
      <c r="AX68" s="302">
        <v>2.0299999999999998</v>
      </c>
      <c r="AY68" s="302">
        <v>235.89</v>
      </c>
      <c r="AZ68" s="303">
        <v>237.92</v>
      </c>
      <c r="BA68" s="302">
        <v>41.84</v>
      </c>
      <c r="BB68" s="302">
        <v>0</v>
      </c>
      <c r="BC68" s="302">
        <v>29.12</v>
      </c>
      <c r="BD68" s="303">
        <v>70.960000000000008</v>
      </c>
      <c r="BE68" s="297"/>
      <c r="BF68" s="297"/>
      <c r="BG68" s="302"/>
      <c r="BH68" s="297"/>
      <c r="BI68" s="297"/>
      <c r="BJ68" s="297"/>
      <c r="BK68" s="302"/>
      <c r="BL68" s="297"/>
      <c r="BM68" s="297"/>
      <c r="BN68" s="302"/>
      <c r="BO68" s="297"/>
      <c r="BP68" s="297"/>
      <c r="BQ68" s="297"/>
      <c r="BR68" s="302">
        <v>0</v>
      </c>
      <c r="BS68" s="302">
        <v>0.09</v>
      </c>
      <c r="BT68" s="302">
        <v>0.39</v>
      </c>
      <c r="BU68" s="303">
        <v>0.48</v>
      </c>
      <c r="BV68" s="302">
        <v>0</v>
      </c>
      <c r="BW68" s="302">
        <v>0</v>
      </c>
      <c r="BX68" s="303">
        <v>0</v>
      </c>
      <c r="BY68" s="302">
        <v>0</v>
      </c>
      <c r="BZ68" s="302">
        <v>0</v>
      </c>
      <c r="CA68" s="302">
        <v>0</v>
      </c>
      <c r="CB68" s="302">
        <v>0.01</v>
      </c>
      <c r="CC68" s="302">
        <v>0</v>
      </c>
      <c r="CD68" s="303">
        <v>0.01</v>
      </c>
      <c r="CE68" s="303">
        <v>0.01</v>
      </c>
      <c r="CF68" s="303">
        <v>0</v>
      </c>
      <c r="CG68" s="303">
        <v>0.01</v>
      </c>
      <c r="CH68" s="303">
        <v>0</v>
      </c>
      <c r="CI68" s="303">
        <v>0</v>
      </c>
      <c r="CJ68" s="303">
        <v>0</v>
      </c>
      <c r="CK68" s="303">
        <v>0</v>
      </c>
      <c r="CL68" s="303">
        <v>0</v>
      </c>
      <c r="CM68" s="303">
        <v>0</v>
      </c>
      <c r="CN68" s="303">
        <v>0</v>
      </c>
      <c r="CO68" s="303">
        <v>0</v>
      </c>
      <c r="CP68" s="303">
        <v>0</v>
      </c>
      <c r="CQ68" s="303">
        <v>0</v>
      </c>
      <c r="CR68" s="302">
        <v>0</v>
      </c>
      <c r="CS68" s="302">
        <v>0</v>
      </c>
      <c r="CT68" s="302">
        <v>0</v>
      </c>
      <c r="CU68" s="302">
        <v>0</v>
      </c>
      <c r="CV68" s="302">
        <v>0</v>
      </c>
      <c r="CW68" s="302">
        <v>0</v>
      </c>
      <c r="CX68" s="302">
        <v>0</v>
      </c>
      <c r="CY68" s="302">
        <v>0</v>
      </c>
      <c r="CZ68" s="302">
        <v>0</v>
      </c>
      <c r="DA68" s="302">
        <v>0</v>
      </c>
      <c r="DB68" s="302">
        <v>0</v>
      </c>
      <c r="DC68" s="302">
        <v>0</v>
      </c>
      <c r="DD68" s="302">
        <v>0</v>
      </c>
      <c r="DE68" s="302">
        <v>0</v>
      </c>
      <c r="DF68" s="302">
        <v>0</v>
      </c>
      <c r="DG68" s="302">
        <v>0</v>
      </c>
      <c r="DH68" s="302">
        <v>0</v>
      </c>
      <c r="DI68" s="302">
        <v>0</v>
      </c>
      <c r="DJ68" s="302">
        <v>0</v>
      </c>
      <c r="DK68" s="302">
        <v>0</v>
      </c>
      <c r="DL68" s="303">
        <v>2.4899999999999998</v>
      </c>
      <c r="DM68" s="303">
        <v>0</v>
      </c>
      <c r="DN68" s="303">
        <v>2.4899999999999998</v>
      </c>
      <c r="DO68" s="303">
        <v>236.96999999999997</v>
      </c>
      <c r="DP68" s="303">
        <v>0</v>
      </c>
      <c r="DQ68" s="303">
        <v>236.96999999999997</v>
      </c>
      <c r="DR68" s="303">
        <v>239.45999999999998</v>
      </c>
      <c r="DS68" s="303">
        <v>0</v>
      </c>
      <c r="DT68" s="303">
        <v>239.45999999999998</v>
      </c>
      <c r="DU68" s="289"/>
      <c r="DV68" s="289"/>
      <c r="DW68" s="289"/>
      <c r="DX68" s="289"/>
      <c r="DY68" s="289"/>
      <c r="DZ68" s="289"/>
      <c r="EA68" s="289"/>
      <c r="EB68" s="289"/>
      <c r="EC68" s="289"/>
      <c r="ED68" s="289"/>
      <c r="EE68" s="289"/>
      <c r="EF68" s="289"/>
      <c r="EG68" s="289"/>
      <c r="EH68" s="289"/>
      <c r="EI68" s="289"/>
      <c r="EJ68" s="289"/>
      <c r="EK68" s="289"/>
      <c r="EL68" s="289"/>
      <c r="EM68" s="289"/>
      <c r="EN68" s="289"/>
      <c r="EO68" s="289"/>
      <c r="EP68" s="289"/>
      <c r="EQ68" s="305"/>
    </row>
    <row r="69" spans="1:147">
      <c r="A69" s="288"/>
      <c r="B69" s="326"/>
      <c r="C69" s="289"/>
      <c r="D69" s="289"/>
      <c r="E69" s="289"/>
      <c r="F69" s="289"/>
      <c r="G69" s="289"/>
      <c r="H69" s="289"/>
      <c r="I69" s="289"/>
      <c r="J69" s="289"/>
      <c r="K69" s="289"/>
      <c r="L69" s="289"/>
      <c r="M69" s="289"/>
      <c r="N69" s="289"/>
      <c r="O69" s="289"/>
      <c r="P69" s="289"/>
      <c r="Q69" s="289" t="s">
        <v>639</v>
      </c>
      <c r="R69" s="297" t="s">
        <v>231</v>
      </c>
      <c r="S69" s="298" t="s">
        <v>383</v>
      </c>
      <c r="T69" s="298" t="s">
        <v>458</v>
      </c>
      <c r="U69" s="299" t="s">
        <v>459</v>
      </c>
      <c r="V69" s="300">
        <v>1.7050000000000001</v>
      </c>
      <c r="W69" s="300">
        <v>0.45</v>
      </c>
      <c r="X69" s="300">
        <v>0</v>
      </c>
      <c r="Y69" s="301">
        <v>0.45</v>
      </c>
      <c r="Z69" s="302">
        <v>0.14000000000000001</v>
      </c>
      <c r="AA69" s="302">
        <v>0</v>
      </c>
      <c r="AB69" s="302">
        <v>0.14000000000000001</v>
      </c>
      <c r="AC69" s="302">
        <v>0</v>
      </c>
      <c r="AD69" s="302">
        <v>0</v>
      </c>
      <c r="AE69" s="303">
        <v>0</v>
      </c>
      <c r="AF69" s="303">
        <v>0.14000000000000001</v>
      </c>
      <c r="AG69" s="303">
        <v>0</v>
      </c>
      <c r="AH69" s="303">
        <v>0.14000000000000001</v>
      </c>
      <c r="AI69" s="301">
        <v>1.2549999999999999</v>
      </c>
      <c r="AJ69" s="302">
        <v>0.1</v>
      </c>
      <c r="AK69" s="302">
        <v>0</v>
      </c>
      <c r="AL69" s="303">
        <v>0.1</v>
      </c>
      <c r="AM69" s="302">
        <v>0.08</v>
      </c>
      <c r="AN69" s="303">
        <v>0.18</v>
      </c>
      <c r="AO69" s="302">
        <v>0</v>
      </c>
      <c r="AP69" s="302">
        <v>0</v>
      </c>
      <c r="AQ69" s="302">
        <v>0</v>
      </c>
      <c r="AR69" s="302">
        <v>0</v>
      </c>
      <c r="AS69" s="302">
        <v>0</v>
      </c>
      <c r="AT69" s="302">
        <v>0</v>
      </c>
      <c r="AU69" s="302">
        <v>0</v>
      </c>
      <c r="AV69" s="302">
        <v>0</v>
      </c>
      <c r="AW69" s="302">
        <v>0</v>
      </c>
      <c r="AX69" s="302">
        <v>0.17</v>
      </c>
      <c r="AY69" s="302">
        <v>38.58</v>
      </c>
      <c r="AZ69" s="303">
        <v>38.75</v>
      </c>
      <c r="BA69" s="302">
        <v>5.25</v>
      </c>
      <c r="BB69" s="302">
        <v>0</v>
      </c>
      <c r="BC69" s="302">
        <v>7.72</v>
      </c>
      <c r="BD69" s="303">
        <v>12.969999999999999</v>
      </c>
      <c r="BE69" s="297"/>
      <c r="BF69" s="297"/>
      <c r="BG69" s="302"/>
      <c r="BH69" s="297"/>
      <c r="BI69" s="297"/>
      <c r="BJ69" s="297"/>
      <c r="BK69" s="302"/>
      <c r="BL69" s="297"/>
      <c r="BM69" s="297"/>
      <c r="BN69" s="302"/>
      <c r="BO69" s="297"/>
      <c r="BP69" s="297"/>
      <c r="BQ69" s="297"/>
      <c r="BR69" s="302">
        <v>0</v>
      </c>
      <c r="BS69" s="302">
        <v>0.85</v>
      </c>
      <c r="BT69" s="302">
        <v>7.0000000000000007E-2</v>
      </c>
      <c r="BU69" s="303">
        <v>0.91999999999999993</v>
      </c>
      <c r="BV69" s="302">
        <v>0</v>
      </c>
      <c r="BW69" s="302">
        <v>0</v>
      </c>
      <c r="BX69" s="303">
        <v>0</v>
      </c>
      <c r="BY69" s="302">
        <v>0</v>
      </c>
      <c r="BZ69" s="302">
        <v>0</v>
      </c>
      <c r="CA69" s="302">
        <v>0</v>
      </c>
      <c r="CB69" s="302">
        <v>0</v>
      </c>
      <c r="CC69" s="302">
        <v>0</v>
      </c>
      <c r="CD69" s="303">
        <v>0</v>
      </c>
      <c r="CE69" s="303">
        <v>0</v>
      </c>
      <c r="CF69" s="303">
        <v>0</v>
      </c>
      <c r="CG69" s="303">
        <v>0</v>
      </c>
      <c r="CH69" s="303">
        <v>0</v>
      </c>
      <c r="CI69" s="303">
        <v>0</v>
      </c>
      <c r="CJ69" s="303">
        <v>0</v>
      </c>
      <c r="CK69" s="303">
        <v>0</v>
      </c>
      <c r="CL69" s="303">
        <v>0</v>
      </c>
      <c r="CM69" s="303">
        <v>0</v>
      </c>
      <c r="CN69" s="303">
        <v>0</v>
      </c>
      <c r="CO69" s="303">
        <v>0</v>
      </c>
      <c r="CP69" s="303">
        <v>0</v>
      </c>
      <c r="CQ69" s="303">
        <v>0</v>
      </c>
      <c r="CR69" s="302">
        <v>0</v>
      </c>
      <c r="CS69" s="302">
        <v>0</v>
      </c>
      <c r="CT69" s="302">
        <v>0</v>
      </c>
      <c r="CU69" s="302">
        <v>0</v>
      </c>
      <c r="CV69" s="302">
        <v>0</v>
      </c>
      <c r="CW69" s="302">
        <v>0</v>
      </c>
      <c r="CX69" s="302">
        <v>0</v>
      </c>
      <c r="CY69" s="302">
        <v>0</v>
      </c>
      <c r="CZ69" s="302">
        <v>0</v>
      </c>
      <c r="DA69" s="302">
        <v>0</v>
      </c>
      <c r="DB69" s="302">
        <v>0</v>
      </c>
      <c r="DC69" s="302">
        <v>0</v>
      </c>
      <c r="DD69" s="302">
        <v>0</v>
      </c>
      <c r="DE69" s="302">
        <v>0</v>
      </c>
      <c r="DF69" s="302">
        <v>0</v>
      </c>
      <c r="DG69" s="302">
        <v>0</v>
      </c>
      <c r="DH69" s="302">
        <v>0</v>
      </c>
      <c r="DI69" s="302">
        <v>0</v>
      </c>
      <c r="DJ69" s="302">
        <v>0</v>
      </c>
      <c r="DK69" s="302">
        <v>0</v>
      </c>
      <c r="DL69" s="303">
        <v>1.26</v>
      </c>
      <c r="DM69" s="303">
        <v>0</v>
      </c>
      <c r="DN69" s="303">
        <v>1.26</v>
      </c>
      <c r="DO69" s="303">
        <v>38.65</v>
      </c>
      <c r="DP69" s="303">
        <v>0</v>
      </c>
      <c r="DQ69" s="303">
        <v>38.65</v>
      </c>
      <c r="DR69" s="303">
        <v>39.909999999999997</v>
      </c>
      <c r="DS69" s="303">
        <v>0</v>
      </c>
      <c r="DT69" s="303">
        <v>39.909999999999997</v>
      </c>
      <c r="DU69" s="289"/>
      <c r="DV69" s="289"/>
      <c r="DW69" s="289"/>
      <c r="DX69" s="289"/>
      <c r="DY69" s="289"/>
      <c r="DZ69" s="289"/>
      <c r="EA69" s="289"/>
      <c r="EB69" s="289"/>
      <c r="EC69" s="289"/>
      <c r="ED69" s="289"/>
      <c r="EE69" s="289"/>
      <c r="EF69" s="289"/>
      <c r="EG69" s="289"/>
      <c r="EH69" s="289"/>
      <c r="EI69" s="289"/>
      <c r="EJ69" s="289"/>
      <c r="EK69" s="289"/>
      <c r="EL69" s="289"/>
      <c r="EM69" s="289"/>
      <c r="EN69" s="289"/>
      <c r="EO69" s="289"/>
      <c r="EP69" s="289"/>
      <c r="EQ69" s="305"/>
    </row>
    <row r="70" spans="1:147">
      <c r="A70" s="288"/>
      <c r="B70" s="289"/>
      <c r="C70" s="289"/>
      <c r="D70" s="289"/>
      <c r="E70" s="289"/>
      <c r="F70" s="289"/>
      <c r="G70" s="289"/>
      <c r="H70" s="289"/>
      <c r="I70" s="289"/>
      <c r="J70" s="289"/>
      <c r="K70" s="289"/>
      <c r="L70" s="289"/>
      <c r="M70" s="289"/>
      <c r="N70" s="289"/>
      <c r="O70" s="289"/>
      <c r="P70" s="289"/>
      <c r="Q70" s="289" t="s">
        <v>640</v>
      </c>
      <c r="R70" s="297" t="s">
        <v>231</v>
      </c>
      <c r="S70" s="298" t="s">
        <v>383</v>
      </c>
      <c r="T70" s="298" t="s">
        <v>460</v>
      </c>
      <c r="U70" s="299" t="s">
        <v>461</v>
      </c>
      <c r="V70" s="300">
        <v>6.9989999999999997</v>
      </c>
      <c r="W70" s="300">
        <v>5.01</v>
      </c>
      <c r="X70" s="300">
        <v>0</v>
      </c>
      <c r="Y70" s="301">
        <v>5.01</v>
      </c>
      <c r="Z70" s="302">
        <v>1.32</v>
      </c>
      <c r="AA70" s="302">
        <v>0</v>
      </c>
      <c r="AB70" s="302">
        <v>1.32</v>
      </c>
      <c r="AC70" s="302">
        <v>0</v>
      </c>
      <c r="AD70" s="302">
        <v>0</v>
      </c>
      <c r="AE70" s="303">
        <v>0</v>
      </c>
      <c r="AF70" s="303">
        <v>1.32</v>
      </c>
      <c r="AG70" s="303">
        <v>0</v>
      </c>
      <c r="AH70" s="303">
        <v>1.32</v>
      </c>
      <c r="AI70" s="301">
        <v>1.9889999999999999</v>
      </c>
      <c r="AJ70" s="302">
        <v>0.16</v>
      </c>
      <c r="AK70" s="302">
        <v>0</v>
      </c>
      <c r="AL70" s="303">
        <v>0.16</v>
      </c>
      <c r="AM70" s="302">
        <v>0.75</v>
      </c>
      <c r="AN70" s="303">
        <v>0.91</v>
      </c>
      <c r="AO70" s="302">
        <v>0.05</v>
      </c>
      <c r="AP70" s="302">
        <v>0</v>
      </c>
      <c r="AQ70" s="302">
        <v>0.05</v>
      </c>
      <c r="AR70" s="302">
        <v>0</v>
      </c>
      <c r="AS70" s="302">
        <v>0</v>
      </c>
      <c r="AT70" s="302">
        <v>0</v>
      </c>
      <c r="AU70" s="302">
        <v>0.05</v>
      </c>
      <c r="AV70" s="302">
        <v>0</v>
      </c>
      <c r="AW70" s="302">
        <v>0.05</v>
      </c>
      <c r="AX70" s="302">
        <v>1.94</v>
      </c>
      <c r="AY70" s="302">
        <v>243.25</v>
      </c>
      <c r="AZ70" s="303">
        <v>245.19</v>
      </c>
      <c r="BA70" s="302">
        <v>27.16</v>
      </c>
      <c r="BB70" s="302">
        <v>0</v>
      </c>
      <c r="BC70" s="302">
        <v>47.33</v>
      </c>
      <c r="BD70" s="303">
        <v>74.489999999999995</v>
      </c>
      <c r="BE70" s="297"/>
      <c r="BF70" s="297"/>
      <c r="BG70" s="302"/>
      <c r="BH70" s="297"/>
      <c r="BI70" s="297"/>
      <c r="BJ70" s="297"/>
      <c r="BK70" s="302"/>
      <c r="BL70" s="297"/>
      <c r="BM70" s="297"/>
      <c r="BN70" s="302"/>
      <c r="BO70" s="297"/>
      <c r="BP70" s="297"/>
      <c r="BQ70" s="297"/>
      <c r="BR70" s="302">
        <v>0</v>
      </c>
      <c r="BS70" s="302">
        <v>0.02</v>
      </c>
      <c r="BT70" s="302">
        <v>0.65</v>
      </c>
      <c r="BU70" s="303">
        <v>0.67</v>
      </c>
      <c r="BV70" s="302">
        <v>0</v>
      </c>
      <c r="BW70" s="302">
        <v>0</v>
      </c>
      <c r="BX70" s="303">
        <v>0</v>
      </c>
      <c r="BY70" s="302">
        <v>0</v>
      </c>
      <c r="BZ70" s="302">
        <v>0</v>
      </c>
      <c r="CA70" s="302">
        <v>0</v>
      </c>
      <c r="CB70" s="302">
        <v>0</v>
      </c>
      <c r="CC70" s="302">
        <v>0</v>
      </c>
      <c r="CD70" s="303">
        <v>0</v>
      </c>
      <c r="CE70" s="303">
        <v>0</v>
      </c>
      <c r="CF70" s="303">
        <v>0</v>
      </c>
      <c r="CG70" s="303">
        <v>0</v>
      </c>
      <c r="CH70" s="303">
        <v>0</v>
      </c>
      <c r="CI70" s="303">
        <v>0</v>
      </c>
      <c r="CJ70" s="303">
        <v>0</v>
      </c>
      <c r="CK70" s="303">
        <v>0</v>
      </c>
      <c r="CL70" s="303">
        <v>0</v>
      </c>
      <c r="CM70" s="303">
        <v>0</v>
      </c>
      <c r="CN70" s="303">
        <v>0</v>
      </c>
      <c r="CO70" s="303">
        <v>0</v>
      </c>
      <c r="CP70" s="303">
        <v>0</v>
      </c>
      <c r="CQ70" s="303">
        <v>0</v>
      </c>
      <c r="CR70" s="302">
        <v>0</v>
      </c>
      <c r="CS70" s="302">
        <v>0</v>
      </c>
      <c r="CT70" s="302">
        <v>0</v>
      </c>
      <c r="CU70" s="302">
        <v>0</v>
      </c>
      <c r="CV70" s="302">
        <v>0</v>
      </c>
      <c r="CW70" s="302">
        <v>0</v>
      </c>
      <c r="CX70" s="302">
        <v>0</v>
      </c>
      <c r="CY70" s="302">
        <v>0</v>
      </c>
      <c r="CZ70" s="302">
        <v>0</v>
      </c>
      <c r="DA70" s="302">
        <v>0</v>
      </c>
      <c r="DB70" s="302">
        <v>0</v>
      </c>
      <c r="DC70" s="302">
        <v>0</v>
      </c>
      <c r="DD70" s="302">
        <v>0</v>
      </c>
      <c r="DE70" s="302">
        <v>0</v>
      </c>
      <c r="DF70" s="302">
        <v>0</v>
      </c>
      <c r="DG70" s="302">
        <v>0</v>
      </c>
      <c r="DH70" s="302">
        <v>0</v>
      </c>
      <c r="DI70" s="302">
        <v>0</v>
      </c>
      <c r="DJ70" s="302">
        <v>0</v>
      </c>
      <c r="DK70" s="302">
        <v>0</v>
      </c>
      <c r="DL70" s="303">
        <v>3.4899999999999998</v>
      </c>
      <c r="DM70" s="303">
        <v>0</v>
      </c>
      <c r="DN70" s="303">
        <v>3.4899999999999998</v>
      </c>
      <c r="DO70" s="303">
        <v>243.9</v>
      </c>
      <c r="DP70" s="303">
        <v>0</v>
      </c>
      <c r="DQ70" s="303">
        <v>243.9</v>
      </c>
      <c r="DR70" s="303">
        <v>247.39000000000001</v>
      </c>
      <c r="DS70" s="303">
        <v>0</v>
      </c>
      <c r="DT70" s="303">
        <v>247.39000000000001</v>
      </c>
      <c r="DU70" s="289"/>
      <c r="DV70" s="289"/>
      <c r="DW70" s="289"/>
      <c r="DX70" s="289"/>
      <c r="DY70" s="289"/>
      <c r="DZ70" s="289"/>
      <c r="EA70" s="289"/>
      <c r="EB70" s="289"/>
      <c r="EC70" s="289"/>
      <c r="ED70" s="289"/>
      <c r="EE70" s="289"/>
      <c r="EF70" s="289"/>
      <c r="EG70" s="289"/>
      <c r="EH70" s="289"/>
      <c r="EI70" s="289"/>
      <c r="EJ70" s="289"/>
      <c r="EK70" s="289"/>
      <c r="EL70" s="289"/>
      <c r="EM70" s="289"/>
      <c r="EN70" s="289"/>
      <c r="EO70" s="289"/>
      <c r="EP70" s="289"/>
      <c r="EQ70" s="305"/>
    </row>
    <row r="71" spans="1:147">
      <c r="A71" s="288"/>
      <c r="B71" s="289"/>
      <c r="C71" s="289"/>
      <c r="D71" s="289"/>
      <c r="E71" s="289"/>
      <c r="F71" s="289"/>
      <c r="G71" s="289"/>
      <c r="H71" s="289"/>
      <c r="I71" s="289"/>
      <c r="J71" s="289"/>
      <c r="K71" s="289"/>
      <c r="L71" s="289"/>
      <c r="M71" s="289"/>
      <c r="N71" s="289"/>
      <c r="O71" s="289"/>
      <c r="P71" s="289"/>
      <c r="Q71" s="289" t="s">
        <v>641</v>
      </c>
      <c r="R71" s="297" t="s">
        <v>231</v>
      </c>
      <c r="S71" s="298" t="s">
        <v>383</v>
      </c>
      <c r="T71" s="298" t="s">
        <v>462</v>
      </c>
      <c r="U71" s="299" t="s">
        <v>463</v>
      </c>
      <c r="V71" s="300">
        <v>1.105</v>
      </c>
      <c r="W71" s="300">
        <v>0.05</v>
      </c>
      <c r="X71" s="300">
        <v>0</v>
      </c>
      <c r="Y71" s="301">
        <v>0.05</v>
      </c>
      <c r="Z71" s="302">
        <v>0.01</v>
      </c>
      <c r="AA71" s="302">
        <v>0</v>
      </c>
      <c r="AB71" s="302">
        <v>0.01</v>
      </c>
      <c r="AC71" s="302">
        <v>0</v>
      </c>
      <c r="AD71" s="302">
        <v>0</v>
      </c>
      <c r="AE71" s="303">
        <v>0</v>
      </c>
      <c r="AF71" s="303">
        <v>0.01</v>
      </c>
      <c r="AG71" s="303">
        <v>0</v>
      </c>
      <c r="AH71" s="303">
        <v>0.01</v>
      </c>
      <c r="AI71" s="301">
        <v>1.0549999999999999</v>
      </c>
      <c r="AJ71" s="302">
        <v>0.08</v>
      </c>
      <c r="AK71" s="302">
        <v>0</v>
      </c>
      <c r="AL71" s="303">
        <v>0.08</v>
      </c>
      <c r="AM71" s="302">
        <v>0.01</v>
      </c>
      <c r="AN71" s="303">
        <v>0.09</v>
      </c>
      <c r="AO71" s="302">
        <v>0</v>
      </c>
      <c r="AP71" s="302">
        <v>0</v>
      </c>
      <c r="AQ71" s="302">
        <v>0</v>
      </c>
      <c r="AR71" s="302">
        <v>0</v>
      </c>
      <c r="AS71" s="302">
        <v>0</v>
      </c>
      <c r="AT71" s="302">
        <v>0</v>
      </c>
      <c r="AU71" s="302">
        <v>0</v>
      </c>
      <c r="AV71" s="302">
        <v>0</v>
      </c>
      <c r="AW71" s="302">
        <v>0</v>
      </c>
      <c r="AX71" s="302">
        <v>1.1100000000000001</v>
      </c>
      <c r="AY71" s="302">
        <v>52.39</v>
      </c>
      <c r="AZ71" s="303">
        <v>53.5</v>
      </c>
      <c r="BA71" s="302">
        <v>4.66</v>
      </c>
      <c r="BB71" s="302">
        <v>0</v>
      </c>
      <c r="BC71" s="302">
        <v>6.01</v>
      </c>
      <c r="BD71" s="303">
        <v>10.67</v>
      </c>
      <c r="BE71" s="297"/>
      <c r="BF71" s="297"/>
      <c r="BG71" s="302"/>
      <c r="BH71" s="297"/>
      <c r="BI71" s="297"/>
      <c r="BJ71" s="297"/>
      <c r="BK71" s="302"/>
      <c r="BL71" s="297"/>
      <c r="BM71" s="297"/>
      <c r="BN71" s="302"/>
      <c r="BO71" s="297"/>
      <c r="BP71" s="297"/>
      <c r="BQ71" s="297"/>
      <c r="BR71" s="302">
        <v>0</v>
      </c>
      <c r="BS71" s="302">
        <v>0.16</v>
      </c>
      <c r="BT71" s="302">
        <v>0.36</v>
      </c>
      <c r="BU71" s="303">
        <v>0.52</v>
      </c>
      <c r="BV71" s="302">
        <v>0</v>
      </c>
      <c r="BW71" s="302">
        <v>0</v>
      </c>
      <c r="BX71" s="303">
        <v>0</v>
      </c>
      <c r="BY71" s="302">
        <v>0</v>
      </c>
      <c r="BZ71" s="302">
        <v>0</v>
      </c>
      <c r="CA71" s="302">
        <v>0</v>
      </c>
      <c r="CB71" s="302">
        <v>0</v>
      </c>
      <c r="CC71" s="302">
        <v>0</v>
      </c>
      <c r="CD71" s="303">
        <v>0</v>
      </c>
      <c r="CE71" s="303">
        <v>0</v>
      </c>
      <c r="CF71" s="303">
        <v>0</v>
      </c>
      <c r="CG71" s="303">
        <v>0</v>
      </c>
      <c r="CH71" s="303">
        <v>0</v>
      </c>
      <c r="CI71" s="303">
        <v>0</v>
      </c>
      <c r="CJ71" s="303">
        <v>0</v>
      </c>
      <c r="CK71" s="303">
        <v>0</v>
      </c>
      <c r="CL71" s="303">
        <v>0</v>
      </c>
      <c r="CM71" s="303">
        <v>0</v>
      </c>
      <c r="CN71" s="303">
        <v>0</v>
      </c>
      <c r="CO71" s="303">
        <v>0</v>
      </c>
      <c r="CP71" s="303">
        <v>0</v>
      </c>
      <c r="CQ71" s="303">
        <v>0</v>
      </c>
      <c r="CR71" s="302">
        <v>0</v>
      </c>
      <c r="CS71" s="302">
        <v>0</v>
      </c>
      <c r="CT71" s="302">
        <v>0</v>
      </c>
      <c r="CU71" s="302">
        <v>0</v>
      </c>
      <c r="CV71" s="302">
        <v>0</v>
      </c>
      <c r="CW71" s="302">
        <v>0</v>
      </c>
      <c r="CX71" s="302">
        <v>0</v>
      </c>
      <c r="CY71" s="302">
        <v>0</v>
      </c>
      <c r="CZ71" s="302">
        <v>0</v>
      </c>
      <c r="DA71" s="302">
        <v>0</v>
      </c>
      <c r="DB71" s="302">
        <v>0</v>
      </c>
      <c r="DC71" s="302">
        <v>0</v>
      </c>
      <c r="DD71" s="302">
        <v>0</v>
      </c>
      <c r="DE71" s="302">
        <v>0</v>
      </c>
      <c r="DF71" s="302">
        <v>0</v>
      </c>
      <c r="DG71" s="302">
        <v>0</v>
      </c>
      <c r="DH71" s="302">
        <v>0</v>
      </c>
      <c r="DI71" s="302">
        <v>0</v>
      </c>
      <c r="DJ71" s="302">
        <v>0</v>
      </c>
      <c r="DK71" s="302">
        <v>0</v>
      </c>
      <c r="DL71" s="303">
        <v>1.36</v>
      </c>
      <c r="DM71" s="303">
        <v>0</v>
      </c>
      <c r="DN71" s="303">
        <v>1.36</v>
      </c>
      <c r="DO71" s="303">
        <v>52.75</v>
      </c>
      <c r="DP71" s="303">
        <v>0</v>
      </c>
      <c r="DQ71" s="303">
        <v>52.75</v>
      </c>
      <c r="DR71" s="303">
        <v>54.11</v>
      </c>
      <c r="DS71" s="303">
        <v>0</v>
      </c>
      <c r="DT71" s="303">
        <v>54.11</v>
      </c>
      <c r="DU71" s="289"/>
      <c r="DV71" s="289"/>
      <c r="DW71" s="289"/>
      <c r="DX71" s="289"/>
      <c r="DY71" s="289"/>
      <c r="DZ71" s="289"/>
      <c r="EA71" s="289"/>
      <c r="EB71" s="289"/>
      <c r="EC71" s="289"/>
      <c r="ED71" s="289"/>
      <c r="EE71" s="289"/>
      <c r="EF71" s="289"/>
      <c r="EG71" s="289"/>
      <c r="EH71" s="289"/>
      <c r="EI71" s="289"/>
      <c r="EJ71" s="289"/>
      <c r="EK71" s="289"/>
      <c r="EL71" s="289"/>
      <c r="EM71" s="289"/>
      <c r="EN71" s="289"/>
      <c r="EO71" s="289"/>
      <c r="EP71" s="289"/>
      <c r="EQ71" s="305"/>
    </row>
    <row r="72" spans="1:147" ht="15">
      <c r="A72" s="288"/>
      <c r="B72" s="289"/>
      <c r="C72" s="289"/>
      <c r="D72" s="289"/>
      <c r="E72" s="289"/>
      <c r="F72" s="289"/>
      <c r="G72" s="289"/>
      <c r="H72" s="289"/>
      <c r="I72" s="289"/>
      <c r="J72" s="289"/>
      <c r="K72" s="289"/>
      <c r="L72" s="289"/>
      <c r="M72" s="289"/>
      <c r="N72" s="289"/>
      <c r="O72" s="289"/>
      <c r="P72" s="289"/>
      <c r="Q72" s="289" t="s">
        <v>642</v>
      </c>
      <c r="R72" s="297" t="s">
        <v>231</v>
      </c>
      <c r="S72" s="298" t="s">
        <v>383</v>
      </c>
      <c r="T72" s="298" t="s">
        <v>464</v>
      </c>
      <c r="U72" s="299" t="s">
        <v>465</v>
      </c>
      <c r="V72" s="300">
        <v>39.94</v>
      </c>
      <c r="W72" s="300">
        <v>6.08</v>
      </c>
      <c r="X72" s="300">
        <v>2.6</v>
      </c>
      <c r="Y72" s="301">
        <v>8.68</v>
      </c>
      <c r="Z72" s="302">
        <v>1.94</v>
      </c>
      <c r="AA72" s="302">
        <v>0</v>
      </c>
      <c r="AB72" s="302">
        <v>1.94</v>
      </c>
      <c r="AC72" s="302">
        <v>0.83</v>
      </c>
      <c r="AD72" s="302">
        <v>0</v>
      </c>
      <c r="AE72" s="303">
        <v>0.83</v>
      </c>
      <c r="AF72" s="303">
        <v>2.77</v>
      </c>
      <c r="AG72" s="303">
        <v>0</v>
      </c>
      <c r="AH72" s="303">
        <v>2.77</v>
      </c>
      <c r="AI72" s="301">
        <v>31.26</v>
      </c>
      <c r="AJ72" s="302">
        <v>2.44</v>
      </c>
      <c r="AK72" s="302">
        <v>0</v>
      </c>
      <c r="AL72" s="303">
        <v>2.44</v>
      </c>
      <c r="AM72" s="302">
        <v>1.58</v>
      </c>
      <c r="AN72" s="303">
        <v>4.0199999999999996</v>
      </c>
      <c r="AO72" s="302">
        <v>1.1499999999999999</v>
      </c>
      <c r="AP72" s="302">
        <v>0</v>
      </c>
      <c r="AQ72" s="302">
        <v>1.1499999999999999</v>
      </c>
      <c r="AR72" s="302">
        <v>0</v>
      </c>
      <c r="AS72" s="302">
        <v>0</v>
      </c>
      <c r="AT72" s="302">
        <v>0</v>
      </c>
      <c r="AU72" s="302">
        <v>1.1499999999999999</v>
      </c>
      <c r="AV72" s="302">
        <v>0</v>
      </c>
      <c r="AW72" s="302">
        <v>1.1499999999999999</v>
      </c>
      <c r="AX72" s="302">
        <v>6.02</v>
      </c>
      <c r="AY72" s="302">
        <v>279.58999999999997</v>
      </c>
      <c r="AZ72" s="303">
        <v>285.60999999999996</v>
      </c>
      <c r="BA72" s="302">
        <v>54.5</v>
      </c>
      <c r="BB72" s="302">
        <v>0.64</v>
      </c>
      <c r="BC72" s="302">
        <v>28.79</v>
      </c>
      <c r="BD72" s="303">
        <v>83.93</v>
      </c>
      <c r="BE72" s="297"/>
      <c r="BF72" s="297"/>
      <c r="BG72" s="302"/>
      <c r="BH72" s="297"/>
      <c r="BI72" s="297"/>
      <c r="BJ72" s="297"/>
      <c r="BK72" s="302"/>
      <c r="BL72" s="297"/>
      <c r="BM72" s="297"/>
      <c r="BN72" s="302"/>
      <c r="BO72" s="297"/>
      <c r="BP72" s="297"/>
      <c r="BQ72" s="297"/>
      <c r="BR72" s="302">
        <v>0</v>
      </c>
      <c r="BS72" s="302">
        <v>0.15</v>
      </c>
      <c r="BT72" s="302">
        <v>0.47</v>
      </c>
      <c r="BU72" s="303">
        <v>0.62</v>
      </c>
      <c r="BV72" s="302">
        <v>0</v>
      </c>
      <c r="BW72" s="302">
        <v>0.85</v>
      </c>
      <c r="BX72" s="303">
        <v>0.85</v>
      </c>
      <c r="BY72" s="302">
        <v>0</v>
      </c>
      <c r="BZ72" s="302">
        <v>0.01</v>
      </c>
      <c r="CA72" s="302">
        <v>0.01</v>
      </c>
      <c r="CB72" s="302">
        <v>0.06</v>
      </c>
      <c r="CC72" s="302">
        <v>0</v>
      </c>
      <c r="CD72" s="303">
        <v>0.06</v>
      </c>
      <c r="CE72" s="303">
        <v>0.06</v>
      </c>
      <c r="CF72" s="303">
        <v>0.01</v>
      </c>
      <c r="CG72" s="303">
        <v>6.9999999999999993E-2</v>
      </c>
      <c r="CH72" s="303">
        <v>0</v>
      </c>
      <c r="CI72" s="303">
        <v>0</v>
      </c>
      <c r="CJ72" s="303">
        <v>0</v>
      </c>
      <c r="CK72" s="303">
        <v>0</v>
      </c>
      <c r="CL72" s="303">
        <v>0</v>
      </c>
      <c r="CM72" s="303">
        <v>0</v>
      </c>
      <c r="CN72" s="303">
        <v>0</v>
      </c>
      <c r="CO72" s="303">
        <v>0</v>
      </c>
      <c r="CP72" s="303">
        <v>0</v>
      </c>
      <c r="CQ72" s="303">
        <v>0</v>
      </c>
      <c r="CR72" s="302">
        <v>0</v>
      </c>
      <c r="CS72" s="302">
        <v>0</v>
      </c>
      <c r="CT72" s="302">
        <v>0</v>
      </c>
      <c r="CU72" s="302">
        <v>0</v>
      </c>
      <c r="CV72" s="302">
        <v>0</v>
      </c>
      <c r="CW72" s="302">
        <v>0</v>
      </c>
      <c r="CX72" s="302">
        <v>0</v>
      </c>
      <c r="CY72" s="302">
        <v>0</v>
      </c>
      <c r="CZ72" s="302">
        <v>0</v>
      </c>
      <c r="DA72" s="302">
        <v>0</v>
      </c>
      <c r="DB72" s="302">
        <v>0</v>
      </c>
      <c r="DC72" s="302">
        <v>0</v>
      </c>
      <c r="DD72" s="302">
        <v>0</v>
      </c>
      <c r="DE72" s="302">
        <v>0</v>
      </c>
      <c r="DF72" s="302">
        <v>0</v>
      </c>
      <c r="DG72" s="302">
        <v>0</v>
      </c>
      <c r="DH72" s="302">
        <v>0</v>
      </c>
      <c r="DI72" s="302">
        <v>0</v>
      </c>
      <c r="DJ72" s="302">
        <v>0</v>
      </c>
      <c r="DK72" s="302">
        <v>0</v>
      </c>
      <c r="DL72" s="303">
        <v>11.7</v>
      </c>
      <c r="DM72" s="303">
        <v>0.01</v>
      </c>
      <c r="DN72" s="303">
        <v>11.709999999999999</v>
      </c>
      <c r="DO72" s="303">
        <v>281.8</v>
      </c>
      <c r="DP72" s="303">
        <v>0</v>
      </c>
      <c r="DQ72" s="303">
        <v>281.8</v>
      </c>
      <c r="DR72" s="303">
        <v>293.5</v>
      </c>
      <c r="DS72" s="303">
        <v>0.01</v>
      </c>
      <c r="DT72" s="303">
        <v>293.51</v>
      </c>
      <c r="DU72" s="289"/>
      <c r="DV72" s="289"/>
      <c r="DW72" s="289"/>
      <c r="DX72" s="289"/>
      <c r="DY72" s="289"/>
      <c r="DZ72" s="289"/>
      <c r="EA72" s="289"/>
      <c r="EB72" s="289"/>
      <c r="EC72" s="289"/>
      <c r="ED72" s="289"/>
      <c r="EE72" s="289"/>
      <c r="EF72" s="289"/>
      <c r="EG72" s="289"/>
      <c r="EH72" s="289"/>
      <c r="EI72" s="289"/>
      <c r="EJ72" s="289"/>
      <c r="EK72" s="289"/>
      <c r="EL72" s="289"/>
      <c r="EM72" s="327"/>
      <c r="EN72" s="289"/>
      <c r="EO72" s="289"/>
      <c r="EP72" s="328"/>
      <c r="EQ72" s="305"/>
    </row>
    <row r="73" spans="1:147" ht="15">
      <c r="A73" s="288"/>
      <c r="B73" s="289"/>
      <c r="C73" s="289"/>
      <c r="D73" s="289"/>
      <c r="E73" s="289"/>
      <c r="F73" s="289"/>
      <c r="G73" s="289"/>
      <c r="H73" s="289"/>
      <c r="I73" s="289"/>
      <c r="J73" s="289"/>
      <c r="K73" s="289"/>
      <c r="L73" s="289"/>
      <c r="M73" s="289"/>
      <c r="N73" s="289"/>
      <c r="O73" s="289"/>
      <c r="P73" s="289"/>
      <c r="Q73" s="289" t="s">
        <v>643</v>
      </c>
      <c r="R73" s="297" t="s">
        <v>231</v>
      </c>
      <c r="S73" s="298" t="s">
        <v>383</v>
      </c>
      <c r="T73" s="298" t="s">
        <v>466</v>
      </c>
      <c r="U73" s="299" t="s">
        <v>467</v>
      </c>
      <c r="V73" s="300">
        <v>9.0960000000000001</v>
      </c>
      <c r="W73" s="300">
        <v>5.61</v>
      </c>
      <c r="X73" s="300">
        <v>0</v>
      </c>
      <c r="Y73" s="301">
        <v>5.61</v>
      </c>
      <c r="Z73" s="302">
        <v>1.0900000000000001</v>
      </c>
      <c r="AA73" s="302">
        <v>0</v>
      </c>
      <c r="AB73" s="302">
        <v>1.0900000000000001</v>
      </c>
      <c r="AC73" s="302">
        <v>0</v>
      </c>
      <c r="AD73" s="302">
        <v>0</v>
      </c>
      <c r="AE73" s="303">
        <v>0</v>
      </c>
      <c r="AF73" s="303">
        <v>1.0900000000000001</v>
      </c>
      <c r="AG73" s="303">
        <v>0</v>
      </c>
      <c r="AH73" s="303">
        <v>1.0900000000000001</v>
      </c>
      <c r="AI73" s="301">
        <v>3.4859999999999998</v>
      </c>
      <c r="AJ73" s="302">
        <v>0.27</v>
      </c>
      <c r="AK73" s="302">
        <v>0</v>
      </c>
      <c r="AL73" s="303">
        <v>0.27</v>
      </c>
      <c r="AM73" s="302">
        <v>0.62</v>
      </c>
      <c r="AN73" s="303">
        <v>0.89</v>
      </c>
      <c r="AO73" s="302">
        <v>0.01</v>
      </c>
      <c r="AP73" s="302">
        <v>0</v>
      </c>
      <c r="AQ73" s="302">
        <v>0.01</v>
      </c>
      <c r="AR73" s="302">
        <v>0.87</v>
      </c>
      <c r="AS73" s="302">
        <v>0</v>
      </c>
      <c r="AT73" s="302">
        <v>0.87</v>
      </c>
      <c r="AU73" s="302">
        <v>0.88</v>
      </c>
      <c r="AV73" s="302">
        <v>0</v>
      </c>
      <c r="AW73" s="302">
        <v>0.88</v>
      </c>
      <c r="AX73" s="302">
        <v>1.67</v>
      </c>
      <c r="AY73" s="302">
        <v>349.47</v>
      </c>
      <c r="AZ73" s="303">
        <v>351.14000000000004</v>
      </c>
      <c r="BA73" s="302">
        <v>9.44</v>
      </c>
      <c r="BB73" s="302">
        <v>0</v>
      </c>
      <c r="BC73" s="302">
        <v>38.54</v>
      </c>
      <c r="BD73" s="303">
        <v>47.98</v>
      </c>
      <c r="BE73" s="297"/>
      <c r="BF73" s="297"/>
      <c r="BG73" s="302"/>
      <c r="BH73" s="297"/>
      <c r="BI73" s="297"/>
      <c r="BJ73" s="297"/>
      <c r="BK73" s="302"/>
      <c r="BL73" s="297"/>
      <c r="BM73" s="297"/>
      <c r="BN73" s="302"/>
      <c r="BO73" s="297"/>
      <c r="BP73" s="297"/>
      <c r="BQ73" s="297"/>
      <c r="BR73" s="302">
        <v>0</v>
      </c>
      <c r="BS73" s="302">
        <v>0.18</v>
      </c>
      <c r="BT73" s="302">
        <v>0.82</v>
      </c>
      <c r="BU73" s="303">
        <v>1</v>
      </c>
      <c r="BV73" s="302">
        <v>0</v>
      </c>
      <c r="BW73" s="302">
        <v>0</v>
      </c>
      <c r="BX73" s="303">
        <v>0</v>
      </c>
      <c r="BY73" s="302">
        <v>0</v>
      </c>
      <c r="BZ73" s="302">
        <v>0</v>
      </c>
      <c r="CA73" s="302">
        <v>0</v>
      </c>
      <c r="CB73" s="302">
        <v>0.08</v>
      </c>
      <c r="CC73" s="302">
        <v>0</v>
      </c>
      <c r="CD73" s="303">
        <v>0.08</v>
      </c>
      <c r="CE73" s="303">
        <v>0.08</v>
      </c>
      <c r="CF73" s="303">
        <v>0</v>
      </c>
      <c r="CG73" s="303">
        <v>0.08</v>
      </c>
      <c r="CH73" s="303">
        <v>0</v>
      </c>
      <c r="CI73" s="303">
        <v>0</v>
      </c>
      <c r="CJ73" s="303">
        <v>0</v>
      </c>
      <c r="CK73" s="303">
        <v>20.07</v>
      </c>
      <c r="CL73" s="303">
        <v>0</v>
      </c>
      <c r="CM73" s="303">
        <v>20.07</v>
      </c>
      <c r="CN73" s="303">
        <v>20.07</v>
      </c>
      <c r="CO73" s="303">
        <v>0</v>
      </c>
      <c r="CP73" s="303">
        <v>20.07</v>
      </c>
      <c r="CQ73" s="303">
        <v>288.04000000000002</v>
      </c>
      <c r="CR73" s="302">
        <v>0</v>
      </c>
      <c r="CS73" s="302">
        <v>0</v>
      </c>
      <c r="CT73" s="302">
        <v>0</v>
      </c>
      <c r="CU73" s="302">
        <v>20.07</v>
      </c>
      <c r="CV73" s="302">
        <v>0</v>
      </c>
      <c r="CW73" s="302">
        <v>20.07</v>
      </c>
      <c r="CX73" s="302">
        <v>20.07</v>
      </c>
      <c r="CY73" s="302">
        <v>0</v>
      </c>
      <c r="CZ73" s="302">
        <v>20.07</v>
      </c>
      <c r="DA73" s="302">
        <v>288.04000000000002</v>
      </c>
      <c r="DB73" s="302">
        <v>0</v>
      </c>
      <c r="DC73" s="302">
        <v>0</v>
      </c>
      <c r="DD73" s="302">
        <v>0</v>
      </c>
      <c r="DE73" s="302">
        <v>0</v>
      </c>
      <c r="DF73" s="302">
        <v>0</v>
      </c>
      <c r="DG73" s="302">
        <v>0</v>
      </c>
      <c r="DH73" s="302">
        <v>0</v>
      </c>
      <c r="DI73" s="302">
        <v>0</v>
      </c>
      <c r="DJ73" s="302">
        <v>0</v>
      </c>
      <c r="DK73" s="302">
        <v>0</v>
      </c>
      <c r="DL73" s="303">
        <v>3.22</v>
      </c>
      <c r="DM73" s="303">
        <v>0</v>
      </c>
      <c r="DN73" s="303">
        <v>3.22</v>
      </c>
      <c r="DO73" s="303">
        <v>371.31</v>
      </c>
      <c r="DP73" s="303">
        <v>0</v>
      </c>
      <c r="DQ73" s="303">
        <v>371.31</v>
      </c>
      <c r="DR73" s="303">
        <v>374.53000000000003</v>
      </c>
      <c r="DS73" s="303">
        <v>0</v>
      </c>
      <c r="DT73" s="303">
        <v>374.53000000000003</v>
      </c>
      <c r="DU73" s="289"/>
      <c r="DV73" s="289"/>
      <c r="DW73" s="289"/>
      <c r="DX73" s="289"/>
      <c r="DY73" s="289"/>
      <c r="DZ73" s="289"/>
      <c r="EA73" s="289"/>
      <c r="EB73" s="289"/>
      <c r="EC73" s="289"/>
      <c r="ED73" s="289"/>
      <c r="EE73" s="289"/>
      <c r="EF73" s="289"/>
      <c r="EG73" s="289"/>
      <c r="EH73" s="289"/>
      <c r="EI73" s="289"/>
      <c r="EJ73" s="289"/>
      <c r="EK73" s="289"/>
      <c r="EL73" s="289"/>
      <c r="EM73" s="289"/>
      <c r="EN73" s="289"/>
      <c r="EO73" s="289"/>
      <c r="EP73" s="328"/>
      <c r="EQ73" s="305"/>
    </row>
    <row r="74" spans="1:147" ht="15">
      <c r="A74" s="288"/>
      <c r="B74" s="289"/>
      <c r="C74" s="289"/>
      <c r="D74" s="289"/>
      <c r="E74" s="289"/>
      <c r="F74" s="289"/>
      <c r="G74" s="289"/>
      <c r="H74" s="289"/>
      <c r="I74" s="289"/>
      <c r="J74" s="289"/>
      <c r="K74" s="289"/>
      <c r="L74" s="289"/>
      <c r="M74" s="289"/>
      <c r="N74" s="289"/>
      <c r="O74" s="289"/>
      <c r="P74" s="289"/>
      <c r="Q74" s="289" t="s">
        <v>644</v>
      </c>
      <c r="R74" s="297" t="s">
        <v>231</v>
      </c>
      <c r="S74" s="298" t="s">
        <v>383</v>
      </c>
      <c r="T74" s="298" t="s">
        <v>468</v>
      </c>
      <c r="U74" s="299" t="s">
        <v>469</v>
      </c>
      <c r="V74" s="300">
        <v>10.523999999999999</v>
      </c>
      <c r="W74" s="300">
        <v>4.0999999999999996</v>
      </c>
      <c r="X74" s="300">
        <v>0.99</v>
      </c>
      <c r="Y74" s="301">
        <v>5.09</v>
      </c>
      <c r="Z74" s="302">
        <v>0.44</v>
      </c>
      <c r="AA74" s="302">
        <v>0</v>
      </c>
      <c r="AB74" s="302">
        <v>0.44</v>
      </c>
      <c r="AC74" s="302">
        <v>0.11</v>
      </c>
      <c r="AD74" s="302">
        <v>0</v>
      </c>
      <c r="AE74" s="303">
        <v>0.11</v>
      </c>
      <c r="AF74" s="303">
        <v>0.55000000000000004</v>
      </c>
      <c r="AG74" s="303">
        <v>0</v>
      </c>
      <c r="AH74" s="303">
        <v>0.55000000000000004</v>
      </c>
      <c r="AI74" s="301">
        <v>5.4339999999999993</v>
      </c>
      <c r="AJ74" s="302">
        <v>0.42</v>
      </c>
      <c r="AK74" s="302">
        <v>0</v>
      </c>
      <c r="AL74" s="303">
        <v>0.42</v>
      </c>
      <c r="AM74" s="302">
        <v>0.31</v>
      </c>
      <c r="AN74" s="303">
        <v>0.73</v>
      </c>
      <c r="AO74" s="302">
        <v>0.04</v>
      </c>
      <c r="AP74" s="302">
        <v>0</v>
      </c>
      <c r="AQ74" s="302">
        <v>0.04</v>
      </c>
      <c r="AR74" s="302">
        <v>0</v>
      </c>
      <c r="AS74" s="302">
        <v>0</v>
      </c>
      <c r="AT74" s="302">
        <v>0</v>
      </c>
      <c r="AU74" s="302">
        <v>0.04</v>
      </c>
      <c r="AV74" s="302">
        <v>0</v>
      </c>
      <c r="AW74" s="302">
        <v>0.04</v>
      </c>
      <c r="AX74" s="302">
        <v>2.2000000000000002</v>
      </c>
      <c r="AY74" s="302">
        <v>89.54</v>
      </c>
      <c r="AZ74" s="303">
        <v>91.740000000000009</v>
      </c>
      <c r="BA74" s="302">
        <v>6.06</v>
      </c>
      <c r="BB74" s="302">
        <v>0</v>
      </c>
      <c r="BC74" s="302">
        <v>12.87</v>
      </c>
      <c r="BD74" s="303">
        <v>18.93</v>
      </c>
      <c r="BE74" s="297"/>
      <c r="BF74" s="297"/>
      <c r="BG74" s="302"/>
      <c r="BH74" s="297"/>
      <c r="BI74" s="297"/>
      <c r="BJ74" s="297"/>
      <c r="BK74" s="302"/>
      <c r="BL74" s="297"/>
      <c r="BM74" s="297"/>
      <c r="BN74" s="302"/>
      <c r="BO74" s="297"/>
      <c r="BP74" s="297"/>
      <c r="BQ74" s="297"/>
      <c r="BR74" s="302">
        <v>0</v>
      </c>
      <c r="BS74" s="302">
        <v>0.1</v>
      </c>
      <c r="BT74" s="302">
        <v>0.4</v>
      </c>
      <c r="BU74" s="303">
        <v>0.5</v>
      </c>
      <c r="BV74" s="302">
        <v>0</v>
      </c>
      <c r="BW74" s="302">
        <v>0</v>
      </c>
      <c r="BX74" s="303">
        <v>0</v>
      </c>
      <c r="BY74" s="302">
        <v>0.01</v>
      </c>
      <c r="BZ74" s="302">
        <v>0</v>
      </c>
      <c r="CA74" s="302">
        <v>0.01</v>
      </c>
      <c r="CB74" s="302">
        <v>0</v>
      </c>
      <c r="CC74" s="302">
        <v>0</v>
      </c>
      <c r="CD74" s="303">
        <v>0</v>
      </c>
      <c r="CE74" s="303">
        <v>0.01</v>
      </c>
      <c r="CF74" s="303">
        <v>0</v>
      </c>
      <c r="CG74" s="303">
        <v>0.01</v>
      </c>
      <c r="CH74" s="303">
        <v>0</v>
      </c>
      <c r="CI74" s="303">
        <v>0</v>
      </c>
      <c r="CJ74" s="303">
        <v>0</v>
      </c>
      <c r="CK74" s="303">
        <v>0</v>
      </c>
      <c r="CL74" s="303">
        <v>0</v>
      </c>
      <c r="CM74" s="303">
        <v>0</v>
      </c>
      <c r="CN74" s="303">
        <v>0</v>
      </c>
      <c r="CO74" s="303">
        <v>0</v>
      </c>
      <c r="CP74" s="303">
        <v>0</v>
      </c>
      <c r="CQ74" s="303">
        <v>0</v>
      </c>
      <c r="CR74" s="302">
        <v>0</v>
      </c>
      <c r="CS74" s="302">
        <v>0</v>
      </c>
      <c r="CT74" s="302">
        <v>0</v>
      </c>
      <c r="CU74" s="302">
        <v>0</v>
      </c>
      <c r="CV74" s="302">
        <v>0</v>
      </c>
      <c r="CW74" s="302">
        <v>0</v>
      </c>
      <c r="CX74" s="302">
        <v>0</v>
      </c>
      <c r="CY74" s="302">
        <v>0</v>
      </c>
      <c r="CZ74" s="302">
        <v>0</v>
      </c>
      <c r="DA74" s="302">
        <v>0</v>
      </c>
      <c r="DB74" s="302">
        <v>0</v>
      </c>
      <c r="DC74" s="302">
        <v>0</v>
      </c>
      <c r="DD74" s="302">
        <v>0</v>
      </c>
      <c r="DE74" s="302">
        <v>0</v>
      </c>
      <c r="DF74" s="302">
        <v>0</v>
      </c>
      <c r="DG74" s="302">
        <v>0</v>
      </c>
      <c r="DH74" s="302">
        <v>0</v>
      </c>
      <c r="DI74" s="302">
        <v>0</v>
      </c>
      <c r="DJ74" s="302">
        <v>0</v>
      </c>
      <c r="DK74" s="302">
        <v>0</v>
      </c>
      <c r="DL74" s="303">
        <v>3.21</v>
      </c>
      <c r="DM74" s="303">
        <v>0</v>
      </c>
      <c r="DN74" s="303">
        <v>3.21</v>
      </c>
      <c r="DO74" s="303">
        <v>90.050000000000011</v>
      </c>
      <c r="DP74" s="303">
        <v>0</v>
      </c>
      <c r="DQ74" s="303">
        <v>90.050000000000011</v>
      </c>
      <c r="DR74" s="303">
        <v>93.26</v>
      </c>
      <c r="DS74" s="303">
        <v>0</v>
      </c>
      <c r="DT74" s="303">
        <v>93.26</v>
      </c>
      <c r="DU74" s="289"/>
      <c r="DV74" s="289"/>
      <c r="DW74" s="289"/>
      <c r="DX74" s="289"/>
      <c r="DY74" s="289"/>
      <c r="DZ74" s="289"/>
      <c r="EA74" s="289"/>
      <c r="EB74" s="289"/>
      <c r="EC74" s="289"/>
      <c r="ED74" s="289"/>
      <c r="EE74" s="289"/>
      <c r="EF74" s="289"/>
      <c r="EG74" s="289"/>
      <c r="EH74" s="289"/>
      <c r="EI74" s="289"/>
      <c r="EJ74" s="289"/>
      <c r="EK74" s="289"/>
      <c r="EL74" s="289"/>
      <c r="EM74" s="289"/>
      <c r="EN74" s="289"/>
      <c r="EO74" s="289"/>
      <c r="EP74" s="328"/>
      <c r="EQ74" s="305"/>
    </row>
    <row r="75" spans="1:147" ht="15">
      <c r="A75" s="288"/>
      <c r="B75" s="289"/>
      <c r="C75" s="289"/>
      <c r="D75" s="289"/>
      <c r="E75" s="289"/>
      <c r="F75" s="289"/>
      <c r="G75" s="289"/>
      <c r="H75" s="289"/>
      <c r="I75" s="289"/>
      <c r="J75" s="289"/>
      <c r="K75" s="289"/>
      <c r="L75" s="289"/>
      <c r="M75" s="289"/>
      <c r="N75" s="289"/>
      <c r="O75" s="289"/>
      <c r="P75" s="289"/>
      <c r="Q75" s="289" t="s">
        <v>645</v>
      </c>
      <c r="R75" s="297" t="s">
        <v>231</v>
      </c>
      <c r="S75" s="298" t="s">
        <v>383</v>
      </c>
      <c r="T75" s="298" t="s">
        <v>470</v>
      </c>
      <c r="U75" s="299" t="s">
        <v>471</v>
      </c>
      <c r="V75" s="300">
        <v>9.2119999999999997</v>
      </c>
      <c r="W75" s="300">
        <v>4.1399999999999997</v>
      </c>
      <c r="X75" s="300">
        <v>3.94</v>
      </c>
      <c r="Y75" s="301">
        <v>8.08</v>
      </c>
      <c r="Z75" s="302">
        <v>0.71</v>
      </c>
      <c r="AA75" s="302">
        <v>0</v>
      </c>
      <c r="AB75" s="302">
        <v>0.71</v>
      </c>
      <c r="AC75" s="302">
        <v>0.68</v>
      </c>
      <c r="AD75" s="302">
        <v>0</v>
      </c>
      <c r="AE75" s="303">
        <v>0.68</v>
      </c>
      <c r="AF75" s="303">
        <v>1.39</v>
      </c>
      <c r="AG75" s="303">
        <v>0</v>
      </c>
      <c r="AH75" s="303">
        <v>1.39</v>
      </c>
      <c r="AI75" s="301">
        <v>1.1320000000000001</v>
      </c>
      <c r="AJ75" s="302">
        <v>0.09</v>
      </c>
      <c r="AK75" s="302">
        <v>0</v>
      </c>
      <c r="AL75" s="303">
        <v>0.09</v>
      </c>
      <c r="AM75" s="302">
        <v>0.79</v>
      </c>
      <c r="AN75" s="303">
        <v>0.88</v>
      </c>
      <c r="AO75" s="302">
        <v>0.08</v>
      </c>
      <c r="AP75" s="302">
        <v>0</v>
      </c>
      <c r="AQ75" s="302">
        <v>0.08</v>
      </c>
      <c r="AR75" s="302">
        <v>0</v>
      </c>
      <c r="AS75" s="302">
        <v>0</v>
      </c>
      <c r="AT75" s="302">
        <v>0</v>
      </c>
      <c r="AU75" s="302">
        <v>0.08</v>
      </c>
      <c r="AV75" s="302">
        <v>0</v>
      </c>
      <c r="AW75" s="302">
        <v>0.08</v>
      </c>
      <c r="AX75" s="302">
        <v>1.27</v>
      </c>
      <c r="AY75" s="302">
        <v>210.94</v>
      </c>
      <c r="AZ75" s="303">
        <v>212.21</v>
      </c>
      <c r="BA75" s="302">
        <v>9.67</v>
      </c>
      <c r="BB75" s="302">
        <v>0</v>
      </c>
      <c r="BC75" s="302">
        <v>40.229999999999997</v>
      </c>
      <c r="BD75" s="303">
        <v>49.9</v>
      </c>
      <c r="BE75" s="297"/>
      <c r="BF75" s="297"/>
      <c r="BG75" s="302"/>
      <c r="BH75" s="297"/>
      <c r="BI75" s="297"/>
      <c r="BJ75" s="297"/>
      <c r="BK75" s="302"/>
      <c r="BL75" s="297"/>
      <c r="BM75" s="297"/>
      <c r="BN75" s="302"/>
      <c r="BO75" s="297"/>
      <c r="BP75" s="297"/>
      <c r="BQ75" s="297"/>
      <c r="BR75" s="302">
        <v>0</v>
      </c>
      <c r="BS75" s="302">
        <v>0.36</v>
      </c>
      <c r="BT75" s="302">
        <v>0.82</v>
      </c>
      <c r="BU75" s="303">
        <v>1.18</v>
      </c>
      <c r="BV75" s="302">
        <v>0</v>
      </c>
      <c r="BW75" s="302">
        <v>0</v>
      </c>
      <c r="BX75" s="303">
        <v>0</v>
      </c>
      <c r="BY75" s="302">
        <v>0.09</v>
      </c>
      <c r="BZ75" s="302">
        <v>0</v>
      </c>
      <c r="CA75" s="302">
        <v>0.09</v>
      </c>
      <c r="CB75" s="302">
        <v>2.0299999999999998</v>
      </c>
      <c r="CC75" s="302">
        <v>0</v>
      </c>
      <c r="CD75" s="303">
        <v>2.0299999999999998</v>
      </c>
      <c r="CE75" s="303">
        <v>2.1199999999999997</v>
      </c>
      <c r="CF75" s="303">
        <v>0</v>
      </c>
      <c r="CG75" s="303">
        <v>2.1199999999999997</v>
      </c>
      <c r="CH75" s="303">
        <v>0.1</v>
      </c>
      <c r="CI75" s="303">
        <v>0</v>
      </c>
      <c r="CJ75" s="303">
        <v>0.1</v>
      </c>
      <c r="CK75" s="303">
        <v>27.8</v>
      </c>
      <c r="CL75" s="303">
        <v>0</v>
      </c>
      <c r="CM75" s="303">
        <v>27.8</v>
      </c>
      <c r="CN75" s="303">
        <v>27.900000000000002</v>
      </c>
      <c r="CO75" s="303">
        <v>0</v>
      </c>
      <c r="CP75" s="303">
        <v>27.900000000000002</v>
      </c>
      <c r="CQ75" s="303">
        <v>16545.7</v>
      </c>
      <c r="CR75" s="302">
        <v>0</v>
      </c>
      <c r="CS75" s="302">
        <v>0</v>
      </c>
      <c r="CT75" s="302">
        <v>0</v>
      </c>
      <c r="CU75" s="302">
        <v>0</v>
      </c>
      <c r="CV75" s="302">
        <v>0</v>
      </c>
      <c r="CW75" s="302">
        <v>0</v>
      </c>
      <c r="CX75" s="302">
        <v>0</v>
      </c>
      <c r="CY75" s="302">
        <v>0</v>
      </c>
      <c r="CZ75" s="302">
        <v>0</v>
      </c>
      <c r="DA75" s="302">
        <v>0</v>
      </c>
      <c r="DB75" s="302">
        <v>0.1</v>
      </c>
      <c r="DC75" s="302">
        <v>0</v>
      </c>
      <c r="DD75" s="302">
        <v>0.1</v>
      </c>
      <c r="DE75" s="302">
        <v>27.8</v>
      </c>
      <c r="DF75" s="302">
        <v>0</v>
      </c>
      <c r="DG75" s="302">
        <v>27.8</v>
      </c>
      <c r="DH75" s="302">
        <v>27.900000000000002</v>
      </c>
      <c r="DI75" s="302">
        <v>0</v>
      </c>
      <c r="DJ75" s="302">
        <v>27.900000000000002</v>
      </c>
      <c r="DK75" s="302">
        <v>16545.7</v>
      </c>
      <c r="DL75" s="303">
        <v>2.6999999999999997</v>
      </c>
      <c r="DM75" s="303">
        <v>0</v>
      </c>
      <c r="DN75" s="303">
        <v>2.6999999999999997</v>
      </c>
      <c r="DO75" s="303">
        <v>242.27</v>
      </c>
      <c r="DP75" s="303">
        <v>0</v>
      </c>
      <c r="DQ75" s="303">
        <v>242.27</v>
      </c>
      <c r="DR75" s="303">
        <v>244.97</v>
      </c>
      <c r="DS75" s="303">
        <v>0</v>
      </c>
      <c r="DT75" s="303">
        <v>244.97</v>
      </c>
      <c r="DU75" s="289"/>
      <c r="DV75" s="289"/>
      <c r="DW75" s="289"/>
      <c r="DX75" s="289"/>
      <c r="DY75" s="289"/>
      <c r="DZ75" s="289"/>
      <c r="EA75" s="289"/>
      <c r="EB75" s="289"/>
      <c r="EC75" s="289"/>
      <c r="ED75" s="289"/>
      <c r="EE75" s="289"/>
      <c r="EF75" s="289"/>
      <c r="EG75" s="289"/>
      <c r="EH75" s="289"/>
      <c r="EI75" s="289"/>
      <c r="EJ75" s="289"/>
      <c r="EK75" s="289"/>
      <c r="EL75" s="289"/>
      <c r="EM75" s="327"/>
      <c r="EN75" s="289"/>
      <c r="EO75" s="289"/>
      <c r="EP75" s="328"/>
      <c r="EQ75" s="305"/>
    </row>
    <row r="76" spans="1:147" ht="15">
      <c r="A76" s="288"/>
      <c r="B76" s="289"/>
      <c r="C76" s="289"/>
      <c r="D76" s="289"/>
      <c r="E76" s="289"/>
      <c r="F76" s="289"/>
      <c r="G76" s="289"/>
      <c r="H76" s="289"/>
      <c r="I76" s="289"/>
      <c r="J76" s="289"/>
      <c r="K76" s="289"/>
      <c r="L76" s="289"/>
      <c r="M76" s="289"/>
      <c r="N76" s="289"/>
      <c r="O76" s="289"/>
      <c r="P76" s="289"/>
      <c r="Q76" s="289" t="s">
        <v>646</v>
      </c>
      <c r="R76" s="297" t="s">
        <v>231</v>
      </c>
      <c r="S76" s="298" t="s">
        <v>383</v>
      </c>
      <c r="T76" s="298" t="s">
        <v>472</v>
      </c>
      <c r="U76" s="299" t="s">
        <v>473</v>
      </c>
      <c r="V76" s="300">
        <v>11.057</v>
      </c>
      <c r="W76" s="300">
        <v>4.6100000000000003</v>
      </c>
      <c r="X76" s="300">
        <v>0.69</v>
      </c>
      <c r="Y76" s="301">
        <v>5.3000000000000007</v>
      </c>
      <c r="Z76" s="302">
        <v>0.64</v>
      </c>
      <c r="AA76" s="302">
        <v>0</v>
      </c>
      <c r="AB76" s="302">
        <v>0.64</v>
      </c>
      <c r="AC76" s="302">
        <v>0.09</v>
      </c>
      <c r="AD76" s="302">
        <v>0</v>
      </c>
      <c r="AE76" s="303">
        <v>0.09</v>
      </c>
      <c r="AF76" s="303">
        <v>0.73</v>
      </c>
      <c r="AG76" s="303">
        <v>0</v>
      </c>
      <c r="AH76" s="303">
        <v>0.73</v>
      </c>
      <c r="AI76" s="301">
        <v>5.7569999999999997</v>
      </c>
      <c r="AJ76" s="302">
        <v>0.43</v>
      </c>
      <c r="AK76" s="302">
        <v>0.02</v>
      </c>
      <c r="AL76" s="303">
        <v>0.45</v>
      </c>
      <c r="AM76" s="302">
        <v>0.41</v>
      </c>
      <c r="AN76" s="303">
        <v>0.86</v>
      </c>
      <c r="AO76" s="302">
        <v>0.41</v>
      </c>
      <c r="AP76" s="302">
        <v>0</v>
      </c>
      <c r="AQ76" s="302">
        <v>0.41</v>
      </c>
      <c r="AR76" s="302">
        <v>0</v>
      </c>
      <c r="AS76" s="302">
        <v>0</v>
      </c>
      <c r="AT76" s="302">
        <v>0</v>
      </c>
      <c r="AU76" s="302">
        <v>0.41</v>
      </c>
      <c r="AV76" s="302">
        <v>0</v>
      </c>
      <c r="AW76" s="302">
        <v>0.41</v>
      </c>
      <c r="AX76" s="302">
        <v>4.2699999999999996</v>
      </c>
      <c r="AY76" s="302">
        <v>50.78</v>
      </c>
      <c r="AZ76" s="303">
        <v>55.05</v>
      </c>
      <c r="BA76" s="302">
        <v>10.3</v>
      </c>
      <c r="BB76" s="302">
        <v>0</v>
      </c>
      <c r="BC76" s="302">
        <v>3.03</v>
      </c>
      <c r="BD76" s="303">
        <v>13.33</v>
      </c>
      <c r="BE76" s="297"/>
      <c r="BF76" s="297"/>
      <c r="BG76" s="302"/>
      <c r="BH76" s="297"/>
      <c r="BI76" s="297"/>
      <c r="BJ76" s="297"/>
      <c r="BK76" s="302"/>
      <c r="BL76" s="297"/>
      <c r="BM76" s="297"/>
      <c r="BN76" s="302"/>
      <c r="BO76" s="297"/>
      <c r="BP76" s="297"/>
      <c r="BQ76" s="297"/>
      <c r="BR76" s="302">
        <v>0</v>
      </c>
      <c r="BS76" s="302">
        <v>0.2</v>
      </c>
      <c r="BT76" s="302">
        <v>0.1</v>
      </c>
      <c r="BU76" s="303">
        <v>0.30000000000000004</v>
      </c>
      <c r="BV76" s="302">
        <v>0</v>
      </c>
      <c r="BW76" s="302">
        <v>0</v>
      </c>
      <c r="BX76" s="303">
        <v>0</v>
      </c>
      <c r="BY76" s="302">
        <v>0</v>
      </c>
      <c r="BZ76" s="302">
        <v>0</v>
      </c>
      <c r="CA76" s="302">
        <v>0</v>
      </c>
      <c r="CB76" s="302">
        <v>0.03</v>
      </c>
      <c r="CC76" s="302">
        <v>0</v>
      </c>
      <c r="CD76" s="303">
        <v>0.03</v>
      </c>
      <c r="CE76" s="303">
        <v>0.03</v>
      </c>
      <c r="CF76" s="303">
        <v>0</v>
      </c>
      <c r="CG76" s="303">
        <v>0.03</v>
      </c>
      <c r="CH76" s="303">
        <v>0</v>
      </c>
      <c r="CI76" s="303">
        <v>0</v>
      </c>
      <c r="CJ76" s="303">
        <v>0</v>
      </c>
      <c r="CK76" s="303">
        <v>0</v>
      </c>
      <c r="CL76" s="303">
        <v>0</v>
      </c>
      <c r="CM76" s="303">
        <v>0</v>
      </c>
      <c r="CN76" s="303">
        <v>0</v>
      </c>
      <c r="CO76" s="303">
        <v>0</v>
      </c>
      <c r="CP76" s="303">
        <v>0</v>
      </c>
      <c r="CQ76" s="303">
        <v>0</v>
      </c>
      <c r="CR76" s="302">
        <v>0</v>
      </c>
      <c r="CS76" s="302">
        <v>0</v>
      </c>
      <c r="CT76" s="302">
        <v>0</v>
      </c>
      <c r="CU76" s="302">
        <v>0</v>
      </c>
      <c r="CV76" s="302">
        <v>0</v>
      </c>
      <c r="CW76" s="302">
        <v>0</v>
      </c>
      <c r="CX76" s="302">
        <v>0</v>
      </c>
      <c r="CY76" s="302">
        <v>0</v>
      </c>
      <c r="CZ76" s="302">
        <v>0</v>
      </c>
      <c r="DA76" s="302">
        <v>0</v>
      </c>
      <c r="DB76" s="302">
        <v>0</v>
      </c>
      <c r="DC76" s="302">
        <v>0</v>
      </c>
      <c r="DD76" s="302">
        <v>0</v>
      </c>
      <c r="DE76" s="302">
        <v>0</v>
      </c>
      <c r="DF76" s="302">
        <v>0</v>
      </c>
      <c r="DG76" s="302">
        <v>0</v>
      </c>
      <c r="DH76" s="302">
        <v>0</v>
      </c>
      <c r="DI76" s="302">
        <v>0</v>
      </c>
      <c r="DJ76" s="302">
        <v>0</v>
      </c>
      <c r="DK76" s="302">
        <v>0</v>
      </c>
      <c r="DL76" s="303">
        <v>5.95</v>
      </c>
      <c r="DM76" s="303">
        <v>0</v>
      </c>
      <c r="DN76" s="303">
        <v>5.95</v>
      </c>
      <c r="DO76" s="303">
        <v>51.02</v>
      </c>
      <c r="DP76" s="303">
        <v>0</v>
      </c>
      <c r="DQ76" s="303">
        <v>51.02</v>
      </c>
      <c r="DR76" s="303">
        <v>56.970000000000006</v>
      </c>
      <c r="DS76" s="303">
        <v>0</v>
      </c>
      <c r="DT76" s="303">
        <v>56.970000000000006</v>
      </c>
      <c r="DU76" s="289"/>
      <c r="DV76" s="289"/>
      <c r="DW76" s="289"/>
      <c r="DX76" s="289"/>
      <c r="DY76" s="289"/>
      <c r="DZ76" s="289"/>
      <c r="EA76" s="289"/>
      <c r="EB76" s="289"/>
      <c r="EC76" s="289"/>
      <c r="ED76" s="289"/>
      <c r="EE76" s="289"/>
      <c r="EF76" s="289"/>
      <c r="EG76" s="289"/>
      <c r="EH76" s="289"/>
      <c r="EI76" s="289"/>
      <c r="EJ76" s="289"/>
      <c r="EK76" s="289"/>
      <c r="EL76" s="289"/>
      <c r="EM76" s="289"/>
      <c r="EN76" s="289"/>
      <c r="EO76" s="289"/>
      <c r="EP76" s="328"/>
      <c r="EQ76" s="305"/>
    </row>
    <row r="77" spans="1:147">
      <c r="A77" s="288"/>
      <c r="B77" s="289"/>
      <c r="C77" s="289"/>
      <c r="D77" s="289"/>
      <c r="E77" s="289"/>
      <c r="F77" s="289"/>
      <c r="G77" s="289"/>
      <c r="H77" s="289"/>
      <c r="I77" s="289"/>
      <c r="J77" s="289"/>
      <c r="K77" s="289"/>
      <c r="L77" s="289"/>
      <c r="M77" s="289"/>
      <c r="N77" s="289"/>
      <c r="O77" s="289"/>
      <c r="P77" s="289"/>
      <c r="Q77" s="289" t="s">
        <v>647</v>
      </c>
      <c r="R77" s="297" t="s">
        <v>231</v>
      </c>
      <c r="S77" s="298" t="s">
        <v>383</v>
      </c>
      <c r="T77" s="298" t="s">
        <v>474</v>
      </c>
      <c r="U77" s="299" t="s">
        <v>475</v>
      </c>
      <c r="V77" s="300">
        <v>3.524</v>
      </c>
      <c r="W77" s="300">
        <v>2.0499999999999998</v>
      </c>
      <c r="X77" s="300">
        <v>0.36</v>
      </c>
      <c r="Y77" s="301">
        <v>2.4099999999999997</v>
      </c>
      <c r="Z77" s="302">
        <v>0.31</v>
      </c>
      <c r="AA77" s="302">
        <v>0</v>
      </c>
      <c r="AB77" s="302">
        <v>0.31</v>
      </c>
      <c r="AC77" s="302">
        <v>0.05</v>
      </c>
      <c r="AD77" s="302">
        <v>0</v>
      </c>
      <c r="AE77" s="303">
        <v>0.05</v>
      </c>
      <c r="AF77" s="303">
        <v>0.36</v>
      </c>
      <c r="AG77" s="303">
        <v>0</v>
      </c>
      <c r="AH77" s="303">
        <v>0.36</v>
      </c>
      <c r="AI77" s="301">
        <v>1.1140000000000003</v>
      </c>
      <c r="AJ77" s="302">
        <v>0.09</v>
      </c>
      <c r="AK77" s="302">
        <v>0</v>
      </c>
      <c r="AL77" s="303">
        <v>0.09</v>
      </c>
      <c r="AM77" s="302">
        <v>0.2</v>
      </c>
      <c r="AN77" s="303">
        <v>0.29000000000000004</v>
      </c>
      <c r="AO77" s="302">
        <v>0.06</v>
      </c>
      <c r="AP77" s="302">
        <v>0</v>
      </c>
      <c r="AQ77" s="302">
        <v>0.06</v>
      </c>
      <c r="AR77" s="302">
        <v>0</v>
      </c>
      <c r="AS77" s="302">
        <v>0</v>
      </c>
      <c r="AT77" s="302">
        <v>0</v>
      </c>
      <c r="AU77" s="302">
        <v>0.06</v>
      </c>
      <c r="AV77" s="302">
        <v>0</v>
      </c>
      <c r="AW77" s="302">
        <v>0.06</v>
      </c>
      <c r="AX77" s="302">
        <v>9.2799999999999994</v>
      </c>
      <c r="AY77" s="302">
        <v>3.44</v>
      </c>
      <c r="AZ77" s="303">
        <v>12.719999999999999</v>
      </c>
      <c r="BA77" s="302">
        <v>6.83</v>
      </c>
      <c r="BB77" s="302">
        <v>0</v>
      </c>
      <c r="BC77" s="302">
        <v>0.49</v>
      </c>
      <c r="BD77" s="303">
        <v>7.32</v>
      </c>
      <c r="BE77" s="297"/>
      <c r="BF77" s="297"/>
      <c r="BG77" s="302"/>
      <c r="BH77" s="297"/>
      <c r="BI77" s="297"/>
      <c r="BJ77" s="297"/>
      <c r="BK77" s="302"/>
      <c r="BL77" s="297"/>
      <c r="BM77" s="297"/>
      <c r="BN77" s="302"/>
      <c r="BO77" s="297"/>
      <c r="BP77" s="297"/>
      <c r="BQ77" s="297"/>
      <c r="BR77" s="302">
        <v>0</v>
      </c>
      <c r="BS77" s="302">
        <v>0.1</v>
      </c>
      <c r="BT77" s="302">
        <v>0.32</v>
      </c>
      <c r="BU77" s="303">
        <v>0.42000000000000004</v>
      </c>
      <c r="BV77" s="302">
        <v>0</v>
      </c>
      <c r="BW77" s="302">
        <v>0</v>
      </c>
      <c r="BX77" s="303">
        <v>0</v>
      </c>
      <c r="BY77" s="302">
        <v>0.02</v>
      </c>
      <c r="BZ77" s="302">
        <v>0.09</v>
      </c>
      <c r="CA77" s="302">
        <v>0.11</v>
      </c>
      <c r="CB77" s="302">
        <v>0</v>
      </c>
      <c r="CC77" s="302">
        <v>0</v>
      </c>
      <c r="CD77" s="303">
        <v>0</v>
      </c>
      <c r="CE77" s="303">
        <v>0.02</v>
      </c>
      <c r="CF77" s="303">
        <v>0.09</v>
      </c>
      <c r="CG77" s="303">
        <v>0.11</v>
      </c>
      <c r="CH77" s="303">
        <v>0</v>
      </c>
      <c r="CI77" s="303">
        <v>0</v>
      </c>
      <c r="CJ77" s="303">
        <v>0</v>
      </c>
      <c r="CK77" s="303">
        <v>0</v>
      </c>
      <c r="CL77" s="303">
        <v>0</v>
      </c>
      <c r="CM77" s="303">
        <v>0</v>
      </c>
      <c r="CN77" s="303">
        <v>0</v>
      </c>
      <c r="CO77" s="303">
        <v>0</v>
      </c>
      <c r="CP77" s="303">
        <v>0</v>
      </c>
      <c r="CQ77" s="303">
        <v>0</v>
      </c>
      <c r="CR77" s="302">
        <v>0</v>
      </c>
      <c r="CS77" s="302">
        <v>0</v>
      </c>
      <c r="CT77" s="302">
        <v>0</v>
      </c>
      <c r="CU77" s="302">
        <v>0</v>
      </c>
      <c r="CV77" s="302">
        <v>0</v>
      </c>
      <c r="CW77" s="302">
        <v>0</v>
      </c>
      <c r="CX77" s="302">
        <v>0</v>
      </c>
      <c r="CY77" s="302">
        <v>0</v>
      </c>
      <c r="CZ77" s="302">
        <v>0</v>
      </c>
      <c r="DA77" s="302">
        <v>0</v>
      </c>
      <c r="DB77" s="302">
        <v>0</v>
      </c>
      <c r="DC77" s="302">
        <v>0</v>
      </c>
      <c r="DD77" s="302">
        <v>0</v>
      </c>
      <c r="DE77" s="302">
        <v>0</v>
      </c>
      <c r="DF77" s="302">
        <v>0</v>
      </c>
      <c r="DG77" s="302">
        <v>0</v>
      </c>
      <c r="DH77" s="302">
        <v>0</v>
      </c>
      <c r="DI77" s="302">
        <v>0</v>
      </c>
      <c r="DJ77" s="302">
        <v>0</v>
      </c>
      <c r="DK77" s="302">
        <v>0</v>
      </c>
      <c r="DL77" s="303">
        <v>9.86</v>
      </c>
      <c r="DM77" s="303">
        <v>0.09</v>
      </c>
      <c r="DN77" s="303">
        <v>9.9499999999999993</v>
      </c>
      <c r="DO77" s="303">
        <v>3.8099999999999996</v>
      </c>
      <c r="DP77" s="303">
        <v>0</v>
      </c>
      <c r="DQ77" s="303">
        <v>3.8099999999999996</v>
      </c>
      <c r="DR77" s="303">
        <v>13.669999999999998</v>
      </c>
      <c r="DS77" s="303">
        <v>0.09</v>
      </c>
      <c r="DT77" s="303">
        <v>13.759999999999998</v>
      </c>
      <c r="DU77" s="289"/>
      <c r="DV77" s="289"/>
      <c r="DW77" s="289"/>
      <c r="DX77" s="289"/>
      <c r="DY77" s="289"/>
      <c r="DZ77" s="289"/>
      <c r="EA77" s="289"/>
      <c r="EB77" s="289"/>
      <c r="EC77" s="289"/>
      <c r="ED77" s="289"/>
      <c r="EE77" s="289"/>
      <c r="EF77" s="289"/>
      <c r="EG77" s="289"/>
      <c r="EH77" s="289"/>
      <c r="EI77" s="289"/>
      <c r="EJ77" s="289"/>
      <c r="EK77" s="289"/>
      <c r="EL77" s="289"/>
      <c r="EM77" s="289"/>
      <c r="EN77" s="289"/>
      <c r="EO77" s="289"/>
      <c r="EP77" s="289"/>
      <c r="EQ77" s="305"/>
    </row>
    <row r="78" spans="1:147" ht="15">
      <c r="A78" s="288"/>
      <c r="B78" s="289"/>
      <c r="C78" s="289"/>
      <c r="D78" s="289"/>
      <c r="E78" s="289"/>
      <c r="F78" s="289"/>
      <c r="G78" s="289"/>
      <c r="H78" s="289"/>
      <c r="I78" s="289"/>
      <c r="J78" s="289"/>
      <c r="K78" s="289"/>
      <c r="L78" s="289"/>
      <c r="M78" s="289"/>
      <c r="N78" s="289"/>
      <c r="O78" s="289"/>
      <c r="P78" s="289"/>
      <c r="Q78" s="289" t="s">
        <v>648</v>
      </c>
      <c r="R78" s="297" t="s">
        <v>231</v>
      </c>
      <c r="S78" s="298" t="s">
        <v>383</v>
      </c>
      <c r="T78" s="298" t="s">
        <v>476</v>
      </c>
      <c r="U78" s="299" t="s">
        <v>477</v>
      </c>
      <c r="V78" s="300">
        <v>32.981999999999999</v>
      </c>
      <c r="W78" s="300">
        <v>0.1</v>
      </c>
      <c r="X78" s="300">
        <v>32.47</v>
      </c>
      <c r="Y78" s="301">
        <v>32.57</v>
      </c>
      <c r="Z78" s="302">
        <v>0.04</v>
      </c>
      <c r="AA78" s="302">
        <v>0</v>
      </c>
      <c r="AB78" s="302">
        <v>0.04</v>
      </c>
      <c r="AC78" s="302">
        <v>12.47</v>
      </c>
      <c r="AD78" s="302">
        <v>0</v>
      </c>
      <c r="AE78" s="303">
        <v>12.47</v>
      </c>
      <c r="AF78" s="303">
        <v>12.51</v>
      </c>
      <c r="AG78" s="303">
        <v>0</v>
      </c>
      <c r="AH78" s="303">
        <v>12.51</v>
      </c>
      <c r="AI78" s="301">
        <v>0.41199999999999903</v>
      </c>
      <c r="AJ78" s="302">
        <v>0.03</v>
      </c>
      <c r="AK78" s="302">
        <v>0</v>
      </c>
      <c r="AL78" s="303">
        <v>0.03</v>
      </c>
      <c r="AM78" s="302">
        <v>7.13</v>
      </c>
      <c r="AN78" s="303">
        <v>7.16</v>
      </c>
      <c r="AO78" s="302">
        <v>2.46</v>
      </c>
      <c r="AP78" s="302">
        <v>0</v>
      </c>
      <c r="AQ78" s="302">
        <v>2.46</v>
      </c>
      <c r="AR78" s="302">
        <v>0</v>
      </c>
      <c r="AS78" s="302">
        <v>0</v>
      </c>
      <c r="AT78" s="302">
        <v>0</v>
      </c>
      <c r="AU78" s="302">
        <v>2.46</v>
      </c>
      <c r="AV78" s="302">
        <v>0</v>
      </c>
      <c r="AW78" s="302">
        <v>2.46</v>
      </c>
      <c r="AX78" s="302">
        <v>0.56000000000000005</v>
      </c>
      <c r="AY78" s="302">
        <v>32.22</v>
      </c>
      <c r="AZ78" s="303">
        <v>32.78</v>
      </c>
      <c r="BA78" s="302">
        <v>4.67</v>
      </c>
      <c r="BB78" s="302">
        <v>0</v>
      </c>
      <c r="BC78" s="302">
        <v>7.72</v>
      </c>
      <c r="BD78" s="303">
        <v>12.39</v>
      </c>
      <c r="BE78" s="297"/>
      <c r="BF78" s="297"/>
      <c r="BG78" s="302"/>
      <c r="BH78" s="297"/>
      <c r="BI78" s="297"/>
      <c r="BJ78" s="297"/>
      <c r="BK78" s="302"/>
      <c r="BL78" s="297"/>
      <c r="BM78" s="297"/>
      <c r="BN78" s="302"/>
      <c r="BO78" s="297"/>
      <c r="BP78" s="297"/>
      <c r="BQ78" s="297"/>
      <c r="BR78" s="302">
        <v>0</v>
      </c>
      <c r="BS78" s="302">
        <v>0.04</v>
      </c>
      <c r="BT78" s="302">
        <v>0.06</v>
      </c>
      <c r="BU78" s="303">
        <v>0.1</v>
      </c>
      <c r="BV78" s="302">
        <v>0</v>
      </c>
      <c r="BW78" s="302">
        <v>0</v>
      </c>
      <c r="BX78" s="303">
        <v>0</v>
      </c>
      <c r="BY78" s="302">
        <v>0.56000000000000005</v>
      </c>
      <c r="BZ78" s="302">
        <v>2.39</v>
      </c>
      <c r="CA78" s="302">
        <v>2.95</v>
      </c>
      <c r="CB78" s="302">
        <v>15.91</v>
      </c>
      <c r="CC78" s="302">
        <v>0</v>
      </c>
      <c r="CD78" s="303">
        <v>15.91</v>
      </c>
      <c r="CE78" s="303">
        <v>16.47</v>
      </c>
      <c r="CF78" s="303">
        <v>2.39</v>
      </c>
      <c r="CG78" s="303">
        <v>18.86</v>
      </c>
      <c r="CH78" s="303">
        <v>0</v>
      </c>
      <c r="CI78" s="303">
        <v>0</v>
      </c>
      <c r="CJ78" s="303">
        <v>0</v>
      </c>
      <c r="CK78" s="303">
        <v>0</v>
      </c>
      <c r="CL78" s="303">
        <v>0</v>
      </c>
      <c r="CM78" s="303">
        <v>0</v>
      </c>
      <c r="CN78" s="303">
        <v>0</v>
      </c>
      <c r="CO78" s="303">
        <v>0</v>
      </c>
      <c r="CP78" s="303">
        <v>0</v>
      </c>
      <c r="CQ78" s="303">
        <v>0</v>
      </c>
      <c r="CR78" s="302">
        <v>0</v>
      </c>
      <c r="CS78" s="302">
        <v>0</v>
      </c>
      <c r="CT78" s="302">
        <v>0</v>
      </c>
      <c r="CU78" s="302">
        <v>0</v>
      </c>
      <c r="CV78" s="302">
        <v>0</v>
      </c>
      <c r="CW78" s="302">
        <v>0</v>
      </c>
      <c r="CX78" s="302">
        <v>0</v>
      </c>
      <c r="CY78" s="302">
        <v>0</v>
      </c>
      <c r="CZ78" s="302">
        <v>0</v>
      </c>
      <c r="DA78" s="302">
        <v>0</v>
      </c>
      <c r="DB78" s="302">
        <v>0</v>
      </c>
      <c r="DC78" s="302">
        <v>0</v>
      </c>
      <c r="DD78" s="302">
        <v>0</v>
      </c>
      <c r="DE78" s="302">
        <v>0</v>
      </c>
      <c r="DF78" s="302">
        <v>0</v>
      </c>
      <c r="DG78" s="302">
        <v>0</v>
      </c>
      <c r="DH78" s="302">
        <v>0</v>
      </c>
      <c r="DI78" s="302">
        <v>0</v>
      </c>
      <c r="DJ78" s="302">
        <v>0</v>
      </c>
      <c r="DK78" s="302">
        <v>0</v>
      </c>
      <c r="DL78" s="303">
        <v>3.69</v>
      </c>
      <c r="DM78" s="303">
        <v>2.39</v>
      </c>
      <c r="DN78" s="303">
        <v>6.08</v>
      </c>
      <c r="DO78" s="303">
        <v>60.66</v>
      </c>
      <c r="DP78" s="303">
        <v>0</v>
      </c>
      <c r="DQ78" s="303">
        <v>60.66</v>
      </c>
      <c r="DR78" s="303">
        <v>64.349999999999994</v>
      </c>
      <c r="DS78" s="303">
        <v>2.39</v>
      </c>
      <c r="DT78" s="303">
        <v>66.739999999999995</v>
      </c>
      <c r="DU78" s="289"/>
      <c r="DV78" s="289"/>
      <c r="DW78" s="289"/>
      <c r="DX78" s="289"/>
      <c r="DY78" s="289"/>
      <c r="DZ78" s="289"/>
      <c r="EA78" s="289"/>
      <c r="EB78" s="289"/>
      <c r="EC78" s="289"/>
      <c r="ED78" s="289"/>
      <c r="EE78" s="289"/>
      <c r="EF78" s="289"/>
      <c r="EG78" s="289"/>
      <c r="EH78" s="289"/>
      <c r="EI78" s="289"/>
      <c r="EJ78" s="289"/>
      <c r="EK78" s="289"/>
      <c r="EL78" s="289"/>
      <c r="EM78" s="289"/>
      <c r="EN78" s="289"/>
      <c r="EO78" s="289"/>
      <c r="EP78" s="328"/>
      <c r="EQ78" s="305"/>
    </row>
    <row r="79" spans="1:147" ht="15">
      <c r="A79" s="288"/>
      <c r="B79" s="289"/>
      <c r="C79" s="289"/>
      <c r="D79" s="289"/>
      <c r="E79" s="289"/>
      <c r="F79" s="289"/>
      <c r="G79" s="289"/>
      <c r="H79" s="289"/>
      <c r="I79" s="289"/>
      <c r="J79" s="289"/>
      <c r="K79" s="289"/>
      <c r="L79" s="289"/>
      <c r="M79" s="289"/>
      <c r="N79" s="289"/>
      <c r="O79" s="289"/>
      <c r="P79" s="289"/>
      <c r="Q79" s="289" t="s">
        <v>649</v>
      </c>
      <c r="R79" s="297" t="s">
        <v>231</v>
      </c>
      <c r="S79" s="298" t="s">
        <v>383</v>
      </c>
      <c r="T79" s="298" t="s">
        <v>478</v>
      </c>
      <c r="U79" s="299" t="s">
        <v>479</v>
      </c>
      <c r="V79" s="300">
        <v>8.4930000000000003</v>
      </c>
      <c r="W79" s="300">
        <v>1.0900000000000001</v>
      </c>
      <c r="X79" s="300">
        <v>2.31</v>
      </c>
      <c r="Y79" s="301">
        <v>3.4000000000000004</v>
      </c>
      <c r="Z79" s="302">
        <v>0.2</v>
      </c>
      <c r="AA79" s="302">
        <v>0</v>
      </c>
      <c r="AB79" s="302">
        <v>0.2</v>
      </c>
      <c r="AC79" s="302">
        <v>0.43</v>
      </c>
      <c r="AD79" s="302">
        <v>0</v>
      </c>
      <c r="AE79" s="303">
        <v>0.43</v>
      </c>
      <c r="AF79" s="303">
        <v>0.63</v>
      </c>
      <c r="AG79" s="303">
        <v>0</v>
      </c>
      <c r="AH79" s="303">
        <v>0.63</v>
      </c>
      <c r="AI79" s="301">
        <v>5.093</v>
      </c>
      <c r="AJ79" s="302">
        <v>0.38</v>
      </c>
      <c r="AK79" s="302">
        <v>0.02</v>
      </c>
      <c r="AL79" s="303">
        <v>0.4</v>
      </c>
      <c r="AM79" s="302">
        <v>0.36</v>
      </c>
      <c r="AN79" s="303">
        <v>0.76</v>
      </c>
      <c r="AO79" s="302">
        <v>0.15</v>
      </c>
      <c r="AP79" s="302">
        <v>0</v>
      </c>
      <c r="AQ79" s="302">
        <v>0.15</v>
      </c>
      <c r="AR79" s="302">
        <v>0</v>
      </c>
      <c r="AS79" s="302">
        <v>0</v>
      </c>
      <c r="AT79" s="302">
        <v>0</v>
      </c>
      <c r="AU79" s="302">
        <v>0.15</v>
      </c>
      <c r="AV79" s="302">
        <v>0</v>
      </c>
      <c r="AW79" s="302">
        <v>0.15</v>
      </c>
      <c r="AX79" s="302">
        <v>0.61</v>
      </c>
      <c r="AY79" s="302">
        <v>103.93</v>
      </c>
      <c r="AZ79" s="303">
        <v>104.54</v>
      </c>
      <c r="BA79" s="302">
        <v>2.72</v>
      </c>
      <c r="BB79" s="302">
        <v>0</v>
      </c>
      <c r="BC79" s="302">
        <v>17</v>
      </c>
      <c r="BD79" s="303">
        <v>19.72</v>
      </c>
      <c r="BE79" s="297"/>
      <c r="BF79" s="297"/>
      <c r="BG79" s="302"/>
      <c r="BH79" s="297"/>
      <c r="BI79" s="297"/>
      <c r="BJ79" s="297"/>
      <c r="BK79" s="302"/>
      <c r="BL79" s="297"/>
      <c r="BM79" s="297"/>
      <c r="BN79" s="302"/>
      <c r="BO79" s="297"/>
      <c r="BP79" s="297"/>
      <c r="BQ79" s="297"/>
      <c r="BR79" s="302">
        <v>0</v>
      </c>
      <c r="BS79" s="302">
        <v>0.49</v>
      </c>
      <c r="BT79" s="302">
        <v>0.26</v>
      </c>
      <c r="BU79" s="303">
        <v>0.75</v>
      </c>
      <c r="BV79" s="302">
        <v>0</v>
      </c>
      <c r="BW79" s="302">
        <v>0</v>
      </c>
      <c r="BX79" s="303">
        <v>0</v>
      </c>
      <c r="BY79" s="302">
        <v>0.01</v>
      </c>
      <c r="BZ79" s="302">
        <v>0.06</v>
      </c>
      <c r="CA79" s="302">
        <v>6.9999999999999993E-2</v>
      </c>
      <c r="CB79" s="302">
        <v>0.41</v>
      </c>
      <c r="CC79" s="302">
        <v>0</v>
      </c>
      <c r="CD79" s="303">
        <v>0.41</v>
      </c>
      <c r="CE79" s="303">
        <v>0.42</v>
      </c>
      <c r="CF79" s="303">
        <v>0.06</v>
      </c>
      <c r="CG79" s="303">
        <v>0.48</v>
      </c>
      <c r="CH79" s="303">
        <v>0</v>
      </c>
      <c r="CI79" s="303">
        <v>0</v>
      </c>
      <c r="CJ79" s="303">
        <v>0</v>
      </c>
      <c r="CK79" s="303">
        <v>0</v>
      </c>
      <c r="CL79" s="303">
        <v>0</v>
      </c>
      <c r="CM79" s="303">
        <v>0</v>
      </c>
      <c r="CN79" s="303">
        <v>0</v>
      </c>
      <c r="CO79" s="303">
        <v>0</v>
      </c>
      <c r="CP79" s="303">
        <v>0</v>
      </c>
      <c r="CQ79" s="303">
        <v>0</v>
      </c>
      <c r="CR79" s="302">
        <v>0</v>
      </c>
      <c r="CS79" s="302">
        <v>0</v>
      </c>
      <c r="CT79" s="302">
        <v>0</v>
      </c>
      <c r="CU79" s="302">
        <v>0</v>
      </c>
      <c r="CV79" s="302">
        <v>0</v>
      </c>
      <c r="CW79" s="302">
        <v>0</v>
      </c>
      <c r="CX79" s="302">
        <v>0</v>
      </c>
      <c r="CY79" s="302">
        <v>0</v>
      </c>
      <c r="CZ79" s="302">
        <v>0</v>
      </c>
      <c r="DA79" s="302">
        <v>0</v>
      </c>
      <c r="DB79" s="302">
        <v>0</v>
      </c>
      <c r="DC79" s="302">
        <v>0</v>
      </c>
      <c r="DD79" s="302">
        <v>0</v>
      </c>
      <c r="DE79" s="302">
        <v>0</v>
      </c>
      <c r="DF79" s="302">
        <v>0</v>
      </c>
      <c r="DG79" s="302">
        <v>0</v>
      </c>
      <c r="DH79" s="302">
        <v>0</v>
      </c>
      <c r="DI79" s="302">
        <v>0</v>
      </c>
      <c r="DJ79" s="302">
        <v>0</v>
      </c>
      <c r="DK79" s="302">
        <v>0</v>
      </c>
      <c r="DL79" s="303">
        <v>1.84</v>
      </c>
      <c r="DM79" s="303">
        <v>0.06</v>
      </c>
      <c r="DN79" s="303">
        <v>1.9000000000000001</v>
      </c>
      <c r="DO79" s="303">
        <v>105.05000000000001</v>
      </c>
      <c r="DP79" s="303">
        <v>0</v>
      </c>
      <c r="DQ79" s="303">
        <v>105.05000000000001</v>
      </c>
      <c r="DR79" s="303">
        <v>106.89000000000001</v>
      </c>
      <c r="DS79" s="303">
        <v>0.06</v>
      </c>
      <c r="DT79" s="303">
        <v>106.95000000000002</v>
      </c>
      <c r="DU79" s="289"/>
      <c r="DV79" s="289"/>
      <c r="DW79" s="289"/>
      <c r="DX79" s="289"/>
      <c r="DY79" s="289"/>
      <c r="DZ79" s="289"/>
      <c r="EA79" s="289"/>
      <c r="EB79" s="289"/>
      <c r="EC79" s="289"/>
      <c r="ED79" s="289"/>
      <c r="EE79" s="289"/>
      <c r="EF79" s="289"/>
      <c r="EG79" s="289"/>
      <c r="EH79" s="289"/>
      <c r="EI79" s="289"/>
      <c r="EJ79" s="289"/>
      <c r="EK79" s="289"/>
      <c r="EL79" s="289"/>
      <c r="EM79" s="289"/>
      <c r="EN79" s="289"/>
      <c r="EO79" s="289"/>
      <c r="EP79" s="328"/>
      <c r="EQ79" s="305"/>
    </row>
    <row r="80" spans="1:147" ht="15">
      <c r="A80" s="288"/>
      <c r="B80" s="289"/>
      <c r="C80" s="289"/>
      <c r="D80" s="289"/>
      <c r="E80" s="289"/>
      <c r="F80" s="289"/>
      <c r="G80" s="289"/>
      <c r="H80" s="289"/>
      <c r="I80" s="289"/>
      <c r="J80" s="289"/>
      <c r="K80" s="289"/>
      <c r="L80" s="289"/>
      <c r="M80" s="289"/>
      <c r="N80" s="289"/>
      <c r="O80" s="289"/>
      <c r="P80" s="289"/>
      <c r="Q80" s="289" t="s">
        <v>650</v>
      </c>
      <c r="R80" s="297" t="s">
        <v>231</v>
      </c>
      <c r="S80" s="298" t="s">
        <v>383</v>
      </c>
      <c r="T80" s="298" t="s">
        <v>480</v>
      </c>
      <c r="U80" s="299" t="s">
        <v>481</v>
      </c>
      <c r="V80" s="300">
        <v>3.6720000000000002</v>
      </c>
      <c r="W80" s="300">
        <v>1.77</v>
      </c>
      <c r="X80" s="300">
        <v>0</v>
      </c>
      <c r="Y80" s="301">
        <v>1.77</v>
      </c>
      <c r="Z80" s="302">
        <v>0.32</v>
      </c>
      <c r="AA80" s="302">
        <v>0</v>
      </c>
      <c r="AB80" s="302">
        <v>0.32</v>
      </c>
      <c r="AC80" s="302">
        <v>0</v>
      </c>
      <c r="AD80" s="302">
        <v>0</v>
      </c>
      <c r="AE80" s="303">
        <v>0</v>
      </c>
      <c r="AF80" s="303">
        <v>0.32</v>
      </c>
      <c r="AG80" s="303">
        <v>0</v>
      </c>
      <c r="AH80" s="303">
        <v>0.32</v>
      </c>
      <c r="AI80" s="301">
        <v>1.9020000000000001</v>
      </c>
      <c r="AJ80" s="302">
        <v>0.15</v>
      </c>
      <c r="AK80" s="302">
        <v>0</v>
      </c>
      <c r="AL80" s="303">
        <v>0.15</v>
      </c>
      <c r="AM80" s="302">
        <v>0.18</v>
      </c>
      <c r="AN80" s="303">
        <v>0.32999999999999996</v>
      </c>
      <c r="AO80" s="302">
        <v>0.11</v>
      </c>
      <c r="AP80" s="302">
        <v>0</v>
      </c>
      <c r="AQ80" s="302">
        <v>0.11</v>
      </c>
      <c r="AR80" s="302">
        <v>0</v>
      </c>
      <c r="AS80" s="302">
        <v>0</v>
      </c>
      <c r="AT80" s="302">
        <v>0</v>
      </c>
      <c r="AU80" s="302">
        <v>0.11</v>
      </c>
      <c r="AV80" s="302">
        <v>0</v>
      </c>
      <c r="AW80" s="302">
        <v>0.11</v>
      </c>
      <c r="AX80" s="302">
        <v>0.8</v>
      </c>
      <c r="AY80" s="302">
        <v>289.82</v>
      </c>
      <c r="AZ80" s="303">
        <v>290.62</v>
      </c>
      <c r="BA80" s="302">
        <v>14.19</v>
      </c>
      <c r="BB80" s="302">
        <v>0</v>
      </c>
      <c r="BC80" s="302">
        <v>30.48</v>
      </c>
      <c r="BD80" s="303">
        <v>44.67</v>
      </c>
      <c r="BE80" s="297"/>
      <c r="BF80" s="297"/>
      <c r="BG80" s="302"/>
      <c r="BH80" s="297"/>
      <c r="BI80" s="297"/>
      <c r="BJ80" s="297"/>
      <c r="BK80" s="302"/>
      <c r="BL80" s="297"/>
      <c r="BM80" s="297"/>
      <c r="BN80" s="302"/>
      <c r="BO80" s="297"/>
      <c r="BP80" s="297"/>
      <c r="BQ80" s="297"/>
      <c r="BR80" s="302">
        <v>0</v>
      </c>
      <c r="BS80" s="302">
        <v>0.41</v>
      </c>
      <c r="BT80" s="302">
        <v>0.22</v>
      </c>
      <c r="BU80" s="303">
        <v>0.63</v>
      </c>
      <c r="BV80" s="302">
        <v>0</v>
      </c>
      <c r="BW80" s="302">
        <v>0.2</v>
      </c>
      <c r="BX80" s="303">
        <v>0.2</v>
      </c>
      <c r="BY80" s="302">
        <v>0</v>
      </c>
      <c r="BZ80" s="302">
        <v>0</v>
      </c>
      <c r="CA80" s="302">
        <v>0</v>
      </c>
      <c r="CB80" s="302">
        <v>0.01</v>
      </c>
      <c r="CC80" s="302">
        <v>0</v>
      </c>
      <c r="CD80" s="303">
        <v>0.01</v>
      </c>
      <c r="CE80" s="303">
        <v>0.01</v>
      </c>
      <c r="CF80" s="303">
        <v>0</v>
      </c>
      <c r="CG80" s="303">
        <v>0.01</v>
      </c>
      <c r="CH80" s="303">
        <v>0</v>
      </c>
      <c r="CI80" s="303">
        <v>0</v>
      </c>
      <c r="CJ80" s="303">
        <v>0</v>
      </c>
      <c r="CK80" s="303">
        <v>0</v>
      </c>
      <c r="CL80" s="303">
        <v>0</v>
      </c>
      <c r="CM80" s="303">
        <v>0</v>
      </c>
      <c r="CN80" s="303">
        <v>0</v>
      </c>
      <c r="CO80" s="303">
        <v>0</v>
      </c>
      <c r="CP80" s="303">
        <v>0</v>
      </c>
      <c r="CQ80" s="303">
        <v>0</v>
      </c>
      <c r="CR80" s="302">
        <v>0</v>
      </c>
      <c r="CS80" s="302">
        <v>0</v>
      </c>
      <c r="CT80" s="302">
        <v>0</v>
      </c>
      <c r="CU80" s="302">
        <v>0</v>
      </c>
      <c r="CV80" s="302">
        <v>0</v>
      </c>
      <c r="CW80" s="302">
        <v>0</v>
      </c>
      <c r="CX80" s="302">
        <v>0</v>
      </c>
      <c r="CY80" s="302">
        <v>0</v>
      </c>
      <c r="CZ80" s="302">
        <v>0</v>
      </c>
      <c r="DA80" s="302">
        <v>0</v>
      </c>
      <c r="DB80" s="302">
        <v>0</v>
      </c>
      <c r="DC80" s="302">
        <v>0</v>
      </c>
      <c r="DD80" s="302">
        <v>0</v>
      </c>
      <c r="DE80" s="302">
        <v>0</v>
      </c>
      <c r="DF80" s="302">
        <v>0</v>
      </c>
      <c r="DG80" s="302">
        <v>0</v>
      </c>
      <c r="DH80" s="302">
        <v>0</v>
      </c>
      <c r="DI80" s="302">
        <v>0</v>
      </c>
      <c r="DJ80" s="302">
        <v>0</v>
      </c>
      <c r="DK80" s="302">
        <v>0</v>
      </c>
      <c r="DL80" s="303">
        <v>1.7899999999999998</v>
      </c>
      <c r="DM80" s="303">
        <v>0</v>
      </c>
      <c r="DN80" s="303">
        <v>1.7899999999999998</v>
      </c>
      <c r="DO80" s="303">
        <v>290.25</v>
      </c>
      <c r="DP80" s="303">
        <v>0</v>
      </c>
      <c r="DQ80" s="303">
        <v>290.25</v>
      </c>
      <c r="DR80" s="303">
        <v>292.04000000000002</v>
      </c>
      <c r="DS80" s="303">
        <v>0</v>
      </c>
      <c r="DT80" s="303">
        <v>292.04000000000002</v>
      </c>
      <c r="DU80" s="289"/>
      <c r="DV80" s="289"/>
      <c r="DW80" s="289"/>
      <c r="DX80" s="289"/>
      <c r="DY80" s="289"/>
      <c r="DZ80" s="289"/>
      <c r="EA80" s="289"/>
      <c r="EB80" s="289"/>
      <c r="EC80" s="289"/>
      <c r="ED80" s="289"/>
      <c r="EE80" s="289"/>
      <c r="EF80" s="289"/>
      <c r="EG80" s="289"/>
      <c r="EH80" s="289"/>
      <c r="EI80" s="289"/>
      <c r="EJ80" s="289"/>
      <c r="EK80" s="289"/>
      <c r="EL80" s="289"/>
      <c r="EM80" s="289"/>
      <c r="EN80" s="289"/>
      <c r="EO80" s="289"/>
      <c r="EP80" s="328"/>
      <c r="EQ80" s="305"/>
    </row>
    <row r="81" spans="1:147" ht="15">
      <c r="A81" s="288"/>
      <c r="B81" s="289"/>
      <c r="C81" s="289"/>
      <c r="D81" s="289"/>
      <c r="E81" s="289"/>
      <c r="F81" s="289"/>
      <c r="G81" s="289"/>
      <c r="H81" s="289"/>
      <c r="I81" s="289"/>
      <c r="J81" s="289"/>
      <c r="K81" s="289"/>
      <c r="L81" s="289"/>
      <c r="M81" s="289"/>
      <c r="N81" s="289"/>
      <c r="O81" s="289"/>
      <c r="P81" s="289"/>
      <c r="Q81" s="289" t="s">
        <v>651</v>
      </c>
      <c r="R81" s="297" t="s">
        <v>231</v>
      </c>
      <c r="S81" s="298" t="s">
        <v>383</v>
      </c>
      <c r="T81" s="298" t="s">
        <v>482</v>
      </c>
      <c r="U81" s="299" t="s">
        <v>483</v>
      </c>
      <c r="V81" s="300">
        <v>6.24</v>
      </c>
      <c r="W81" s="300">
        <v>3.42</v>
      </c>
      <c r="X81" s="300">
        <v>0.17</v>
      </c>
      <c r="Y81" s="301">
        <v>3.59</v>
      </c>
      <c r="Z81" s="302">
        <v>1.02</v>
      </c>
      <c r="AA81" s="302">
        <v>0</v>
      </c>
      <c r="AB81" s="302">
        <v>1.02</v>
      </c>
      <c r="AC81" s="302">
        <v>0.05</v>
      </c>
      <c r="AD81" s="302">
        <v>0</v>
      </c>
      <c r="AE81" s="303">
        <v>0.05</v>
      </c>
      <c r="AF81" s="303">
        <v>1.07</v>
      </c>
      <c r="AG81" s="303">
        <v>0</v>
      </c>
      <c r="AH81" s="303">
        <v>1.07</v>
      </c>
      <c r="AI81" s="301">
        <v>2.65</v>
      </c>
      <c r="AJ81" s="302">
        <v>0.21</v>
      </c>
      <c r="AK81" s="302">
        <v>0</v>
      </c>
      <c r="AL81" s="303">
        <v>0.21</v>
      </c>
      <c r="AM81" s="302">
        <v>0.61</v>
      </c>
      <c r="AN81" s="303">
        <v>0.82</v>
      </c>
      <c r="AO81" s="302">
        <v>0.02</v>
      </c>
      <c r="AP81" s="302">
        <v>0</v>
      </c>
      <c r="AQ81" s="302">
        <v>0.02</v>
      </c>
      <c r="AR81" s="302">
        <v>0</v>
      </c>
      <c r="AS81" s="302">
        <v>0</v>
      </c>
      <c r="AT81" s="302">
        <v>0</v>
      </c>
      <c r="AU81" s="302">
        <v>0.02</v>
      </c>
      <c r="AV81" s="302">
        <v>0</v>
      </c>
      <c r="AW81" s="302">
        <v>0.02</v>
      </c>
      <c r="AX81" s="302">
        <v>1.1299999999999999</v>
      </c>
      <c r="AY81" s="302">
        <v>558.33000000000004</v>
      </c>
      <c r="AZ81" s="303">
        <v>559.46</v>
      </c>
      <c r="BA81" s="302">
        <v>62.81</v>
      </c>
      <c r="BB81" s="302">
        <v>0</v>
      </c>
      <c r="BC81" s="302">
        <v>61.97</v>
      </c>
      <c r="BD81" s="303">
        <v>124.78</v>
      </c>
      <c r="BE81" s="297"/>
      <c r="BF81" s="297"/>
      <c r="BG81" s="302"/>
      <c r="BH81" s="297"/>
      <c r="BI81" s="297"/>
      <c r="BJ81" s="297"/>
      <c r="BK81" s="302"/>
      <c r="BL81" s="297"/>
      <c r="BM81" s="297"/>
      <c r="BN81" s="302"/>
      <c r="BO81" s="297"/>
      <c r="BP81" s="297"/>
      <c r="BQ81" s="297"/>
      <c r="BR81" s="302">
        <v>0</v>
      </c>
      <c r="BS81" s="302">
        <v>0.06</v>
      </c>
      <c r="BT81" s="302">
        <v>0.83</v>
      </c>
      <c r="BU81" s="303">
        <v>0.8899999999999999</v>
      </c>
      <c r="BV81" s="302">
        <v>0</v>
      </c>
      <c r="BW81" s="302">
        <v>0</v>
      </c>
      <c r="BX81" s="303">
        <v>0</v>
      </c>
      <c r="BY81" s="302">
        <v>0</v>
      </c>
      <c r="BZ81" s="302">
        <v>0</v>
      </c>
      <c r="CA81" s="302">
        <v>0</v>
      </c>
      <c r="CB81" s="302">
        <v>0.01</v>
      </c>
      <c r="CC81" s="302">
        <v>0</v>
      </c>
      <c r="CD81" s="303">
        <v>0.01</v>
      </c>
      <c r="CE81" s="303">
        <v>0.01</v>
      </c>
      <c r="CF81" s="303">
        <v>0</v>
      </c>
      <c r="CG81" s="303">
        <v>0.01</v>
      </c>
      <c r="CH81" s="303">
        <v>0</v>
      </c>
      <c r="CI81" s="303">
        <v>0</v>
      </c>
      <c r="CJ81" s="303">
        <v>0</v>
      </c>
      <c r="CK81" s="303">
        <v>0</v>
      </c>
      <c r="CL81" s="303">
        <v>0</v>
      </c>
      <c r="CM81" s="303">
        <v>0</v>
      </c>
      <c r="CN81" s="303">
        <v>0</v>
      </c>
      <c r="CO81" s="303">
        <v>0</v>
      </c>
      <c r="CP81" s="303">
        <v>0</v>
      </c>
      <c r="CQ81" s="303">
        <v>0</v>
      </c>
      <c r="CR81" s="302">
        <v>0</v>
      </c>
      <c r="CS81" s="302">
        <v>0</v>
      </c>
      <c r="CT81" s="302">
        <v>0</v>
      </c>
      <c r="CU81" s="302">
        <v>0</v>
      </c>
      <c r="CV81" s="302">
        <v>0</v>
      </c>
      <c r="CW81" s="302">
        <v>0</v>
      </c>
      <c r="CX81" s="302">
        <v>0</v>
      </c>
      <c r="CY81" s="302">
        <v>0</v>
      </c>
      <c r="CZ81" s="302">
        <v>0</v>
      </c>
      <c r="DA81" s="302">
        <v>0</v>
      </c>
      <c r="DB81" s="302">
        <v>0</v>
      </c>
      <c r="DC81" s="302">
        <v>0</v>
      </c>
      <c r="DD81" s="302">
        <v>0</v>
      </c>
      <c r="DE81" s="302">
        <v>0</v>
      </c>
      <c r="DF81" s="302">
        <v>0</v>
      </c>
      <c r="DG81" s="302">
        <v>0</v>
      </c>
      <c r="DH81" s="302">
        <v>0</v>
      </c>
      <c r="DI81" s="302">
        <v>0</v>
      </c>
      <c r="DJ81" s="302">
        <v>0</v>
      </c>
      <c r="DK81" s="302">
        <v>0</v>
      </c>
      <c r="DL81" s="303">
        <v>2.44</v>
      </c>
      <c r="DM81" s="303">
        <v>0</v>
      </c>
      <c r="DN81" s="303">
        <v>2.44</v>
      </c>
      <c r="DO81" s="303">
        <v>559.22</v>
      </c>
      <c r="DP81" s="303">
        <v>0</v>
      </c>
      <c r="DQ81" s="303">
        <v>559.22</v>
      </c>
      <c r="DR81" s="303">
        <v>561.66000000000008</v>
      </c>
      <c r="DS81" s="303">
        <v>0</v>
      </c>
      <c r="DT81" s="303">
        <v>561.66000000000008</v>
      </c>
      <c r="DU81" s="289"/>
      <c r="DV81" s="289"/>
      <c r="DW81" s="289"/>
      <c r="DX81" s="289"/>
      <c r="DY81" s="289"/>
      <c r="DZ81" s="289"/>
      <c r="EA81" s="289"/>
      <c r="EB81" s="289"/>
      <c r="EC81" s="289"/>
      <c r="ED81" s="289"/>
      <c r="EE81" s="289"/>
      <c r="EF81" s="289"/>
      <c r="EG81" s="289"/>
      <c r="EH81" s="289"/>
      <c r="EI81" s="289"/>
      <c r="EJ81" s="289"/>
      <c r="EK81" s="289"/>
      <c r="EL81" s="289"/>
      <c r="EM81" s="289"/>
      <c r="EN81" s="289"/>
      <c r="EO81" s="289"/>
      <c r="EP81" s="328"/>
      <c r="EQ81" s="305"/>
    </row>
    <row r="82" spans="1:147" ht="15">
      <c r="A82" s="288"/>
      <c r="B82" s="289"/>
      <c r="C82" s="289"/>
      <c r="D82" s="289"/>
      <c r="E82" s="289"/>
      <c r="F82" s="289"/>
      <c r="G82" s="289"/>
      <c r="H82" s="289"/>
      <c r="I82" s="289"/>
      <c r="J82" s="289"/>
      <c r="K82" s="289"/>
      <c r="L82" s="289"/>
      <c r="M82" s="289"/>
      <c r="N82" s="289"/>
      <c r="O82" s="289"/>
      <c r="P82" s="289"/>
      <c r="Q82" s="289" t="s">
        <v>652</v>
      </c>
      <c r="R82" s="297" t="s">
        <v>231</v>
      </c>
      <c r="S82" s="298" t="s">
        <v>383</v>
      </c>
      <c r="T82" s="298" t="s">
        <v>484</v>
      </c>
      <c r="U82" s="299" t="s">
        <v>485</v>
      </c>
      <c r="V82" s="300">
        <v>5.0309999999999997</v>
      </c>
      <c r="W82" s="300">
        <v>4.5199999999999996</v>
      </c>
      <c r="X82" s="300">
        <v>0.46</v>
      </c>
      <c r="Y82" s="301">
        <v>4.9799999999999995</v>
      </c>
      <c r="Z82" s="302">
        <v>0.83</v>
      </c>
      <c r="AA82" s="302">
        <v>0</v>
      </c>
      <c r="AB82" s="302">
        <v>0.83</v>
      </c>
      <c r="AC82" s="302">
        <v>0.08</v>
      </c>
      <c r="AD82" s="302">
        <v>0</v>
      </c>
      <c r="AE82" s="303">
        <v>0.08</v>
      </c>
      <c r="AF82" s="303">
        <v>0.91</v>
      </c>
      <c r="AG82" s="303">
        <v>0</v>
      </c>
      <c r="AH82" s="303">
        <v>0.91</v>
      </c>
      <c r="AI82" s="301">
        <v>5.1000000000000101E-2</v>
      </c>
      <c r="AJ82" s="302">
        <v>0.01</v>
      </c>
      <c r="AK82" s="302">
        <v>0</v>
      </c>
      <c r="AL82" s="303">
        <v>0.01</v>
      </c>
      <c r="AM82" s="302">
        <v>0.52</v>
      </c>
      <c r="AN82" s="303">
        <v>0.53</v>
      </c>
      <c r="AO82" s="302">
        <v>0</v>
      </c>
      <c r="AP82" s="302">
        <v>0</v>
      </c>
      <c r="AQ82" s="302">
        <v>0</v>
      </c>
      <c r="AR82" s="302">
        <v>0.13</v>
      </c>
      <c r="AS82" s="302">
        <v>0</v>
      </c>
      <c r="AT82" s="302">
        <v>0.13</v>
      </c>
      <c r="AU82" s="302">
        <v>0.13</v>
      </c>
      <c r="AV82" s="302">
        <v>0</v>
      </c>
      <c r="AW82" s="302">
        <v>0.13</v>
      </c>
      <c r="AX82" s="302">
        <v>0.34</v>
      </c>
      <c r="AY82" s="302">
        <v>14.28</v>
      </c>
      <c r="AZ82" s="303">
        <v>14.62</v>
      </c>
      <c r="BA82" s="302">
        <v>2.34</v>
      </c>
      <c r="BB82" s="302">
        <v>0</v>
      </c>
      <c r="BC82" s="302">
        <v>1.41</v>
      </c>
      <c r="BD82" s="303">
        <v>3.75</v>
      </c>
      <c r="BE82" s="297"/>
      <c r="BF82" s="297"/>
      <c r="BG82" s="302"/>
      <c r="BH82" s="297"/>
      <c r="BI82" s="297"/>
      <c r="BJ82" s="297"/>
      <c r="BK82" s="302"/>
      <c r="BL82" s="297"/>
      <c r="BM82" s="297"/>
      <c r="BN82" s="302"/>
      <c r="BO82" s="297"/>
      <c r="BP82" s="297"/>
      <c r="BQ82" s="297"/>
      <c r="BR82" s="302">
        <v>0</v>
      </c>
      <c r="BS82" s="302">
        <v>0.2</v>
      </c>
      <c r="BT82" s="302">
        <v>0.12</v>
      </c>
      <c r="BU82" s="303">
        <v>0.32</v>
      </c>
      <c r="BV82" s="302">
        <v>0</v>
      </c>
      <c r="BW82" s="302">
        <v>0</v>
      </c>
      <c r="BX82" s="303">
        <v>0</v>
      </c>
      <c r="BY82" s="302">
        <v>0.03</v>
      </c>
      <c r="BZ82" s="302">
        <v>0</v>
      </c>
      <c r="CA82" s="302">
        <v>0.03</v>
      </c>
      <c r="CB82" s="302">
        <v>0</v>
      </c>
      <c r="CC82" s="302">
        <v>0</v>
      </c>
      <c r="CD82" s="303">
        <v>0</v>
      </c>
      <c r="CE82" s="303">
        <v>0.03</v>
      </c>
      <c r="CF82" s="303">
        <v>0</v>
      </c>
      <c r="CG82" s="303">
        <v>0.03</v>
      </c>
      <c r="CH82" s="303">
        <v>0</v>
      </c>
      <c r="CI82" s="303">
        <v>0</v>
      </c>
      <c r="CJ82" s="303">
        <v>0</v>
      </c>
      <c r="CK82" s="303">
        <v>0</v>
      </c>
      <c r="CL82" s="303">
        <v>0</v>
      </c>
      <c r="CM82" s="303">
        <v>0</v>
      </c>
      <c r="CN82" s="303">
        <v>0</v>
      </c>
      <c r="CO82" s="303">
        <v>0</v>
      </c>
      <c r="CP82" s="303">
        <v>0</v>
      </c>
      <c r="CQ82" s="303">
        <v>0</v>
      </c>
      <c r="CR82" s="302">
        <v>0</v>
      </c>
      <c r="CS82" s="302">
        <v>0</v>
      </c>
      <c r="CT82" s="302">
        <v>0</v>
      </c>
      <c r="CU82" s="302">
        <v>0</v>
      </c>
      <c r="CV82" s="302">
        <v>0</v>
      </c>
      <c r="CW82" s="302">
        <v>0</v>
      </c>
      <c r="CX82" s="302">
        <v>0</v>
      </c>
      <c r="CY82" s="302">
        <v>0</v>
      </c>
      <c r="CZ82" s="302">
        <v>0</v>
      </c>
      <c r="DA82" s="302">
        <v>0</v>
      </c>
      <c r="DB82" s="302">
        <v>0</v>
      </c>
      <c r="DC82" s="302">
        <v>0</v>
      </c>
      <c r="DD82" s="302">
        <v>0</v>
      </c>
      <c r="DE82" s="302">
        <v>0</v>
      </c>
      <c r="DF82" s="302">
        <v>0</v>
      </c>
      <c r="DG82" s="302">
        <v>0</v>
      </c>
      <c r="DH82" s="302">
        <v>0</v>
      </c>
      <c r="DI82" s="302">
        <v>0</v>
      </c>
      <c r="DJ82" s="302">
        <v>0</v>
      </c>
      <c r="DK82" s="302">
        <v>0</v>
      </c>
      <c r="DL82" s="303">
        <v>1.41</v>
      </c>
      <c r="DM82" s="303">
        <v>0</v>
      </c>
      <c r="DN82" s="303">
        <v>1.41</v>
      </c>
      <c r="DO82" s="303">
        <v>14.61</v>
      </c>
      <c r="DP82" s="303">
        <v>0</v>
      </c>
      <c r="DQ82" s="303">
        <v>14.61</v>
      </c>
      <c r="DR82" s="303">
        <v>16.02</v>
      </c>
      <c r="DS82" s="303">
        <v>0</v>
      </c>
      <c r="DT82" s="303">
        <v>16.02</v>
      </c>
      <c r="DU82" s="289"/>
      <c r="DV82" s="289"/>
      <c r="DW82" s="289"/>
      <c r="DX82" s="289"/>
      <c r="DY82" s="289"/>
      <c r="DZ82" s="289"/>
      <c r="EA82" s="289"/>
      <c r="EB82" s="289"/>
      <c r="EC82" s="289"/>
      <c r="ED82" s="289"/>
      <c r="EE82" s="289"/>
      <c r="EF82" s="289"/>
      <c r="EG82" s="289"/>
      <c r="EH82" s="289"/>
      <c r="EI82" s="289"/>
      <c r="EJ82" s="289"/>
      <c r="EK82" s="289"/>
      <c r="EL82" s="289"/>
      <c r="EM82" s="289"/>
      <c r="EN82" s="289"/>
      <c r="EO82" s="289"/>
      <c r="EP82" s="328"/>
      <c r="EQ82" s="305"/>
    </row>
    <row r="83" spans="1:147">
      <c r="A83" s="288"/>
      <c r="B83" s="289"/>
      <c r="C83" s="289"/>
      <c r="D83" s="289"/>
      <c r="E83" s="289"/>
      <c r="F83" s="289"/>
      <c r="G83" s="289"/>
      <c r="H83" s="289"/>
      <c r="I83" s="289"/>
      <c r="J83" s="289"/>
      <c r="K83" s="289"/>
      <c r="L83" s="289"/>
      <c r="M83" s="289"/>
      <c r="N83" s="289"/>
      <c r="O83" s="289"/>
      <c r="P83" s="289"/>
      <c r="Q83" s="289" t="s">
        <v>653</v>
      </c>
      <c r="R83" s="297" t="s">
        <v>231</v>
      </c>
      <c r="S83" s="298" t="s">
        <v>383</v>
      </c>
      <c r="T83" s="298" t="s">
        <v>486</v>
      </c>
      <c r="U83" s="299" t="s">
        <v>487</v>
      </c>
      <c r="V83" s="300">
        <v>0.68899999999999995</v>
      </c>
      <c r="W83" s="300">
        <v>0</v>
      </c>
      <c r="X83" s="300">
        <v>0.33</v>
      </c>
      <c r="Y83" s="301">
        <v>0.33</v>
      </c>
      <c r="Z83" s="302">
        <v>0</v>
      </c>
      <c r="AA83" s="302">
        <v>0</v>
      </c>
      <c r="AB83" s="302">
        <v>0</v>
      </c>
      <c r="AC83" s="302">
        <v>0.14000000000000001</v>
      </c>
      <c r="AD83" s="302">
        <v>0</v>
      </c>
      <c r="AE83" s="303">
        <v>0.14000000000000001</v>
      </c>
      <c r="AF83" s="303">
        <v>0.14000000000000001</v>
      </c>
      <c r="AG83" s="303">
        <v>0</v>
      </c>
      <c r="AH83" s="303">
        <v>0.14000000000000001</v>
      </c>
      <c r="AI83" s="301">
        <v>0.35899999999999993</v>
      </c>
      <c r="AJ83" s="302">
        <v>0.03</v>
      </c>
      <c r="AK83" s="302">
        <v>0</v>
      </c>
      <c r="AL83" s="303">
        <v>0.03</v>
      </c>
      <c r="AM83" s="302">
        <v>0.08</v>
      </c>
      <c r="AN83" s="303">
        <v>0.11</v>
      </c>
      <c r="AO83" s="302">
        <v>0</v>
      </c>
      <c r="AP83" s="302">
        <v>0</v>
      </c>
      <c r="AQ83" s="302">
        <v>0</v>
      </c>
      <c r="AR83" s="302">
        <v>0</v>
      </c>
      <c r="AS83" s="302">
        <v>0</v>
      </c>
      <c r="AT83" s="302">
        <v>0</v>
      </c>
      <c r="AU83" s="302">
        <v>0</v>
      </c>
      <c r="AV83" s="302">
        <v>0</v>
      </c>
      <c r="AW83" s="302">
        <v>0</v>
      </c>
      <c r="AX83" s="302">
        <v>0.92</v>
      </c>
      <c r="AY83" s="302">
        <v>71.069999999999993</v>
      </c>
      <c r="AZ83" s="303">
        <v>71.989999999999995</v>
      </c>
      <c r="BA83" s="302">
        <v>2.33</v>
      </c>
      <c r="BB83" s="302">
        <v>0</v>
      </c>
      <c r="BC83" s="302">
        <v>13.11</v>
      </c>
      <c r="BD83" s="303">
        <v>15.44</v>
      </c>
      <c r="BE83" s="297"/>
      <c r="BF83" s="297"/>
      <c r="BG83" s="302"/>
      <c r="BH83" s="297"/>
      <c r="BI83" s="297"/>
      <c r="BJ83" s="297"/>
      <c r="BK83" s="302"/>
      <c r="BL83" s="297"/>
      <c r="BM83" s="297"/>
      <c r="BN83" s="302"/>
      <c r="BO83" s="297"/>
      <c r="BP83" s="297"/>
      <c r="BQ83" s="297"/>
      <c r="BR83" s="302">
        <v>0</v>
      </c>
      <c r="BS83" s="302">
        <v>0.01</v>
      </c>
      <c r="BT83" s="302">
        <v>0.36</v>
      </c>
      <c r="BU83" s="303">
        <v>0.37</v>
      </c>
      <c r="BV83" s="302">
        <v>0</v>
      </c>
      <c r="BW83" s="302">
        <v>0</v>
      </c>
      <c r="BX83" s="303">
        <v>0</v>
      </c>
      <c r="BY83" s="302">
        <v>0</v>
      </c>
      <c r="BZ83" s="302">
        <v>0</v>
      </c>
      <c r="CA83" s="302">
        <v>0</v>
      </c>
      <c r="CB83" s="302">
        <v>0</v>
      </c>
      <c r="CC83" s="302">
        <v>0</v>
      </c>
      <c r="CD83" s="303">
        <v>0</v>
      </c>
      <c r="CE83" s="303">
        <v>0</v>
      </c>
      <c r="CF83" s="303">
        <v>0</v>
      </c>
      <c r="CG83" s="303">
        <v>0</v>
      </c>
      <c r="CH83" s="303">
        <v>0</v>
      </c>
      <c r="CI83" s="303">
        <v>0</v>
      </c>
      <c r="CJ83" s="303">
        <v>0</v>
      </c>
      <c r="CK83" s="303">
        <v>0</v>
      </c>
      <c r="CL83" s="303">
        <v>0</v>
      </c>
      <c r="CM83" s="303">
        <v>0</v>
      </c>
      <c r="CN83" s="303">
        <v>0</v>
      </c>
      <c r="CO83" s="303">
        <v>0</v>
      </c>
      <c r="CP83" s="303">
        <v>0</v>
      </c>
      <c r="CQ83" s="303">
        <v>0</v>
      </c>
      <c r="CR83" s="302">
        <v>0</v>
      </c>
      <c r="CS83" s="302">
        <v>0</v>
      </c>
      <c r="CT83" s="302">
        <v>0</v>
      </c>
      <c r="CU83" s="302">
        <v>0</v>
      </c>
      <c r="CV83" s="302">
        <v>0</v>
      </c>
      <c r="CW83" s="302">
        <v>0</v>
      </c>
      <c r="CX83" s="302">
        <v>0</v>
      </c>
      <c r="CY83" s="302">
        <v>0</v>
      </c>
      <c r="CZ83" s="302">
        <v>0</v>
      </c>
      <c r="DA83" s="302">
        <v>0</v>
      </c>
      <c r="DB83" s="302">
        <v>0</v>
      </c>
      <c r="DC83" s="302">
        <v>0</v>
      </c>
      <c r="DD83" s="302">
        <v>0</v>
      </c>
      <c r="DE83" s="302">
        <v>0</v>
      </c>
      <c r="DF83" s="302">
        <v>0</v>
      </c>
      <c r="DG83" s="302">
        <v>0</v>
      </c>
      <c r="DH83" s="302">
        <v>0</v>
      </c>
      <c r="DI83" s="302">
        <v>0</v>
      </c>
      <c r="DJ83" s="302">
        <v>0</v>
      </c>
      <c r="DK83" s="302">
        <v>0</v>
      </c>
      <c r="DL83" s="303">
        <v>0.96000000000000008</v>
      </c>
      <c r="DM83" s="303">
        <v>0</v>
      </c>
      <c r="DN83" s="303">
        <v>0.96000000000000008</v>
      </c>
      <c r="DO83" s="303">
        <v>71.569999999999993</v>
      </c>
      <c r="DP83" s="303">
        <v>0</v>
      </c>
      <c r="DQ83" s="303">
        <v>71.569999999999993</v>
      </c>
      <c r="DR83" s="303">
        <v>72.529999999999987</v>
      </c>
      <c r="DS83" s="303">
        <v>0</v>
      </c>
      <c r="DT83" s="303">
        <v>72.529999999999987</v>
      </c>
      <c r="DU83" s="289"/>
      <c r="DV83" s="289"/>
      <c r="DW83" s="289"/>
      <c r="DX83" s="289"/>
      <c r="DY83" s="289"/>
      <c r="DZ83" s="289"/>
      <c r="EA83" s="289"/>
      <c r="EB83" s="289"/>
      <c r="EC83" s="289"/>
      <c r="ED83" s="289"/>
      <c r="EE83" s="289"/>
      <c r="EF83" s="289"/>
      <c r="EG83" s="289"/>
      <c r="EH83" s="289"/>
      <c r="EI83" s="289"/>
      <c r="EJ83" s="289"/>
      <c r="EK83" s="289"/>
      <c r="EL83" s="289"/>
      <c r="EM83" s="289"/>
      <c r="EN83" s="289"/>
      <c r="EO83" s="289"/>
      <c r="EP83" s="289"/>
      <c r="EQ83" s="305"/>
    </row>
    <row r="84" spans="1:147" ht="15">
      <c r="A84" s="288"/>
      <c r="B84" s="289"/>
      <c r="C84" s="289"/>
      <c r="D84" s="289"/>
      <c r="E84" s="289"/>
      <c r="F84" s="289"/>
      <c r="G84" s="289"/>
      <c r="H84" s="289"/>
      <c r="I84" s="289"/>
      <c r="J84" s="289"/>
      <c r="K84" s="289"/>
      <c r="L84" s="289"/>
      <c r="M84" s="289"/>
      <c r="N84" s="289"/>
      <c r="O84" s="289"/>
      <c r="P84" s="289"/>
      <c r="Q84" s="289" t="s">
        <v>654</v>
      </c>
      <c r="R84" s="297" t="s">
        <v>231</v>
      </c>
      <c r="S84" s="298" t="s">
        <v>383</v>
      </c>
      <c r="T84" s="298" t="s">
        <v>488</v>
      </c>
      <c r="U84" s="299" t="s">
        <v>489</v>
      </c>
      <c r="V84" s="300">
        <v>7.1429999999999998</v>
      </c>
      <c r="W84" s="300">
        <v>1.45</v>
      </c>
      <c r="X84" s="300">
        <v>4.32</v>
      </c>
      <c r="Y84" s="301">
        <v>5.7700000000000005</v>
      </c>
      <c r="Z84" s="302">
        <v>0.34</v>
      </c>
      <c r="AA84" s="302">
        <v>0</v>
      </c>
      <c r="AB84" s="302">
        <v>0.34</v>
      </c>
      <c r="AC84" s="302">
        <v>1</v>
      </c>
      <c r="AD84" s="302">
        <v>0</v>
      </c>
      <c r="AE84" s="303">
        <v>1</v>
      </c>
      <c r="AF84" s="303">
        <v>1.34</v>
      </c>
      <c r="AG84" s="303">
        <v>0</v>
      </c>
      <c r="AH84" s="303">
        <v>1.34</v>
      </c>
      <c r="AI84" s="301">
        <v>1.3729999999999993</v>
      </c>
      <c r="AJ84" s="302">
        <v>0.09</v>
      </c>
      <c r="AK84" s="302">
        <v>0.02</v>
      </c>
      <c r="AL84" s="303">
        <v>0.11</v>
      </c>
      <c r="AM84" s="302">
        <v>0.76</v>
      </c>
      <c r="AN84" s="303">
        <v>0.87</v>
      </c>
      <c r="AO84" s="302">
        <v>0.11</v>
      </c>
      <c r="AP84" s="302">
        <v>0</v>
      </c>
      <c r="AQ84" s="302">
        <v>0.11</v>
      </c>
      <c r="AR84" s="302">
        <v>0</v>
      </c>
      <c r="AS84" s="302">
        <v>0</v>
      </c>
      <c r="AT84" s="302">
        <v>0</v>
      </c>
      <c r="AU84" s="302">
        <v>0.11</v>
      </c>
      <c r="AV84" s="302">
        <v>0</v>
      </c>
      <c r="AW84" s="302">
        <v>0.11</v>
      </c>
      <c r="AX84" s="302">
        <v>4.1399999999999997</v>
      </c>
      <c r="AY84" s="302">
        <v>229.64</v>
      </c>
      <c r="AZ84" s="303">
        <v>233.77999999999997</v>
      </c>
      <c r="BA84" s="302">
        <v>9.68</v>
      </c>
      <c r="BB84" s="302">
        <v>0</v>
      </c>
      <c r="BC84" s="302">
        <v>44.46</v>
      </c>
      <c r="BD84" s="303">
        <v>54.14</v>
      </c>
      <c r="BE84" s="297"/>
      <c r="BF84" s="297"/>
      <c r="BG84" s="302"/>
      <c r="BH84" s="297"/>
      <c r="BI84" s="297"/>
      <c r="BJ84" s="297"/>
      <c r="BK84" s="302"/>
      <c r="BL84" s="297"/>
      <c r="BM84" s="297"/>
      <c r="BN84" s="302"/>
      <c r="BO84" s="297"/>
      <c r="BP84" s="297"/>
      <c r="BQ84" s="297"/>
      <c r="BR84" s="302">
        <v>0</v>
      </c>
      <c r="BS84" s="302">
        <v>0.45</v>
      </c>
      <c r="BT84" s="302">
        <v>0.81</v>
      </c>
      <c r="BU84" s="303">
        <v>1.26</v>
      </c>
      <c r="BV84" s="302">
        <v>0</v>
      </c>
      <c r="BW84" s="302">
        <v>0</v>
      </c>
      <c r="BX84" s="303">
        <v>0</v>
      </c>
      <c r="BY84" s="302">
        <v>0</v>
      </c>
      <c r="BZ84" s="302">
        <v>0.01</v>
      </c>
      <c r="CA84" s="302">
        <v>0.01</v>
      </c>
      <c r="CB84" s="302">
        <v>0.05</v>
      </c>
      <c r="CC84" s="302">
        <v>0</v>
      </c>
      <c r="CD84" s="303">
        <v>0.05</v>
      </c>
      <c r="CE84" s="303">
        <v>0.05</v>
      </c>
      <c r="CF84" s="303">
        <v>0.01</v>
      </c>
      <c r="CG84" s="303">
        <v>6.0000000000000005E-2</v>
      </c>
      <c r="CH84" s="303">
        <v>0</v>
      </c>
      <c r="CI84" s="303">
        <v>0</v>
      </c>
      <c r="CJ84" s="303">
        <v>0</v>
      </c>
      <c r="CK84" s="303">
        <v>0</v>
      </c>
      <c r="CL84" s="303">
        <v>0</v>
      </c>
      <c r="CM84" s="303">
        <v>0</v>
      </c>
      <c r="CN84" s="303">
        <v>0</v>
      </c>
      <c r="CO84" s="303">
        <v>0</v>
      </c>
      <c r="CP84" s="303">
        <v>0</v>
      </c>
      <c r="CQ84" s="303">
        <v>0</v>
      </c>
      <c r="CR84" s="302">
        <v>0</v>
      </c>
      <c r="CS84" s="302">
        <v>0</v>
      </c>
      <c r="CT84" s="302">
        <v>0</v>
      </c>
      <c r="CU84" s="302">
        <v>0</v>
      </c>
      <c r="CV84" s="302">
        <v>0</v>
      </c>
      <c r="CW84" s="302">
        <v>0</v>
      </c>
      <c r="CX84" s="302">
        <v>0</v>
      </c>
      <c r="CY84" s="302">
        <v>0</v>
      </c>
      <c r="CZ84" s="302">
        <v>0</v>
      </c>
      <c r="DA84" s="302">
        <v>0</v>
      </c>
      <c r="DB84" s="302">
        <v>0</v>
      </c>
      <c r="DC84" s="302">
        <v>0</v>
      </c>
      <c r="DD84" s="302">
        <v>0</v>
      </c>
      <c r="DE84" s="302">
        <v>0</v>
      </c>
      <c r="DF84" s="302">
        <v>0</v>
      </c>
      <c r="DG84" s="302">
        <v>0</v>
      </c>
      <c r="DH84" s="302">
        <v>0</v>
      </c>
      <c r="DI84" s="302">
        <v>0</v>
      </c>
      <c r="DJ84" s="302">
        <v>0</v>
      </c>
      <c r="DK84" s="302">
        <v>0</v>
      </c>
      <c r="DL84" s="303">
        <v>5.13</v>
      </c>
      <c r="DM84" s="303">
        <v>0.01</v>
      </c>
      <c r="DN84" s="303">
        <v>5.14</v>
      </c>
      <c r="DO84" s="303">
        <v>231.52</v>
      </c>
      <c r="DP84" s="303">
        <v>0</v>
      </c>
      <c r="DQ84" s="303">
        <v>231.52</v>
      </c>
      <c r="DR84" s="303">
        <v>236.65</v>
      </c>
      <c r="DS84" s="303">
        <v>0.01</v>
      </c>
      <c r="DT84" s="303">
        <v>236.66</v>
      </c>
      <c r="DU84" s="289"/>
      <c r="DV84" s="289"/>
      <c r="DW84" s="289"/>
      <c r="DX84" s="289"/>
      <c r="DY84" s="289"/>
      <c r="DZ84" s="289"/>
      <c r="EA84" s="289"/>
      <c r="EB84" s="289"/>
      <c r="EC84" s="289"/>
      <c r="ED84" s="289"/>
      <c r="EE84" s="289"/>
      <c r="EF84" s="289"/>
      <c r="EG84" s="289"/>
      <c r="EH84" s="289"/>
      <c r="EI84" s="289"/>
      <c r="EJ84" s="289"/>
      <c r="EK84" s="289"/>
      <c r="EL84" s="289"/>
      <c r="EM84" s="327"/>
      <c r="EN84" s="289"/>
      <c r="EO84" s="289"/>
      <c r="EP84" s="328"/>
      <c r="EQ84" s="305"/>
    </row>
    <row r="85" spans="1:147" ht="15">
      <c r="A85" s="288"/>
      <c r="B85" s="289"/>
      <c r="C85" s="289"/>
      <c r="D85" s="289"/>
      <c r="E85" s="289"/>
      <c r="F85" s="289"/>
      <c r="G85" s="289"/>
      <c r="H85" s="289"/>
      <c r="I85" s="289"/>
      <c r="J85" s="289"/>
      <c r="K85" s="289"/>
      <c r="L85" s="289"/>
      <c r="M85" s="289"/>
      <c r="N85" s="289"/>
      <c r="O85" s="289"/>
      <c r="P85" s="289"/>
      <c r="Q85" s="289" t="s">
        <v>655</v>
      </c>
      <c r="R85" s="297" t="s">
        <v>231</v>
      </c>
      <c r="S85" s="298" t="s">
        <v>383</v>
      </c>
      <c r="T85" s="298" t="s">
        <v>490</v>
      </c>
      <c r="U85" s="299" t="s">
        <v>491</v>
      </c>
      <c r="V85" s="300">
        <v>2.0369999999999999</v>
      </c>
      <c r="W85" s="300">
        <v>1.45</v>
      </c>
      <c r="X85" s="300">
        <v>0</v>
      </c>
      <c r="Y85" s="301">
        <v>1.45</v>
      </c>
      <c r="Z85" s="302">
        <v>0.13</v>
      </c>
      <c r="AA85" s="302">
        <v>0</v>
      </c>
      <c r="AB85" s="302">
        <v>0.13</v>
      </c>
      <c r="AC85" s="302">
        <v>0</v>
      </c>
      <c r="AD85" s="302">
        <v>0</v>
      </c>
      <c r="AE85" s="303">
        <v>0</v>
      </c>
      <c r="AF85" s="303">
        <v>0.13</v>
      </c>
      <c r="AG85" s="303">
        <v>0</v>
      </c>
      <c r="AH85" s="303">
        <v>0.13</v>
      </c>
      <c r="AI85" s="301">
        <v>0.58699999999999997</v>
      </c>
      <c r="AJ85" s="302">
        <v>0.05</v>
      </c>
      <c r="AK85" s="302">
        <v>0</v>
      </c>
      <c r="AL85" s="303">
        <v>0.05</v>
      </c>
      <c r="AM85" s="302">
        <v>7.0000000000000007E-2</v>
      </c>
      <c r="AN85" s="303">
        <v>0.12000000000000001</v>
      </c>
      <c r="AO85" s="302">
        <v>0.03</v>
      </c>
      <c r="AP85" s="302">
        <v>0</v>
      </c>
      <c r="AQ85" s="302">
        <v>0.03</v>
      </c>
      <c r="AR85" s="302">
        <v>0</v>
      </c>
      <c r="AS85" s="302">
        <v>0</v>
      </c>
      <c r="AT85" s="302">
        <v>0</v>
      </c>
      <c r="AU85" s="302">
        <v>0.03</v>
      </c>
      <c r="AV85" s="302">
        <v>0</v>
      </c>
      <c r="AW85" s="302">
        <v>0.03</v>
      </c>
      <c r="AX85" s="302">
        <v>2.94</v>
      </c>
      <c r="AY85" s="302">
        <v>120.19</v>
      </c>
      <c r="AZ85" s="303">
        <v>123.13</v>
      </c>
      <c r="BA85" s="302">
        <v>4.3099999999999996</v>
      </c>
      <c r="BB85" s="302">
        <v>0</v>
      </c>
      <c r="BC85" s="302">
        <v>16.52</v>
      </c>
      <c r="BD85" s="303">
        <v>20.83</v>
      </c>
      <c r="BE85" s="297"/>
      <c r="BF85" s="297"/>
      <c r="BG85" s="302"/>
      <c r="BH85" s="297"/>
      <c r="BI85" s="297"/>
      <c r="BJ85" s="297"/>
      <c r="BK85" s="302"/>
      <c r="BL85" s="297"/>
      <c r="BM85" s="297"/>
      <c r="BN85" s="302"/>
      <c r="BO85" s="297"/>
      <c r="BP85" s="297"/>
      <c r="BQ85" s="297"/>
      <c r="BR85" s="302">
        <v>0</v>
      </c>
      <c r="BS85" s="302">
        <v>0.17</v>
      </c>
      <c r="BT85" s="302">
        <v>0.34</v>
      </c>
      <c r="BU85" s="303">
        <v>0.51</v>
      </c>
      <c r="BV85" s="302">
        <v>0</v>
      </c>
      <c r="BW85" s="302">
        <v>0</v>
      </c>
      <c r="BX85" s="303">
        <v>0</v>
      </c>
      <c r="BY85" s="302">
        <v>0</v>
      </c>
      <c r="BZ85" s="302">
        <v>0</v>
      </c>
      <c r="CA85" s="302">
        <v>0</v>
      </c>
      <c r="CB85" s="302">
        <v>0</v>
      </c>
      <c r="CC85" s="302">
        <v>0</v>
      </c>
      <c r="CD85" s="303">
        <v>0</v>
      </c>
      <c r="CE85" s="303">
        <v>0</v>
      </c>
      <c r="CF85" s="303">
        <v>0</v>
      </c>
      <c r="CG85" s="303">
        <v>0</v>
      </c>
      <c r="CH85" s="303">
        <v>0</v>
      </c>
      <c r="CI85" s="303">
        <v>0</v>
      </c>
      <c r="CJ85" s="303">
        <v>0</v>
      </c>
      <c r="CK85" s="303">
        <v>0</v>
      </c>
      <c r="CL85" s="303">
        <v>0</v>
      </c>
      <c r="CM85" s="303">
        <v>0</v>
      </c>
      <c r="CN85" s="303">
        <v>0</v>
      </c>
      <c r="CO85" s="303">
        <v>0</v>
      </c>
      <c r="CP85" s="303">
        <v>0</v>
      </c>
      <c r="CQ85" s="303">
        <v>0</v>
      </c>
      <c r="CR85" s="302">
        <v>0</v>
      </c>
      <c r="CS85" s="302">
        <v>0</v>
      </c>
      <c r="CT85" s="302">
        <v>0</v>
      </c>
      <c r="CU85" s="302">
        <v>0</v>
      </c>
      <c r="CV85" s="302">
        <v>0</v>
      </c>
      <c r="CW85" s="302">
        <v>0</v>
      </c>
      <c r="CX85" s="302">
        <v>0</v>
      </c>
      <c r="CY85" s="302">
        <v>0</v>
      </c>
      <c r="CZ85" s="302">
        <v>0</v>
      </c>
      <c r="DA85" s="302">
        <v>0</v>
      </c>
      <c r="DB85" s="302">
        <v>0</v>
      </c>
      <c r="DC85" s="302">
        <v>0</v>
      </c>
      <c r="DD85" s="302">
        <v>0</v>
      </c>
      <c r="DE85" s="302">
        <v>0</v>
      </c>
      <c r="DF85" s="302">
        <v>0</v>
      </c>
      <c r="DG85" s="302">
        <v>0</v>
      </c>
      <c r="DH85" s="302">
        <v>0</v>
      </c>
      <c r="DI85" s="302">
        <v>0</v>
      </c>
      <c r="DJ85" s="302">
        <v>0</v>
      </c>
      <c r="DK85" s="302">
        <v>0</v>
      </c>
      <c r="DL85" s="303">
        <v>3.32</v>
      </c>
      <c r="DM85" s="303">
        <v>0</v>
      </c>
      <c r="DN85" s="303">
        <v>3.32</v>
      </c>
      <c r="DO85" s="303">
        <v>120.53</v>
      </c>
      <c r="DP85" s="303">
        <v>0</v>
      </c>
      <c r="DQ85" s="303">
        <v>120.53</v>
      </c>
      <c r="DR85" s="303">
        <v>123.85</v>
      </c>
      <c r="DS85" s="303">
        <v>0</v>
      </c>
      <c r="DT85" s="303">
        <v>123.85</v>
      </c>
      <c r="DU85" s="289"/>
      <c r="DV85" s="289"/>
      <c r="DW85" s="289"/>
      <c r="DX85" s="289"/>
      <c r="DY85" s="289"/>
      <c r="DZ85" s="289"/>
      <c r="EA85" s="289"/>
      <c r="EB85" s="289"/>
      <c r="EC85" s="289"/>
      <c r="ED85" s="289"/>
      <c r="EE85" s="289"/>
      <c r="EF85" s="289"/>
      <c r="EG85" s="289"/>
      <c r="EH85" s="289"/>
      <c r="EI85" s="289"/>
      <c r="EJ85" s="289"/>
      <c r="EK85" s="289"/>
      <c r="EL85" s="289"/>
      <c r="EM85" s="289"/>
      <c r="EN85" s="289"/>
      <c r="EO85" s="289"/>
      <c r="EP85" s="328"/>
      <c r="EQ85" s="305"/>
    </row>
    <row r="86" spans="1:147" ht="15">
      <c r="A86" s="288"/>
      <c r="B86" s="289"/>
      <c r="C86" s="289"/>
      <c r="D86" s="289"/>
      <c r="E86" s="289"/>
      <c r="F86" s="289"/>
      <c r="G86" s="289"/>
      <c r="H86" s="289"/>
      <c r="I86" s="289"/>
      <c r="J86" s="289"/>
      <c r="K86" s="289"/>
      <c r="L86" s="289"/>
      <c r="M86" s="289"/>
      <c r="N86" s="289"/>
      <c r="O86" s="289"/>
      <c r="P86" s="289"/>
      <c r="Q86" s="289" t="s">
        <v>656</v>
      </c>
      <c r="R86" s="297" t="s">
        <v>231</v>
      </c>
      <c r="S86" s="298" t="s">
        <v>383</v>
      </c>
      <c r="T86" s="298" t="s">
        <v>492</v>
      </c>
      <c r="U86" s="299" t="s">
        <v>493</v>
      </c>
      <c r="V86" s="300">
        <v>0.95099999999999996</v>
      </c>
      <c r="W86" s="300">
        <v>0.55000000000000004</v>
      </c>
      <c r="X86" s="300">
        <v>0</v>
      </c>
      <c r="Y86" s="301">
        <v>0.55000000000000004</v>
      </c>
      <c r="Z86" s="302">
        <v>0.06</v>
      </c>
      <c r="AA86" s="302">
        <v>0</v>
      </c>
      <c r="AB86" s="302">
        <v>0.06</v>
      </c>
      <c r="AC86" s="302">
        <v>0</v>
      </c>
      <c r="AD86" s="302">
        <v>0</v>
      </c>
      <c r="AE86" s="303">
        <v>0</v>
      </c>
      <c r="AF86" s="303">
        <v>0.06</v>
      </c>
      <c r="AG86" s="303">
        <v>0</v>
      </c>
      <c r="AH86" s="303">
        <v>0.06</v>
      </c>
      <c r="AI86" s="301">
        <v>0.40099999999999991</v>
      </c>
      <c r="AJ86" s="302">
        <v>0.03</v>
      </c>
      <c r="AK86" s="302">
        <v>0</v>
      </c>
      <c r="AL86" s="303">
        <v>0.03</v>
      </c>
      <c r="AM86" s="302">
        <v>0.03</v>
      </c>
      <c r="AN86" s="303">
        <v>0.06</v>
      </c>
      <c r="AO86" s="302">
        <v>0</v>
      </c>
      <c r="AP86" s="302">
        <v>0</v>
      </c>
      <c r="AQ86" s="302">
        <v>0</v>
      </c>
      <c r="AR86" s="302">
        <v>0</v>
      </c>
      <c r="AS86" s="302">
        <v>0</v>
      </c>
      <c r="AT86" s="302">
        <v>0</v>
      </c>
      <c r="AU86" s="302">
        <v>0</v>
      </c>
      <c r="AV86" s="302">
        <v>0</v>
      </c>
      <c r="AW86" s="302">
        <v>0</v>
      </c>
      <c r="AX86" s="302">
        <v>0.03</v>
      </c>
      <c r="AY86" s="302">
        <v>1.8</v>
      </c>
      <c r="AZ86" s="303">
        <v>1.83</v>
      </c>
      <c r="BA86" s="302">
        <v>0.21</v>
      </c>
      <c r="BB86" s="302">
        <v>0</v>
      </c>
      <c r="BC86" s="302">
        <v>0.28999999999999998</v>
      </c>
      <c r="BD86" s="303">
        <v>0.5</v>
      </c>
      <c r="BE86" s="297"/>
      <c r="BF86" s="297"/>
      <c r="BG86" s="302"/>
      <c r="BH86" s="297"/>
      <c r="BI86" s="297"/>
      <c r="BJ86" s="297"/>
      <c r="BK86" s="302"/>
      <c r="BL86" s="297"/>
      <c r="BM86" s="297"/>
      <c r="BN86" s="302"/>
      <c r="BO86" s="297"/>
      <c r="BP86" s="297"/>
      <c r="BQ86" s="297"/>
      <c r="BR86" s="302">
        <v>0</v>
      </c>
      <c r="BS86" s="302">
        <v>0.11</v>
      </c>
      <c r="BT86" s="302">
        <v>0.22</v>
      </c>
      <c r="BU86" s="303">
        <v>0.33</v>
      </c>
      <c r="BV86" s="302">
        <v>0</v>
      </c>
      <c r="BW86" s="302">
        <v>0</v>
      </c>
      <c r="BX86" s="303">
        <v>0</v>
      </c>
      <c r="BY86" s="302">
        <v>0</v>
      </c>
      <c r="BZ86" s="302">
        <v>0</v>
      </c>
      <c r="CA86" s="302">
        <v>0</v>
      </c>
      <c r="CB86" s="302">
        <v>0.03</v>
      </c>
      <c r="CC86" s="302">
        <v>0</v>
      </c>
      <c r="CD86" s="303">
        <v>0.03</v>
      </c>
      <c r="CE86" s="303">
        <v>0.03</v>
      </c>
      <c r="CF86" s="303">
        <v>0</v>
      </c>
      <c r="CG86" s="303">
        <v>0.03</v>
      </c>
      <c r="CH86" s="303">
        <v>0</v>
      </c>
      <c r="CI86" s="303">
        <v>0</v>
      </c>
      <c r="CJ86" s="303">
        <v>0</v>
      </c>
      <c r="CK86" s="303">
        <v>0</v>
      </c>
      <c r="CL86" s="303">
        <v>0</v>
      </c>
      <c r="CM86" s="303">
        <v>0</v>
      </c>
      <c r="CN86" s="303">
        <v>0</v>
      </c>
      <c r="CO86" s="303">
        <v>0</v>
      </c>
      <c r="CP86" s="303">
        <v>0</v>
      </c>
      <c r="CQ86" s="303">
        <v>0</v>
      </c>
      <c r="CR86" s="302">
        <v>0</v>
      </c>
      <c r="CS86" s="302">
        <v>0</v>
      </c>
      <c r="CT86" s="302">
        <v>0</v>
      </c>
      <c r="CU86" s="302">
        <v>0</v>
      </c>
      <c r="CV86" s="302">
        <v>0</v>
      </c>
      <c r="CW86" s="302">
        <v>0</v>
      </c>
      <c r="CX86" s="302">
        <v>0</v>
      </c>
      <c r="CY86" s="302">
        <v>0</v>
      </c>
      <c r="CZ86" s="302">
        <v>0</v>
      </c>
      <c r="DA86" s="302">
        <v>0</v>
      </c>
      <c r="DB86" s="302">
        <v>0</v>
      </c>
      <c r="DC86" s="302">
        <v>0</v>
      </c>
      <c r="DD86" s="302">
        <v>0</v>
      </c>
      <c r="DE86" s="302">
        <v>0</v>
      </c>
      <c r="DF86" s="302">
        <v>0</v>
      </c>
      <c r="DG86" s="302">
        <v>0</v>
      </c>
      <c r="DH86" s="302">
        <v>0</v>
      </c>
      <c r="DI86" s="302">
        <v>0</v>
      </c>
      <c r="DJ86" s="302">
        <v>0</v>
      </c>
      <c r="DK86" s="302">
        <v>0</v>
      </c>
      <c r="DL86" s="303">
        <v>0.22999999999999998</v>
      </c>
      <c r="DM86" s="303">
        <v>0</v>
      </c>
      <c r="DN86" s="303">
        <v>0.22999999999999998</v>
      </c>
      <c r="DO86" s="303">
        <v>2.0499999999999998</v>
      </c>
      <c r="DP86" s="303">
        <v>0</v>
      </c>
      <c r="DQ86" s="303">
        <v>2.0499999999999998</v>
      </c>
      <c r="DR86" s="303">
        <v>2.2799999999999998</v>
      </c>
      <c r="DS86" s="303">
        <v>0</v>
      </c>
      <c r="DT86" s="303">
        <v>2.2799999999999998</v>
      </c>
      <c r="DU86" s="289"/>
      <c r="DV86" s="289"/>
      <c r="DW86" s="289"/>
      <c r="DX86" s="289"/>
      <c r="DY86" s="289"/>
      <c r="DZ86" s="289"/>
      <c r="EA86" s="289"/>
      <c r="EB86" s="289"/>
      <c r="EC86" s="289"/>
      <c r="ED86" s="289"/>
      <c r="EE86" s="289"/>
      <c r="EF86" s="289"/>
      <c r="EG86" s="289"/>
      <c r="EH86" s="289"/>
      <c r="EI86" s="289"/>
      <c r="EJ86" s="289"/>
      <c r="EK86" s="289"/>
      <c r="EL86" s="289"/>
      <c r="EM86" s="289"/>
      <c r="EN86" s="289"/>
      <c r="EO86" s="289"/>
      <c r="EP86" s="328"/>
      <c r="EQ86" s="305"/>
    </row>
    <row r="87" spans="1:147" ht="15">
      <c r="A87" s="288"/>
      <c r="B87" s="289"/>
      <c r="C87" s="289"/>
      <c r="D87" s="289"/>
      <c r="E87" s="289"/>
      <c r="F87" s="289"/>
      <c r="G87" s="289"/>
      <c r="H87" s="289"/>
      <c r="I87" s="289"/>
      <c r="J87" s="289"/>
      <c r="K87" s="289"/>
      <c r="L87" s="289"/>
      <c r="M87" s="289"/>
      <c r="N87" s="289"/>
      <c r="O87" s="289"/>
      <c r="P87" s="289"/>
      <c r="Q87" s="289" t="s">
        <v>657</v>
      </c>
      <c r="R87" s="297" t="s">
        <v>231</v>
      </c>
      <c r="S87" s="298" t="s">
        <v>383</v>
      </c>
      <c r="T87" s="298" t="s">
        <v>494</v>
      </c>
      <c r="U87" s="299" t="s">
        <v>495</v>
      </c>
      <c r="V87" s="300">
        <v>136.691</v>
      </c>
      <c r="W87" s="300">
        <v>3.95</v>
      </c>
      <c r="X87" s="300">
        <v>114.73</v>
      </c>
      <c r="Y87" s="301">
        <v>118.68</v>
      </c>
      <c r="Z87" s="302">
        <v>0.82</v>
      </c>
      <c r="AA87" s="302">
        <v>0</v>
      </c>
      <c r="AB87" s="302">
        <v>0.82</v>
      </c>
      <c r="AC87" s="302">
        <v>23.63</v>
      </c>
      <c r="AD87" s="302">
        <v>0</v>
      </c>
      <c r="AE87" s="303">
        <v>23.63</v>
      </c>
      <c r="AF87" s="303">
        <v>24.45</v>
      </c>
      <c r="AG87" s="303">
        <v>0</v>
      </c>
      <c r="AH87" s="303">
        <v>24.45</v>
      </c>
      <c r="AI87" s="301">
        <v>18.01100000000001</v>
      </c>
      <c r="AJ87" s="302">
        <v>1.4</v>
      </c>
      <c r="AK87" s="302">
        <v>0</v>
      </c>
      <c r="AL87" s="303">
        <v>1.4</v>
      </c>
      <c r="AM87" s="302">
        <v>13.94</v>
      </c>
      <c r="AN87" s="303">
        <v>15.34</v>
      </c>
      <c r="AO87" s="302">
        <v>0.53</v>
      </c>
      <c r="AP87" s="302">
        <v>0</v>
      </c>
      <c r="AQ87" s="302">
        <v>0.53</v>
      </c>
      <c r="AR87" s="302">
        <v>9.98</v>
      </c>
      <c r="AS87" s="302">
        <v>0</v>
      </c>
      <c r="AT87" s="302">
        <v>9.98</v>
      </c>
      <c r="AU87" s="302">
        <v>10.51</v>
      </c>
      <c r="AV87" s="302">
        <v>0</v>
      </c>
      <c r="AW87" s="302">
        <v>10.51</v>
      </c>
      <c r="AX87" s="302">
        <v>4.3099999999999996</v>
      </c>
      <c r="AY87" s="302">
        <v>261.92</v>
      </c>
      <c r="AZ87" s="303">
        <v>266.23</v>
      </c>
      <c r="BA87" s="302">
        <v>9.49</v>
      </c>
      <c r="BB87" s="302">
        <v>0</v>
      </c>
      <c r="BC87" s="302">
        <v>53.82</v>
      </c>
      <c r="BD87" s="303">
        <v>63.31</v>
      </c>
      <c r="BE87" s="297"/>
      <c r="BF87" s="297"/>
      <c r="BG87" s="302"/>
      <c r="BH87" s="297"/>
      <c r="BI87" s="297"/>
      <c r="BJ87" s="297"/>
      <c r="BK87" s="302"/>
      <c r="BL87" s="297"/>
      <c r="BM87" s="297"/>
      <c r="BN87" s="302"/>
      <c r="BO87" s="297"/>
      <c r="BP87" s="297"/>
      <c r="BQ87" s="297"/>
      <c r="BR87" s="302">
        <v>0</v>
      </c>
      <c r="BS87" s="302">
        <v>0.09</v>
      </c>
      <c r="BT87" s="302">
        <v>1.93</v>
      </c>
      <c r="BU87" s="303">
        <v>2.02</v>
      </c>
      <c r="BV87" s="302">
        <v>0</v>
      </c>
      <c r="BW87" s="302">
        <v>0</v>
      </c>
      <c r="BX87" s="303">
        <v>0</v>
      </c>
      <c r="BY87" s="302">
        <v>0.04</v>
      </c>
      <c r="BZ87" s="302">
        <v>0.17</v>
      </c>
      <c r="CA87" s="302">
        <v>0.21000000000000002</v>
      </c>
      <c r="CB87" s="302">
        <v>1.1100000000000001</v>
      </c>
      <c r="CC87" s="302">
        <v>0</v>
      </c>
      <c r="CD87" s="303">
        <v>1.1100000000000001</v>
      </c>
      <c r="CE87" s="303">
        <v>1.1500000000000001</v>
      </c>
      <c r="CF87" s="303">
        <v>0.17</v>
      </c>
      <c r="CG87" s="303">
        <v>1.32</v>
      </c>
      <c r="CH87" s="303">
        <v>0</v>
      </c>
      <c r="CI87" s="303">
        <v>0</v>
      </c>
      <c r="CJ87" s="303">
        <v>0</v>
      </c>
      <c r="CK87" s="303">
        <v>41.75</v>
      </c>
      <c r="CL87" s="303">
        <v>0</v>
      </c>
      <c r="CM87" s="303">
        <v>41.75</v>
      </c>
      <c r="CN87" s="303">
        <v>41.75</v>
      </c>
      <c r="CO87" s="303">
        <v>0</v>
      </c>
      <c r="CP87" s="303">
        <v>41.75</v>
      </c>
      <c r="CQ87" s="303">
        <v>1440.17</v>
      </c>
      <c r="CR87" s="302">
        <v>0</v>
      </c>
      <c r="CS87" s="302">
        <v>0</v>
      </c>
      <c r="CT87" s="302">
        <v>0</v>
      </c>
      <c r="CU87" s="302">
        <v>41.04</v>
      </c>
      <c r="CV87" s="302">
        <v>0</v>
      </c>
      <c r="CW87" s="302">
        <v>41.04</v>
      </c>
      <c r="CX87" s="302">
        <v>41.04</v>
      </c>
      <c r="CY87" s="302">
        <v>0</v>
      </c>
      <c r="CZ87" s="302">
        <v>41.04</v>
      </c>
      <c r="DA87" s="302">
        <v>1010.65</v>
      </c>
      <c r="DB87" s="302">
        <v>0</v>
      </c>
      <c r="DC87" s="302">
        <v>0</v>
      </c>
      <c r="DD87" s="302">
        <v>0</v>
      </c>
      <c r="DE87" s="302">
        <v>0.71</v>
      </c>
      <c r="DF87" s="302">
        <v>0</v>
      </c>
      <c r="DG87" s="302">
        <v>0.71</v>
      </c>
      <c r="DH87" s="302">
        <v>0.71</v>
      </c>
      <c r="DI87" s="302">
        <v>0</v>
      </c>
      <c r="DJ87" s="302">
        <v>0.71</v>
      </c>
      <c r="DK87" s="302">
        <v>429.52</v>
      </c>
      <c r="DL87" s="303">
        <v>7.1899999999999995</v>
      </c>
      <c r="DM87" s="303">
        <v>0.17</v>
      </c>
      <c r="DN87" s="303">
        <v>7.3599999999999994</v>
      </c>
      <c r="DO87" s="303">
        <v>340.32000000000005</v>
      </c>
      <c r="DP87" s="303">
        <v>0</v>
      </c>
      <c r="DQ87" s="303">
        <v>340.32000000000005</v>
      </c>
      <c r="DR87" s="303">
        <v>347.51000000000005</v>
      </c>
      <c r="DS87" s="303">
        <v>0.17</v>
      </c>
      <c r="DT87" s="303">
        <v>347.68000000000006</v>
      </c>
      <c r="DU87" s="289"/>
      <c r="DV87" s="289"/>
      <c r="DW87" s="289"/>
      <c r="DX87" s="289"/>
      <c r="DY87" s="289"/>
      <c r="DZ87" s="289"/>
      <c r="EA87" s="289"/>
      <c r="EB87" s="289"/>
      <c r="EC87" s="289"/>
      <c r="ED87" s="289"/>
      <c r="EE87" s="289"/>
      <c r="EF87" s="289"/>
      <c r="EG87" s="289"/>
      <c r="EH87" s="289"/>
      <c r="EI87" s="289"/>
      <c r="EJ87" s="289"/>
      <c r="EK87" s="289"/>
      <c r="EL87" s="289"/>
      <c r="EM87" s="289"/>
      <c r="EN87" s="289"/>
      <c r="EO87" s="289"/>
      <c r="EP87" s="328"/>
      <c r="EQ87" s="305"/>
    </row>
    <row r="88" spans="1:147" ht="15">
      <c r="A88" s="288"/>
      <c r="B88" s="289"/>
      <c r="C88" s="289"/>
      <c r="D88" s="289"/>
      <c r="E88" s="289"/>
      <c r="F88" s="289"/>
      <c r="G88" s="289"/>
      <c r="H88" s="289"/>
      <c r="I88" s="289"/>
      <c r="J88" s="289"/>
      <c r="K88" s="289"/>
      <c r="L88" s="289"/>
      <c r="M88" s="289"/>
      <c r="N88" s="289"/>
      <c r="O88" s="289"/>
      <c r="P88" s="289"/>
      <c r="Q88" s="289" t="s">
        <v>691</v>
      </c>
      <c r="R88" s="297" t="s">
        <v>665</v>
      </c>
      <c r="S88" s="298" t="s">
        <v>666</v>
      </c>
      <c r="T88" s="298" t="s">
        <v>384</v>
      </c>
      <c r="U88" s="299" t="s">
        <v>667</v>
      </c>
      <c r="V88" s="300">
        <v>30.89</v>
      </c>
      <c r="W88" s="300">
        <v>14.446</v>
      </c>
      <c r="X88" s="300">
        <v>14.194000000000001</v>
      </c>
      <c r="Y88" s="301">
        <f t="shared" ref="Y88:Y110" si="0">W88+X88</f>
        <v>28.64</v>
      </c>
      <c r="Z88" s="302">
        <v>3.07</v>
      </c>
      <c r="AA88" s="302">
        <v>0</v>
      </c>
      <c r="AB88" s="302">
        <v>3.07</v>
      </c>
      <c r="AC88" s="302">
        <v>2.93</v>
      </c>
      <c r="AD88" s="302">
        <v>0</v>
      </c>
      <c r="AE88" s="303">
        <v>2.93</v>
      </c>
      <c r="AF88" s="303">
        <v>6</v>
      </c>
      <c r="AG88" s="303">
        <v>0</v>
      </c>
      <c r="AH88" s="303">
        <v>6</v>
      </c>
      <c r="AI88" s="301">
        <v>2.25</v>
      </c>
      <c r="AJ88" s="302">
        <v>0.17</v>
      </c>
      <c r="AK88" s="302">
        <v>0</v>
      </c>
      <c r="AL88" s="303">
        <f t="shared" ref="AL88:AL110" si="1">AJ88+AK88</f>
        <v>0.17</v>
      </c>
      <c r="AM88" s="302">
        <v>5.12</v>
      </c>
      <c r="AN88" s="303">
        <f t="shared" ref="AN88:AN110" si="2">AL88+AM88</f>
        <v>5.29</v>
      </c>
      <c r="AO88" s="302">
        <v>0.12</v>
      </c>
      <c r="AP88" s="302">
        <v>0</v>
      </c>
      <c r="AQ88" s="302">
        <f t="shared" ref="AQ88:AQ110" si="3">AO88+AP88</f>
        <v>0.12</v>
      </c>
      <c r="AR88" s="302">
        <v>0.09</v>
      </c>
      <c r="AS88" s="302">
        <v>0</v>
      </c>
      <c r="AT88" s="302">
        <f t="shared" ref="AT88:AT110" si="4">AR88+AS88</f>
        <v>0.09</v>
      </c>
      <c r="AU88" s="302">
        <f t="shared" ref="AU88:AV110" si="5">AO88+AR88</f>
        <v>0.21</v>
      </c>
      <c r="AV88" s="302">
        <f t="shared" si="5"/>
        <v>0</v>
      </c>
      <c r="AW88" s="302">
        <f t="shared" ref="AW88:AW110" si="6">AU88+AV88</f>
        <v>0.21</v>
      </c>
      <c r="AX88" s="302">
        <v>0</v>
      </c>
      <c r="AY88" s="302">
        <v>266.85000000000002</v>
      </c>
      <c r="AZ88" s="303">
        <f t="shared" ref="AZ88:AZ110" si="7">AX88+AY88</f>
        <v>266.85000000000002</v>
      </c>
      <c r="BA88" s="302">
        <v>1.27</v>
      </c>
      <c r="BB88" s="302">
        <v>0</v>
      </c>
      <c r="BC88" s="302">
        <v>74.23</v>
      </c>
      <c r="BD88" s="303">
        <f t="shared" ref="BD88:BD110" si="8">BA88+BB88+BC88</f>
        <v>75.5</v>
      </c>
      <c r="BE88" s="289"/>
      <c r="BF88" s="289"/>
      <c r="BG88" s="289"/>
      <c r="BH88" s="289"/>
      <c r="BI88" s="289"/>
      <c r="BJ88" s="289"/>
      <c r="BK88" s="289"/>
      <c r="BL88" s="289"/>
      <c r="BM88" s="289"/>
      <c r="BN88" s="289"/>
      <c r="BO88" s="289"/>
      <c r="BP88" s="289"/>
      <c r="BQ88" s="289"/>
      <c r="BR88" s="302">
        <f t="shared" ref="BR88:BR110" si="9">BO88+BP88+BQ88</f>
        <v>0</v>
      </c>
      <c r="BS88" s="302">
        <v>0.21</v>
      </c>
      <c r="BT88" s="302">
        <v>0.32</v>
      </c>
      <c r="BU88" s="303">
        <f t="shared" ref="BU88:BU110" si="10">BS88+BT88</f>
        <v>0.53</v>
      </c>
      <c r="BV88" s="302">
        <v>0.6</v>
      </c>
      <c r="BW88" s="302">
        <v>0.27</v>
      </c>
      <c r="BX88" s="303">
        <f t="shared" ref="BX88:BX110" si="11">BV88+BW88</f>
        <v>0.87</v>
      </c>
      <c r="BY88" s="302">
        <v>0.05</v>
      </c>
      <c r="BZ88" s="302">
        <v>0.4</v>
      </c>
      <c r="CA88" s="302">
        <f t="shared" ref="CA88:CA110" si="12">BY88+BZ88</f>
        <v>0.45</v>
      </c>
      <c r="CB88" s="302">
        <v>0.02</v>
      </c>
      <c r="CC88" s="302">
        <v>0</v>
      </c>
      <c r="CD88" s="303">
        <f t="shared" ref="CD88:CD110" si="13">CB88+CC88</f>
        <v>0.02</v>
      </c>
      <c r="CE88" s="303">
        <f t="shared" ref="CE88:CF110" si="14">BY88+CB88</f>
        <v>7.0000000000000007E-2</v>
      </c>
      <c r="CF88" s="303">
        <f t="shared" si="14"/>
        <v>0.4</v>
      </c>
      <c r="CG88" s="303">
        <f t="shared" ref="CG88:CG110" si="15">CE88+CF88</f>
        <v>0.47000000000000003</v>
      </c>
      <c r="CH88" s="303">
        <f t="shared" ref="CH88:CQ110" si="16">CR88+DB88</f>
        <v>0</v>
      </c>
      <c r="CI88" s="303">
        <f t="shared" si="16"/>
        <v>0</v>
      </c>
      <c r="CJ88" s="303">
        <f t="shared" si="16"/>
        <v>0</v>
      </c>
      <c r="CK88" s="303">
        <f t="shared" si="16"/>
        <v>0</v>
      </c>
      <c r="CL88" s="303">
        <f t="shared" si="16"/>
        <v>0</v>
      </c>
      <c r="CM88" s="303">
        <f t="shared" si="16"/>
        <v>0</v>
      </c>
      <c r="CN88" s="303">
        <f t="shared" si="16"/>
        <v>0</v>
      </c>
      <c r="CO88" s="303">
        <f t="shared" si="16"/>
        <v>0</v>
      </c>
      <c r="CP88" s="303">
        <f t="shared" si="16"/>
        <v>0</v>
      </c>
      <c r="CQ88" s="303">
        <f t="shared" si="16"/>
        <v>0</v>
      </c>
      <c r="CR88" s="302">
        <v>0</v>
      </c>
      <c r="CS88" s="302">
        <v>0</v>
      </c>
      <c r="CT88" s="302">
        <f t="shared" ref="CT88:CT110" si="17">CR88+CS88</f>
        <v>0</v>
      </c>
      <c r="CU88" s="302">
        <v>0</v>
      </c>
      <c r="CV88" s="302">
        <v>0</v>
      </c>
      <c r="CW88" s="302">
        <f t="shared" ref="CW88:CW110" si="18">CU88+CV88</f>
        <v>0</v>
      </c>
      <c r="CX88" s="302">
        <f t="shared" ref="CX88:CY110" si="19">CR88+CU88</f>
        <v>0</v>
      </c>
      <c r="CY88" s="302">
        <f t="shared" si="19"/>
        <v>0</v>
      </c>
      <c r="CZ88" s="302">
        <f t="shared" ref="CZ88:CZ110" si="20">CX88+CY88</f>
        <v>0</v>
      </c>
      <c r="DA88" s="302">
        <v>0</v>
      </c>
      <c r="DB88" s="302">
        <v>0</v>
      </c>
      <c r="DC88" s="302">
        <v>0</v>
      </c>
      <c r="DD88" s="302">
        <f t="shared" ref="DD88:DD110" si="21">DB88+DC88</f>
        <v>0</v>
      </c>
      <c r="DE88" s="302">
        <v>0</v>
      </c>
      <c r="DF88" s="302">
        <v>0</v>
      </c>
      <c r="DG88" s="302">
        <f t="shared" ref="DG88:DG110" si="22">DE88+DF88</f>
        <v>0</v>
      </c>
      <c r="DH88" s="302">
        <f t="shared" ref="DH88:DI110" si="23">DB88+DE88</f>
        <v>0</v>
      </c>
      <c r="DI88" s="302">
        <f t="shared" si="23"/>
        <v>0</v>
      </c>
      <c r="DJ88" s="302">
        <f t="shared" ref="DJ88:DJ110" si="24">DH88+DI88</f>
        <v>0</v>
      </c>
      <c r="DK88" s="302">
        <v>0</v>
      </c>
      <c r="DL88" s="303">
        <f t="shared" ref="DL88:DL110" si="25">Z88+AJ88+AO88+AX88+BS88+BV88+BY88+CH88</f>
        <v>4.22</v>
      </c>
      <c r="DM88" s="303">
        <f t="shared" ref="DM88:DM110" si="26">AA88+AP88+BZ88+CI88</f>
        <v>0.4</v>
      </c>
      <c r="DN88" s="303">
        <f t="shared" ref="DN88:DN110" si="27">DL88+DM88</f>
        <v>4.62</v>
      </c>
      <c r="DO88" s="303">
        <f t="shared" ref="DO88:DO110" si="28">AC88+AK88+AR88+AY88+BT88+BW88+CB88+CK88</f>
        <v>270.47999999999996</v>
      </c>
      <c r="DP88" s="303">
        <f t="shared" ref="DP88:DP110" si="29">AD88+AS88+CC88+CL88</f>
        <v>0</v>
      </c>
      <c r="DQ88" s="303">
        <f t="shared" ref="DQ88:DQ110" si="30">DO88+DP88</f>
        <v>270.47999999999996</v>
      </c>
      <c r="DR88" s="303">
        <f t="shared" ref="DR88:DS110" si="31">DL88+DO88</f>
        <v>274.7</v>
      </c>
      <c r="DS88" s="303">
        <f t="shared" si="31"/>
        <v>0.4</v>
      </c>
      <c r="DT88" s="303">
        <f t="shared" ref="DT88:DT110" si="32">DR88+DS88</f>
        <v>275.09999999999997</v>
      </c>
      <c r="DU88" s="289"/>
      <c r="DV88" s="289"/>
      <c r="DW88" s="289"/>
      <c r="DX88" s="289"/>
      <c r="DY88" s="289"/>
      <c r="DZ88" s="289"/>
      <c r="EA88" s="289"/>
      <c r="EB88" s="289"/>
      <c r="EC88" s="289"/>
      <c r="ED88" s="289"/>
      <c r="EE88" s="289"/>
      <c r="EF88" s="289"/>
      <c r="EG88" s="289"/>
      <c r="EH88" s="289"/>
      <c r="EI88" s="289"/>
      <c r="EJ88" s="289"/>
      <c r="EK88" s="289"/>
      <c r="EL88" s="289"/>
      <c r="EM88" s="289"/>
      <c r="EN88" s="289"/>
      <c r="EO88" s="289"/>
      <c r="EP88" s="328"/>
      <c r="EQ88" s="305"/>
    </row>
    <row r="89" spans="1:147">
      <c r="A89" s="288"/>
      <c r="B89" s="289"/>
      <c r="C89" s="289"/>
      <c r="D89" s="289"/>
      <c r="E89" s="289"/>
      <c r="F89" s="289"/>
      <c r="G89" s="289"/>
      <c r="H89" s="289"/>
      <c r="I89" s="289"/>
      <c r="J89" s="289"/>
      <c r="K89" s="289"/>
      <c r="L89" s="289"/>
      <c r="M89" s="289"/>
      <c r="N89" s="289"/>
      <c r="O89" s="289"/>
      <c r="P89" s="289"/>
      <c r="Q89" s="289" t="s">
        <v>604</v>
      </c>
      <c r="R89" s="297" t="s">
        <v>665</v>
      </c>
      <c r="S89" s="298" t="s">
        <v>666</v>
      </c>
      <c r="T89" s="298" t="s">
        <v>386</v>
      </c>
      <c r="U89" s="299" t="s">
        <v>668</v>
      </c>
      <c r="V89" s="300">
        <v>11.333</v>
      </c>
      <c r="W89" s="300">
        <v>6.234</v>
      </c>
      <c r="X89" s="300">
        <v>3.1139999999999999</v>
      </c>
      <c r="Y89" s="301">
        <f t="shared" si="0"/>
        <v>9.347999999999999</v>
      </c>
      <c r="Z89" s="302">
        <v>3.05</v>
      </c>
      <c r="AA89" s="302">
        <v>0</v>
      </c>
      <c r="AB89" s="302">
        <v>3.05</v>
      </c>
      <c r="AC89" s="302">
        <v>0</v>
      </c>
      <c r="AD89" s="302">
        <v>0</v>
      </c>
      <c r="AE89" s="303">
        <v>0</v>
      </c>
      <c r="AF89" s="303">
        <v>3.05</v>
      </c>
      <c r="AG89" s="303">
        <v>0</v>
      </c>
      <c r="AH89" s="303">
        <v>3.05</v>
      </c>
      <c r="AI89" s="301">
        <v>1.9850000000000001</v>
      </c>
      <c r="AJ89" s="302">
        <v>0.15</v>
      </c>
      <c r="AK89" s="302">
        <v>0</v>
      </c>
      <c r="AL89" s="303">
        <f t="shared" si="1"/>
        <v>0.15</v>
      </c>
      <c r="AM89" s="302">
        <v>2.62</v>
      </c>
      <c r="AN89" s="303">
        <f t="shared" si="2"/>
        <v>2.77</v>
      </c>
      <c r="AO89" s="302">
        <v>0</v>
      </c>
      <c r="AP89" s="302">
        <v>0</v>
      </c>
      <c r="AQ89" s="302">
        <f t="shared" si="3"/>
        <v>0</v>
      </c>
      <c r="AR89" s="302">
        <v>0.03</v>
      </c>
      <c r="AS89" s="302">
        <v>0</v>
      </c>
      <c r="AT89" s="302">
        <f t="shared" si="4"/>
        <v>0.03</v>
      </c>
      <c r="AU89" s="302">
        <f t="shared" si="5"/>
        <v>0.03</v>
      </c>
      <c r="AV89" s="302">
        <f t="shared" si="5"/>
        <v>0</v>
      </c>
      <c r="AW89" s="302">
        <f t="shared" si="6"/>
        <v>0.03</v>
      </c>
      <c r="AX89" s="302">
        <v>1.99</v>
      </c>
      <c r="AY89" s="302">
        <v>360.15</v>
      </c>
      <c r="AZ89" s="303">
        <f t="shared" si="7"/>
        <v>362.14</v>
      </c>
      <c r="BA89" s="302">
        <v>2.77</v>
      </c>
      <c r="BB89" s="302">
        <v>0</v>
      </c>
      <c r="BC89" s="302">
        <v>69.63</v>
      </c>
      <c r="BD89" s="303">
        <f t="shared" si="8"/>
        <v>72.399999999999991</v>
      </c>
      <c r="BE89" s="289"/>
      <c r="BF89" s="289"/>
      <c r="BG89" s="289"/>
      <c r="BH89" s="289"/>
      <c r="BI89" s="289"/>
      <c r="BJ89" s="289"/>
      <c r="BK89" s="289"/>
      <c r="BL89" s="289"/>
      <c r="BM89" s="289"/>
      <c r="BN89" s="289"/>
      <c r="BO89" s="289"/>
      <c r="BP89" s="289"/>
      <c r="BQ89" s="289"/>
      <c r="BR89" s="302">
        <f t="shared" si="9"/>
        <v>0</v>
      </c>
      <c r="BS89" s="302">
        <v>0.03</v>
      </c>
      <c r="BT89" s="302">
        <v>0.55000000000000004</v>
      </c>
      <c r="BU89" s="303">
        <f t="shared" si="10"/>
        <v>0.58000000000000007</v>
      </c>
      <c r="BV89" s="302">
        <v>0</v>
      </c>
      <c r="BW89" s="302">
        <v>1.49</v>
      </c>
      <c r="BX89" s="303">
        <f t="shared" si="11"/>
        <v>1.49</v>
      </c>
      <c r="BY89" s="302">
        <v>0.43</v>
      </c>
      <c r="BZ89" s="302">
        <v>17.350000000000001</v>
      </c>
      <c r="CA89" s="302">
        <f t="shared" si="12"/>
        <v>17.78</v>
      </c>
      <c r="CB89" s="302">
        <v>0.15</v>
      </c>
      <c r="CC89" s="302">
        <v>0</v>
      </c>
      <c r="CD89" s="303">
        <f t="shared" si="13"/>
        <v>0.15</v>
      </c>
      <c r="CE89" s="303">
        <f t="shared" si="14"/>
        <v>0.57999999999999996</v>
      </c>
      <c r="CF89" s="303">
        <f t="shared" si="14"/>
        <v>17.350000000000001</v>
      </c>
      <c r="CG89" s="303">
        <f t="shared" si="15"/>
        <v>17.93</v>
      </c>
      <c r="CH89" s="303">
        <f t="shared" si="16"/>
        <v>0</v>
      </c>
      <c r="CI89" s="303">
        <f t="shared" si="16"/>
        <v>0</v>
      </c>
      <c r="CJ89" s="303">
        <f t="shared" si="16"/>
        <v>0</v>
      </c>
      <c r="CK89" s="303">
        <f t="shared" si="16"/>
        <v>0</v>
      </c>
      <c r="CL89" s="303">
        <f t="shared" si="16"/>
        <v>0</v>
      </c>
      <c r="CM89" s="303">
        <f t="shared" si="16"/>
        <v>0</v>
      </c>
      <c r="CN89" s="303">
        <f t="shared" si="16"/>
        <v>0</v>
      </c>
      <c r="CO89" s="303">
        <f t="shared" si="16"/>
        <v>0</v>
      </c>
      <c r="CP89" s="303">
        <f t="shared" si="16"/>
        <v>0</v>
      </c>
      <c r="CQ89" s="303">
        <f t="shared" si="16"/>
        <v>0</v>
      </c>
      <c r="CR89" s="302">
        <v>0</v>
      </c>
      <c r="CS89" s="302">
        <v>0</v>
      </c>
      <c r="CT89" s="302">
        <f t="shared" si="17"/>
        <v>0</v>
      </c>
      <c r="CU89" s="302">
        <v>0</v>
      </c>
      <c r="CV89" s="302">
        <v>0</v>
      </c>
      <c r="CW89" s="302">
        <f t="shared" si="18"/>
        <v>0</v>
      </c>
      <c r="CX89" s="302">
        <f t="shared" si="19"/>
        <v>0</v>
      </c>
      <c r="CY89" s="302">
        <f t="shared" si="19"/>
        <v>0</v>
      </c>
      <c r="CZ89" s="302">
        <f t="shared" si="20"/>
        <v>0</v>
      </c>
      <c r="DA89" s="302">
        <v>0</v>
      </c>
      <c r="DB89" s="302">
        <v>0</v>
      </c>
      <c r="DC89" s="302">
        <v>0</v>
      </c>
      <c r="DD89" s="302">
        <f t="shared" si="21"/>
        <v>0</v>
      </c>
      <c r="DE89" s="302">
        <v>0</v>
      </c>
      <c r="DF89" s="302">
        <v>0</v>
      </c>
      <c r="DG89" s="302">
        <f t="shared" si="22"/>
        <v>0</v>
      </c>
      <c r="DH89" s="302">
        <f t="shared" si="23"/>
        <v>0</v>
      </c>
      <c r="DI89" s="302">
        <f t="shared" si="23"/>
        <v>0</v>
      </c>
      <c r="DJ89" s="302">
        <f t="shared" si="24"/>
        <v>0</v>
      </c>
      <c r="DK89" s="302">
        <v>0</v>
      </c>
      <c r="DL89" s="303">
        <f t="shared" si="25"/>
        <v>5.6499999999999995</v>
      </c>
      <c r="DM89" s="303">
        <f t="shared" si="26"/>
        <v>17.350000000000001</v>
      </c>
      <c r="DN89" s="303">
        <f t="shared" si="27"/>
        <v>23</v>
      </c>
      <c r="DO89" s="303">
        <f t="shared" si="28"/>
        <v>362.36999999999995</v>
      </c>
      <c r="DP89" s="303">
        <f t="shared" si="29"/>
        <v>0</v>
      </c>
      <c r="DQ89" s="303">
        <f t="shared" si="30"/>
        <v>362.36999999999995</v>
      </c>
      <c r="DR89" s="303">
        <f t="shared" si="31"/>
        <v>368.01999999999992</v>
      </c>
      <c r="DS89" s="303">
        <f t="shared" si="31"/>
        <v>17.350000000000001</v>
      </c>
      <c r="DT89" s="303">
        <f t="shared" si="32"/>
        <v>385.36999999999995</v>
      </c>
      <c r="DU89" s="289"/>
      <c r="DV89" s="289"/>
      <c r="DW89" s="289"/>
      <c r="DX89" s="289"/>
      <c r="DY89" s="289"/>
      <c r="DZ89" s="289"/>
      <c r="EA89" s="289"/>
      <c r="EB89" s="289"/>
      <c r="EC89" s="289"/>
      <c r="ED89" s="289"/>
      <c r="EE89" s="289"/>
      <c r="EF89" s="289"/>
      <c r="EG89" s="289"/>
      <c r="EH89" s="289"/>
      <c r="EI89" s="289"/>
      <c r="EJ89" s="289"/>
      <c r="EK89" s="289"/>
      <c r="EL89" s="289"/>
      <c r="EM89" s="289"/>
      <c r="EN89" s="289"/>
      <c r="EO89" s="289"/>
      <c r="EP89" s="289"/>
      <c r="EQ89" s="305"/>
    </row>
    <row r="90" spans="1:147" ht="15">
      <c r="A90" s="288"/>
      <c r="B90" s="289"/>
      <c r="C90" s="289"/>
      <c r="D90" s="289"/>
      <c r="E90" s="289"/>
      <c r="F90" s="289"/>
      <c r="G90" s="289"/>
      <c r="H90" s="289"/>
      <c r="I90" s="289"/>
      <c r="J90" s="289"/>
      <c r="K90" s="289"/>
      <c r="L90" s="289"/>
      <c r="M90" s="289"/>
      <c r="N90" s="289"/>
      <c r="O90" s="289"/>
      <c r="P90" s="289"/>
      <c r="Q90" s="289" t="s">
        <v>692</v>
      </c>
      <c r="R90" s="297" t="s">
        <v>665</v>
      </c>
      <c r="S90" s="298" t="s">
        <v>666</v>
      </c>
      <c r="T90" s="298" t="s">
        <v>388</v>
      </c>
      <c r="U90" s="299" t="s">
        <v>669</v>
      </c>
      <c r="V90" s="300">
        <v>37.405000000000001</v>
      </c>
      <c r="W90" s="300">
        <v>37.22</v>
      </c>
      <c r="X90" s="300">
        <v>0</v>
      </c>
      <c r="Y90" s="301">
        <f t="shared" si="0"/>
        <v>37.22</v>
      </c>
      <c r="Z90" s="302">
        <v>3.66</v>
      </c>
      <c r="AA90" s="302">
        <v>0</v>
      </c>
      <c r="AB90" s="302">
        <v>3.66</v>
      </c>
      <c r="AC90" s="302">
        <v>0</v>
      </c>
      <c r="AD90" s="302">
        <v>0</v>
      </c>
      <c r="AE90" s="303">
        <v>0</v>
      </c>
      <c r="AF90" s="303">
        <v>3.66</v>
      </c>
      <c r="AG90" s="303">
        <v>0</v>
      </c>
      <c r="AH90" s="303">
        <v>3.66</v>
      </c>
      <c r="AI90" s="301">
        <v>0.18500000000000227</v>
      </c>
      <c r="AJ90" s="302">
        <v>0.01</v>
      </c>
      <c r="AK90" s="302">
        <v>0</v>
      </c>
      <c r="AL90" s="303">
        <f t="shared" si="1"/>
        <v>0.01</v>
      </c>
      <c r="AM90" s="302">
        <v>2.75</v>
      </c>
      <c r="AN90" s="303">
        <f t="shared" si="2"/>
        <v>2.76</v>
      </c>
      <c r="AO90" s="302">
        <v>0.38</v>
      </c>
      <c r="AP90" s="302">
        <v>0</v>
      </c>
      <c r="AQ90" s="302">
        <f t="shared" si="3"/>
        <v>0.38</v>
      </c>
      <c r="AR90" s="302">
        <v>0.22</v>
      </c>
      <c r="AS90" s="302">
        <v>0</v>
      </c>
      <c r="AT90" s="302">
        <f t="shared" si="4"/>
        <v>0.22</v>
      </c>
      <c r="AU90" s="302">
        <f t="shared" si="5"/>
        <v>0.6</v>
      </c>
      <c r="AV90" s="302">
        <f t="shared" si="5"/>
        <v>0</v>
      </c>
      <c r="AW90" s="302">
        <f t="shared" si="6"/>
        <v>0.6</v>
      </c>
      <c r="AX90" s="302">
        <v>1.1299999999999999</v>
      </c>
      <c r="AY90" s="302">
        <v>36.49</v>
      </c>
      <c r="AZ90" s="303">
        <f t="shared" si="7"/>
        <v>37.620000000000005</v>
      </c>
      <c r="BA90" s="302">
        <v>1.18</v>
      </c>
      <c r="BB90" s="302">
        <v>0</v>
      </c>
      <c r="BC90" s="302">
        <v>7.06</v>
      </c>
      <c r="BD90" s="303">
        <f t="shared" si="8"/>
        <v>8.24</v>
      </c>
      <c r="BE90" s="289"/>
      <c r="BF90" s="289"/>
      <c r="BG90" s="289"/>
      <c r="BH90" s="289"/>
      <c r="BI90" s="289"/>
      <c r="BJ90" s="289"/>
      <c r="BK90" s="289"/>
      <c r="BL90" s="289"/>
      <c r="BM90" s="289"/>
      <c r="BN90" s="289"/>
      <c r="BO90" s="289"/>
      <c r="BP90" s="289"/>
      <c r="BQ90" s="289"/>
      <c r="BR90" s="302">
        <f t="shared" si="9"/>
        <v>0</v>
      </c>
      <c r="BS90" s="302">
        <v>0.56999999999999995</v>
      </c>
      <c r="BT90" s="302">
        <v>0.38</v>
      </c>
      <c r="BU90" s="303">
        <f t="shared" si="10"/>
        <v>0.95</v>
      </c>
      <c r="BV90" s="302">
        <v>0</v>
      </c>
      <c r="BW90" s="302">
        <v>0</v>
      </c>
      <c r="BX90" s="303">
        <f t="shared" si="11"/>
        <v>0</v>
      </c>
      <c r="BY90" s="302">
        <v>31.11</v>
      </c>
      <c r="BZ90" s="302">
        <v>23.49</v>
      </c>
      <c r="CA90" s="302">
        <f t="shared" si="12"/>
        <v>54.599999999999994</v>
      </c>
      <c r="CB90" s="302">
        <v>10.97</v>
      </c>
      <c r="CC90" s="302">
        <v>0</v>
      </c>
      <c r="CD90" s="303">
        <f t="shared" si="13"/>
        <v>10.97</v>
      </c>
      <c r="CE90" s="303">
        <f t="shared" si="14"/>
        <v>42.08</v>
      </c>
      <c r="CF90" s="303">
        <f t="shared" si="14"/>
        <v>23.49</v>
      </c>
      <c r="CG90" s="303">
        <f t="shared" si="15"/>
        <v>65.569999999999993</v>
      </c>
      <c r="CH90" s="303">
        <f t="shared" si="16"/>
        <v>0.35</v>
      </c>
      <c r="CI90" s="303">
        <f t="shared" si="16"/>
        <v>0</v>
      </c>
      <c r="CJ90" s="303">
        <f t="shared" si="16"/>
        <v>0.35</v>
      </c>
      <c r="CK90" s="303">
        <f t="shared" si="16"/>
        <v>0.35</v>
      </c>
      <c r="CL90" s="303">
        <f t="shared" si="16"/>
        <v>0</v>
      </c>
      <c r="CM90" s="303">
        <f t="shared" si="16"/>
        <v>0.35</v>
      </c>
      <c r="CN90" s="303">
        <f t="shared" si="16"/>
        <v>0.7</v>
      </c>
      <c r="CO90" s="303">
        <f t="shared" si="16"/>
        <v>0</v>
      </c>
      <c r="CP90" s="303">
        <f t="shared" si="16"/>
        <v>0.7</v>
      </c>
      <c r="CQ90" s="303">
        <f t="shared" si="16"/>
        <v>4703.63</v>
      </c>
      <c r="CR90" s="302">
        <v>0</v>
      </c>
      <c r="CS90" s="302">
        <v>0</v>
      </c>
      <c r="CT90" s="302">
        <f t="shared" si="17"/>
        <v>0</v>
      </c>
      <c r="CU90" s="302">
        <v>0</v>
      </c>
      <c r="CV90" s="302">
        <v>0</v>
      </c>
      <c r="CW90" s="302">
        <f t="shared" si="18"/>
        <v>0</v>
      </c>
      <c r="CX90" s="302">
        <f t="shared" si="19"/>
        <v>0</v>
      </c>
      <c r="CY90" s="302">
        <f t="shared" si="19"/>
        <v>0</v>
      </c>
      <c r="CZ90" s="302">
        <f t="shared" si="20"/>
        <v>0</v>
      </c>
      <c r="DA90" s="302">
        <v>0</v>
      </c>
      <c r="DB90" s="302">
        <v>0.35</v>
      </c>
      <c r="DC90" s="302">
        <v>0</v>
      </c>
      <c r="DD90" s="302">
        <f t="shared" si="21"/>
        <v>0.35</v>
      </c>
      <c r="DE90" s="302">
        <v>0.35</v>
      </c>
      <c r="DF90" s="302">
        <v>0</v>
      </c>
      <c r="DG90" s="302">
        <f t="shared" si="22"/>
        <v>0.35</v>
      </c>
      <c r="DH90" s="302">
        <f t="shared" si="23"/>
        <v>0.7</v>
      </c>
      <c r="DI90" s="302">
        <f t="shared" si="23"/>
        <v>0</v>
      </c>
      <c r="DJ90" s="302">
        <f t="shared" si="24"/>
        <v>0.7</v>
      </c>
      <c r="DK90" s="302">
        <v>4703.63</v>
      </c>
      <c r="DL90" s="303">
        <f t="shared" si="25"/>
        <v>37.21</v>
      </c>
      <c r="DM90" s="303">
        <f t="shared" si="26"/>
        <v>23.49</v>
      </c>
      <c r="DN90" s="303">
        <f t="shared" si="27"/>
        <v>60.7</v>
      </c>
      <c r="DO90" s="303">
        <f t="shared" si="28"/>
        <v>48.410000000000004</v>
      </c>
      <c r="DP90" s="303">
        <f t="shared" si="29"/>
        <v>0</v>
      </c>
      <c r="DQ90" s="303">
        <f t="shared" si="30"/>
        <v>48.410000000000004</v>
      </c>
      <c r="DR90" s="303">
        <f t="shared" si="31"/>
        <v>85.62</v>
      </c>
      <c r="DS90" s="303">
        <f t="shared" si="31"/>
        <v>23.49</v>
      </c>
      <c r="DT90" s="303">
        <f t="shared" si="32"/>
        <v>109.11</v>
      </c>
      <c r="DU90" s="289"/>
      <c r="DV90" s="289"/>
      <c r="DW90" s="289"/>
      <c r="DX90" s="289"/>
      <c r="DY90" s="289"/>
      <c r="DZ90" s="289"/>
      <c r="EA90" s="289"/>
      <c r="EB90" s="289"/>
      <c r="EC90" s="289"/>
      <c r="ED90" s="289"/>
      <c r="EE90" s="289"/>
      <c r="EF90" s="289"/>
      <c r="EG90" s="289"/>
      <c r="EH90" s="289"/>
      <c r="EI90" s="289"/>
      <c r="EJ90" s="289"/>
      <c r="EK90" s="289"/>
      <c r="EL90" s="289"/>
      <c r="EM90" s="289"/>
      <c r="EN90" s="289"/>
      <c r="EO90" s="289"/>
      <c r="EP90" s="328"/>
      <c r="EQ90" s="305"/>
    </row>
    <row r="91" spans="1:147" ht="15">
      <c r="A91" s="288"/>
      <c r="B91" s="289"/>
      <c r="C91" s="289"/>
      <c r="D91" s="289"/>
      <c r="E91" s="289"/>
      <c r="F91" s="289"/>
      <c r="G91" s="289"/>
      <c r="H91" s="289"/>
      <c r="I91" s="289"/>
      <c r="J91" s="289"/>
      <c r="K91" s="289"/>
      <c r="L91" s="289"/>
      <c r="M91" s="289"/>
      <c r="N91" s="289"/>
      <c r="O91" s="289"/>
      <c r="P91" s="289"/>
      <c r="Q91" s="289" t="s">
        <v>299</v>
      </c>
      <c r="R91" s="297" t="s">
        <v>665</v>
      </c>
      <c r="S91" s="298" t="s">
        <v>666</v>
      </c>
      <c r="T91" s="298" t="s">
        <v>390</v>
      </c>
      <c r="U91" s="299" t="s">
        <v>670</v>
      </c>
      <c r="V91" s="300">
        <v>15.331</v>
      </c>
      <c r="W91" s="300">
        <v>6.3449999999999998</v>
      </c>
      <c r="X91" s="300">
        <v>7.7060000000000004</v>
      </c>
      <c r="Y91" s="301">
        <f t="shared" si="0"/>
        <v>14.051</v>
      </c>
      <c r="Z91" s="302">
        <v>2.46</v>
      </c>
      <c r="AA91" s="302">
        <v>0</v>
      </c>
      <c r="AB91" s="302">
        <v>2.46</v>
      </c>
      <c r="AC91" s="302">
        <v>1.64</v>
      </c>
      <c r="AD91" s="302">
        <v>0</v>
      </c>
      <c r="AE91" s="303">
        <v>1.64</v>
      </c>
      <c r="AF91" s="303">
        <v>4.0999999999999996</v>
      </c>
      <c r="AG91" s="303">
        <v>0</v>
      </c>
      <c r="AH91" s="303">
        <v>4.0999999999999996</v>
      </c>
      <c r="AI91" s="301">
        <v>1.28</v>
      </c>
      <c r="AJ91" s="302">
        <v>0.1</v>
      </c>
      <c r="AK91" s="302">
        <v>0</v>
      </c>
      <c r="AL91" s="303">
        <f t="shared" si="1"/>
        <v>0.1</v>
      </c>
      <c r="AM91" s="302">
        <v>3.15</v>
      </c>
      <c r="AN91" s="303">
        <f t="shared" si="2"/>
        <v>3.25</v>
      </c>
      <c r="AO91" s="302">
        <v>0.1</v>
      </c>
      <c r="AP91" s="302">
        <v>0</v>
      </c>
      <c r="AQ91" s="302">
        <f t="shared" si="3"/>
        <v>0.1</v>
      </c>
      <c r="AR91" s="302">
        <v>0.06</v>
      </c>
      <c r="AS91" s="302">
        <v>0</v>
      </c>
      <c r="AT91" s="302">
        <f t="shared" si="4"/>
        <v>0.06</v>
      </c>
      <c r="AU91" s="302">
        <f t="shared" si="5"/>
        <v>0.16</v>
      </c>
      <c r="AV91" s="302">
        <f t="shared" si="5"/>
        <v>0</v>
      </c>
      <c r="AW91" s="302">
        <f t="shared" si="6"/>
        <v>0.16</v>
      </c>
      <c r="AX91" s="302">
        <v>1.22</v>
      </c>
      <c r="AY91" s="302">
        <v>356.46</v>
      </c>
      <c r="AZ91" s="303">
        <f t="shared" si="7"/>
        <v>357.68</v>
      </c>
      <c r="BA91" s="302">
        <v>0.6</v>
      </c>
      <c r="BB91" s="302">
        <v>0</v>
      </c>
      <c r="BC91" s="302">
        <v>84.41</v>
      </c>
      <c r="BD91" s="303">
        <f t="shared" si="8"/>
        <v>85.009999999999991</v>
      </c>
      <c r="BE91" s="289"/>
      <c r="BF91" s="289"/>
      <c r="BG91" s="289"/>
      <c r="BH91" s="289"/>
      <c r="BI91" s="289"/>
      <c r="BJ91" s="289"/>
      <c r="BK91" s="289"/>
      <c r="BL91" s="289"/>
      <c r="BM91" s="289"/>
      <c r="BN91" s="289"/>
      <c r="BO91" s="289"/>
      <c r="BP91" s="289"/>
      <c r="BQ91" s="289"/>
      <c r="BR91" s="302">
        <f t="shared" si="9"/>
        <v>0</v>
      </c>
      <c r="BS91" s="302">
        <v>0.23</v>
      </c>
      <c r="BT91" s="302">
        <v>0.71</v>
      </c>
      <c r="BU91" s="303">
        <f t="shared" si="10"/>
        <v>0.94</v>
      </c>
      <c r="BV91" s="302">
        <v>0.74</v>
      </c>
      <c r="BW91" s="302">
        <v>7.0000000000000007E-2</v>
      </c>
      <c r="BX91" s="303">
        <f t="shared" si="11"/>
        <v>0.81</v>
      </c>
      <c r="BY91" s="302">
        <v>0</v>
      </c>
      <c r="BZ91" s="302">
        <v>3.11</v>
      </c>
      <c r="CA91" s="302">
        <f t="shared" si="12"/>
        <v>3.11</v>
      </c>
      <c r="CB91" s="302">
        <v>0</v>
      </c>
      <c r="CC91" s="302">
        <v>0</v>
      </c>
      <c r="CD91" s="303">
        <f t="shared" si="13"/>
        <v>0</v>
      </c>
      <c r="CE91" s="303">
        <f t="shared" si="14"/>
        <v>0</v>
      </c>
      <c r="CF91" s="303">
        <f t="shared" si="14"/>
        <v>3.11</v>
      </c>
      <c r="CG91" s="303">
        <f t="shared" si="15"/>
        <v>3.11</v>
      </c>
      <c r="CH91" s="303">
        <f t="shared" si="16"/>
        <v>0</v>
      </c>
      <c r="CI91" s="303">
        <f t="shared" si="16"/>
        <v>0</v>
      </c>
      <c r="CJ91" s="303">
        <f t="shared" si="16"/>
        <v>0</v>
      </c>
      <c r="CK91" s="303">
        <f t="shared" si="16"/>
        <v>0</v>
      </c>
      <c r="CL91" s="303">
        <f t="shared" si="16"/>
        <v>0</v>
      </c>
      <c r="CM91" s="303">
        <f t="shared" si="16"/>
        <v>0</v>
      </c>
      <c r="CN91" s="303">
        <f t="shared" si="16"/>
        <v>0</v>
      </c>
      <c r="CO91" s="303">
        <f t="shared" si="16"/>
        <v>0</v>
      </c>
      <c r="CP91" s="303">
        <f t="shared" si="16"/>
        <v>0</v>
      </c>
      <c r="CQ91" s="303">
        <f t="shared" si="16"/>
        <v>0</v>
      </c>
      <c r="CR91" s="302">
        <v>0</v>
      </c>
      <c r="CS91" s="302">
        <v>0</v>
      </c>
      <c r="CT91" s="302">
        <f t="shared" si="17"/>
        <v>0</v>
      </c>
      <c r="CU91" s="302">
        <v>0</v>
      </c>
      <c r="CV91" s="302">
        <v>0</v>
      </c>
      <c r="CW91" s="302">
        <f t="shared" si="18"/>
        <v>0</v>
      </c>
      <c r="CX91" s="302">
        <f t="shared" si="19"/>
        <v>0</v>
      </c>
      <c r="CY91" s="302">
        <f t="shared" si="19"/>
        <v>0</v>
      </c>
      <c r="CZ91" s="302">
        <f t="shared" si="20"/>
        <v>0</v>
      </c>
      <c r="DA91" s="302">
        <v>0</v>
      </c>
      <c r="DB91" s="302">
        <v>0</v>
      </c>
      <c r="DC91" s="302">
        <v>0</v>
      </c>
      <c r="DD91" s="302">
        <f t="shared" si="21"/>
        <v>0</v>
      </c>
      <c r="DE91" s="302">
        <v>0</v>
      </c>
      <c r="DF91" s="302">
        <v>0</v>
      </c>
      <c r="DG91" s="302">
        <f t="shared" si="22"/>
        <v>0</v>
      </c>
      <c r="DH91" s="302">
        <f t="shared" si="23"/>
        <v>0</v>
      </c>
      <c r="DI91" s="302">
        <f t="shared" si="23"/>
        <v>0</v>
      </c>
      <c r="DJ91" s="302">
        <f t="shared" si="24"/>
        <v>0</v>
      </c>
      <c r="DK91" s="302">
        <v>0</v>
      </c>
      <c r="DL91" s="303">
        <f t="shared" si="25"/>
        <v>4.8500000000000005</v>
      </c>
      <c r="DM91" s="303">
        <f t="shared" si="26"/>
        <v>3.11</v>
      </c>
      <c r="DN91" s="303">
        <f t="shared" si="27"/>
        <v>7.9600000000000009</v>
      </c>
      <c r="DO91" s="303">
        <f t="shared" si="28"/>
        <v>358.93999999999994</v>
      </c>
      <c r="DP91" s="303">
        <f t="shared" si="29"/>
        <v>0</v>
      </c>
      <c r="DQ91" s="303">
        <f t="shared" si="30"/>
        <v>358.93999999999994</v>
      </c>
      <c r="DR91" s="303">
        <f t="shared" si="31"/>
        <v>363.78999999999996</v>
      </c>
      <c r="DS91" s="303">
        <f t="shared" si="31"/>
        <v>3.11</v>
      </c>
      <c r="DT91" s="303">
        <f t="shared" si="32"/>
        <v>366.9</v>
      </c>
      <c r="DU91" s="289"/>
      <c r="DV91" s="289"/>
      <c r="DW91" s="289"/>
      <c r="DX91" s="289"/>
      <c r="DY91" s="289"/>
      <c r="DZ91" s="289"/>
      <c r="EA91" s="289"/>
      <c r="EB91" s="289"/>
      <c r="EC91" s="289"/>
      <c r="ED91" s="289"/>
      <c r="EE91" s="289"/>
      <c r="EF91" s="289"/>
      <c r="EG91" s="289"/>
      <c r="EH91" s="289"/>
      <c r="EI91" s="289"/>
      <c r="EJ91" s="289"/>
      <c r="EK91" s="289"/>
      <c r="EL91" s="289"/>
      <c r="EM91" s="289"/>
      <c r="EN91" s="289"/>
      <c r="EO91" s="289"/>
      <c r="EP91" s="328"/>
      <c r="EQ91" s="305"/>
    </row>
    <row r="92" spans="1:147" ht="15">
      <c r="A92" s="288"/>
      <c r="B92" s="289"/>
      <c r="C92" s="289"/>
      <c r="D92" s="289"/>
      <c r="E92" s="289"/>
      <c r="F92" s="289"/>
      <c r="G92" s="289"/>
      <c r="H92" s="289"/>
      <c r="I92" s="289"/>
      <c r="J92" s="289"/>
      <c r="K92" s="289"/>
      <c r="L92" s="289"/>
      <c r="M92" s="289"/>
      <c r="N92" s="289"/>
      <c r="O92" s="289"/>
      <c r="P92" s="289"/>
      <c r="Q92" s="289" t="s">
        <v>693</v>
      </c>
      <c r="R92" s="297" t="s">
        <v>665</v>
      </c>
      <c r="S92" s="298" t="s">
        <v>666</v>
      </c>
      <c r="T92" s="298" t="s">
        <v>392</v>
      </c>
      <c r="U92" s="299" t="s">
        <v>671</v>
      </c>
      <c r="V92" s="300">
        <v>12.766</v>
      </c>
      <c r="W92" s="300">
        <v>8.6020000000000003</v>
      </c>
      <c r="X92" s="300">
        <v>0</v>
      </c>
      <c r="Y92" s="301">
        <f t="shared" si="0"/>
        <v>8.6020000000000003</v>
      </c>
      <c r="Z92" s="302">
        <v>2.04</v>
      </c>
      <c r="AA92" s="302">
        <v>0</v>
      </c>
      <c r="AB92" s="302">
        <v>2.04</v>
      </c>
      <c r="AC92" s="302">
        <v>0</v>
      </c>
      <c r="AD92" s="302">
        <v>0</v>
      </c>
      <c r="AE92" s="303">
        <v>0</v>
      </c>
      <c r="AF92" s="303">
        <v>2.04</v>
      </c>
      <c r="AG92" s="303">
        <v>0</v>
      </c>
      <c r="AH92" s="303">
        <v>2.04</v>
      </c>
      <c r="AI92" s="301">
        <v>4.1639999999999997</v>
      </c>
      <c r="AJ92" s="302">
        <v>0.31</v>
      </c>
      <c r="AK92" s="302">
        <v>0</v>
      </c>
      <c r="AL92" s="303">
        <f t="shared" si="1"/>
        <v>0.31</v>
      </c>
      <c r="AM92" s="302">
        <v>1.79</v>
      </c>
      <c r="AN92" s="303">
        <f t="shared" si="2"/>
        <v>2.1</v>
      </c>
      <c r="AO92" s="302">
        <v>0.06</v>
      </c>
      <c r="AP92" s="302">
        <v>0</v>
      </c>
      <c r="AQ92" s="302">
        <f t="shared" si="3"/>
        <v>0.06</v>
      </c>
      <c r="AR92" s="302">
        <v>0.06</v>
      </c>
      <c r="AS92" s="302">
        <v>0</v>
      </c>
      <c r="AT92" s="302">
        <f t="shared" si="4"/>
        <v>0.06</v>
      </c>
      <c r="AU92" s="302">
        <f t="shared" si="5"/>
        <v>0.12</v>
      </c>
      <c r="AV92" s="302">
        <f t="shared" si="5"/>
        <v>0</v>
      </c>
      <c r="AW92" s="302">
        <f t="shared" si="6"/>
        <v>0.12</v>
      </c>
      <c r="AX92" s="302">
        <v>2.77</v>
      </c>
      <c r="AY92" s="302">
        <v>124.84</v>
      </c>
      <c r="AZ92" s="303">
        <f t="shared" si="7"/>
        <v>127.61</v>
      </c>
      <c r="BA92" s="302">
        <v>2.73</v>
      </c>
      <c r="BB92" s="302">
        <v>0</v>
      </c>
      <c r="BC92" s="302">
        <v>21.83</v>
      </c>
      <c r="BD92" s="303">
        <f t="shared" si="8"/>
        <v>24.56</v>
      </c>
      <c r="BE92" s="289"/>
      <c r="BF92" s="289"/>
      <c r="BG92" s="289"/>
      <c r="BH92" s="289"/>
      <c r="BI92" s="289"/>
      <c r="BJ92" s="289"/>
      <c r="BK92" s="289"/>
      <c r="BL92" s="289"/>
      <c r="BM92" s="289"/>
      <c r="BN92" s="289"/>
      <c r="BO92" s="289"/>
      <c r="BP92" s="289"/>
      <c r="BQ92" s="289"/>
      <c r="BR92" s="302">
        <f t="shared" si="9"/>
        <v>0</v>
      </c>
      <c r="BS92" s="302">
        <v>0.24</v>
      </c>
      <c r="BT92" s="302">
        <v>0.54</v>
      </c>
      <c r="BU92" s="303">
        <f t="shared" si="10"/>
        <v>0.78</v>
      </c>
      <c r="BV92" s="302">
        <v>0</v>
      </c>
      <c r="BW92" s="302">
        <v>0</v>
      </c>
      <c r="BX92" s="303">
        <f t="shared" si="11"/>
        <v>0</v>
      </c>
      <c r="BY92" s="302">
        <v>2.99</v>
      </c>
      <c r="BZ92" s="302">
        <v>1.68</v>
      </c>
      <c r="CA92" s="302">
        <f t="shared" si="12"/>
        <v>4.67</v>
      </c>
      <c r="CB92" s="302">
        <v>1.05</v>
      </c>
      <c r="CC92" s="302">
        <v>0</v>
      </c>
      <c r="CD92" s="303">
        <f t="shared" si="13"/>
        <v>1.05</v>
      </c>
      <c r="CE92" s="303">
        <f t="shared" si="14"/>
        <v>4.04</v>
      </c>
      <c r="CF92" s="303">
        <f t="shared" si="14"/>
        <v>1.68</v>
      </c>
      <c r="CG92" s="303">
        <f t="shared" si="15"/>
        <v>5.72</v>
      </c>
      <c r="CH92" s="303">
        <f t="shared" si="16"/>
        <v>0</v>
      </c>
      <c r="CI92" s="303">
        <f t="shared" si="16"/>
        <v>0</v>
      </c>
      <c r="CJ92" s="303">
        <f t="shared" si="16"/>
        <v>0</v>
      </c>
      <c r="CK92" s="303">
        <f t="shared" si="16"/>
        <v>168.89000000000001</v>
      </c>
      <c r="CL92" s="303">
        <f t="shared" si="16"/>
        <v>0</v>
      </c>
      <c r="CM92" s="303">
        <f t="shared" si="16"/>
        <v>168.89000000000001</v>
      </c>
      <c r="CN92" s="303">
        <f t="shared" si="16"/>
        <v>168.89000000000001</v>
      </c>
      <c r="CO92" s="303">
        <f t="shared" si="16"/>
        <v>0</v>
      </c>
      <c r="CP92" s="303">
        <f t="shared" si="16"/>
        <v>168.89000000000001</v>
      </c>
      <c r="CQ92" s="303">
        <f t="shared" si="16"/>
        <v>6168.99</v>
      </c>
      <c r="CR92" s="302">
        <v>0</v>
      </c>
      <c r="CS92" s="302">
        <v>0</v>
      </c>
      <c r="CT92" s="302">
        <f t="shared" si="17"/>
        <v>0</v>
      </c>
      <c r="CU92" s="302">
        <v>161.86000000000001</v>
      </c>
      <c r="CV92" s="302">
        <v>0</v>
      </c>
      <c r="CW92" s="302">
        <f t="shared" si="18"/>
        <v>161.86000000000001</v>
      </c>
      <c r="CX92" s="302">
        <f t="shared" si="19"/>
        <v>161.86000000000001</v>
      </c>
      <c r="CY92" s="302">
        <f t="shared" si="19"/>
        <v>0</v>
      </c>
      <c r="CZ92" s="302">
        <f t="shared" si="20"/>
        <v>161.86000000000001</v>
      </c>
      <c r="DA92" s="302">
        <v>3516.32</v>
      </c>
      <c r="DB92" s="302">
        <v>0</v>
      </c>
      <c r="DC92" s="302">
        <v>0</v>
      </c>
      <c r="DD92" s="302">
        <f t="shared" si="21"/>
        <v>0</v>
      </c>
      <c r="DE92" s="302">
        <v>7.03</v>
      </c>
      <c r="DF92" s="302">
        <v>0</v>
      </c>
      <c r="DG92" s="302">
        <f t="shared" si="22"/>
        <v>7.03</v>
      </c>
      <c r="DH92" s="302">
        <f t="shared" si="23"/>
        <v>7.03</v>
      </c>
      <c r="DI92" s="302">
        <f t="shared" si="23"/>
        <v>0</v>
      </c>
      <c r="DJ92" s="302">
        <f t="shared" si="24"/>
        <v>7.03</v>
      </c>
      <c r="DK92" s="302">
        <v>2652.67</v>
      </c>
      <c r="DL92" s="303">
        <f t="shared" si="25"/>
        <v>8.41</v>
      </c>
      <c r="DM92" s="303">
        <f t="shared" si="26"/>
        <v>1.68</v>
      </c>
      <c r="DN92" s="303">
        <f t="shared" si="27"/>
        <v>10.09</v>
      </c>
      <c r="DO92" s="303">
        <f t="shared" si="28"/>
        <v>295.38</v>
      </c>
      <c r="DP92" s="303">
        <f t="shared" si="29"/>
        <v>0</v>
      </c>
      <c r="DQ92" s="303">
        <f t="shared" si="30"/>
        <v>295.38</v>
      </c>
      <c r="DR92" s="303">
        <f t="shared" si="31"/>
        <v>303.79000000000002</v>
      </c>
      <c r="DS92" s="303">
        <f t="shared" si="31"/>
        <v>1.68</v>
      </c>
      <c r="DT92" s="303">
        <f t="shared" si="32"/>
        <v>305.47000000000003</v>
      </c>
      <c r="DU92" s="289"/>
      <c r="DV92" s="289"/>
      <c r="DW92" s="289"/>
      <c r="DX92" s="289"/>
      <c r="DY92" s="289"/>
      <c r="DZ92" s="289"/>
      <c r="EA92" s="289"/>
      <c r="EB92" s="289"/>
      <c r="EC92" s="289"/>
      <c r="ED92" s="289"/>
      <c r="EE92" s="289"/>
      <c r="EF92" s="289"/>
      <c r="EG92" s="289"/>
      <c r="EH92" s="289"/>
      <c r="EI92" s="289"/>
      <c r="EJ92" s="289"/>
      <c r="EK92" s="289"/>
      <c r="EL92" s="289"/>
      <c r="EM92" s="289"/>
      <c r="EN92" s="289"/>
      <c r="EO92" s="289"/>
      <c r="EP92" s="328"/>
      <c r="EQ92" s="305"/>
    </row>
    <row r="93" spans="1:147" ht="15">
      <c r="A93" s="288"/>
      <c r="B93" s="289"/>
      <c r="C93" s="289"/>
      <c r="D93" s="289"/>
      <c r="E93" s="289"/>
      <c r="F93" s="289"/>
      <c r="G93" s="289"/>
      <c r="H93" s="289"/>
      <c r="I93" s="289"/>
      <c r="J93" s="289"/>
      <c r="K93" s="289"/>
      <c r="L93" s="289"/>
      <c r="M93" s="289"/>
      <c r="N93" s="289"/>
      <c r="O93" s="289"/>
      <c r="P93" s="289"/>
      <c r="Q93" s="289" t="s">
        <v>694</v>
      </c>
      <c r="R93" s="297" t="s">
        <v>665</v>
      </c>
      <c r="S93" s="298" t="s">
        <v>666</v>
      </c>
      <c r="T93" s="298" t="s">
        <v>394</v>
      </c>
      <c r="U93" s="299" t="s">
        <v>672</v>
      </c>
      <c r="V93" s="300">
        <v>6.1820000000000004</v>
      </c>
      <c r="W93" s="300">
        <v>2.8610000000000002</v>
      </c>
      <c r="X93" s="300">
        <v>0</v>
      </c>
      <c r="Y93" s="301">
        <f t="shared" si="0"/>
        <v>2.8610000000000002</v>
      </c>
      <c r="Z93" s="302">
        <v>4.5599999999999996</v>
      </c>
      <c r="AA93" s="302">
        <v>0</v>
      </c>
      <c r="AB93" s="302">
        <v>4.5599999999999996</v>
      </c>
      <c r="AC93" s="302">
        <v>0</v>
      </c>
      <c r="AD93" s="302">
        <v>0</v>
      </c>
      <c r="AE93" s="303">
        <v>0</v>
      </c>
      <c r="AF93" s="303">
        <v>4.5599999999999996</v>
      </c>
      <c r="AG93" s="303">
        <v>0</v>
      </c>
      <c r="AH93" s="303">
        <v>4.5599999999999996</v>
      </c>
      <c r="AI93" s="301">
        <v>3.3210000000000002</v>
      </c>
      <c r="AJ93" s="302">
        <v>0.25</v>
      </c>
      <c r="AK93" s="302">
        <v>0</v>
      </c>
      <c r="AL93" s="303">
        <f t="shared" si="1"/>
        <v>0.25</v>
      </c>
      <c r="AM93" s="302">
        <v>3.42</v>
      </c>
      <c r="AN93" s="303">
        <f t="shared" si="2"/>
        <v>3.67</v>
      </c>
      <c r="AO93" s="302">
        <v>0.01</v>
      </c>
      <c r="AP93" s="302">
        <v>0</v>
      </c>
      <c r="AQ93" s="302">
        <f t="shared" si="3"/>
        <v>0.01</v>
      </c>
      <c r="AR93" s="302">
        <v>0.01</v>
      </c>
      <c r="AS93" s="302">
        <v>0</v>
      </c>
      <c r="AT93" s="302">
        <f t="shared" si="4"/>
        <v>0.01</v>
      </c>
      <c r="AU93" s="302">
        <f t="shared" si="5"/>
        <v>0.02</v>
      </c>
      <c r="AV93" s="302">
        <f t="shared" si="5"/>
        <v>0</v>
      </c>
      <c r="AW93" s="302">
        <f t="shared" si="6"/>
        <v>0.02</v>
      </c>
      <c r="AX93" s="302">
        <v>1.55</v>
      </c>
      <c r="AY93" s="302">
        <v>28.98</v>
      </c>
      <c r="AZ93" s="303">
        <f t="shared" si="7"/>
        <v>30.53</v>
      </c>
      <c r="BA93" s="302">
        <v>3.75</v>
      </c>
      <c r="BB93" s="302">
        <v>0</v>
      </c>
      <c r="BC93" s="302">
        <v>3.42</v>
      </c>
      <c r="BD93" s="303">
        <f t="shared" si="8"/>
        <v>7.17</v>
      </c>
      <c r="BE93" s="289"/>
      <c r="BF93" s="289"/>
      <c r="BG93" s="289"/>
      <c r="BH93" s="289"/>
      <c r="BI93" s="289"/>
      <c r="BJ93" s="289"/>
      <c r="BK93" s="289"/>
      <c r="BL93" s="289"/>
      <c r="BM93" s="289"/>
      <c r="BN93" s="289"/>
      <c r="BO93" s="289"/>
      <c r="BP93" s="289"/>
      <c r="BQ93" s="289"/>
      <c r="BR93" s="302">
        <f t="shared" si="9"/>
        <v>0</v>
      </c>
      <c r="BS93" s="302">
        <v>0.25</v>
      </c>
      <c r="BT93" s="302">
        <v>0.56999999999999995</v>
      </c>
      <c r="BU93" s="303">
        <f t="shared" si="10"/>
        <v>0.82</v>
      </c>
      <c r="BV93" s="302">
        <v>0</v>
      </c>
      <c r="BW93" s="302">
        <v>0</v>
      </c>
      <c r="BX93" s="303">
        <f t="shared" si="11"/>
        <v>0</v>
      </c>
      <c r="BY93" s="302">
        <v>1.1100000000000001</v>
      </c>
      <c r="BZ93" s="302">
        <v>4.96</v>
      </c>
      <c r="CA93" s="302">
        <f t="shared" si="12"/>
        <v>6.07</v>
      </c>
      <c r="CB93" s="302">
        <v>0.39</v>
      </c>
      <c r="CC93" s="302">
        <v>0</v>
      </c>
      <c r="CD93" s="303">
        <f t="shared" si="13"/>
        <v>0.39</v>
      </c>
      <c r="CE93" s="303">
        <f t="shared" si="14"/>
        <v>1.5</v>
      </c>
      <c r="CF93" s="303">
        <f t="shared" si="14"/>
        <v>4.96</v>
      </c>
      <c r="CG93" s="303">
        <f t="shared" si="15"/>
        <v>6.46</v>
      </c>
      <c r="CH93" s="303">
        <f t="shared" si="16"/>
        <v>0</v>
      </c>
      <c r="CI93" s="303">
        <f t="shared" si="16"/>
        <v>0</v>
      </c>
      <c r="CJ93" s="303">
        <f t="shared" si="16"/>
        <v>0</v>
      </c>
      <c r="CK93" s="303">
        <f t="shared" si="16"/>
        <v>0</v>
      </c>
      <c r="CL93" s="303">
        <f t="shared" si="16"/>
        <v>0</v>
      </c>
      <c r="CM93" s="303">
        <f t="shared" si="16"/>
        <v>0</v>
      </c>
      <c r="CN93" s="303">
        <f t="shared" si="16"/>
        <v>0</v>
      </c>
      <c r="CO93" s="303">
        <f t="shared" si="16"/>
        <v>0</v>
      </c>
      <c r="CP93" s="303">
        <f t="shared" si="16"/>
        <v>0</v>
      </c>
      <c r="CQ93" s="303">
        <f t="shared" si="16"/>
        <v>0</v>
      </c>
      <c r="CR93" s="302">
        <v>0</v>
      </c>
      <c r="CS93" s="302">
        <v>0</v>
      </c>
      <c r="CT93" s="302">
        <f t="shared" si="17"/>
        <v>0</v>
      </c>
      <c r="CU93" s="302">
        <v>0</v>
      </c>
      <c r="CV93" s="302">
        <v>0</v>
      </c>
      <c r="CW93" s="302">
        <f t="shared" si="18"/>
        <v>0</v>
      </c>
      <c r="CX93" s="302">
        <f t="shared" si="19"/>
        <v>0</v>
      </c>
      <c r="CY93" s="302">
        <f t="shared" si="19"/>
        <v>0</v>
      </c>
      <c r="CZ93" s="302">
        <f t="shared" si="20"/>
        <v>0</v>
      </c>
      <c r="DA93" s="302">
        <v>0</v>
      </c>
      <c r="DB93" s="302">
        <v>0</v>
      </c>
      <c r="DC93" s="302">
        <v>0</v>
      </c>
      <c r="DD93" s="302">
        <f t="shared" si="21"/>
        <v>0</v>
      </c>
      <c r="DE93" s="302">
        <v>0</v>
      </c>
      <c r="DF93" s="302">
        <v>0</v>
      </c>
      <c r="DG93" s="302">
        <f t="shared" si="22"/>
        <v>0</v>
      </c>
      <c r="DH93" s="302">
        <f t="shared" si="23"/>
        <v>0</v>
      </c>
      <c r="DI93" s="302">
        <f t="shared" si="23"/>
        <v>0</v>
      </c>
      <c r="DJ93" s="302">
        <f t="shared" si="24"/>
        <v>0</v>
      </c>
      <c r="DK93" s="302">
        <v>0</v>
      </c>
      <c r="DL93" s="303">
        <f t="shared" si="25"/>
        <v>7.7299999999999995</v>
      </c>
      <c r="DM93" s="303">
        <f t="shared" si="26"/>
        <v>4.96</v>
      </c>
      <c r="DN93" s="303">
        <f t="shared" si="27"/>
        <v>12.69</v>
      </c>
      <c r="DO93" s="303">
        <f t="shared" si="28"/>
        <v>29.950000000000003</v>
      </c>
      <c r="DP93" s="303">
        <f t="shared" si="29"/>
        <v>0</v>
      </c>
      <c r="DQ93" s="303">
        <f t="shared" si="30"/>
        <v>29.950000000000003</v>
      </c>
      <c r="DR93" s="303">
        <f t="shared" si="31"/>
        <v>37.68</v>
      </c>
      <c r="DS93" s="303">
        <f t="shared" si="31"/>
        <v>4.96</v>
      </c>
      <c r="DT93" s="303">
        <f t="shared" si="32"/>
        <v>42.64</v>
      </c>
      <c r="DU93" s="289"/>
      <c r="DV93" s="289"/>
      <c r="DW93" s="289"/>
      <c r="DX93" s="289"/>
      <c r="DY93" s="289"/>
      <c r="DZ93" s="289"/>
      <c r="EA93" s="289"/>
      <c r="EB93" s="289"/>
      <c r="EC93" s="289"/>
      <c r="ED93" s="289"/>
      <c r="EE93" s="289"/>
      <c r="EF93" s="289"/>
      <c r="EG93" s="289"/>
      <c r="EH93" s="289"/>
      <c r="EI93" s="289"/>
      <c r="EJ93" s="289"/>
      <c r="EK93" s="289"/>
      <c r="EL93" s="289"/>
      <c r="EM93" s="289"/>
      <c r="EN93" s="289"/>
      <c r="EO93" s="289"/>
      <c r="EP93" s="328"/>
      <c r="EQ93" s="305"/>
    </row>
    <row r="94" spans="1:147" ht="15">
      <c r="A94" s="288"/>
      <c r="B94" s="289"/>
      <c r="C94" s="289"/>
      <c r="D94" s="289"/>
      <c r="E94" s="289"/>
      <c r="F94" s="289"/>
      <c r="G94" s="289"/>
      <c r="H94" s="289"/>
      <c r="I94" s="289"/>
      <c r="J94" s="289"/>
      <c r="K94" s="289"/>
      <c r="L94" s="289"/>
      <c r="M94" s="289"/>
      <c r="N94" s="289"/>
      <c r="O94" s="289"/>
      <c r="P94" s="289"/>
      <c r="Q94" s="289" t="s">
        <v>695</v>
      </c>
      <c r="R94" s="297" t="s">
        <v>665</v>
      </c>
      <c r="S94" s="298" t="s">
        <v>666</v>
      </c>
      <c r="T94" s="298" t="s">
        <v>396</v>
      </c>
      <c r="U94" s="299" t="s">
        <v>673</v>
      </c>
      <c r="V94" s="300">
        <v>36.491</v>
      </c>
      <c r="W94" s="300">
        <v>9.6660000000000004</v>
      </c>
      <c r="X94" s="300">
        <v>14.254</v>
      </c>
      <c r="Y94" s="301">
        <f t="shared" si="0"/>
        <v>23.92</v>
      </c>
      <c r="Z94" s="302">
        <v>2.13</v>
      </c>
      <c r="AA94" s="302">
        <v>0</v>
      </c>
      <c r="AB94" s="302">
        <v>2.13</v>
      </c>
      <c r="AC94" s="302">
        <v>3.46</v>
      </c>
      <c r="AD94" s="302">
        <v>0</v>
      </c>
      <c r="AE94" s="303">
        <v>3.46</v>
      </c>
      <c r="AF94" s="303">
        <v>5.59</v>
      </c>
      <c r="AG94" s="303">
        <v>0</v>
      </c>
      <c r="AH94" s="303">
        <v>5.59</v>
      </c>
      <c r="AI94" s="301">
        <v>12.571</v>
      </c>
      <c r="AJ94" s="302">
        <v>0.94</v>
      </c>
      <c r="AK94" s="302">
        <v>0</v>
      </c>
      <c r="AL94" s="303">
        <f t="shared" si="1"/>
        <v>0.94</v>
      </c>
      <c r="AM94" s="302">
        <v>3.63</v>
      </c>
      <c r="AN94" s="303">
        <f t="shared" si="2"/>
        <v>4.57</v>
      </c>
      <c r="AO94" s="302">
        <v>0.11</v>
      </c>
      <c r="AP94" s="302">
        <v>0</v>
      </c>
      <c r="AQ94" s="302">
        <f t="shared" si="3"/>
        <v>0.11</v>
      </c>
      <c r="AR94" s="302">
        <v>7.0000000000000007E-2</v>
      </c>
      <c r="AS94" s="302">
        <v>0</v>
      </c>
      <c r="AT94" s="302">
        <f t="shared" si="4"/>
        <v>7.0000000000000007E-2</v>
      </c>
      <c r="AU94" s="302">
        <f t="shared" si="5"/>
        <v>0.18</v>
      </c>
      <c r="AV94" s="302">
        <f t="shared" si="5"/>
        <v>0</v>
      </c>
      <c r="AW94" s="302">
        <f t="shared" si="6"/>
        <v>0.18</v>
      </c>
      <c r="AX94" s="302">
        <v>0</v>
      </c>
      <c r="AY94" s="302">
        <v>399.31</v>
      </c>
      <c r="AZ94" s="303">
        <f t="shared" si="7"/>
        <v>399.31</v>
      </c>
      <c r="BA94" s="302">
        <v>6.91</v>
      </c>
      <c r="BB94" s="302">
        <v>0</v>
      </c>
      <c r="BC94" s="302">
        <v>89.39</v>
      </c>
      <c r="BD94" s="303">
        <f t="shared" si="8"/>
        <v>96.3</v>
      </c>
      <c r="BE94" s="289"/>
      <c r="BF94" s="289"/>
      <c r="BG94" s="289"/>
      <c r="BH94" s="289"/>
      <c r="BI94" s="289"/>
      <c r="BJ94" s="289"/>
      <c r="BK94" s="289"/>
      <c r="BL94" s="289"/>
      <c r="BM94" s="289"/>
      <c r="BN94" s="289"/>
      <c r="BO94" s="289"/>
      <c r="BP94" s="289"/>
      <c r="BQ94" s="289"/>
      <c r="BR94" s="302">
        <f t="shared" si="9"/>
        <v>0</v>
      </c>
      <c r="BS94" s="302">
        <v>0.25</v>
      </c>
      <c r="BT94" s="302">
        <v>0.99</v>
      </c>
      <c r="BU94" s="303">
        <f t="shared" si="10"/>
        <v>1.24</v>
      </c>
      <c r="BV94" s="302">
        <v>0</v>
      </c>
      <c r="BW94" s="302">
        <v>0.09</v>
      </c>
      <c r="BX94" s="303">
        <f t="shared" si="11"/>
        <v>0.09</v>
      </c>
      <c r="BY94" s="302">
        <v>0</v>
      </c>
      <c r="BZ94" s="302">
        <v>6.29</v>
      </c>
      <c r="CA94" s="302">
        <f t="shared" si="12"/>
        <v>6.29</v>
      </c>
      <c r="CB94" s="302">
        <v>0</v>
      </c>
      <c r="CC94" s="302">
        <v>0</v>
      </c>
      <c r="CD94" s="303">
        <f t="shared" si="13"/>
        <v>0</v>
      </c>
      <c r="CE94" s="303">
        <f t="shared" si="14"/>
        <v>0</v>
      </c>
      <c r="CF94" s="303">
        <f t="shared" si="14"/>
        <v>6.29</v>
      </c>
      <c r="CG94" s="303">
        <f t="shared" si="15"/>
        <v>6.29</v>
      </c>
      <c r="CH94" s="303">
        <f t="shared" si="16"/>
        <v>0</v>
      </c>
      <c r="CI94" s="303">
        <f t="shared" si="16"/>
        <v>0</v>
      </c>
      <c r="CJ94" s="303">
        <f t="shared" si="16"/>
        <v>0</v>
      </c>
      <c r="CK94" s="303">
        <f t="shared" si="16"/>
        <v>0</v>
      </c>
      <c r="CL94" s="303">
        <f t="shared" si="16"/>
        <v>0</v>
      </c>
      <c r="CM94" s="303">
        <f t="shared" si="16"/>
        <v>0</v>
      </c>
      <c r="CN94" s="303">
        <f t="shared" si="16"/>
        <v>0</v>
      </c>
      <c r="CO94" s="303">
        <f t="shared" si="16"/>
        <v>0</v>
      </c>
      <c r="CP94" s="303">
        <f t="shared" si="16"/>
        <v>0</v>
      </c>
      <c r="CQ94" s="303">
        <f t="shared" si="16"/>
        <v>0</v>
      </c>
      <c r="CR94" s="302">
        <v>0</v>
      </c>
      <c r="CS94" s="302">
        <v>0</v>
      </c>
      <c r="CT94" s="302">
        <f t="shared" si="17"/>
        <v>0</v>
      </c>
      <c r="CU94" s="302">
        <v>0</v>
      </c>
      <c r="CV94" s="302">
        <v>0</v>
      </c>
      <c r="CW94" s="302">
        <f t="shared" si="18"/>
        <v>0</v>
      </c>
      <c r="CX94" s="302">
        <f t="shared" si="19"/>
        <v>0</v>
      </c>
      <c r="CY94" s="302">
        <f t="shared" si="19"/>
        <v>0</v>
      </c>
      <c r="CZ94" s="302">
        <f t="shared" si="20"/>
        <v>0</v>
      </c>
      <c r="DA94" s="302">
        <v>0</v>
      </c>
      <c r="DB94" s="302">
        <v>0</v>
      </c>
      <c r="DC94" s="302">
        <v>0</v>
      </c>
      <c r="DD94" s="302">
        <f t="shared" si="21"/>
        <v>0</v>
      </c>
      <c r="DE94" s="302">
        <v>0</v>
      </c>
      <c r="DF94" s="302">
        <v>0</v>
      </c>
      <c r="DG94" s="302">
        <f t="shared" si="22"/>
        <v>0</v>
      </c>
      <c r="DH94" s="302">
        <f t="shared" si="23"/>
        <v>0</v>
      </c>
      <c r="DI94" s="302">
        <f t="shared" si="23"/>
        <v>0</v>
      </c>
      <c r="DJ94" s="302">
        <f t="shared" si="24"/>
        <v>0</v>
      </c>
      <c r="DK94" s="302">
        <v>0</v>
      </c>
      <c r="DL94" s="303">
        <f t="shared" si="25"/>
        <v>3.4299999999999997</v>
      </c>
      <c r="DM94" s="303">
        <f t="shared" si="26"/>
        <v>6.29</v>
      </c>
      <c r="DN94" s="303">
        <f t="shared" si="27"/>
        <v>9.7199999999999989</v>
      </c>
      <c r="DO94" s="303">
        <f t="shared" si="28"/>
        <v>403.91999999999996</v>
      </c>
      <c r="DP94" s="303">
        <f t="shared" si="29"/>
        <v>0</v>
      </c>
      <c r="DQ94" s="303">
        <f t="shared" si="30"/>
        <v>403.91999999999996</v>
      </c>
      <c r="DR94" s="303">
        <f t="shared" si="31"/>
        <v>407.34999999999997</v>
      </c>
      <c r="DS94" s="303">
        <f t="shared" si="31"/>
        <v>6.29</v>
      </c>
      <c r="DT94" s="303">
        <f t="shared" si="32"/>
        <v>413.64</v>
      </c>
      <c r="DU94" s="289"/>
      <c r="DV94" s="289"/>
      <c r="DW94" s="289"/>
      <c r="DX94" s="289"/>
      <c r="DY94" s="289"/>
      <c r="DZ94" s="289"/>
      <c r="EA94" s="289"/>
      <c r="EB94" s="289"/>
      <c r="EC94" s="289"/>
      <c r="ED94" s="289"/>
      <c r="EE94" s="289"/>
      <c r="EF94" s="289"/>
      <c r="EG94" s="289"/>
      <c r="EH94" s="289"/>
      <c r="EI94" s="289"/>
      <c r="EJ94" s="289"/>
      <c r="EK94" s="289"/>
      <c r="EL94" s="289"/>
      <c r="EM94" s="289"/>
      <c r="EN94" s="289"/>
      <c r="EO94" s="289"/>
      <c r="EP94" s="328"/>
      <c r="EQ94" s="305"/>
    </row>
    <row r="95" spans="1:147">
      <c r="A95" s="288"/>
      <c r="B95" s="289"/>
      <c r="C95" s="289"/>
      <c r="D95" s="289"/>
      <c r="E95" s="289"/>
      <c r="F95" s="289"/>
      <c r="G95" s="289"/>
      <c r="H95" s="289"/>
      <c r="I95" s="289"/>
      <c r="J95" s="289"/>
      <c r="K95" s="289"/>
      <c r="L95" s="289"/>
      <c r="M95" s="289"/>
      <c r="N95" s="289"/>
      <c r="O95" s="289"/>
      <c r="P95" s="289"/>
      <c r="Q95" s="289" t="s">
        <v>696</v>
      </c>
      <c r="R95" s="297" t="s">
        <v>665</v>
      </c>
      <c r="S95" s="298" t="s">
        <v>666</v>
      </c>
      <c r="T95" s="298" t="s">
        <v>398</v>
      </c>
      <c r="U95" s="299" t="s">
        <v>674</v>
      </c>
      <c r="V95" s="300">
        <v>12.243</v>
      </c>
      <c r="W95" s="300">
        <v>7.48</v>
      </c>
      <c r="X95" s="300">
        <v>0</v>
      </c>
      <c r="Y95" s="301">
        <f t="shared" si="0"/>
        <v>7.48</v>
      </c>
      <c r="Z95" s="302">
        <v>3</v>
      </c>
      <c r="AA95" s="302">
        <v>0</v>
      </c>
      <c r="AB95" s="302">
        <v>3</v>
      </c>
      <c r="AC95" s="302">
        <v>0</v>
      </c>
      <c r="AD95" s="302">
        <v>0</v>
      </c>
      <c r="AE95" s="303">
        <v>0</v>
      </c>
      <c r="AF95" s="303">
        <v>3</v>
      </c>
      <c r="AG95" s="303">
        <v>0</v>
      </c>
      <c r="AH95" s="303">
        <v>3</v>
      </c>
      <c r="AI95" s="301">
        <v>4.7629999999999999</v>
      </c>
      <c r="AJ95" s="302">
        <v>0.38</v>
      </c>
      <c r="AK95" s="302">
        <v>0</v>
      </c>
      <c r="AL95" s="303">
        <f t="shared" si="1"/>
        <v>0.38</v>
      </c>
      <c r="AM95" s="302">
        <v>2.36</v>
      </c>
      <c r="AN95" s="303">
        <f t="shared" si="2"/>
        <v>2.7399999999999998</v>
      </c>
      <c r="AO95" s="302">
        <v>0.01</v>
      </c>
      <c r="AP95" s="302">
        <v>0</v>
      </c>
      <c r="AQ95" s="302">
        <f t="shared" si="3"/>
        <v>0.01</v>
      </c>
      <c r="AR95" s="302">
        <v>0.12</v>
      </c>
      <c r="AS95" s="302">
        <v>0</v>
      </c>
      <c r="AT95" s="302">
        <f t="shared" si="4"/>
        <v>0.12</v>
      </c>
      <c r="AU95" s="302">
        <f t="shared" si="5"/>
        <v>0.13</v>
      </c>
      <c r="AV95" s="302">
        <f t="shared" si="5"/>
        <v>0</v>
      </c>
      <c r="AW95" s="302">
        <f t="shared" si="6"/>
        <v>0.13</v>
      </c>
      <c r="AX95" s="302">
        <v>73.92</v>
      </c>
      <c r="AY95" s="302">
        <v>233.43</v>
      </c>
      <c r="AZ95" s="303">
        <f t="shared" si="7"/>
        <v>307.35000000000002</v>
      </c>
      <c r="BA95" s="302">
        <v>17</v>
      </c>
      <c r="BB95" s="302">
        <v>0</v>
      </c>
      <c r="BC95" s="302">
        <v>60.11</v>
      </c>
      <c r="BD95" s="303">
        <f t="shared" si="8"/>
        <v>77.11</v>
      </c>
      <c r="BE95" s="289"/>
      <c r="BF95" s="289"/>
      <c r="BG95" s="289"/>
      <c r="BH95" s="289"/>
      <c r="BI95" s="289"/>
      <c r="BJ95" s="289"/>
      <c r="BK95" s="289"/>
      <c r="BL95" s="289"/>
      <c r="BM95" s="289"/>
      <c r="BN95" s="289"/>
      <c r="BO95" s="289"/>
      <c r="BP95" s="289"/>
      <c r="BQ95" s="289"/>
      <c r="BR95" s="302">
        <f t="shared" si="9"/>
        <v>0</v>
      </c>
      <c r="BS95" s="302">
        <v>0.84</v>
      </c>
      <c r="BT95" s="302">
        <v>0.55000000000000004</v>
      </c>
      <c r="BU95" s="303">
        <f t="shared" si="10"/>
        <v>1.3900000000000001</v>
      </c>
      <c r="BV95" s="302">
        <v>0</v>
      </c>
      <c r="BW95" s="302">
        <v>0</v>
      </c>
      <c r="BX95" s="303">
        <f t="shared" si="11"/>
        <v>0</v>
      </c>
      <c r="BY95" s="302">
        <v>0.03</v>
      </c>
      <c r="BZ95" s="302">
        <v>0</v>
      </c>
      <c r="CA95" s="302">
        <f t="shared" si="12"/>
        <v>0.03</v>
      </c>
      <c r="CB95" s="302">
        <v>0</v>
      </c>
      <c r="CC95" s="302">
        <v>0</v>
      </c>
      <c r="CD95" s="303">
        <f t="shared" si="13"/>
        <v>0</v>
      </c>
      <c r="CE95" s="303">
        <f t="shared" si="14"/>
        <v>0.03</v>
      </c>
      <c r="CF95" s="303">
        <f t="shared" si="14"/>
        <v>0</v>
      </c>
      <c r="CG95" s="303">
        <f t="shared" si="15"/>
        <v>0.03</v>
      </c>
      <c r="CH95" s="303">
        <f t="shared" si="16"/>
        <v>0</v>
      </c>
      <c r="CI95" s="303">
        <f t="shared" si="16"/>
        <v>0</v>
      </c>
      <c r="CJ95" s="303">
        <f t="shared" si="16"/>
        <v>0</v>
      </c>
      <c r="CK95" s="303">
        <f t="shared" si="16"/>
        <v>0</v>
      </c>
      <c r="CL95" s="303">
        <f t="shared" si="16"/>
        <v>0</v>
      </c>
      <c r="CM95" s="303">
        <f t="shared" si="16"/>
        <v>0</v>
      </c>
      <c r="CN95" s="303">
        <f t="shared" si="16"/>
        <v>0</v>
      </c>
      <c r="CO95" s="303">
        <f t="shared" si="16"/>
        <v>0</v>
      </c>
      <c r="CP95" s="303">
        <f t="shared" si="16"/>
        <v>0</v>
      </c>
      <c r="CQ95" s="303">
        <f t="shared" si="16"/>
        <v>0</v>
      </c>
      <c r="CR95" s="302">
        <v>0</v>
      </c>
      <c r="CS95" s="302">
        <v>0</v>
      </c>
      <c r="CT95" s="302">
        <f t="shared" si="17"/>
        <v>0</v>
      </c>
      <c r="CU95" s="302">
        <v>0</v>
      </c>
      <c r="CV95" s="302">
        <v>0</v>
      </c>
      <c r="CW95" s="302">
        <f t="shared" si="18"/>
        <v>0</v>
      </c>
      <c r="CX95" s="302">
        <f t="shared" si="19"/>
        <v>0</v>
      </c>
      <c r="CY95" s="302">
        <f t="shared" si="19"/>
        <v>0</v>
      </c>
      <c r="CZ95" s="302">
        <f t="shared" si="20"/>
        <v>0</v>
      </c>
      <c r="DA95" s="302">
        <v>0</v>
      </c>
      <c r="DB95" s="302">
        <v>0</v>
      </c>
      <c r="DC95" s="302">
        <v>0</v>
      </c>
      <c r="DD95" s="302">
        <f t="shared" si="21"/>
        <v>0</v>
      </c>
      <c r="DE95" s="302">
        <v>0</v>
      </c>
      <c r="DF95" s="302">
        <v>0</v>
      </c>
      <c r="DG95" s="302">
        <f t="shared" si="22"/>
        <v>0</v>
      </c>
      <c r="DH95" s="302">
        <f t="shared" si="23"/>
        <v>0</v>
      </c>
      <c r="DI95" s="302">
        <f t="shared" si="23"/>
        <v>0</v>
      </c>
      <c r="DJ95" s="302">
        <f t="shared" si="24"/>
        <v>0</v>
      </c>
      <c r="DK95" s="302">
        <v>0</v>
      </c>
      <c r="DL95" s="303">
        <f t="shared" si="25"/>
        <v>78.180000000000007</v>
      </c>
      <c r="DM95" s="303">
        <f t="shared" si="26"/>
        <v>0</v>
      </c>
      <c r="DN95" s="303">
        <f t="shared" si="27"/>
        <v>78.180000000000007</v>
      </c>
      <c r="DO95" s="303">
        <f t="shared" si="28"/>
        <v>234.10000000000002</v>
      </c>
      <c r="DP95" s="303">
        <f t="shared" si="29"/>
        <v>0</v>
      </c>
      <c r="DQ95" s="303">
        <f t="shared" si="30"/>
        <v>234.10000000000002</v>
      </c>
      <c r="DR95" s="303">
        <f t="shared" si="31"/>
        <v>312.28000000000003</v>
      </c>
      <c r="DS95" s="303">
        <f t="shared" si="31"/>
        <v>0</v>
      </c>
      <c r="DT95" s="303">
        <f t="shared" si="32"/>
        <v>312.28000000000003</v>
      </c>
      <c r="DU95" s="289"/>
      <c r="DV95" s="289"/>
      <c r="DW95" s="289"/>
      <c r="DX95" s="289"/>
      <c r="DY95" s="289"/>
      <c r="DZ95" s="289"/>
      <c r="EA95" s="289"/>
      <c r="EB95" s="289"/>
      <c r="EC95" s="289"/>
      <c r="ED95" s="289"/>
      <c r="EE95" s="289"/>
      <c r="EF95" s="289"/>
      <c r="EG95" s="289"/>
      <c r="EH95" s="289"/>
      <c r="EI95" s="289"/>
      <c r="EJ95" s="289"/>
      <c r="EK95" s="289"/>
      <c r="EL95" s="289"/>
      <c r="EM95" s="289"/>
      <c r="EN95" s="289"/>
      <c r="EO95" s="289"/>
      <c r="EP95" s="289"/>
      <c r="EQ95" s="305"/>
    </row>
    <row r="96" spans="1:147">
      <c r="A96" s="288"/>
      <c r="B96" s="289"/>
      <c r="C96" s="289"/>
      <c r="D96" s="289"/>
      <c r="E96" s="289"/>
      <c r="F96" s="289"/>
      <c r="G96" s="289"/>
      <c r="H96" s="289"/>
      <c r="I96" s="289"/>
      <c r="J96" s="289"/>
      <c r="K96" s="289"/>
      <c r="L96" s="289"/>
      <c r="M96" s="289"/>
      <c r="N96" s="289"/>
      <c r="O96" s="289"/>
      <c r="P96" s="289"/>
      <c r="Q96" s="289" t="s">
        <v>697</v>
      </c>
      <c r="R96" s="297" t="s">
        <v>665</v>
      </c>
      <c r="S96" s="298" t="s">
        <v>666</v>
      </c>
      <c r="T96" s="298" t="s">
        <v>400</v>
      </c>
      <c r="U96" s="299" t="s">
        <v>675</v>
      </c>
      <c r="V96" s="300">
        <v>4.5369999999999999</v>
      </c>
      <c r="W96" s="300">
        <v>0.84399999999999997</v>
      </c>
      <c r="X96" s="300">
        <v>2.403</v>
      </c>
      <c r="Y96" s="301">
        <f t="shared" si="0"/>
        <v>3.2469999999999999</v>
      </c>
      <c r="Z96" s="302">
        <v>0.26</v>
      </c>
      <c r="AA96" s="302">
        <v>0</v>
      </c>
      <c r="AB96" s="302">
        <v>0.26</v>
      </c>
      <c r="AC96" s="302">
        <v>0.74</v>
      </c>
      <c r="AD96" s="302">
        <v>0</v>
      </c>
      <c r="AE96" s="303">
        <v>0.74</v>
      </c>
      <c r="AF96" s="303">
        <v>1</v>
      </c>
      <c r="AG96" s="303">
        <v>0</v>
      </c>
      <c r="AH96" s="303">
        <v>1</v>
      </c>
      <c r="AI96" s="301">
        <v>1.29</v>
      </c>
      <c r="AJ96" s="302">
        <v>0.1</v>
      </c>
      <c r="AK96" s="302">
        <v>0</v>
      </c>
      <c r="AL96" s="303">
        <f t="shared" si="1"/>
        <v>0.1</v>
      </c>
      <c r="AM96" s="302">
        <v>0.96</v>
      </c>
      <c r="AN96" s="303">
        <f t="shared" si="2"/>
        <v>1.06</v>
      </c>
      <c r="AO96" s="302">
        <v>0</v>
      </c>
      <c r="AP96" s="302">
        <v>0</v>
      </c>
      <c r="AQ96" s="302">
        <f t="shared" si="3"/>
        <v>0</v>
      </c>
      <c r="AR96" s="302">
        <v>0</v>
      </c>
      <c r="AS96" s="302">
        <v>0</v>
      </c>
      <c r="AT96" s="302">
        <f t="shared" si="4"/>
        <v>0</v>
      </c>
      <c r="AU96" s="302">
        <f t="shared" si="5"/>
        <v>0</v>
      </c>
      <c r="AV96" s="302">
        <f t="shared" si="5"/>
        <v>0</v>
      </c>
      <c r="AW96" s="302">
        <f t="shared" si="6"/>
        <v>0</v>
      </c>
      <c r="AX96" s="302">
        <v>2.48</v>
      </c>
      <c r="AY96" s="302">
        <v>74.180000000000007</v>
      </c>
      <c r="AZ96" s="303">
        <f t="shared" si="7"/>
        <v>76.660000000000011</v>
      </c>
      <c r="BA96" s="302">
        <v>0.02</v>
      </c>
      <c r="BB96" s="302">
        <v>0</v>
      </c>
      <c r="BC96" s="302">
        <v>17.75</v>
      </c>
      <c r="BD96" s="303">
        <f t="shared" si="8"/>
        <v>17.77</v>
      </c>
      <c r="BE96" s="289"/>
      <c r="BF96" s="289"/>
      <c r="BG96" s="289"/>
      <c r="BH96" s="289"/>
      <c r="BI96" s="289"/>
      <c r="BJ96" s="289"/>
      <c r="BK96" s="289"/>
      <c r="BL96" s="289"/>
      <c r="BM96" s="289"/>
      <c r="BN96" s="289"/>
      <c r="BO96" s="289"/>
      <c r="BP96" s="289"/>
      <c r="BQ96" s="289"/>
      <c r="BR96" s="302">
        <f t="shared" si="9"/>
        <v>0</v>
      </c>
      <c r="BS96" s="302">
        <v>0.1</v>
      </c>
      <c r="BT96" s="302">
        <v>0.15</v>
      </c>
      <c r="BU96" s="303">
        <f t="shared" si="10"/>
        <v>0.25</v>
      </c>
      <c r="BV96" s="302">
        <v>0</v>
      </c>
      <c r="BW96" s="302">
        <v>0</v>
      </c>
      <c r="BX96" s="303">
        <f t="shared" si="11"/>
        <v>0</v>
      </c>
      <c r="BY96" s="302">
        <v>0</v>
      </c>
      <c r="BZ96" s="302">
        <v>12.67</v>
      </c>
      <c r="CA96" s="302">
        <f t="shared" si="12"/>
        <v>12.67</v>
      </c>
      <c r="CB96" s="302">
        <v>0</v>
      </c>
      <c r="CC96" s="302">
        <v>0</v>
      </c>
      <c r="CD96" s="303">
        <f t="shared" si="13"/>
        <v>0</v>
      </c>
      <c r="CE96" s="303">
        <f t="shared" si="14"/>
        <v>0</v>
      </c>
      <c r="CF96" s="303">
        <f t="shared" si="14"/>
        <v>12.67</v>
      </c>
      <c r="CG96" s="303">
        <f t="shared" si="15"/>
        <v>12.67</v>
      </c>
      <c r="CH96" s="303">
        <f t="shared" si="16"/>
        <v>0</v>
      </c>
      <c r="CI96" s="303">
        <f t="shared" si="16"/>
        <v>0</v>
      </c>
      <c r="CJ96" s="303">
        <f t="shared" si="16"/>
        <v>0</v>
      </c>
      <c r="CK96" s="303">
        <f t="shared" si="16"/>
        <v>0</v>
      </c>
      <c r="CL96" s="303">
        <f t="shared" si="16"/>
        <v>0</v>
      </c>
      <c r="CM96" s="303">
        <f t="shared" si="16"/>
        <v>0</v>
      </c>
      <c r="CN96" s="303">
        <f t="shared" si="16"/>
        <v>0</v>
      </c>
      <c r="CO96" s="303">
        <f t="shared" si="16"/>
        <v>0</v>
      </c>
      <c r="CP96" s="303">
        <f t="shared" si="16"/>
        <v>0</v>
      </c>
      <c r="CQ96" s="303">
        <f t="shared" si="16"/>
        <v>0</v>
      </c>
      <c r="CR96" s="302">
        <v>0</v>
      </c>
      <c r="CS96" s="302">
        <v>0</v>
      </c>
      <c r="CT96" s="302">
        <f t="shared" si="17"/>
        <v>0</v>
      </c>
      <c r="CU96" s="302">
        <v>0</v>
      </c>
      <c r="CV96" s="302">
        <v>0</v>
      </c>
      <c r="CW96" s="302">
        <f t="shared" si="18"/>
        <v>0</v>
      </c>
      <c r="CX96" s="302">
        <f t="shared" si="19"/>
        <v>0</v>
      </c>
      <c r="CY96" s="302">
        <f t="shared" si="19"/>
        <v>0</v>
      </c>
      <c r="CZ96" s="302">
        <f t="shared" si="20"/>
        <v>0</v>
      </c>
      <c r="DA96" s="302">
        <v>0</v>
      </c>
      <c r="DB96" s="302">
        <v>0</v>
      </c>
      <c r="DC96" s="302">
        <v>0</v>
      </c>
      <c r="DD96" s="302">
        <f t="shared" si="21"/>
        <v>0</v>
      </c>
      <c r="DE96" s="302">
        <v>0</v>
      </c>
      <c r="DF96" s="302">
        <v>0</v>
      </c>
      <c r="DG96" s="302">
        <f t="shared" si="22"/>
        <v>0</v>
      </c>
      <c r="DH96" s="302">
        <f t="shared" si="23"/>
        <v>0</v>
      </c>
      <c r="DI96" s="302">
        <f t="shared" si="23"/>
        <v>0</v>
      </c>
      <c r="DJ96" s="302">
        <f t="shared" si="24"/>
        <v>0</v>
      </c>
      <c r="DK96" s="302">
        <v>0</v>
      </c>
      <c r="DL96" s="303">
        <f t="shared" si="25"/>
        <v>2.94</v>
      </c>
      <c r="DM96" s="303">
        <f t="shared" si="26"/>
        <v>12.67</v>
      </c>
      <c r="DN96" s="303">
        <f t="shared" si="27"/>
        <v>15.61</v>
      </c>
      <c r="DO96" s="303">
        <f t="shared" si="28"/>
        <v>75.070000000000007</v>
      </c>
      <c r="DP96" s="303">
        <f t="shared" si="29"/>
        <v>0</v>
      </c>
      <c r="DQ96" s="303">
        <f t="shared" si="30"/>
        <v>75.070000000000007</v>
      </c>
      <c r="DR96" s="303">
        <f t="shared" si="31"/>
        <v>78.010000000000005</v>
      </c>
      <c r="DS96" s="303">
        <f t="shared" si="31"/>
        <v>12.67</v>
      </c>
      <c r="DT96" s="303">
        <f t="shared" si="32"/>
        <v>90.68</v>
      </c>
      <c r="DU96" s="289"/>
      <c r="DV96" s="289"/>
      <c r="DW96" s="289"/>
      <c r="DX96" s="289"/>
      <c r="DY96" s="289"/>
      <c r="DZ96" s="289"/>
      <c r="EA96" s="289"/>
      <c r="EB96" s="289"/>
      <c r="EC96" s="289"/>
      <c r="ED96" s="289"/>
      <c r="EE96" s="289"/>
      <c r="EF96" s="289"/>
      <c r="EG96" s="289"/>
      <c r="EH96" s="289"/>
      <c r="EI96" s="289"/>
      <c r="EJ96" s="289"/>
      <c r="EK96" s="289"/>
      <c r="EL96" s="289"/>
      <c r="EM96" s="289"/>
      <c r="EN96" s="289"/>
      <c r="EO96" s="289"/>
      <c r="EP96" s="289"/>
      <c r="EQ96" s="305"/>
    </row>
    <row r="97" spans="1:147">
      <c r="A97" s="288"/>
      <c r="B97" s="289"/>
      <c r="C97" s="289"/>
      <c r="D97" s="289"/>
      <c r="E97" s="289"/>
      <c r="F97" s="289"/>
      <c r="G97" s="289"/>
      <c r="H97" s="289"/>
      <c r="I97" s="289"/>
      <c r="J97" s="289"/>
      <c r="K97" s="289"/>
      <c r="L97" s="289"/>
      <c r="M97" s="289"/>
      <c r="N97" s="289"/>
      <c r="O97" s="289"/>
      <c r="P97" s="289"/>
      <c r="Q97" s="289" t="s">
        <v>698</v>
      </c>
      <c r="R97" s="297" t="s">
        <v>665</v>
      </c>
      <c r="S97" s="298" t="s">
        <v>666</v>
      </c>
      <c r="T97" s="298" t="s">
        <v>402</v>
      </c>
      <c r="U97" s="299" t="s">
        <v>676</v>
      </c>
      <c r="V97" s="300">
        <v>7.7210000000000001</v>
      </c>
      <c r="W97" s="300">
        <v>0.49099999999999999</v>
      </c>
      <c r="X97" s="300">
        <v>4</v>
      </c>
      <c r="Y97" s="301">
        <f t="shared" si="0"/>
        <v>4.4909999999999997</v>
      </c>
      <c r="Z97" s="302">
        <v>0.13</v>
      </c>
      <c r="AA97" s="302">
        <v>0</v>
      </c>
      <c r="AB97" s="302">
        <v>0.13</v>
      </c>
      <c r="AC97" s="302">
        <v>1.25</v>
      </c>
      <c r="AD97" s="302">
        <v>0</v>
      </c>
      <c r="AE97" s="303">
        <v>1.25</v>
      </c>
      <c r="AF97" s="303">
        <v>1.38</v>
      </c>
      <c r="AG97" s="303">
        <v>0</v>
      </c>
      <c r="AH97" s="303">
        <v>1.38</v>
      </c>
      <c r="AI97" s="301">
        <v>3.23</v>
      </c>
      <c r="AJ97" s="302">
        <v>0.24</v>
      </c>
      <c r="AK97" s="302">
        <v>0</v>
      </c>
      <c r="AL97" s="303">
        <f t="shared" si="1"/>
        <v>0.24</v>
      </c>
      <c r="AM97" s="302">
        <v>0.62</v>
      </c>
      <c r="AN97" s="303">
        <f t="shared" si="2"/>
        <v>0.86</v>
      </c>
      <c r="AO97" s="302">
        <v>0.15</v>
      </c>
      <c r="AP97" s="302">
        <v>0</v>
      </c>
      <c r="AQ97" s="302">
        <f t="shared" si="3"/>
        <v>0.15</v>
      </c>
      <c r="AR97" s="302">
        <v>7.0000000000000007E-2</v>
      </c>
      <c r="AS97" s="302">
        <v>0</v>
      </c>
      <c r="AT97" s="302">
        <f t="shared" si="4"/>
        <v>7.0000000000000007E-2</v>
      </c>
      <c r="AU97" s="302">
        <f t="shared" si="5"/>
        <v>0.22</v>
      </c>
      <c r="AV97" s="302">
        <f t="shared" si="5"/>
        <v>0</v>
      </c>
      <c r="AW97" s="302">
        <f t="shared" si="6"/>
        <v>0.22</v>
      </c>
      <c r="AX97" s="302">
        <v>0.35</v>
      </c>
      <c r="AY97" s="302">
        <v>116.66</v>
      </c>
      <c r="AZ97" s="303">
        <f t="shared" si="7"/>
        <v>117.00999999999999</v>
      </c>
      <c r="BA97" s="302">
        <v>4.2</v>
      </c>
      <c r="BB97" s="302">
        <v>0</v>
      </c>
      <c r="BC97" s="302">
        <v>21.27</v>
      </c>
      <c r="BD97" s="303">
        <f t="shared" si="8"/>
        <v>25.47</v>
      </c>
      <c r="BE97" s="289"/>
      <c r="BF97" s="289"/>
      <c r="BG97" s="289"/>
      <c r="BH97" s="289"/>
      <c r="BI97" s="289"/>
      <c r="BJ97" s="289"/>
      <c r="BK97" s="289"/>
      <c r="BL97" s="289"/>
      <c r="BM97" s="289"/>
      <c r="BN97" s="289"/>
      <c r="BO97" s="289"/>
      <c r="BP97" s="289"/>
      <c r="BQ97" s="289"/>
      <c r="BR97" s="302">
        <f t="shared" si="9"/>
        <v>0</v>
      </c>
      <c r="BS97" s="302">
        <v>0.3</v>
      </c>
      <c r="BT97" s="302">
        <v>0.46</v>
      </c>
      <c r="BU97" s="303">
        <f t="shared" si="10"/>
        <v>0.76</v>
      </c>
      <c r="BV97" s="302">
        <v>0</v>
      </c>
      <c r="BW97" s="302">
        <v>0</v>
      </c>
      <c r="BX97" s="303">
        <f t="shared" si="11"/>
        <v>0</v>
      </c>
      <c r="BY97" s="302">
        <v>0.08</v>
      </c>
      <c r="BZ97" s="302">
        <v>1.69</v>
      </c>
      <c r="CA97" s="302">
        <f t="shared" si="12"/>
        <v>1.77</v>
      </c>
      <c r="CB97" s="302">
        <v>0.03</v>
      </c>
      <c r="CC97" s="302">
        <v>0</v>
      </c>
      <c r="CD97" s="303">
        <f t="shared" si="13"/>
        <v>0.03</v>
      </c>
      <c r="CE97" s="303">
        <f t="shared" si="14"/>
        <v>0.11</v>
      </c>
      <c r="CF97" s="303">
        <f t="shared" si="14"/>
        <v>1.69</v>
      </c>
      <c r="CG97" s="303">
        <f t="shared" si="15"/>
        <v>1.8</v>
      </c>
      <c r="CH97" s="303">
        <f t="shared" si="16"/>
        <v>0</v>
      </c>
      <c r="CI97" s="303">
        <f t="shared" si="16"/>
        <v>0</v>
      </c>
      <c r="CJ97" s="303">
        <f t="shared" si="16"/>
        <v>0</v>
      </c>
      <c r="CK97" s="303">
        <f t="shared" si="16"/>
        <v>0</v>
      </c>
      <c r="CL97" s="303">
        <f t="shared" si="16"/>
        <v>0</v>
      </c>
      <c r="CM97" s="303">
        <f t="shared" si="16"/>
        <v>0</v>
      </c>
      <c r="CN97" s="303">
        <f t="shared" si="16"/>
        <v>0</v>
      </c>
      <c r="CO97" s="303">
        <f t="shared" si="16"/>
        <v>0</v>
      </c>
      <c r="CP97" s="303">
        <f t="shared" si="16"/>
        <v>0</v>
      </c>
      <c r="CQ97" s="303">
        <f t="shared" si="16"/>
        <v>0</v>
      </c>
      <c r="CR97" s="302">
        <v>0</v>
      </c>
      <c r="CS97" s="302">
        <v>0</v>
      </c>
      <c r="CT97" s="302">
        <f t="shared" si="17"/>
        <v>0</v>
      </c>
      <c r="CU97" s="302">
        <v>0</v>
      </c>
      <c r="CV97" s="302">
        <v>0</v>
      </c>
      <c r="CW97" s="302">
        <f t="shared" si="18"/>
        <v>0</v>
      </c>
      <c r="CX97" s="302">
        <f t="shared" si="19"/>
        <v>0</v>
      </c>
      <c r="CY97" s="302">
        <f t="shared" si="19"/>
        <v>0</v>
      </c>
      <c r="CZ97" s="302">
        <f t="shared" si="20"/>
        <v>0</v>
      </c>
      <c r="DA97" s="302">
        <v>0</v>
      </c>
      <c r="DB97" s="302">
        <v>0</v>
      </c>
      <c r="DC97" s="302">
        <v>0</v>
      </c>
      <c r="DD97" s="302">
        <f t="shared" si="21"/>
        <v>0</v>
      </c>
      <c r="DE97" s="302">
        <v>0</v>
      </c>
      <c r="DF97" s="302">
        <v>0</v>
      </c>
      <c r="DG97" s="302">
        <f t="shared" si="22"/>
        <v>0</v>
      </c>
      <c r="DH97" s="302">
        <f t="shared" si="23"/>
        <v>0</v>
      </c>
      <c r="DI97" s="302">
        <f t="shared" si="23"/>
        <v>0</v>
      </c>
      <c r="DJ97" s="302">
        <f t="shared" si="24"/>
        <v>0</v>
      </c>
      <c r="DK97" s="302">
        <v>0</v>
      </c>
      <c r="DL97" s="303">
        <f t="shared" si="25"/>
        <v>1.25</v>
      </c>
      <c r="DM97" s="303">
        <f t="shared" si="26"/>
        <v>1.69</v>
      </c>
      <c r="DN97" s="303">
        <f t="shared" si="27"/>
        <v>2.94</v>
      </c>
      <c r="DO97" s="303">
        <f t="shared" si="28"/>
        <v>118.46999999999998</v>
      </c>
      <c r="DP97" s="303">
        <f t="shared" si="29"/>
        <v>0</v>
      </c>
      <c r="DQ97" s="303">
        <f t="shared" si="30"/>
        <v>118.46999999999998</v>
      </c>
      <c r="DR97" s="303">
        <f t="shared" si="31"/>
        <v>119.71999999999998</v>
      </c>
      <c r="DS97" s="303">
        <f t="shared" si="31"/>
        <v>1.69</v>
      </c>
      <c r="DT97" s="303">
        <f t="shared" si="32"/>
        <v>121.40999999999998</v>
      </c>
      <c r="DU97" s="289"/>
      <c r="DV97" s="289"/>
      <c r="DW97" s="289"/>
      <c r="DX97" s="289"/>
      <c r="DY97" s="289"/>
      <c r="DZ97" s="289"/>
      <c r="EA97" s="289"/>
      <c r="EB97" s="289"/>
      <c r="EC97" s="289"/>
      <c r="ED97" s="289"/>
      <c r="EE97" s="289"/>
      <c r="EF97" s="289"/>
      <c r="EG97" s="289"/>
      <c r="EH97" s="289"/>
      <c r="EI97" s="289"/>
      <c r="EJ97" s="289"/>
      <c r="EK97" s="289"/>
      <c r="EL97" s="289"/>
      <c r="EM97" s="289"/>
      <c r="EN97" s="289"/>
      <c r="EO97" s="289"/>
      <c r="EP97" s="289"/>
      <c r="EQ97" s="305"/>
    </row>
    <row r="98" spans="1:147">
      <c r="A98" s="288"/>
      <c r="B98" s="289"/>
      <c r="C98" s="289"/>
      <c r="D98" s="289"/>
      <c r="E98" s="289"/>
      <c r="F98" s="289"/>
      <c r="G98" s="289"/>
      <c r="H98" s="289"/>
      <c r="I98" s="289"/>
      <c r="J98" s="289"/>
      <c r="K98" s="289"/>
      <c r="L98" s="289"/>
      <c r="M98" s="289"/>
      <c r="N98" s="289"/>
      <c r="O98" s="289"/>
      <c r="P98" s="289"/>
      <c r="Q98" s="289" t="s">
        <v>699</v>
      </c>
      <c r="R98" s="297" t="s">
        <v>665</v>
      </c>
      <c r="S98" s="298" t="s">
        <v>666</v>
      </c>
      <c r="T98" s="298" t="s">
        <v>404</v>
      </c>
      <c r="U98" s="299" t="s">
        <v>677</v>
      </c>
      <c r="V98" s="300">
        <v>85.162999999999997</v>
      </c>
      <c r="W98" s="300">
        <v>19.891999999999999</v>
      </c>
      <c r="X98" s="300">
        <v>48.36</v>
      </c>
      <c r="Y98" s="301">
        <f t="shared" si="0"/>
        <v>68.251999999999995</v>
      </c>
      <c r="Z98" s="302">
        <v>4.04</v>
      </c>
      <c r="AA98" s="302">
        <v>0</v>
      </c>
      <c r="AB98" s="302">
        <v>4.04</v>
      </c>
      <c r="AC98" s="302">
        <v>9.4600000000000009</v>
      </c>
      <c r="AD98" s="302">
        <v>0</v>
      </c>
      <c r="AE98" s="303">
        <v>9.4600000000000009</v>
      </c>
      <c r="AF98" s="303">
        <v>13.5</v>
      </c>
      <c r="AG98" s="303">
        <v>0</v>
      </c>
      <c r="AH98" s="303">
        <v>13.5</v>
      </c>
      <c r="AI98" s="301">
        <v>16.911000000000001</v>
      </c>
      <c r="AJ98" s="302">
        <v>1.27</v>
      </c>
      <c r="AK98" s="302">
        <v>0</v>
      </c>
      <c r="AL98" s="303">
        <f t="shared" si="1"/>
        <v>1.27</v>
      </c>
      <c r="AM98" s="302">
        <v>9.34</v>
      </c>
      <c r="AN98" s="303">
        <f t="shared" si="2"/>
        <v>10.61</v>
      </c>
      <c r="AO98" s="302">
        <v>0.68</v>
      </c>
      <c r="AP98" s="302">
        <v>0</v>
      </c>
      <c r="AQ98" s="302">
        <f t="shared" si="3"/>
        <v>0.68</v>
      </c>
      <c r="AR98" s="302">
        <v>0.01</v>
      </c>
      <c r="AS98" s="302">
        <v>0</v>
      </c>
      <c r="AT98" s="302">
        <f t="shared" si="4"/>
        <v>0.01</v>
      </c>
      <c r="AU98" s="302">
        <f t="shared" si="5"/>
        <v>0.69000000000000006</v>
      </c>
      <c r="AV98" s="302">
        <f t="shared" si="5"/>
        <v>0</v>
      </c>
      <c r="AW98" s="302">
        <f t="shared" si="6"/>
        <v>0.69000000000000006</v>
      </c>
      <c r="AX98" s="302">
        <v>178.99</v>
      </c>
      <c r="AY98" s="302">
        <v>74.36</v>
      </c>
      <c r="AZ98" s="303">
        <f t="shared" si="7"/>
        <v>253.35000000000002</v>
      </c>
      <c r="BA98" s="302">
        <v>50.88</v>
      </c>
      <c r="BB98" s="302">
        <v>0.14000000000000001</v>
      </c>
      <c r="BC98" s="302">
        <v>13.39</v>
      </c>
      <c r="BD98" s="303">
        <f t="shared" si="8"/>
        <v>64.41</v>
      </c>
      <c r="BE98" s="289"/>
      <c r="BF98" s="289"/>
      <c r="BG98" s="289"/>
      <c r="BH98" s="289"/>
      <c r="BI98" s="289"/>
      <c r="BJ98" s="289"/>
      <c r="BK98" s="289"/>
      <c r="BL98" s="289"/>
      <c r="BM98" s="289"/>
      <c r="BN98" s="289"/>
      <c r="BO98" s="289"/>
      <c r="BP98" s="289"/>
      <c r="BQ98" s="289"/>
      <c r="BR98" s="302">
        <f t="shared" si="9"/>
        <v>0</v>
      </c>
      <c r="BS98" s="302">
        <v>0.75</v>
      </c>
      <c r="BT98" s="302">
        <v>0.18</v>
      </c>
      <c r="BU98" s="303">
        <f t="shared" si="10"/>
        <v>0.92999999999999994</v>
      </c>
      <c r="BV98" s="302">
        <v>0.01</v>
      </c>
      <c r="BW98" s="302">
        <v>1.51</v>
      </c>
      <c r="BX98" s="303">
        <f t="shared" si="11"/>
        <v>1.52</v>
      </c>
      <c r="BY98" s="302">
        <v>0.59</v>
      </c>
      <c r="BZ98" s="302">
        <v>0.46</v>
      </c>
      <c r="CA98" s="302">
        <f t="shared" si="12"/>
        <v>1.05</v>
      </c>
      <c r="CB98" s="302">
        <v>0.21</v>
      </c>
      <c r="CC98" s="302">
        <v>0</v>
      </c>
      <c r="CD98" s="303">
        <f t="shared" si="13"/>
        <v>0.21</v>
      </c>
      <c r="CE98" s="303">
        <f t="shared" si="14"/>
        <v>0.79999999999999993</v>
      </c>
      <c r="CF98" s="303">
        <f t="shared" si="14"/>
        <v>0.46</v>
      </c>
      <c r="CG98" s="303">
        <f t="shared" si="15"/>
        <v>1.26</v>
      </c>
      <c r="CH98" s="303">
        <f t="shared" si="16"/>
        <v>0</v>
      </c>
      <c r="CI98" s="303">
        <f t="shared" si="16"/>
        <v>0</v>
      </c>
      <c r="CJ98" s="303">
        <f t="shared" si="16"/>
        <v>0</v>
      </c>
      <c r="CK98" s="303">
        <f t="shared" si="16"/>
        <v>0</v>
      </c>
      <c r="CL98" s="303">
        <f t="shared" si="16"/>
        <v>0</v>
      </c>
      <c r="CM98" s="303">
        <f t="shared" si="16"/>
        <v>0</v>
      </c>
      <c r="CN98" s="303">
        <f t="shared" si="16"/>
        <v>0</v>
      </c>
      <c r="CO98" s="303">
        <f t="shared" si="16"/>
        <v>0</v>
      </c>
      <c r="CP98" s="303">
        <f t="shared" si="16"/>
        <v>0</v>
      </c>
      <c r="CQ98" s="303">
        <f t="shared" si="16"/>
        <v>0</v>
      </c>
      <c r="CR98" s="302">
        <v>0</v>
      </c>
      <c r="CS98" s="302">
        <v>0</v>
      </c>
      <c r="CT98" s="302">
        <f t="shared" si="17"/>
        <v>0</v>
      </c>
      <c r="CU98" s="302">
        <v>0</v>
      </c>
      <c r="CV98" s="302">
        <v>0</v>
      </c>
      <c r="CW98" s="302">
        <f t="shared" si="18"/>
        <v>0</v>
      </c>
      <c r="CX98" s="302">
        <f t="shared" si="19"/>
        <v>0</v>
      </c>
      <c r="CY98" s="302">
        <f t="shared" si="19"/>
        <v>0</v>
      </c>
      <c r="CZ98" s="302">
        <f t="shared" si="20"/>
        <v>0</v>
      </c>
      <c r="DA98" s="302">
        <v>0</v>
      </c>
      <c r="DB98" s="302">
        <v>0</v>
      </c>
      <c r="DC98" s="302">
        <v>0</v>
      </c>
      <c r="DD98" s="302">
        <f t="shared" si="21"/>
        <v>0</v>
      </c>
      <c r="DE98" s="302">
        <v>0</v>
      </c>
      <c r="DF98" s="302">
        <v>0</v>
      </c>
      <c r="DG98" s="302">
        <f t="shared" si="22"/>
        <v>0</v>
      </c>
      <c r="DH98" s="302">
        <f t="shared" si="23"/>
        <v>0</v>
      </c>
      <c r="DI98" s="302">
        <f t="shared" si="23"/>
        <v>0</v>
      </c>
      <c r="DJ98" s="302">
        <f t="shared" si="24"/>
        <v>0</v>
      </c>
      <c r="DK98" s="302">
        <v>0</v>
      </c>
      <c r="DL98" s="303">
        <f t="shared" si="25"/>
        <v>186.33</v>
      </c>
      <c r="DM98" s="303">
        <f t="shared" si="26"/>
        <v>0.46</v>
      </c>
      <c r="DN98" s="303">
        <f t="shared" si="27"/>
        <v>186.79000000000002</v>
      </c>
      <c r="DO98" s="303">
        <f t="shared" si="28"/>
        <v>85.73</v>
      </c>
      <c r="DP98" s="303">
        <f t="shared" si="29"/>
        <v>0</v>
      </c>
      <c r="DQ98" s="303">
        <f t="shared" si="30"/>
        <v>85.73</v>
      </c>
      <c r="DR98" s="303">
        <f t="shared" si="31"/>
        <v>272.06</v>
      </c>
      <c r="DS98" s="303">
        <f t="shared" si="31"/>
        <v>0.46</v>
      </c>
      <c r="DT98" s="303">
        <f t="shared" si="32"/>
        <v>272.52</v>
      </c>
      <c r="DU98" s="289"/>
      <c r="DV98" s="289"/>
      <c r="DW98" s="289"/>
      <c r="DX98" s="289"/>
      <c r="DY98" s="289"/>
      <c r="DZ98" s="289"/>
      <c r="EA98" s="289"/>
      <c r="EB98" s="289"/>
      <c r="EC98" s="289"/>
      <c r="ED98" s="289"/>
      <c r="EE98" s="289"/>
      <c r="EF98" s="289"/>
      <c r="EG98" s="289"/>
      <c r="EH98" s="289"/>
      <c r="EI98" s="289"/>
      <c r="EJ98" s="289"/>
      <c r="EK98" s="289"/>
      <c r="EL98" s="289"/>
      <c r="EM98" s="289"/>
      <c r="EN98" s="289"/>
      <c r="EO98" s="289"/>
      <c r="EP98" s="289"/>
      <c r="EQ98" s="305"/>
    </row>
    <row r="99" spans="1:147">
      <c r="A99" s="288"/>
      <c r="B99" s="289"/>
      <c r="C99" s="289"/>
      <c r="D99" s="289"/>
      <c r="E99" s="289"/>
      <c r="F99" s="289"/>
      <c r="G99" s="289"/>
      <c r="H99" s="289"/>
      <c r="I99" s="289"/>
      <c r="J99" s="289"/>
      <c r="K99" s="289"/>
      <c r="L99" s="289"/>
      <c r="M99" s="289"/>
      <c r="N99" s="289"/>
      <c r="O99" s="289"/>
      <c r="P99" s="289"/>
      <c r="Q99" s="289" t="s">
        <v>628</v>
      </c>
      <c r="R99" s="297" t="s">
        <v>665</v>
      </c>
      <c r="S99" s="298" t="s">
        <v>666</v>
      </c>
      <c r="T99" s="298" t="s">
        <v>406</v>
      </c>
      <c r="U99" s="299" t="s">
        <v>678</v>
      </c>
      <c r="V99" s="300">
        <v>15.999000000000001</v>
      </c>
      <c r="W99" s="300">
        <v>8.2080000000000002</v>
      </c>
      <c r="X99" s="300">
        <v>3.367</v>
      </c>
      <c r="Y99" s="301">
        <f t="shared" si="0"/>
        <v>11.574999999999999</v>
      </c>
      <c r="Z99" s="302">
        <v>4.8099999999999996</v>
      </c>
      <c r="AA99" s="302">
        <v>0</v>
      </c>
      <c r="AB99" s="302">
        <v>4.8099999999999996</v>
      </c>
      <c r="AC99" s="302">
        <v>1.1100000000000001</v>
      </c>
      <c r="AD99" s="302">
        <v>0</v>
      </c>
      <c r="AE99" s="303">
        <v>1.1100000000000001</v>
      </c>
      <c r="AF99" s="303">
        <v>5.92</v>
      </c>
      <c r="AG99" s="303">
        <v>0</v>
      </c>
      <c r="AH99" s="303">
        <v>5.92</v>
      </c>
      <c r="AI99" s="301">
        <v>4.4240000000000004</v>
      </c>
      <c r="AJ99" s="302">
        <v>0.33</v>
      </c>
      <c r="AK99" s="302">
        <v>0</v>
      </c>
      <c r="AL99" s="303">
        <f t="shared" si="1"/>
        <v>0.33</v>
      </c>
      <c r="AM99" s="302">
        <v>4.76</v>
      </c>
      <c r="AN99" s="303">
        <f t="shared" si="2"/>
        <v>5.09</v>
      </c>
      <c r="AO99" s="302">
        <v>0.23</v>
      </c>
      <c r="AP99" s="302">
        <v>0</v>
      </c>
      <c r="AQ99" s="302">
        <f t="shared" si="3"/>
        <v>0.23</v>
      </c>
      <c r="AR99" s="302">
        <v>0.01</v>
      </c>
      <c r="AS99" s="302">
        <v>0</v>
      </c>
      <c r="AT99" s="302">
        <f t="shared" si="4"/>
        <v>0.01</v>
      </c>
      <c r="AU99" s="302">
        <f t="shared" si="5"/>
        <v>0.24000000000000002</v>
      </c>
      <c r="AV99" s="302">
        <f t="shared" si="5"/>
        <v>0</v>
      </c>
      <c r="AW99" s="302">
        <f t="shared" si="6"/>
        <v>0.24000000000000002</v>
      </c>
      <c r="AX99" s="302">
        <v>3.2</v>
      </c>
      <c r="AY99" s="302">
        <v>181.55</v>
      </c>
      <c r="AZ99" s="303">
        <f t="shared" si="7"/>
        <v>184.75</v>
      </c>
      <c r="BA99" s="302">
        <v>29.27</v>
      </c>
      <c r="BB99" s="302">
        <v>0</v>
      </c>
      <c r="BC99" s="302">
        <v>32.03</v>
      </c>
      <c r="BD99" s="303">
        <f t="shared" si="8"/>
        <v>61.3</v>
      </c>
      <c r="BE99" s="289"/>
      <c r="BF99" s="289"/>
      <c r="BG99" s="289"/>
      <c r="BH99" s="289"/>
      <c r="BI99" s="289"/>
      <c r="BJ99" s="289"/>
      <c r="BK99" s="289"/>
      <c r="BL99" s="289"/>
      <c r="BM99" s="289"/>
      <c r="BN99" s="289"/>
      <c r="BO99" s="289"/>
      <c r="BP99" s="289"/>
      <c r="BQ99" s="289"/>
      <c r="BR99" s="302">
        <f t="shared" si="9"/>
        <v>0</v>
      </c>
      <c r="BS99" s="302">
        <v>0.1</v>
      </c>
      <c r="BT99" s="302">
        <v>0.42</v>
      </c>
      <c r="BU99" s="303">
        <f t="shared" si="10"/>
        <v>0.52</v>
      </c>
      <c r="BV99" s="302">
        <v>0</v>
      </c>
      <c r="BW99" s="302">
        <v>0</v>
      </c>
      <c r="BX99" s="303">
        <f t="shared" si="11"/>
        <v>0</v>
      </c>
      <c r="BY99" s="302">
        <v>0.43</v>
      </c>
      <c r="BZ99" s="302">
        <v>0.32</v>
      </c>
      <c r="CA99" s="302">
        <f t="shared" si="12"/>
        <v>0.75</v>
      </c>
      <c r="CB99" s="302">
        <v>0.15</v>
      </c>
      <c r="CC99" s="302">
        <v>0</v>
      </c>
      <c r="CD99" s="303">
        <f t="shared" si="13"/>
        <v>0.15</v>
      </c>
      <c r="CE99" s="303">
        <f t="shared" si="14"/>
        <v>0.57999999999999996</v>
      </c>
      <c r="CF99" s="303">
        <f t="shared" si="14"/>
        <v>0.32</v>
      </c>
      <c r="CG99" s="303">
        <f t="shared" si="15"/>
        <v>0.89999999999999991</v>
      </c>
      <c r="CH99" s="303">
        <f t="shared" si="16"/>
        <v>0</v>
      </c>
      <c r="CI99" s="303">
        <f t="shared" si="16"/>
        <v>0</v>
      </c>
      <c r="CJ99" s="303">
        <f t="shared" si="16"/>
        <v>0</v>
      </c>
      <c r="CK99" s="303">
        <f t="shared" si="16"/>
        <v>9.19</v>
      </c>
      <c r="CL99" s="303">
        <f t="shared" si="16"/>
        <v>0</v>
      </c>
      <c r="CM99" s="303">
        <f t="shared" si="16"/>
        <v>9.19</v>
      </c>
      <c r="CN99" s="303">
        <f t="shared" si="16"/>
        <v>9.19</v>
      </c>
      <c r="CO99" s="303">
        <f t="shared" si="16"/>
        <v>0</v>
      </c>
      <c r="CP99" s="303">
        <f t="shared" si="16"/>
        <v>9.19</v>
      </c>
      <c r="CQ99" s="303">
        <f t="shared" si="16"/>
        <v>5614.95</v>
      </c>
      <c r="CR99" s="302">
        <v>0</v>
      </c>
      <c r="CS99" s="302">
        <v>0</v>
      </c>
      <c r="CT99" s="302">
        <f t="shared" si="17"/>
        <v>0</v>
      </c>
      <c r="CU99" s="302">
        <v>0</v>
      </c>
      <c r="CV99" s="302">
        <v>0</v>
      </c>
      <c r="CW99" s="302">
        <f t="shared" si="18"/>
        <v>0</v>
      </c>
      <c r="CX99" s="302">
        <f t="shared" si="19"/>
        <v>0</v>
      </c>
      <c r="CY99" s="302">
        <f t="shared" si="19"/>
        <v>0</v>
      </c>
      <c r="CZ99" s="302">
        <f t="shared" si="20"/>
        <v>0</v>
      </c>
      <c r="DA99" s="302">
        <v>0</v>
      </c>
      <c r="DB99" s="302">
        <v>0</v>
      </c>
      <c r="DC99" s="302">
        <v>0</v>
      </c>
      <c r="DD99" s="302">
        <f t="shared" si="21"/>
        <v>0</v>
      </c>
      <c r="DE99" s="302">
        <v>9.19</v>
      </c>
      <c r="DF99" s="302">
        <v>0</v>
      </c>
      <c r="DG99" s="302">
        <f t="shared" si="22"/>
        <v>9.19</v>
      </c>
      <c r="DH99" s="302">
        <f t="shared" si="23"/>
        <v>9.19</v>
      </c>
      <c r="DI99" s="302">
        <f t="shared" si="23"/>
        <v>0</v>
      </c>
      <c r="DJ99" s="302">
        <f t="shared" si="24"/>
        <v>9.19</v>
      </c>
      <c r="DK99" s="302">
        <v>5614.95</v>
      </c>
      <c r="DL99" s="303">
        <f t="shared" si="25"/>
        <v>9.1</v>
      </c>
      <c r="DM99" s="303">
        <f t="shared" si="26"/>
        <v>0.32</v>
      </c>
      <c r="DN99" s="303">
        <f t="shared" si="27"/>
        <v>9.42</v>
      </c>
      <c r="DO99" s="303">
        <f t="shared" si="28"/>
        <v>192.43</v>
      </c>
      <c r="DP99" s="303">
        <f t="shared" si="29"/>
        <v>0</v>
      </c>
      <c r="DQ99" s="303">
        <f t="shared" si="30"/>
        <v>192.43</v>
      </c>
      <c r="DR99" s="303">
        <f t="shared" si="31"/>
        <v>201.53</v>
      </c>
      <c r="DS99" s="303">
        <f t="shared" si="31"/>
        <v>0.32</v>
      </c>
      <c r="DT99" s="303">
        <f t="shared" si="32"/>
        <v>201.85</v>
      </c>
      <c r="DU99" s="289"/>
      <c r="DV99" s="289"/>
      <c r="DW99" s="289"/>
      <c r="DX99" s="289"/>
      <c r="DY99" s="289"/>
      <c r="DZ99" s="289"/>
      <c r="EA99" s="289"/>
      <c r="EB99" s="289"/>
      <c r="EC99" s="289"/>
      <c r="ED99" s="289"/>
      <c r="EE99" s="289"/>
      <c r="EF99" s="289"/>
      <c r="EG99" s="289"/>
      <c r="EH99" s="289"/>
      <c r="EI99" s="289"/>
      <c r="EJ99" s="289"/>
      <c r="EK99" s="289"/>
      <c r="EL99" s="289"/>
      <c r="EM99" s="289"/>
      <c r="EN99" s="289"/>
      <c r="EO99" s="289"/>
      <c r="EP99" s="289"/>
      <c r="EQ99" s="305"/>
    </row>
    <row r="100" spans="1:147">
      <c r="A100" s="288"/>
      <c r="B100" s="289"/>
      <c r="C100" s="289"/>
      <c r="D100" s="289"/>
      <c r="E100" s="289"/>
      <c r="F100" s="289"/>
      <c r="G100" s="289"/>
      <c r="H100" s="289"/>
      <c r="I100" s="289"/>
      <c r="J100" s="289"/>
      <c r="K100" s="289"/>
      <c r="L100" s="289"/>
      <c r="M100" s="289"/>
      <c r="N100" s="289"/>
      <c r="O100" s="289"/>
      <c r="P100" s="289"/>
      <c r="Q100" s="289" t="s">
        <v>700</v>
      </c>
      <c r="R100" s="297" t="s">
        <v>665</v>
      </c>
      <c r="S100" s="298" t="s">
        <v>666</v>
      </c>
      <c r="T100" s="298" t="s">
        <v>408</v>
      </c>
      <c r="U100" s="299" t="s">
        <v>679</v>
      </c>
      <c r="V100" s="300">
        <v>69.799000000000007</v>
      </c>
      <c r="W100" s="300">
        <v>45.438000000000002</v>
      </c>
      <c r="X100" s="300">
        <v>20.701000000000001</v>
      </c>
      <c r="Y100" s="301">
        <f t="shared" si="0"/>
        <v>66.13900000000001</v>
      </c>
      <c r="Z100" s="302">
        <v>7.42</v>
      </c>
      <c r="AA100" s="302">
        <v>0</v>
      </c>
      <c r="AB100" s="302">
        <v>7.42</v>
      </c>
      <c r="AC100" s="302">
        <v>3.74</v>
      </c>
      <c r="AD100" s="302">
        <v>0</v>
      </c>
      <c r="AE100" s="303">
        <v>3.74</v>
      </c>
      <c r="AF100" s="303">
        <v>11.16</v>
      </c>
      <c r="AG100" s="303">
        <v>0</v>
      </c>
      <c r="AH100" s="303">
        <v>11.16</v>
      </c>
      <c r="AI100" s="301">
        <v>3.66</v>
      </c>
      <c r="AJ100" s="302">
        <v>0.27</v>
      </c>
      <c r="AK100" s="302">
        <v>0</v>
      </c>
      <c r="AL100" s="303">
        <f t="shared" si="1"/>
        <v>0.27</v>
      </c>
      <c r="AM100" s="302">
        <v>8.77</v>
      </c>
      <c r="AN100" s="303">
        <f t="shared" si="2"/>
        <v>9.0399999999999991</v>
      </c>
      <c r="AO100" s="302">
        <v>0.54</v>
      </c>
      <c r="AP100" s="302">
        <v>0</v>
      </c>
      <c r="AQ100" s="302">
        <f t="shared" si="3"/>
        <v>0.54</v>
      </c>
      <c r="AR100" s="302">
        <v>0.32</v>
      </c>
      <c r="AS100" s="302">
        <v>0</v>
      </c>
      <c r="AT100" s="302">
        <f t="shared" si="4"/>
        <v>0.32</v>
      </c>
      <c r="AU100" s="302">
        <f t="shared" si="5"/>
        <v>0.8600000000000001</v>
      </c>
      <c r="AV100" s="302">
        <f t="shared" si="5"/>
        <v>0</v>
      </c>
      <c r="AW100" s="302">
        <f t="shared" si="6"/>
        <v>0.8600000000000001</v>
      </c>
      <c r="AX100" s="302">
        <v>0</v>
      </c>
      <c r="AY100" s="302">
        <v>79.25</v>
      </c>
      <c r="AZ100" s="303">
        <f t="shared" si="7"/>
        <v>79.25</v>
      </c>
      <c r="BA100" s="302">
        <v>1.18</v>
      </c>
      <c r="BB100" s="302">
        <v>0</v>
      </c>
      <c r="BC100" s="302">
        <v>13.32</v>
      </c>
      <c r="BD100" s="303">
        <f t="shared" si="8"/>
        <v>14.5</v>
      </c>
      <c r="BE100" s="289"/>
      <c r="BF100" s="289"/>
      <c r="BG100" s="289"/>
      <c r="BH100" s="289"/>
      <c r="BI100" s="289"/>
      <c r="BJ100" s="289"/>
      <c r="BK100" s="289"/>
      <c r="BL100" s="289"/>
      <c r="BM100" s="289"/>
      <c r="BN100" s="289"/>
      <c r="BO100" s="289"/>
      <c r="BP100" s="289"/>
      <c r="BQ100" s="289"/>
      <c r="BR100" s="302">
        <f t="shared" si="9"/>
        <v>0</v>
      </c>
      <c r="BS100" s="302">
        <v>0.15</v>
      </c>
      <c r="BT100" s="302">
        <v>0.6</v>
      </c>
      <c r="BU100" s="303">
        <f t="shared" si="10"/>
        <v>0.75</v>
      </c>
      <c r="BV100" s="302">
        <v>0</v>
      </c>
      <c r="BW100" s="302">
        <v>2.74</v>
      </c>
      <c r="BX100" s="303">
        <f t="shared" si="11"/>
        <v>2.74</v>
      </c>
      <c r="BY100" s="302">
        <v>0.01</v>
      </c>
      <c r="BZ100" s="302">
        <v>24.49</v>
      </c>
      <c r="CA100" s="302">
        <f t="shared" si="12"/>
        <v>24.5</v>
      </c>
      <c r="CB100" s="302">
        <v>0</v>
      </c>
      <c r="CC100" s="302">
        <v>0</v>
      </c>
      <c r="CD100" s="303">
        <f t="shared" si="13"/>
        <v>0</v>
      </c>
      <c r="CE100" s="303">
        <f t="shared" si="14"/>
        <v>0.01</v>
      </c>
      <c r="CF100" s="303">
        <f t="shared" si="14"/>
        <v>24.49</v>
      </c>
      <c r="CG100" s="303">
        <f t="shared" si="15"/>
        <v>24.5</v>
      </c>
      <c r="CH100" s="303">
        <f t="shared" si="16"/>
        <v>0</v>
      </c>
      <c r="CI100" s="303">
        <f t="shared" si="16"/>
        <v>0</v>
      </c>
      <c r="CJ100" s="303">
        <f t="shared" si="16"/>
        <v>0</v>
      </c>
      <c r="CK100" s="303">
        <f t="shared" si="16"/>
        <v>0</v>
      </c>
      <c r="CL100" s="303">
        <f t="shared" si="16"/>
        <v>0</v>
      </c>
      <c r="CM100" s="303">
        <f t="shared" si="16"/>
        <v>0</v>
      </c>
      <c r="CN100" s="303">
        <f t="shared" si="16"/>
        <v>0</v>
      </c>
      <c r="CO100" s="303">
        <f t="shared" si="16"/>
        <v>0</v>
      </c>
      <c r="CP100" s="303">
        <f t="shared" si="16"/>
        <v>0</v>
      </c>
      <c r="CQ100" s="303">
        <f t="shared" si="16"/>
        <v>0</v>
      </c>
      <c r="CR100" s="302">
        <v>0</v>
      </c>
      <c r="CS100" s="302">
        <v>0</v>
      </c>
      <c r="CT100" s="302">
        <f t="shared" si="17"/>
        <v>0</v>
      </c>
      <c r="CU100" s="302">
        <v>0</v>
      </c>
      <c r="CV100" s="302">
        <v>0</v>
      </c>
      <c r="CW100" s="302">
        <f t="shared" si="18"/>
        <v>0</v>
      </c>
      <c r="CX100" s="302">
        <f t="shared" si="19"/>
        <v>0</v>
      </c>
      <c r="CY100" s="302">
        <f t="shared" si="19"/>
        <v>0</v>
      </c>
      <c r="CZ100" s="302">
        <f t="shared" si="20"/>
        <v>0</v>
      </c>
      <c r="DA100" s="302">
        <v>0</v>
      </c>
      <c r="DB100" s="302">
        <v>0</v>
      </c>
      <c r="DC100" s="302">
        <v>0</v>
      </c>
      <c r="DD100" s="302">
        <f t="shared" si="21"/>
        <v>0</v>
      </c>
      <c r="DE100" s="302">
        <v>0</v>
      </c>
      <c r="DF100" s="302">
        <v>0</v>
      </c>
      <c r="DG100" s="302">
        <f t="shared" si="22"/>
        <v>0</v>
      </c>
      <c r="DH100" s="302">
        <f t="shared" si="23"/>
        <v>0</v>
      </c>
      <c r="DI100" s="302">
        <f t="shared" si="23"/>
        <v>0</v>
      </c>
      <c r="DJ100" s="302">
        <f t="shared" si="24"/>
        <v>0</v>
      </c>
      <c r="DK100" s="302">
        <v>0</v>
      </c>
      <c r="DL100" s="303">
        <f t="shared" si="25"/>
        <v>8.39</v>
      </c>
      <c r="DM100" s="303">
        <f t="shared" si="26"/>
        <v>24.49</v>
      </c>
      <c r="DN100" s="303">
        <f t="shared" si="27"/>
        <v>32.879999999999995</v>
      </c>
      <c r="DO100" s="303">
        <f t="shared" si="28"/>
        <v>86.649999999999991</v>
      </c>
      <c r="DP100" s="303">
        <f t="shared" si="29"/>
        <v>0</v>
      </c>
      <c r="DQ100" s="303">
        <f t="shared" si="30"/>
        <v>86.649999999999991</v>
      </c>
      <c r="DR100" s="303">
        <f t="shared" si="31"/>
        <v>95.039999999999992</v>
      </c>
      <c r="DS100" s="303">
        <f t="shared" si="31"/>
        <v>24.49</v>
      </c>
      <c r="DT100" s="303">
        <f t="shared" si="32"/>
        <v>119.52999999999999</v>
      </c>
      <c r="DU100" s="289"/>
      <c r="DV100" s="289"/>
      <c r="DW100" s="289"/>
      <c r="DX100" s="289"/>
      <c r="DY100" s="289"/>
      <c r="DZ100" s="289"/>
      <c r="EA100" s="289"/>
      <c r="EB100" s="289"/>
      <c r="EC100" s="289"/>
      <c r="ED100" s="289"/>
      <c r="EE100" s="289"/>
      <c r="EF100" s="289"/>
      <c r="EG100" s="289"/>
      <c r="EH100" s="289"/>
      <c r="EI100" s="289"/>
      <c r="EJ100" s="289"/>
      <c r="EK100" s="289"/>
      <c r="EL100" s="289"/>
      <c r="EM100" s="289"/>
      <c r="EN100" s="289"/>
      <c r="EO100" s="289"/>
      <c r="EP100" s="289"/>
      <c r="EQ100" s="305"/>
    </row>
    <row r="101" spans="1:147">
      <c r="A101" s="288"/>
      <c r="B101" s="289"/>
      <c r="C101" s="289"/>
      <c r="D101" s="289"/>
      <c r="E101" s="289"/>
      <c r="F101" s="289"/>
      <c r="G101" s="289"/>
      <c r="H101" s="289"/>
      <c r="I101" s="289"/>
      <c r="J101" s="289"/>
      <c r="K101" s="289"/>
      <c r="L101" s="289"/>
      <c r="M101" s="289"/>
      <c r="N101" s="289"/>
      <c r="O101" s="289"/>
      <c r="P101" s="289"/>
      <c r="Q101" s="289" t="s">
        <v>701</v>
      </c>
      <c r="R101" s="297" t="s">
        <v>665</v>
      </c>
      <c r="S101" s="298" t="s">
        <v>666</v>
      </c>
      <c r="T101" s="298" t="s">
        <v>410</v>
      </c>
      <c r="U101" s="299" t="s">
        <v>680</v>
      </c>
      <c r="V101" s="300">
        <v>2.286</v>
      </c>
      <c r="W101" s="300">
        <v>1.5980000000000001</v>
      </c>
      <c r="X101" s="300">
        <v>0</v>
      </c>
      <c r="Y101" s="301">
        <f t="shared" si="0"/>
        <v>1.5980000000000001</v>
      </c>
      <c r="Z101" s="302">
        <v>0.34</v>
      </c>
      <c r="AA101" s="302">
        <v>0</v>
      </c>
      <c r="AB101" s="302">
        <v>0.34</v>
      </c>
      <c r="AC101" s="302">
        <v>0</v>
      </c>
      <c r="AD101" s="302">
        <v>0</v>
      </c>
      <c r="AE101" s="303">
        <v>0</v>
      </c>
      <c r="AF101" s="303">
        <v>0.34</v>
      </c>
      <c r="AG101" s="303">
        <v>0</v>
      </c>
      <c r="AH101" s="303">
        <v>0.34</v>
      </c>
      <c r="AI101" s="301">
        <v>0.68799999999999994</v>
      </c>
      <c r="AJ101" s="302">
        <v>0.05</v>
      </c>
      <c r="AK101" s="302">
        <v>0</v>
      </c>
      <c r="AL101" s="303">
        <f t="shared" si="1"/>
        <v>0.05</v>
      </c>
      <c r="AM101" s="302">
        <v>0.18</v>
      </c>
      <c r="AN101" s="303">
        <f t="shared" si="2"/>
        <v>0.22999999999999998</v>
      </c>
      <c r="AO101" s="302">
        <v>0</v>
      </c>
      <c r="AP101" s="302">
        <v>0</v>
      </c>
      <c r="AQ101" s="302">
        <f t="shared" si="3"/>
        <v>0</v>
      </c>
      <c r="AR101" s="302">
        <v>0</v>
      </c>
      <c r="AS101" s="302">
        <v>0</v>
      </c>
      <c r="AT101" s="302">
        <f t="shared" si="4"/>
        <v>0</v>
      </c>
      <c r="AU101" s="302">
        <f t="shared" si="5"/>
        <v>0</v>
      </c>
      <c r="AV101" s="302">
        <f t="shared" si="5"/>
        <v>0</v>
      </c>
      <c r="AW101" s="302">
        <f t="shared" si="6"/>
        <v>0</v>
      </c>
      <c r="AX101" s="302">
        <v>75.17</v>
      </c>
      <c r="AY101" s="302">
        <v>7.8</v>
      </c>
      <c r="AZ101" s="303">
        <f t="shared" si="7"/>
        <v>82.97</v>
      </c>
      <c r="BA101" s="302">
        <v>9.94</v>
      </c>
      <c r="BB101" s="302">
        <v>0</v>
      </c>
      <c r="BC101" s="302">
        <v>7.94</v>
      </c>
      <c r="BD101" s="303">
        <f t="shared" si="8"/>
        <v>17.88</v>
      </c>
      <c r="BE101" s="289"/>
      <c r="BF101" s="289"/>
      <c r="BG101" s="289"/>
      <c r="BH101" s="289"/>
      <c r="BI101" s="289"/>
      <c r="BJ101" s="289"/>
      <c r="BK101" s="289"/>
      <c r="BL101" s="289"/>
      <c r="BM101" s="289"/>
      <c r="BN101" s="289"/>
      <c r="BO101" s="289"/>
      <c r="BP101" s="289"/>
      <c r="BQ101" s="289"/>
      <c r="BR101" s="302">
        <f t="shared" si="9"/>
        <v>0</v>
      </c>
      <c r="BS101" s="302">
        <v>0.42</v>
      </c>
      <c r="BT101" s="302">
        <v>0.28000000000000003</v>
      </c>
      <c r="BU101" s="303">
        <f t="shared" si="10"/>
        <v>0.7</v>
      </c>
      <c r="BV101" s="302">
        <v>0</v>
      </c>
      <c r="BW101" s="302">
        <v>0</v>
      </c>
      <c r="BX101" s="303">
        <f t="shared" si="11"/>
        <v>0</v>
      </c>
      <c r="BY101" s="302">
        <v>0</v>
      </c>
      <c r="BZ101" s="302">
        <v>0.39</v>
      </c>
      <c r="CA101" s="302">
        <f t="shared" si="12"/>
        <v>0.39</v>
      </c>
      <c r="CB101" s="302">
        <v>0</v>
      </c>
      <c r="CC101" s="302">
        <v>0</v>
      </c>
      <c r="CD101" s="303">
        <f t="shared" si="13"/>
        <v>0</v>
      </c>
      <c r="CE101" s="303">
        <f t="shared" si="14"/>
        <v>0</v>
      </c>
      <c r="CF101" s="303">
        <f t="shared" si="14"/>
        <v>0.39</v>
      </c>
      <c r="CG101" s="303">
        <f t="shared" si="15"/>
        <v>0.39</v>
      </c>
      <c r="CH101" s="303">
        <f t="shared" si="16"/>
        <v>0</v>
      </c>
      <c r="CI101" s="303">
        <f t="shared" si="16"/>
        <v>0</v>
      </c>
      <c r="CJ101" s="303">
        <f t="shared" si="16"/>
        <v>0</v>
      </c>
      <c r="CK101" s="303">
        <f t="shared" si="16"/>
        <v>0</v>
      </c>
      <c r="CL101" s="303">
        <f t="shared" si="16"/>
        <v>0</v>
      </c>
      <c r="CM101" s="303">
        <f t="shared" si="16"/>
        <v>0</v>
      </c>
      <c r="CN101" s="303">
        <f t="shared" si="16"/>
        <v>0</v>
      </c>
      <c r="CO101" s="303">
        <f t="shared" si="16"/>
        <v>0</v>
      </c>
      <c r="CP101" s="303">
        <f t="shared" si="16"/>
        <v>0</v>
      </c>
      <c r="CQ101" s="303">
        <f t="shared" si="16"/>
        <v>0</v>
      </c>
      <c r="CR101" s="302">
        <v>0</v>
      </c>
      <c r="CS101" s="302">
        <v>0</v>
      </c>
      <c r="CT101" s="302">
        <f t="shared" si="17"/>
        <v>0</v>
      </c>
      <c r="CU101" s="302">
        <v>0</v>
      </c>
      <c r="CV101" s="302">
        <v>0</v>
      </c>
      <c r="CW101" s="302">
        <f t="shared" si="18"/>
        <v>0</v>
      </c>
      <c r="CX101" s="302">
        <f t="shared" si="19"/>
        <v>0</v>
      </c>
      <c r="CY101" s="302">
        <f t="shared" si="19"/>
        <v>0</v>
      </c>
      <c r="CZ101" s="302">
        <f t="shared" si="20"/>
        <v>0</v>
      </c>
      <c r="DA101" s="302">
        <v>0</v>
      </c>
      <c r="DB101" s="302">
        <v>0</v>
      </c>
      <c r="DC101" s="302">
        <v>0</v>
      </c>
      <c r="DD101" s="302">
        <f t="shared" si="21"/>
        <v>0</v>
      </c>
      <c r="DE101" s="302">
        <v>0</v>
      </c>
      <c r="DF101" s="302">
        <v>0</v>
      </c>
      <c r="DG101" s="302">
        <f t="shared" si="22"/>
        <v>0</v>
      </c>
      <c r="DH101" s="302">
        <f t="shared" si="23"/>
        <v>0</v>
      </c>
      <c r="DI101" s="302">
        <f t="shared" si="23"/>
        <v>0</v>
      </c>
      <c r="DJ101" s="302">
        <f t="shared" si="24"/>
        <v>0</v>
      </c>
      <c r="DK101" s="302">
        <v>0</v>
      </c>
      <c r="DL101" s="303">
        <f t="shared" si="25"/>
        <v>75.98</v>
      </c>
      <c r="DM101" s="303">
        <f t="shared" si="26"/>
        <v>0.39</v>
      </c>
      <c r="DN101" s="303">
        <f t="shared" si="27"/>
        <v>76.37</v>
      </c>
      <c r="DO101" s="303">
        <f t="shared" si="28"/>
        <v>8.08</v>
      </c>
      <c r="DP101" s="303">
        <f t="shared" si="29"/>
        <v>0</v>
      </c>
      <c r="DQ101" s="303">
        <f t="shared" si="30"/>
        <v>8.08</v>
      </c>
      <c r="DR101" s="303">
        <f t="shared" si="31"/>
        <v>84.06</v>
      </c>
      <c r="DS101" s="303">
        <f t="shared" si="31"/>
        <v>0.39</v>
      </c>
      <c r="DT101" s="303">
        <f t="shared" si="32"/>
        <v>84.45</v>
      </c>
      <c r="DU101" s="289"/>
      <c r="DV101" s="289"/>
      <c r="DW101" s="289"/>
      <c r="DX101" s="289"/>
      <c r="DY101" s="289"/>
      <c r="DZ101" s="289"/>
      <c r="EA101" s="289"/>
      <c r="EB101" s="289"/>
      <c r="EC101" s="289"/>
      <c r="ED101" s="289"/>
      <c r="EE101" s="289"/>
      <c r="EF101" s="289"/>
      <c r="EG101" s="289"/>
      <c r="EH101" s="289"/>
      <c r="EI101" s="289"/>
      <c r="EJ101" s="289"/>
      <c r="EK101" s="289"/>
      <c r="EL101" s="289"/>
      <c r="EM101" s="289"/>
      <c r="EN101" s="289"/>
      <c r="EO101" s="289"/>
      <c r="EP101" s="289"/>
      <c r="EQ101" s="305"/>
    </row>
    <row r="102" spans="1:147">
      <c r="A102" s="288"/>
      <c r="B102" s="289"/>
      <c r="C102" s="289"/>
      <c r="D102" s="289"/>
      <c r="E102" s="289"/>
      <c r="F102" s="289"/>
      <c r="G102" s="289"/>
      <c r="H102" s="289"/>
      <c r="I102" s="289"/>
      <c r="J102" s="289"/>
      <c r="K102" s="289"/>
      <c r="L102" s="289"/>
      <c r="M102" s="289"/>
      <c r="N102" s="289"/>
      <c r="O102" s="289"/>
      <c r="P102" s="289"/>
      <c r="Q102" s="289" t="s">
        <v>635</v>
      </c>
      <c r="R102" s="297" t="s">
        <v>665</v>
      </c>
      <c r="S102" s="298" t="s">
        <v>666</v>
      </c>
      <c r="T102" s="298" t="s">
        <v>412</v>
      </c>
      <c r="U102" s="299" t="s">
        <v>681</v>
      </c>
      <c r="V102" s="300">
        <v>26.664000000000001</v>
      </c>
      <c r="W102" s="300">
        <v>0.63400000000000001</v>
      </c>
      <c r="X102" s="300">
        <v>23.85</v>
      </c>
      <c r="Y102" s="301">
        <f t="shared" si="0"/>
        <v>24.484000000000002</v>
      </c>
      <c r="Z102" s="302">
        <v>0.19</v>
      </c>
      <c r="AA102" s="302">
        <v>0</v>
      </c>
      <c r="AB102" s="302">
        <v>0.19</v>
      </c>
      <c r="AC102" s="302">
        <v>2.97</v>
      </c>
      <c r="AD102" s="302">
        <v>0</v>
      </c>
      <c r="AE102" s="303">
        <v>2.97</v>
      </c>
      <c r="AF102" s="303">
        <v>3.16</v>
      </c>
      <c r="AG102" s="303">
        <v>0</v>
      </c>
      <c r="AH102" s="303">
        <v>3.16</v>
      </c>
      <c r="AI102" s="301">
        <v>2.1800000000000002</v>
      </c>
      <c r="AJ102" s="302">
        <v>0.16</v>
      </c>
      <c r="AK102" s="302">
        <v>0</v>
      </c>
      <c r="AL102" s="303">
        <f t="shared" si="1"/>
        <v>0.16</v>
      </c>
      <c r="AM102" s="302">
        <v>2.8</v>
      </c>
      <c r="AN102" s="303">
        <f t="shared" si="2"/>
        <v>2.96</v>
      </c>
      <c r="AO102" s="302">
        <v>7.0000000000000007E-2</v>
      </c>
      <c r="AP102" s="302">
        <v>0</v>
      </c>
      <c r="AQ102" s="302">
        <f t="shared" si="3"/>
        <v>7.0000000000000007E-2</v>
      </c>
      <c r="AR102" s="302">
        <v>0.04</v>
      </c>
      <c r="AS102" s="302">
        <v>0</v>
      </c>
      <c r="AT102" s="302">
        <f t="shared" si="4"/>
        <v>0.04</v>
      </c>
      <c r="AU102" s="302">
        <f t="shared" si="5"/>
        <v>0.11000000000000001</v>
      </c>
      <c r="AV102" s="302">
        <f t="shared" si="5"/>
        <v>0</v>
      </c>
      <c r="AW102" s="302">
        <f t="shared" si="6"/>
        <v>0.11000000000000001</v>
      </c>
      <c r="AX102" s="302">
        <v>0</v>
      </c>
      <c r="AY102" s="302">
        <v>288.26</v>
      </c>
      <c r="AZ102" s="303">
        <f t="shared" si="7"/>
        <v>288.26</v>
      </c>
      <c r="BA102" s="302">
        <v>3.22</v>
      </c>
      <c r="BB102" s="302">
        <v>3.89</v>
      </c>
      <c r="BC102" s="302">
        <v>71.959999999999994</v>
      </c>
      <c r="BD102" s="303">
        <f t="shared" si="8"/>
        <v>79.069999999999993</v>
      </c>
      <c r="BE102" s="289"/>
      <c r="BF102" s="289"/>
      <c r="BG102" s="289"/>
      <c r="BH102" s="289"/>
      <c r="BI102" s="289"/>
      <c r="BJ102" s="289"/>
      <c r="BK102" s="289"/>
      <c r="BL102" s="289"/>
      <c r="BM102" s="289"/>
      <c r="BN102" s="289"/>
      <c r="BO102" s="289"/>
      <c r="BP102" s="289"/>
      <c r="BQ102" s="289"/>
      <c r="BR102" s="302">
        <f t="shared" si="9"/>
        <v>0</v>
      </c>
      <c r="BS102" s="302">
        <v>0.06</v>
      </c>
      <c r="BT102" s="302">
        <v>0.55000000000000004</v>
      </c>
      <c r="BU102" s="303">
        <f t="shared" si="10"/>
        <v>0.6100000000000001</v>
      </c>
      <c r="BV102" s="302">
        <v>0</v>
      </c>
      <c r="BW102" s="302">
        <v>5.1100000000000003</v>
      </c>
      <c r="BX102" s="303">
        <f t="shared" si="11"/>
        <v>5.1100000000000003</v>
      </c>
      <c r="BY102" s="302">
        <v>0</v>
      </c>
      <c r="BZ102" s="302">
        <v>43.05</v>
      </c>
      <c r="CA102" s="302">
        <f t="shared" si="12"/>
        <v>43.05</v>
      </c>
      <c r="CB102" s="302">
        <v>0</v>
      </c>
      <c r="CC102" s="302">
        <v>0</v>
      </c>
      <c r="CD102" s="303">
        <f t="shared" si="13"/>
        <v>0</v>
      </c>
      <c r="CE102" s="303">
        <f t="shared" si="14"/>
        <v>0</v>
      </c>
      <c r="CF102" s="303">
        <f t="shared" si="14"/>
        <v>43.05</v>
      </c>
      <c r="CG102" s="303">
        <f t="shared" si="15"/>
        <v>43.05</v>
      </c>
      <c r="CH102" s="303">
        <f t="shared" si="16"/>
        <v>0</v>
      </c>
      <c r="CI102" s="303">
        <f t="shared" si="16"/>
        <v>0</v>
      </c>
      <c r="CJ102" s="303">
        <f t="shared" si="16"/>
        <v>0</v>
      </c>
      <c r="CK102" s="303">
        <f t="shared" si="16"/>
        <v>0</v>
      </c>
      <c r="CL102" s="303">
        <f t="shared" si="16"/>
        <v>0</v>
      </c>
      <c r="CM102" s="303">
        <f t="shared" si="16"/>
        <v>0</v>
      </c>
      <c r="CN102" s="303">
        <f t="shared" si="16"/>
        <v>0</v>
      </c>
      <c r="CO102" s="303">
        <f t="shared" si="16"/>
        <v>0</v>
      </c>
      <c r="CP102" s="303">
        <f t="shared" si="16"/>
        <v>0</v>
      </c>
      <c r="CQ102" s="303">
        <f t="shared" si="16"/>
        <v>0</v>
      </c>
      <c r="CR102" s="302">
        <v>0</v>
      </c>
      <c r="CS102" s="302">
        <v>0</v>
      </c>
      <c r="CT102" s="302">
        <f t="shared" si="17"/>
        <v>0</v>
      </c>
      <c r="CU102" s="302">
        <v>0</v>
      </c>
      <c r="CV102" s="302">
        <v>0</v>
      </c>
      <c r="CW102" s="302">
        <f t="shared" si="18"/>
        <v>0</v>
      </c>
      <c r="CX102" s="302">
        <f t="shared" si="19"/>
        <v>0</v>
      </c>
      <c r="CY102" s="302">
        <f t="shared" si="19"/>
        <v>0</v>
      </c>
      <c r="CZ102" s="302">
        <f t="shared" si="20"/>
        <v>0</v>
      </c>
      <c r="DA102" s="302">
        <v>0</v>
      </c>
      <c r="DB102" s="302">
        <v>0</v>
      </c>
      <c r="DC102" s="302">
        <v>0</v>
      </c>
      <c r="DD102" s="302">
        <f t="shared" si="21"/>
        <v>0</v>
      </c>
      <c r="DE102" s="302">
        <v>0</v>
      </c>
      <c r="DF102" s="302">
        <v>0</v>
      </c>
      <c r="DG102" s="302">
        <f t="shared" si="22"/>
        <v>0</v>
      </c>
      <c r="DH102" s="302">
        <f t="shared" si="23"/>
        <v>0</v>
      </c>
      <c r="DI102" s="302">
        <f t="shared" si="23"/>
        <v>0</v>
      </c>
      <c r="DJ102" s="302">
        <f t="shared" si="24"/>
        <v>0</v>
      </c>
      <c r="DK102" s="302">
        <v>0</v>
      </c>
      <c r="DL102" s="303">
        <f t="shared" si="25"/>
        <v>0.48</v>
      </c>
      <c r="DM102" s="303">
        <f t="shared" si="26"/>
        <v>43.05</v>
      </c>
      <c r="DN102" s="303">
        <f t="shared" si="27"/>
        <v>43.529999999999994</v>
      </c>
      <c r="DO102" s="303">
        <f t="shared" si="28"/>
        <v>296.93</v>
      </c>
      <c r="DP102" s="303">
        <f t="shared" si="29"/>
        <v>0</v>
      </c>
      <c r="DQ102" s="303">
        <f t="shared" si="30"/>
        <v>296.93</v>
      </c>
      <c r="DR102" s="303">
        <f t="shared" si="31"/>
        <v>297.41000000000003</v>
      </c>
      <c r="DS102" s="303">
        <f t="shared" si="31"/>
        <v>43.05</v>
      </c>
      <c r="DT102" s="303">
        <f t="shared" si="32"/>
        <v>340.46000000000004</v>
      </c>
      <c r="DU102" s="289"/>
      <c r="DV102" s="289"/>
      <c r="DW102" s="289"/>
      <c r="DX102" s="289"/>
      <c r="DY102" s="289"/>
      <c r="DZ102" s="289"/>
      <c r="EA102" s="289"/>
      <c r="EB102" s="289"/>
      <c r="EC102" s="289"/>
      <c r="ED102" s="289"/>
      <c r="EE102" s="289"/>
      <c r="EF102" s="289"/>
      <c r="EG102" s="289"/>
      <c r="EH102" s="289"/>
      <c r="EI102" s="289"/>
      <c r="EJ102" s="289"/>
      <c r="EK102" s="289"/>
      <c r="EL102" s="289"/>
      <c r="EM102" s="289"/>
      <c r="EN102" s="289"/>
      <c r="EO102" s="289"/>
      <c r="EP102" s="289"/>
      <c r="EQ102" s="305"/>
    </row>
    <row r="103" spans="1:147">
      <c r="A103" s="288"/>
      <c r="B103" s="289"/>
      <c r="C103" s="289"/>
      <c r="D103" s="289"/>
      <c r="E103" s="289"/>
      <c r="F103" s="289"/>
      <c r="G103" s="289"/>
      <c r="H103" s="289"/>
      <c r="I103" s="289"/>
      <c r="J103" s="289"/>
      <c r="K103" s="289"/>
      <c r="L103" s="289"/>
      <c r="M103" s="289"/>
      <c r="N103" s="289"/>
      <c r="O103" s="289"/>
      <c r="P103" s="289"/>
      <c r="Q103" s="289" t="s">
        <v>702</v>
      </c>
      <c r="R103" s="297" t="s">
        <v>665</v>
      </c>
      <c r="S103" s="298" t="s">
        <v>666</v>
      </c>
      <c r="T103" s="298" t="s">
        <v>414</v>
      </c>
      <c r="U103" s="299" t="s">
        <v>682</v>
      </c>
      <c r="V103" s="300">
        <v>8.6189999999999998</v>
      </c>
      <c r="W103" s="300">
        <v>5.09</v>
      </c>
      <c r="X103" s="300">
        <v>0</v>
      </c>
      <c r="Y103" s="301">
        <f t="shared" si="0"/>
        <v>5.09</v>
      </c>
      <c r="Z103" s="302">
        <v>0.65</v>
      </c>
      <c r="AA103" s="302">
        <v>0</v>
      </c>
      <c r="AB103" s="302">
        <v>0.65</v>
      </c>
      <c r="AC103" s="302">
        <v>0</v>
      </c>
      <c r="AD103" s="302">
        <v>0</v>
      </c>
      <c r="AE103" s="303">
        <v>0</v>
      </c>
      <c r="AF103" s="303">
        <v>0.65</v>
      </c>
      <c r="AG103" s="303">
        <v>0</v>
      </c>
      <c r="AH103" s="303">
        <v>0.65</v>
      </c>
      <c r="AI103" s="301">
        <v>3.5289999999999999</v>
      </c>
      <c r="AJ103" s="302">
        <v>0.26</v>
      </c>
      <c r="AK103" s="302">
        <v>0</v>
      </c>
      <c r="AL103" s="303">
        <f t="shared" si="1"/>
        <v>0.26</v>
      </c>
      <c r="AM103" s="302">
        <v>0.55000000000000004</v>
      </c>
      <c r="AN103" s="303">
        <f t="shared" si="2"/>
        <v>0.81</v>
      </c>
      <c r="AO103" s="302">
        <v>0.02</v>
      </c>
      <c r="AP103" s="302">
        <v>0</v>
      </c>
      <c r="AQ103" s="302">
        <f t="shared" si="3"/>
        <v>0.02</v>
      </c>
      <c r="AR103" s="302">
        <v>0.01</v>
      </c>
      <c r="AS103" s="302">
        <v>0</v>
      </c>
      <c r="AT103" s="302">
        <f t="shared" si="4"/>
        <v>0.01</v>
      </c>
      <c r="AU103" s="302">
        <f t="shared" si="5"/>
        <v>0.03</v>
      </c>
      <c r="AV103" s="302">
        <f t="shared" si="5"/>
        <v>0</v>
      </c>
      <c r="AW103" s="302">
        <f t="shared" si="6"/>
        <v>0.03</v>
      </c>
      <c r="AX103" s="302">
        <v>36.25</v>
      </c>
      <c r="AY103" s="302">
        <v>171.97</v>
      </c>
      <c r="AZ103" s="303">
        <f t="shared" si="7"/>
        <v>208.22</v>
      </c>
      <c r="BA103" s="302">
        <v>10.220000000000001</v>
      </c>
      <c r="BB103" s="302">
        <v>0</v>
      </c>
      <c r="BC103" s="302">
        <v>39.03</v>
      </c>
      <c r="BD103" s="303">
        <f t="shared" si="8"/>
        <v>49.25</v>
      </c>
      <c r="BE103" s="289"/>
      <c r="BF103" s="289"/>
      <c r="BG103" s="289"/>
      <c r="BH103" s="289"/>
      <c r="BI103" s="289"/>
      <c r="BJ103" s="289"/>
      <c r="BK103" s="289"/>
      <c r="BL103" s="289"/>
      <c r="BM103" s="289"/>
      <c r="BN103" s="289"/>
      <c r="BO103" s="289"/>
      <c r="BP103" s="289"/>
      <c r="BQ103" s="289"/>
      <c r="BR103" s="302">
        <f t="shared" si="9"/>
        <v>0</v>
      </c>
      <c r="BS103" s="302">
        <v>0.84</v>
      </c>
      <c r="BT103" s="302">
        <v>0.45</v>
      </c>
      <c r="BU103" s="303">
        <f t="shared" si="10"/>
        <v>1.29</v>
      </c>
      <c r="BV103" s="302">
        <v>0.03</v>
      </c>
      <c r="BW103" s="302">
        <v>0</v>
      </c>
      <c r="BX103" s="303">
        <f t="shared" si="11"/>
        <v>0.03</v>
      </c>
      <c r="BY103" s="302">
        <v>0.1</v>
      </c>
      <c r="BZ103" s="302">
        <v>0.03</v>
      </c>
      <c r="CA103" s="302">
        <f t="shared" si="12"/>
        <v>0.13</v>
      </c>
      <c r="CB103" s="302">
        <v>0.04</v>
      </c>
      <c r="CC103" s="302">
        <v>0</v>
      </c>
      <c r="CD103" s="303">
        <f t="shared" si="13"/>
        <v>0.04</v>
      </c>
      <c r="CE103" s="303">
        <f t="shared" si="14"/>
        <v>0.14000000000000001</v>
      </c>
      <c r="CF103" s="303">
        <f t="shared" si="14"/>
        <v>0.03</v>
      </c>
      <c r="CG103" s="303">
        <f t="shared" si="15"/>
        <v>0.17</v>
      </c>
      <c r="CH103" s="303">
        <f t="shared" si="16"/>
        <v>0</v>
      </c>
      <c r="CI103" s="303">
        <f t="shared" si="16"/>
        <v>0</v>
      </c>
      <c r="CJ103" s="303">
        <f t="shared" si="16"/>
        <v>0</v>
      </c>
      <c r="CK103" s="303">
        <f t="shared" si="16"/>
        <v>18.75</v>
      </c>
      <c r="CL103" s="303">
        <f t="shared" si="16"/>
        <v>0</v>
      </c>
      <c r="CM103" s="303">
        <f t="shared" si="16"/>
        <v>18.75</v>
      </c>
      <c r="CN103" s="303">
        <f t="shared" si="16"/>
        <v>18.75</v>
      </c>
      <c r="CO103" s="303">
        <f t="shared" si="16"/>
        <v>0</v>
      </c>
      <c r="CP103" s="303">
        <f t="shared" si="16"/>
        <v>18.75</v>
      </c>
      <c r="CQ103" s="303">
        <f t="shared" si="16"/>
        <v>13819</v>
      </c>
      <c r="CR103" s="302">
        <v>0</v>
      </c>
      <c r="CS103" s="302">
        <v>0</v>
      </c>
      <c r="CT103" s="302">
        <f t="shared" si="17"/>
        <v>0</v>
      </c>
      <c r="CU103" s="302">
        <v>0</v>
      </c>
      <c r="CV103" s="302">
        <v>0</v>
      </c>
      <c r="CW103" s="302">
        <f t="shared" si="18"/>
        <v>0</v>
      </c>
      <c r="CX103" s="302">
        <f t="shared" si="19"/>
        <v>0</v>
      </c>
      <c r="CY103" s="302">
        <f t="shared" si="19"/>
        <v>0</v>
      </c>
      <c r="CZ103" s="302">
        <f t="shared" si="20"/>
        <v>0</v>
      </c>
      <c r="DA103" s="302">
        <v>0</v>
      </c>
      <c r="DB103" s="302">
        <v>0</v>
      </c>
      <c r="DC103" s="302">
        <v>0</v>
      </c>
      <c r="DD103" s="302">
        <f t="shared" si="21"/>
        <v>0</v>
      </c>
      <c r="DE103" s="302">
        <v>18.75</v>
      </c>
      <c r="DF103" s="302">
        <v>0</v>
      </c>
      <c r="DG103" s="302">
        <f t="shared" si="22"/>
        <v>18.75</v>
      </c>
      <c r="DH103" s="302">
        <f t="shared" si="23"/>
        <v>18.75</v>
      </c>
      <c r="DI103" s="302">
        <f t="shared" si="23"/>
        <v>0</v>
      </c>
      <c r="DJ103" s="302">
        <f t="shared" si="24"/>
        <v>18.75</v>
      </c>
      <c r="DK103" s="302">
        <v>13819</v>
      </c>
      <c r="DL103" s="303">
        <f t="shared" si="25"/>
        <v>38.150000000000006</v>
      </c>
      <c r="DM103" s="303">
        <f t="shared" si="26"/>
        <v>0.03</v>
      </c>
      <c r="DN103" s="303">
        <f t="shared" si="27"/>
        <v>38.180000000000007</v>
      </c>
      <c r="DO103" s="303">
        <f t="shared" si="28"/>
        <v>191.21999999999997</v>
      </c>
      <c r="DP103" s="303">
        <f t="shared" si="29"/>
        <v>0</v>
      </c>
      <c r="DQ103" s="303">
        <f t="shared" si="30"/>
        <v>191.21999999999997</v>
      </c>
      <c r="DR103" s="303">
        <f t="shared" si="31"/>
        <v>229.36999999999998</v>
      </c>
      <c r="DS103" s="303">
        <f t="shared" si="31"/>
        <v>0.03</v>
      </c>
      <c r="DT103" s="303">
        <f t="shared" si="32"/>
        <v>229.39999999999998</v>
      </c>
      <c r="DU103" s="289"/>
      <c r="DV103" s="289"/>
      <c r="DW103" s="289"/>
      <c r="DX103" s="289"/>
      <c r="DY103" s="289"/>
      <c r="DZ103" s="289"/>
      <c r="EA103" s="289"/>
      <c r="EB103" s="289"/>
      <c r="EC103" s="289"/>
      <c r="ED103" s="289"/>
      <c r="EE103" s="289"/>
      <c r="EF103" s="289"/>
      <c r="EG103" s="289"/>
      <c r="EH103" s="289"/>
      <c r="EI103" s="289"/>
      <c r="EJ103" s="289"/>
      <c r="EK103" s="289"/>
      <c r="EL103" s="289"/>
      <c r="EM103" s="289"/>
      <c r="EN103" s="289"/>
      <c r="EO103" s="289"/>
      <c r="EP103" s="289"/>
      <c r="EQ103" s="305"/>
    </row>
    <row r="104" spans="1:147">
      <c r="A104" s="288"/>
      <c r="B104" s="289"/>
      <c r="C104" s="289"/>
      <c r="D104" s="289"/>
      <c r="E104" s="289"/>
      <c r="F104" s="289"/>
      <c r="G104" s="289"/>
      <c r="H104" s="289"/>
      <c r="I104" s="289"/>
      <c r="J104" s="289"/>
      <c r="K104" s="289"/>
      <c r="L104" s="289"/>
      <c r="M104" s="289"/>
      <c r="N104" s="289"/>
      <c r="O104" s="289"/>
      <c r="P104" s="289"/>
      <c r="Q104" s="289" t="s">
        <v>647</v>
      </c>
      <c r="R104" s="297" t="s">
        <v>665</v>
      </c>
      <c r="S104" s="298" t="s">
        <v>666</v>
      </c>
      <c r="T104" s="298" t="s">
        <v>416</v>
      </c>
      <c r="U104" s="299" t="s">
        <v>683</v>
      </c>
      <c r="V104" s="300">
        <v>27.388999999999999</v>
      </c>
      <c r="W104" s="300">
        <v>0.11899999999999999</v>
      </c>
      <c r="X104" s="300">
        <v>21.785</v>
      </c>
      <c r="Y104" s="301">
        <f t="shared" si="0"/>
        <v>21.904</v>
      </c>
      <c r="Z104" s="302">
        <v>0.03</v>
      </c>
      <c r="AA104" s="302">
        <v>0</v>
      </c>
      <c r="AB104" s="302">
        <v>0.03</v>
      </c>
      <c r="AC104" s="302">
        <v>3.82</v>
      </c>
      <c r="AD104" s="302">
        <v>0</v>
      </c>
      <c r="AE104" s="303">
        <v>3.82</v>
      </c>
      <c r="AF104" s="303">
        <v>3.85</v>
      </c>
      <c r="AG104" s="303">
        <v>0</v>
      </c>
      <c r="AH104" s="303">
        <v>3.85</v>
      </c>
      <c r="AI104" s="301">
        <v>5.4850000000000003</v>
      </c>
      <c r="AJ104" s="302">
        <v>0.41</v>
      </c>
      <c r="AK104" s="302">
        <v>0</v>
      </c>
      <c r="AL104" s="303">
        <f t="shared" si="1"/>
        <v>0.41</v>
      </c>
      <c r="AM104" s="302">
        <v>3.38</v>
      </c>
      <c r="AN104" s="303">
        <f t="shared" si="2"/>
        <v>3.79</v>
      </c>
      <c r="AO104" s="302">
        <v>0.05</v>
      </c>
      <c r="AP104" s="302">
        <v>0</v>
      </c>
      <c r="AQ104" s="302">
        <f t="shared" si="3"/>
        <v>0.05</v>
      </c>
      <c r="AR104" s="302">
        <v>0.03</v>
      </c>
      <c r="AS104" s="302">
        <v>0</v>
      </c>
      <c r="AT104" s="302">
        <f t="shared" si="4"/>
        <v>0.03</v>
      </c>
      <c r="AU104" s="302">
        <f t="shared" si="5"/>
        <v>0.08</v>
      </c>
      <c r="AV104" s="302">
        <f t="shared" si="5"/>
        <v>0</v>
      </c>
      <c r="AW104" s="302">
        <f t="shared" si="6"/>
        <v>0.08</v>
      </c>
      <c r="AX104" s="302">
        <v>0</v>
      </c>
      <c r="AY104" s="302">
        <v>193.53</v>
      </c>
      <c r="AZ104" s="303">
        <f t="shared" si="7"/>
        <v>193.53</v>
      </c>
      <c r="BA104" s="302">
        <v>16.82</v>
      </c>
      <c r="BB104" s="302">
        <v>0</v>
      </c>
      <c r="BC104" s="302">
        <v>25.25</v>
      </c>
      <c r="BD104" s="303">
        <f t="shared" si="8"/>
        <v>42.07</v>
      </c>
      <c r="BE104" s="289"/>
      <c r="BF104" s="289"/>
      <c r="BG104" s="289"/>
      <c r="BH104" s="289"/>
      <c r="BI104" s="289"/>
      <c r="BJ104" s="289"/>
      <c r="BK104" s="289"/>
      <c r="BL104" s="289"/>
      <c r="BM104" s="289"/>
      <c r="BN104" s="289"/>
      <c r="BO104" s="289"/>
      <c r="BP104" s="289"/>
      <c r="BQ104" s="289"/>
      <c r="BR104" s="302">
        <f t="shared" si="9"/>
        <v>0</v>
      </c>
      <c r="BS104" s="302">
        <v>0.16</v>
      </c>
      <c r="BT104" s="302">
        <v>0.65</v>
      </c>
      <c r="BU104" s="303">
        <f t="shared" si="10"/>
        <v>0.81</v>
      </c>
      <c r="BV104" s="302">
        <v>0</v>
      </c>
      <c r="BW104" s="302">
        <v>0</v>
      </c>
      <c r="BX104" s="303">
        <f t="shared" si="11"/>
        <v>0</v>
      </c>
      <c r="BY104" s="302">
        <v>0.03</v>
      </c>
      <c r="BZ104" s="302">
        <v>0.1</v>
      </c>
      <c r="CA104" s="302">
        <f t="shared" si="12"/>
        <v>0.13</v>
      </c>
      <c r="CB104" s="302">
        <v>0.01</v>
      </c>
      <c r="CC104" s="302">
        <v>0</v>
      </c>
      <c r="CD104" s="303">
        <f t="shared" si="13"/>
        <v>0.01</v>
      </c>
      <c r="CE104" s="303">
        <f t="shared" si="14"/>
        <v>0.04</v>
      </c>
      <c r="CF104" s="303">
        <f t="shared" si="14"/>
        <v>0.1</v>
      </c>
      <c r="CG104" s="303">
        <f t="shared" si="15"/>
        <v>0.14000000000000001</v>
      </c>
      <c r="CH104" s="303">
        <f t="shared" si="16"/>
        <v>0</v>
      </c>
      <c r="CI104" s="303">
        <f t="shared" si="16"/>
        <v>0</v>
      </c>
      <c r="CJ104" s="303">
        <f t="shared" si="16"/>
        <v>0</v>
      </c>
      <c r="CK104" s="303">
        <f t="shared" si="16"/>
        <v>0</v>
      </c>
      <c r="CL104" s="303">
        <f t="shared" si="16"/>
        <v>0</v>
      </c>
      <c r="CM104" s="303">
        <f t="shared" si="16"/>
        <v>0</v>
      </c>
      <c r="CN104" s="303">
        <f t="shared" si="16"/>
        <v>0</v>
      </c>
      <c r="CO104" s="303">
        <f t="shared" si="16"/>
        <v>0</v>
      </c>
      <c r="CP104" s="303">
        <f t="shared" si="16"/>
        <v>0</v>
      </c>
      <c r="CQ104" s="303">
        <f t="shared" si="16"/>
        <v>0</v>
      </c>
      <c r="CR104" s="302">
        <v>0</v>
      </c>
      <c r="CS104" s="302">
        <v>0</v>
      </c>
      <c r="CT104" s="302">
        <f t="shared" si="17"/>
        <v>0</v>
      </c>
      <c r="CU104" s="302">
        <v>0</v>
      </c>
      <c r="CV104" s="302">
        <v>0</v>
      </c>
      <c r="CW104" s="302">
        <f t="shared" si="18"/>
        <v>0</v>
      </c>
      <c r="CX104" s="302">
        <f t="shared" si="19"/>
        <v>0</v>
      </c>
      <c r="CY104" s="302">
        <f t="shared" si="19"/>
        <v>0</v>
      </c>
      <c r="CZ104" s="302">
        <f t="shared" si="20"/>
        <v>0</v>
      </c>
      <c r="DA104" s="302">
        <v>0</v>
      </c>
      <c r="DB104" s="302">
        <v>0</v>
      </c>
      <c r="DC104" s="302">
        <v>0</v>
      </c>
      <c r="DD104" s="302">
        <f t="shared" si="21"/>
        <v>0</v>
      </c>
      <c r="DE104" s="302">
        <v>0</v>
      </c>
      <c r="DF104" s="302">
        <v>0</v>
      </c>
      <c r="DG104" s="302">
        <f t="shared" si="22"/>
        <v>0</v>
      </c>
      <c r="DH104" s="302">
        <f t="shared" si="23"/>
        <v>0</v>
      </c>
      <c r="DI104" s="302">
        <f t="shared" si="23"/>
        <v>0</v>
      </c>
      <c r="DJ104" s="302">
        <f t="shared" si="24"/>
        <v>0</v>
      </c>
      <c r="DK104" s="302">
        <v>0</v>
      </c>
      <c r="DL104" s="303">
        <f t="shared" si="25"/>
        <v>0.67999999999999994</v>
      </c>
      <c r="DM104" s="303">
        <f t="shared" si="26"/>
        <v>0.1</v>
      </c>
      <c r="DN104" s="303">
        <f t="shared" si="27"/>
        <v>0.77999999999999992</v>
      </c>
      <c r="DO104" s="303">
        <f t="shared" si="28"/>
        <v>198.04</v>
      </c>
      <c r="DP104" s="303">
        <f t="shared" si="29"/>
        <v>0</v>
      </c>
      <c r="DQ104" s="303">
        <f t="shared" si="30"/>
        <v>198.04</v>
      </c>
      <c r="DR104" s="303">
        <f t="shared" si="31"/>
        <v>198.72</v>
      </c>
      <c r="DS104" s="303">
        <f t="shared" si="31"/>
        <v>0.1</v>
      </c>
      <c r="DT104" s="303">
        <f t="shared" si="32"/>
        <v>198.82</v>
      </c>
      <c r="DU104" s="289"/>
      <c r="DV104" s="289"/>
      <c r="DW104" s="289"/>
      <c r="DX104" s="289"/>
      <c r="DY104" s="289"/>
      <c r="DZ104" s="289"/>
      <c r="EA104" s="289"/>
      <c r="EB104" s="289"/>
      <c r="EC104" s="289"/>
      <c r="ED104" s="289"/>
      <c r="EE104" s="289"/>
      <c r="EF104" s="289"/>
      <c r="EG104" s="289"/>
      <c r="EH104" s="289"/>
      <c r="EI104" s="289"/>
      <c r="EJ104" s="289"/>
      <c r="EK104" s="289"/>
      <c r="EL104" s="289"/>
      <c r="EM104" s="289"/>
      <c r="EN104" s="289"/>
      <c r="EO104" s="289"/>
      <c r="EP104" s="289"/>
      <c r="EQ104" s="305"/>
    </row>
    <row r="105" spans="1:147">
      <c r="A105" s="288"/>
      <c r="B105" s="289"/>
      <c r="C105" s="289"/>
      <c r="D105" s="289"/>
      <c r="E105" s="289"/>
      <c r="F105" s="289"/>
      <c r="G105" s="289"/>
      <c r="H105" s="289"/>
      <c r="I105" s="289"/>
      <c r="J105" s="289"/>
      <c r="K105" s="289"/>
      <c r="L105" s="289"/>
      <c r="M105" s="289"/>
      <c r="N105" s="289"/>
      <c r="O105" s="289"/>
      <c r="P105" s="289"/>
      <c r="Q105" s="289" t="s">
        <v>703</v>
      </c>
      <c r="R105" s="297" t="s">
        <v>665</v>
      </c>
      <c r="S105" s="298" t="s">
        <v>666</v>
      </c>
      <c r="T105" s="298" t="s">
        <v>418</v>
      </c>
      <c r="U105" s="299" t="s">
        <v>684</v>
      </c>
      <c r="V105" s="300">
        <v>6.9260000000000002</v>
      </c>
      <c r="W105" s="300">
        <v>1.758</v>
      </c>
      <c r="X105" s="300">
        <v>1.5</v>
      </c>
      <c r="Y105" s="301">
        <f t="shared" si="0"/>
        <v>3.258</v>
      </c>
      <c r="Z105" s="302">
        <v>0.69</v>
      </c>
      <c r="AA105" s="302">
        <v>0</v>
      </c>
      <c r="AB105" s="302">
        <v>0.69</v>
      </c>
      <c r="AC105" s="302">
        <v>0.96</v>
      </c>
      <c r="AD105" s="302">
        <v>0</v>
      </c>
      <c r="AE105" s="303">
        <v>0.96</v>
      </c>
      <c r="AF105" s="303">
        <v>1.65</v>
      </c>
      <c r="AG105" s="303">
        <v>0</v>
      </c>
      <c r="AH105" s="303">
        <v>1.65</v>
      </c>
      <c r="AI105" s="301">
        <v>3.6680000000000001</v>
      </c>
      <c r="AJ105" s="302">
        <v>0.28000000000000003</v>
      </c>
      <c r="AK105" s="302">
        <v>0</v>
      </c>
      <c r="AL105" s="303">
        <f t="shared" si="1"/>
        <v>0.28000000000000003</v>
      </c>
      <c r="AM105" s="302">
        <v>1.17</v>
      </c>
      <c r="AN105" s="303">
        <f t="shared" si="2"/>
        <v>1.45</v>
      </c>
      <c r="AO105" s="302">
        <v>0.01</v>
      </c>
      <c r="AP105" s="302">
        <v>0</v>
      </c>
      <c r="AQ105" s="302">
        <f t="shared" si="3"/>
        <v>0.01</v>
      </c>
      <c r="AR105" s="302">
        <v>0.01</v>
      </c>
      <c r="AS105" s="302">
        <v>0</v>
      </c>
      <c r="AT105" s="302">
        <f t="shared" si="4"/>
        <v>0.01</v>
      </c>
      <c r="AU105" s="302">
        <f t="shared" si="5"/>
        <v>0.02</v>
      </c>
      <c r="AV105" s="302">
        <f t="shared" si="5"/>
        <v>0</v>
      </c>
      <c r="AW105" s="302">
        <f t="shared" si="6"/>
        <v>0.02</v>
      </c>
      <c r="AX105" s="302">
        <v>17.41</v>
      </c>
      <c r="AY105" s="302">
        <v>148.36000000000001</v>
      </c>
      <c r="AZ105" s="303">
        <f t="shared" si="7"/>
        <v>165.77</v>
      </c>
      <c r="BA105" s="302">
        <v>0.11</v>
      </c>
      <c r="BB105" s="302">
        <v>0</v>
      </c>
      <c r="BC105" s="302">
        <v>63.04</v>
      </c>
      <c r="BD105" s="303">
        <f t="shared" si="8"/>
        <v>63.15</v>
      </c>
      <c r="BE105" s="289"/>
      <c r="BF105" s="289"/>
      <c r="BG105" s="289"/>
      <c r="BH105" s="289"/>
      <c r="BI105" s="289"/>
      <c r="BJ105" s="289"/>
      <c r="BK105" s="289"/>
      <c r="BL105" s="289"/>
      <c r="BM105" s="289"/>
      <c r="BN105" s="289"/>
      <c r="BO105" s="289"/>
      <c r="BP105" s="289"/>
      <c r="BQ105" s="289"/>
      <c r="BR105" s="302">
        <f t="shared" si="9"/>
        <v>0</v>
      </c>
      <c r="BS105" s="302">
        <v>0.12</v>
      </c>
      <c r="BT105" s="302">
        <v>0.5</v>
      </c>
      <c r="BU105" s="303">
        <f t="shared" si="10"/>
        <v>0.62</v>
      </c>
      <c r="BV105" s="302">
        <v>0.48</v>
      </c>
      <c r="BW105" s="302">
        <v>0.97</v>
      </c>
      <c r="BX105" s="303">
        <f t="shared" si="11"/>
        <v>1.45</v>
      </c>
      <c r="BY105" s="302">
        <v>0</v>
      </c>
      <c r="BZ105" s="302">
        <v>0.82</v>
      </c>
      <c r="CA105" s="302">
        <f t="shared" si="12"/>
        <v>0.82</v>
      </c>
      <c r="CB105" s="302">
        <v>0</v>
      </c>
      <c r="CC105" s="302">
        <v>0</v>
      </c>
      <c r="CD105" s="303">
        <f t="shared" si="13"/>
        <v>0</v>
      </c>
      <c r="CE105" s="303">
        <f t="shared" si="14"/>
        <v>0</v>
      </c>
      <c r="CF105" s="303">
        <f t="shared" si="14"/>
        <v>0.82</v>
      </c>
      <c r="CG105" s="303">
        <f t="shared" si="15"/>
        <v>0.82</v>
      </c>
      <c r="CH105" s="303">
        <f t="shared" si="16"/>
        <v>0</v>
      </c>
      <c r="CI105" s="303">
        <f t="shared" si="16"/>
        <v>0</v>
      </c>
      <c r="CJ105" s="303">
        <f t="shared" si="16"/>
        <v>0</v>
      </c>
      <c r="CK105" s="303">
        <f t="shared" si="16"/>
        <v>0</v>
      </c>
      <c r="CL105" s="303">
        <f t="shared" si="16"/>
        <v>0</v>
      </c>
      <c r="CM105" s="303">
        <f t="shared" si="16"/>
        <v>0</v>
      </c>
      <c r="CN105" s="303">
        <f t="shared" si="16"/>
        <v>0</v>
      </c>
      <c r="CO105" s="303">
        <f t="shared" si="16"/>
        <v>0</v>
      </c>
      <c r="CP105" s="303">
        <f t="shared" si="16"/>
        <v>0</v>
      </c>
      <c r="CQ105" s="303">
        <f t="shared" si="16"/>
        <v>0</v>
      </c>
      <c r="CR105" s="302">
        <v>0</v>
      </c>
      <c r="CS105" s="302">
        <v>0</v>
      </c>
      <c r="CT105" s="302">
        <f t="shared" si="17"/>
        <v>0</v>
      </c>
      <c r="CU105" s="302">
        <v>0</v>
      </c>
      <c r="CV105" s="302">
        <v>0</v>
      </c>
      <c r="CW105" s="302">
        <f t="shared" si="18"/>
        <v>0</v>
      </c>
      <c r="CX105" s="302">
        <f t="shared" si="19"/>
        <v>0</v>
      </c>
      <c r="CY105" s="302">
        <f t="shared" si="19"/>
        <v>0</v>
      </c>
      <c r="CZ105" s="302">
        <f t="shared" si="20"/>
        <v>0</v>
      </c>
      <c r="DA105" s="302">
        <v>0</v>
      </c>
      <c r="DB105" s="302">
        <v>0</v>
      </c>
      <c r="DC105" s="302">
        <v>0</v>
      </c>
      <c r="DD105" s="302">
        <f t="shared" si="21"/>
        <v>0</v>
      </c>
      <c r="DE105" s="302">
        <v>0</v>
      </c>
      <c r="DF105" s="302">
        <v>0</v>
      </c>
      <c r="DG105" s="302">
        <f t="shared" si="22"/>
        <v>0</v>
      </c>
      <c r="DH105" s="302">
        <f t="shared" si="23"/>
        <v>0</v>
      </c>
      <c r="DI105" s="302">
        <f t="shared" si="23"/>
        <v>0</v>
      </c>
      <c r="DJ105" s="302">
        <f t="shared" si="24"/>
        <v>0</v>
      </c>
      <c r="DK105" s="302">
        <v>0</v>
      </c>
      <c r="DL105" s="303">
        <f t="shared" si="25"/>
        <v>18.990000000000002</v>
      </c>
      <c r="DM105" s="303">
        <f t="shared" si="26"/>
        <v>0.82</v>
      </c>
      <c r="DN105" s="303">
        <f t="shared" si="27"/>
        <v>19.810000000000002</v>
      </c>
      <c r="DO105" s="303">
        <f t="shared" si="28"/>
        <v>150.80000000000001</v>
      </c>
      <c r="DP105" s="303">
        <f t="shared" si="29"/>
        <v>0</v>
      </c>
      <c r="DQ105" s="303">
        <f t="shared" si="30"/>
        <v>150.80000000000001</v>
      </c>
      <c r="DR105" s="303">
        <f t="shared" si="31"/>
        <v>169.79000000000002</v>
      </c>
      <c r="DS105" s="303">
        <f t="shared" si="31"/>
        <v>0.82</v>
      </c>
      <c r="DT105" s="303">
        <f t="shared" si="32"/>
        <v>170.61</v>
      </c>
      <c r="DU105" s="289"/>
      <c r="DV105" s="289"/>
      <c r="DW105" s="289"/>
      <c r="DX105" s="289"/>
      <c r="DY105" s="289"/>
      <c r="DZ105" s="289"/>
      <c r="EA105" s="289"/>
      <c r="EB105" s="289"/>
      <c r="EC105" s="289"/>
      <c r="ED105" s="289"/>
      <c r="EE105" s="289"/>
      <c r="EF105" s="289"/>
      <c r="EG105" s="289"/>
      <c r="EH105" s="289"/>
      <c r="EI105" s="289"/>
      <c r="EJ105" s="289"/>
      <c r="EK105" s="289"/>
      <c r="EL105" s="289"/>
      <c r="EM105" s="289"/>
      <c r="EN105" s="289"/>
      <c r="EO105" s="289"/>
      <c r="EP105" s="289"/>
      <c r="EQ105" s="305"/>
    </row>
    <row r="106" spans="1:147">
      <c r="A106" s="288"/>
      <c r="B106" s="289"/>
      <c r="C106" s="289"/>
      <c r="D106" s="289"/>
      <c r="E106" s="289"/>
      <c r="F106" s="289"/>
      <c r="G106" s="289"/>
      <c r="H106" s="289"/>
      <c r="I106" s="289"/>
      <c r="J106" s="289"/>
      <c r="K106" s="289"/>
      <c r="L106" s="289"/>
      <c r="M106" s="289"/>
      <c r="N106" s="289"/>
      <c r="O106" s="289"/>
      <c r="P106" s="289"/>
      <c r="Q106" s="289" t="s">
        <v>704</v>
      </c>
      <c r="R106" s="297" t="s">
        <v>665</v>
      </c>
      <c r="S106" s="298" t="s">
        <v>666</v>
      </c>
      <c r="T106" s="298" t="s">
        <v>420</v>
      </c>
      <c r="U106" s="299" t="s">
        <v>685</v>
      </c>
      <c r="V106" s="300">
        <v>37.975000000000001</v>
      </c>
      <c r="W106" s="300">
        <v>0.87</v>
      </c>
      <c r="X106" s="300">
        <v>37.104999999999997</v>
      </c>
      <c r="Y106" s="301">
        <f t="shared" si="0"/>
        <v>37.974999999999994</v>
      </c>
      <c r="Z106" s="302">
        <v>0.14000000000000001</v>
      </c>
      <c r="AA106" s="302">
        <v>0</v>
      </c>
      <c r="AB106" s="302">
        <v>0.14000000000000001</v>
      </c>
      <c r="AC106" s="302">
        <v>9.1300000000000008</v>
      </c>
      <c r="AD106" s="302">
        <v>0</v>
      </c>
      <c r="AE106" s="303">
        <v>9.1300000000000008</v>
      </c>
      <c r="AF106" s="303">
        <v>9.27</v>
      </c>
      <c r="AG106" s="303">
        <v>0</v>
      </c>
      <c r="AH106" s="303">
        <v>9.27</v>
      </c>
      <c r="AI106" s="301">
        <v>7.1054273576010019E-15</v>
      </c>
      <c r="AJ106" s="302">
        <v>0</v>
      </c>
      <c r="AK106" s="302">
        <v>0</v>
      </c>
      <c r="AL106" s="303">
        <f t="shared" si="1"/>
        <v>0</v>
      </c>
      <c r="AM106" s="302">
        <v>6.28</v>
      </c>
      <c r="AN106" s="303">
        <f t="shared" si="2"/>
        <v>6.28</v>
      </c>
      <c r="AO106" s="302">
        <v>1.24</v>
      </c>
      <c r="AP106" s="302">
        <v>0</v>
      </c>
      <c r="AQ106" s="302">
        <f t="shared" si="3"/>
        <v>1.24</v>
      </c>
      <c r="AR106" s="302">
        <v>0.26</v>
      </c>
      <c r="AS106" s="302">
        <v>0</v>
      </c>
      <c r="AT106" s="302">
        <f t="shared" si="4"/>
        <v>0.26</v>
      </c>
      <c r="AU106" s="302">
        <f t="shared" si="5"/>
        <v>1.5</v>
      </c>
      <c r="AV106" s="302">
        <f t="shared" si="5"/>
        <v>0</v>
      </c>
      <c r="AW106" s="302">
        <f t="shared" si="6"/>
        <v>1.5</v>
      </c>
      <c r="AX106" s="302">
        <v>9.11</v>
      </c>
      <c r="AY106" s="302">
        <v>77.67</v>
      </c>
      <c r="AZ106" s="303">
        <f t="shared" si="7"/>
        <v>86.78</v>
      </c>
      <c r="BA106" s="302">
        <v>8.31</v>
      </c>
      <c r="BB106" s="302">
        <v>0</v>
      </c>
      <c r="BC106" s="302">
        <v>10.69</v>
      </c>
      <c r="BD106" s="303">
        <f t="shared" si="8"/>
        <v>19</v>
      </c>
      <c r="BE106" s="289"/>
      <c r="BF106" s="289"/>
      <c r="BG106" s="289"/>
      <c r="BH106" s="289"/>
      <c r="BI106" s="289"/>
      <c r="BJ106" s="289"/>
      <c r="BK106" s="289"/>
      <c r="BL106" s="289"/>
      <c r="BM106" s="289"/>
      <c r="BN106" s="289"/>
      <c r="BO106" s="289"/>
      <c r="BP106" s="289"/>
      <c r="BQ106" s="289"/>
      <c r="BR106" s="302">
        <f t="shared" si="9"/>
        <v>0</v>
      </c>
      <c r="BS106" s="302">
        <v>0.12</v>
      </c>
      <c r="BT106" s="302">
        <v>0.08</v>
      </c>
      <c r="BU106" s="303">
        <f t="shared" si="10"/>
        <v>0.2</v>
      </c>
      <c r="BV106" s="302">
        <v>0</v>
      </c>
      <c r="BW106" s="302">
        <v>0</v>
      </c>
      <c r="BX106" s="303">
        <f t="shared" si="11"/>
        <v>0</v>
      </c>
      <c r="BY106" s="302">
        <v>0.95</v>
      </c>
      <c r="BZ106" s="302">
        <v>33.51</v>
      </c>
      <c r="CA106" s="302">
        <f t="shared" si="12"/>
        <v>34.46</v>
      </c>
      <c r="CB106" s="302">
        <v>0.34</v>
      </c>
      <c r="CC106" s="302">
        <v>0</v>
      </c>
      <c r="CD106" s="303">
        <f t="shared" si="13"/>
        <v>0.34</v>
      </c>
      <c r="CE106" s="303">
        <f t="shared" si="14"/>
        <v>1.29</v>
      </c>
      <c r="CF106" s="303">
        <f t="shared" si="14"/>
        <v>33.51</v>
      </c>
      <c r="CG106" s="303">
        <f t="shared" si="15"/>
        <v>34.799999999999997</v>
      </c>
      <c r="CH106" s="303">
        <f t="shared" si="16"/>
        <v>0</v>
      </c>
      <c r="CI106" s="303">
        <f t="shared" si="16"/>
        <v>0</v>
      </c>
      <c r="CJ106" s="303">
        <f t="shared" si="16"/>
        <v>0</v>
      </c>
      <c r="CK106" s="303">
        <f t="shared" si="16"/>
        <v>24.28</v>
      </c>
      <c r="CL106" s="303">
        <f t="shared" si="16"/>
        <v>0</v>
      </c>
      <c r="CM106" s="303">
        <f t="shared" si="16"/>
        <v>24.28</v>
      </c>
      <c r="CN106" s="303">
        <f t="shared" si="16"/>
        <v>24.28</v>
      </c>
      <c r="CO106" s="303">
        <f t="shared" si="16"/>
        <v>0</v>
      </c>
      <c r="CP106" s="303">
        <f t="shared" si="16"/>
        <v>24.28</v>
      </c>
      <c r="CQ106" s="303">
        <f t="shared" si="16"/>
        <v>15779</v>
      </c>
      <c r="CR106" s="302">
        <v>0</v>
      </c>
      <c r="CS106" s="302">
        <v>0</v>
      </c>
      <c r="CT106" s="302">
        <f t="shared" si="17"/>
        <v>0</v>
      </c>
      <c r="CU106" s="302">
        <v>0</v>
      </c>
      <c r="CV106" s="302">
        <v>0</v>
      </c>
      <c r="CW106" s="302">
        <f t="shared" si="18"/>
        <v>0</v>
      </c>
      <c r="CX106" s="302">
        <f t="shared" si="19"/>
        <v>0</v>
      </c>
      <c r="CY106" s="302">
        <f t="shared" si="19"/>
        <v>0</v>
      </c>
      <c r="CZ106" s="302">
        <f t="shared" si="20"/>
        <v>0</v>
      </c>
      <c r="DA106" s="302">
        <v>0</v>
      </c>
      <c r="DB106" s="302">
        <v>0</v>
      </c>
      <c r="DC106" s="302">
        <v>0</v>
      </c>
      <c r="DD106" s="302">
        <f t="shared" si="21"/>
        <v>0</v>
      </c>
      <c r="DE106" s="302">
        <v>24.28</v>
      </c>
      <c r="DF106" s="302">
        <v>0</v>
      </c>
      <c r="DG106" s="302">
        <f t="shared" si="22"/>
        <v>24.28</v>
      </c>
      <c r="DH106" s="302">
        <f t="shared" si="23"/>
        <v>24.28</v>
      </c>
      <c r="DI106" s="302">
        <f t="shared" si="23"/>
        <v>0</v>
      </c>
      <c r="DJ106" s="302">
        <f t="shared" si="24"/>
        <v>24.28</v>
      </c>
      <c r="DK106" s="302">
        <v>15779</v>
      </c>
      <c r="DL106" s="303">
        <f t="shared" si="25"/>
        <v>11.559999999999997</v>
      </c>
      <c r="DM106" s="303">
        <f t="shared" si="26"/>
        <v>33.51</v>
      </c>
      <c r="DN106" s="303">
        <f t="shared" si="27"/>
        <v>45.069999999999993</v>
      </c>
      <c r="DO106" s="303">
        <f t="shared" si="28"/>
        <v>111.76</v>
      </c>
      <c r="DP106" s="303">
        <f t="shared" si="29"/>
        <v>0</v>
      </c>
      <c r="DQ106" s="303">
        <f t="shared" si="30"/>
        <v>111.76</v>
      </c>
      <c r="DR106" s="303">
        <f t="shared" si="31"/>
        <v>123.32000000000001</v>
      </c>
      <c r="DS106" s="303">
        <f t="shared" si="31"/>
        <v>33.51</v>
      </c>
      <c r="DT106" s="303">
        <f t="shared" si="32"/>
        <v>156.83000000000001</v>
      </c>
      <c r="DU106" s="289"/>
      <c r="DV106" s="289"/>
      <c r="DW106" s="289"/>
      <c r="DX106" s="289"/>
      <c r="DY106" s="289"/>
      <c r="DZ106" s="289"/>
      <c r="EA106" s="289"/>
      <c r="EB106" s="289"/>
      <c r="EC106" s="289"/>
      <c r="ED106" s="289"/>
      <c r="EE106" s="289"/>
      <c r="EF106" s="289"/>
      <c r="EG106" s="289"/>
      <c r="EH106" s="289"/>
      <c r="EI106" s="289"/>
      <c r="EJ106" s="289"/>
      <c r="EK106" s="289"/>
      <c r="EL106" s="289"/>
      <c r="EM106" s="289"/>
      <c r="EN106" s="289"/>
      <c r="EO106" s="289"/>
      <c r="EP106" s="289"/>
      <c r="EQ106" s="305"/>
    </row>
    <row r="107" spans="1:147">
      <c r="A107" s="288"/>
      <c r="B107" s="289"/>
      <c r="C107" s="289"/>
      <c r="D107" s="289"/>
      <c r="E107" s="289"/>
      <c r="F107" s="289"/>
      <c r="G107" s="289"/>
      <c r="H107" s="289"/>
      <c r="I107" s="289"/>
      <c r="J107" s="289"/>
      <c r="K107" s="289"/>
      <c r="L107" s="289"/>
      <c r="M107" s="289"/>
      <c r="N107" s="289"/>
      <c r="O107" s="289"/>
      <c r="P107" s="289"/>
      <c r="Q107" s="289" t="s">
        <v>651</v>
      </c>
      <c r="R107" s="297" t="s">
        <v>665</v>
      </c>
      <c r="S107" s="298" t="s">
        <v>666</v>
      </c>
      <c r="T107" s="298" t="s">
        <v>422</v>
      </c>
      <c r="U107" s="299" t="s">
        <v>686</v>
      </c>
      <c r="V107" s="300">
        <v>19.032</v>
      </c>
      <c r="W107" s="300">
        <v>14.347</v>
      </c>
      <c r="X107" s="300">
        <v>0.45</v>
      </c>
      <c r="Y107" s="301">
        <f t="shared" si="0"/>
        <v>14.796999999999999</v>
      </c>
      <c r="Z107" s="302">
        <v>5.1100000000000003</v>
      </c>
      <c r="AA107" s="302">
        <v>0</v>
      </c>
      <c r="AB107" s="302">
        <v>5.1100000000000003</v>
      </c>
      <c r="AC107" s="302">
        <v>0.11</v>
      </c>
      <c r="AD107" s="302">
        <v>0</v>
      </c>
      <c r="AE107" s="303">
        <v>0.11</v>
      </c>
      <c r="AF107" s="303">
        <v>5.22</v>
      </c>
      <c r="AG107" s="303">
        <v>0</v>
      </c>
      <c r="AH107" s="303">
        <v>5.22</v>
      </c>
      <c r="AI107" s="301">
        <v>4.2350000000000003</v>
      </c>
      <c r="AJ107" s="302">
        <v>0.28999999999999998</v>
      </c>
      <c r="AK107" s="302">
        <v>0</v>
      </c>
      <c r="AL107" s="303">
        <f t="shared" si="1"/>
        <v>0.28999999999999998</v>
      </c>
      <c r="AM107" s="302">
        <v>2.5099999999999998</v>
      </c>
      <c r="AN107" s="303">
        <f t="shared" si="2"/>
        <v>2.8</v>
      </c>
      <c r="AO107" s="302">
        <v>7.0000000000000007E-2</v>
      </c>
      <c r="AP107" s="302">
        <v>0</v>
      </c>
      <c r="AQ107" s="302">
        <f t="shared" si="3"/>
        <v>7.0000000000000007E-2</v>
      </c>
      <c r="AR107" s="302">
        <v>0.05</v>
      </c>
      <c r="AS107" s="302">
        <v>0</v>
      </c>
      <c r="AT107" s="302">
        <f t="shared" si="4"/>
        <v>0.05</v>
      </c>
      <c r="AU107" s="302">
        <f t="shared" si="5"/>
        <v>0.12000000000000001</v>
      </c>
      <c r="AV107" s="302">
        <f t="shared" si="5"/>
        <v>0</v>
      </c>
      <c r="AW107" s="302">
        <f t="shared" si="6"/>
        <v>0.12000000000000001</v>
      </c>
      <c r="AX107" s="302">
        <v>0</v>
      </c>
      <c r="AY107" s="302">
        <v>60.69</v>
      </c>
      <c r="AZ107" s="303">
        <f t="shared" si="7"/>
        <v>60.69</v>
      </c>
      <c r="BA107" s="302">
        <v>5.49</v>
      </c>
      <c r="BB107" s="302">
        <v>0</v>
      </c>
      <c r="BC107" s="302">
        <v>21.41</v>
      </c>
      <c r="BD107" s="303">
        <f t="shared" si="8"/>
        <v>26.9</v>
      </c>
      <c r="BE107" s="289"/>
      <c r="BF107" s="289"/>
      <c r="BG107" s="289"/>
      <c r="BH107" s="289"/>
      <c r="BI107" s="289"/>
      <c r="BJ107" s="289"/>
      <c r="BK107" s="289"/>
      <c r="BL107" s="289"/>
      <c r="BM107" s="289"/>
      <c r="BN107" s="289"/>
      <c r="BO107" s="289"/>
      <c r="BP107" s="289"/>
      <c r="BQ107" s="289"/>
      <c r="BR107" s="302">
        <f t="shared" si="9"/>
        <v>0</v>
      </c>
      <c r="BS107" s="302">
        <v>0.01</v>
      </c>
      <c r="BT107" s="302">
        <v>7.0000000000000007E-2</v>
      </c>
      <c r="BU107" s="303">
        <f t="shared" si="10"/>
        <v>0.08</v>
      </c>
      <c r="BV107" s="302">
        <v>0</v>
      </c>
      <c r="BW107" s="302">
        <v>0.78</v>
      </c>
      <c r="BX107" s="303">
        <f t="shared" si="11"/>
        <v>0.78</v>
      </c>
      <c r="BY107" s="302">
        <v>0.2</v>
      </c>
      <c r="BZ107" s="302">
        <v>0.05</v>
      </c>
      <c r="CA107" s="302">
        <f t="shared" si="12"/>
        <v>0.25</v>
      </c>
      <c r="CB107" s="302">
        <v>0.08</v>
      </c>
      <c r="CC107" s="302">
        <v>0</v>
      </c>
      <c r="CD107" s="303">
        <f t="shared" si="13"/>
        <v>0.08</v>
      </c>
      <c r="CE107" s="303">
        <f t="shared" si="14"/>
        <v>0.28000000000000003</v>
      </c>
      <c r="CF107" s="303">
        <f t="shared" si="14"/>
        <v>0.05</v>
      </c>
      <c r="CG107" s="303">
        <f t="shared" si="15"/>
        <v>0.33</v>
      </c>
      <c r="CH107" s="303">
        <f t="shared" si="16"/>
        <v>0</v>
      </c>
      <c r="CI107" s="303">
        <f t="shared" si="16"/>
        <v>0</v>
      </c>
      <c r="CJ107" s="303">
        <f t="shared" si="16"/>
        <v>0</v>
      </c>
      <c r="CK107" s="303">
        <f t="shared" si="16"/>
        <v>0</v>
      </c>
      <c r="CL107" s="303">
        <f t="shared" si="16"/>
        <v>0</v>
      </c>
      <c r="CM107" s="303">
        <f t="shared" si="16"/>
        <v>0</v>
      </c>
      <c r="CN107" s="303">
        <f t="shared" si="16"/>
        <v>0</v>
      </c>
      <c r="CO107" s="303">
        <f t="shared" si="16"/>
        <v>0</v>
      </c>
      <c r="CP107" s="303">
        <f t="shared" si="16"/>
        <v>0</v>
      </c>
      <c r="CQ107" s="303">
        <f t="shared" si="16"/>
        <v>0</v>
      </c>
      <c r="CR107" s="302">
        <v>0</v>
      </c>
      <c r="CS107" s="302">
        <v>0</v>
      </c>
      <c r="CT107" s="302">
        <f t="shared" si="17"/>
        <v>0</v>
      </c>
      <c r="CU107" s="302">
        <v>0</v>
      </c>
      <c r="CV107" s="302">
        <v>0</v>
      </c>
      <c r="CW107" s="302">
        <f t="shared" si="18"/>
        <v>0</v>
      </c>
      <c r="CX107" s="302">
        <f t="shared" si="19"/>
        <v>0</v>
      </c>
      <c r="CY107" s="302">
        <f t="shared" si="19"/>
        <v>0</v>
      </c>
      <c r="CZ107" s="302">
        <f t="shared" si="20"/>
        <v>0</v>
      </c>
      <c r="DA107" s="302">
        <v>0</v>
      </c>
      <c r="DB107" s="302">
        <v>0</v>
      </c>
      <c r="DC107" s="302">
        <v>0</v>
      </c>
      <c r="DD107" s="302">
        <f t="shared" si="21"/>
        <v>0</v>
      </c>
      <c r="DE107" s="302">
        <v>0</v>
      </c>
      <c r="DF107" s="302">
        <v>0</v>
      </c>
      <c r="DG107" s="302">
        <f t="shared" si="22"/>
        <v>0</v>
      </c>
      <c r="DH107" s="302">
        <f t="shared" si="23"/>
        <v>0</v>
      </c>
      <c r="DI107" s="302">
        <f t="shared" si="23"/>
        <v>0</v>
      </c>
      <c r="DJ107" s="302">
        <f t="shared" si="24"/>
        <v>0</v>
      </c>
      <c r="DK107" s="302">
        <v>0</v>
      </c>
      <c r="DL107" s="303">
        <f t="shared" si="25"/>
        <v>5.6800000000000006</v>
      </c>
      <c r="DM107" s="303">
        <f t="shared" si="26"/>
        <v>0.05</v>
      </c>
      <c r="DN107" s="303">
        <f t="shared" si="27"/>
        <v>5.73</v>
      </c>
      <c r="DO107" s="303">
        <f t="shared" si="28"/>
        <v>61.779999999999994</v>
      </c>
      <c r="DP107" s="303">
        <f t="shared" si="29"/>
        <v>0</v>
      </c>
      <c r="DQ107" s="303">
        <f t="shared" si="30"/>
        <v>61.779999999999994</v>
      </c>
      <c r="DR107" s="303">
        <f t="shared" si="31"/>
        <v>67.459999999999994</v>
      </c>
      <c r="DS107" s="303">
        <f t="shared" si="31"/>
        <v>0.05</v>
      </c>
      <c r="DT107" s="303">
        <f t="shared" si="32"/>
        <v>67.509999999999991</v>
      </c>
      <c r="DU107" s="289"/>
      <c r="DV107" s="289"/>
      <c r="DW107" s="289"/>
      <c r="DX107" s="289"/>
      <c r="DY107" s="289"/>
      <c r="DZ107" s="289"/>
      <c r="EA107" s="289"/>
      <c r="EB107" s="289"/>
      <c r="EC107" s="289"/>
      <c r="ED107" s="289"/>
      <c r="EE107" s="289"/>
      <c r="EF107" s="289"/>
      <c r="EG107" s="289"/>
      <c r="EH107" s="289"/>
      <c r="EI107" s="289"/>
      <c r="EJ107" s="289"/>
      <c r="EK107" s="289"/>
      <c r="EL107" s="289"/>
      <c r="EM107" s="289"/>
      <c r="EN107" s="289"/>
      <c r="EO107" s="289"/>
      <c r="EP107" s="289"/>
      <c r="EQ107" s="305"/>
    </row>
    <row r="108" spans="1:147">
      <c r="A108" s="288"/>
      <c r="B108" s="289"/>
      <c r="C108" s="289"/>
      <c r="D108" s="289"/>
      <c r="E108" s="289"/>
      <c r="F108" s="289"/>
      <c r="G108" s="289"/>
      <c r="H108" s="289"/>
      <c r="I108" s="289"/>
      <c r="J108" s="289"/>
      <c r="K108" s="289"/>
      <c r="L108" s="289"/>
      <c r="M108" s="289"/>
      <c r="N108" s="289"/>
      <c r="O108" s="289"/>
      <c r="P108" s="289"/>
      <c r="Q108" s="289" t="s">
        <v>705</v>
      </c>
      <c r="R108" s="297" t="s">
        <v>665</v>
      </c>
      <c r="S108" s="298" t="s">
        <v>666</v>
      </c>
      <c r="T108" s="298" t="s">
        <v>424</v>
      </c>
      <c r="U108" s="299" t="s">
        <v>687</v>
      </c>
      <c r="V108" s="300">
        <v>19.939</v>
      </c>
      <c r="W108" s="300">
        <v>1.5920000000000001</v>
      </c>
      <c r="X108" s="300">
        <v>17.302</v>
      </c>
      <c r="Y108" s="301">
        <f t="shared" si="0"/>
        <v>18.893999999999998</v>
      </c>
      <c r="Z108" s="302">
        <v>0.44</v>
      </c>
      <c r="AA108" s="302">
        <v>0</v>
      </c>
      <c r="AB108" s="302">
        <v>0.44</v>
      </c>
      <c r="AC108" s="302">
        <v>5.17</v>
      </c>
      <c r="AD108" s="302">
        <v>0</v>
      </c>
      <c r="AE108" s="303">
        <v>5.17</v>
      </c>
      <c r="AF108" s="303">
        <v>5.61</v>
      </c>
      <c r="AG108" s="303">
        <v>0</v>
      </c>
      <c r="AH108" s="303">
        <v>5.61</v>
      </c>
      <c r="AI108" s="301">
        <v>1.0449999999999999</v>
      </c>
      <c r="AJ108" s="302">
        <v>0.08</v>
      </c>
      <c r="AK108" s="302">
        <v>0</v>
      </c>
      <c r="AL108" s="303">
        <f t="shared" si="1"/>
        <v>0.08</v>
      </c>
      <c r="AM108" s="302">
        <v>3.69</v>
      </c>
      <c r="AN108" s="303">
        <f t="shared" si="2"/>
        <v>3.77</v>
      </c>
      <c r="AO108" s="302">
        <v>0.18</v>
      </c>
      <c r="AP108" s="302">
        <v>0</v>
      </c>
      <c r="AQ108" s="302">
        <f t="shared" si="3"/>
        <v>0.18</v>
      </c>
      <c r="AR108" s="302">
        <v>0.12</v>
      </c>
      <c r="AS108" s="302">
        <v>0</v>
      </c>
      <c r="AT108" s="302">
        <f t="shared" si="4"/>
        <v>0.12</v>
      </c>
      <c r="AU108" s="302">
        <f t="shared" si="5"/>
        <v>0.3</v>
      </c>
      <c r="AV108" s="302">
        <f t="shared" si="5"/>
        <v>0</v>
      </c>
      <c r="AW108" s="302">
        <f t="shared" si="6"/>
        <v>0.3</v>
      </c>
      <c r="AX108" s="302">
        <v>11.25</v>
      </c>
      <c r="AY108" s="302">
        <v>95.9</v>
      </c>
      <c r="AZ108" s="303">
        <f t="shared" si="7"/>
        <v>107.15</v>
      </c>
      <c r="BA108" s="302">
        <v>0.28000000000000003</v>
      </c>
      <c r="BB108" s="302">
        <v>0</v>
      </c>
      <c r="BC108" s="302">
        <v>26.87</v>
      </c>
      <c r="BD108" s="303">
        <f t="shared" si="8"/>
        <v>27.150000000000002</v>
      </c>
      <c r="BE108" s="289"/>
      <c r="BF108" s="289"/>
      <c r="BG108" s="289"/>
      <c r="BH108" s="289"/>
      <c r="BI108" s="289"/>
      <c r="BJ108" s="289"/>
      <c r="BK108" s="289"/>
      <c r="BL108" s="289"/>
      <c r="BM108" s="289"/>
      <c r="BN108" s="289"/>
      <c r="BO108" s="289"/>
      <c r="BP108" s="289"/>
      <c r="BQ108" s="289"/>
      <c r="BR108" s="302">
        <f t="shared" si="9"/>
        <v>0</v>
      </c>
      <c r="BS108" s="302">
        <v>0.1</v>
      </c>
      <c r="BT108" s="302">
        <v>0.42</v>
      </c>
      <c r="BU108" s="303">
        <f t="shared" si="10"/>
        <v>0.52</v>
      </c>
      <c r="BV108" s="302">
        <v>0</v>
      </c>
      <c r="BW108" s="302">
        <v>0</v>
      </c>
      <c r="BX108" s="303">
        <f t="shared" si="11"/>
        <v>0</v>
      </c>
      <c r="BY108" s="302">
        <v>0.02</v>
      </c>
      <c r="BZ108" s="302">
        <v>0.44</v>
      </c>
      <c r="CA108" s="302">
        <f t="shared" si="12"/>
        <v>0.46</v>
      </c>
      <c r="CB108" s="302">
        <v>0.01</v>
      </c>
      <c r="CC108" s="302">
        <v>0</v>
      </c>
      <c r="CD108" s="303">
        <f t="shared" si="13"/>
        <v>0.01</v>
      </c>
      <c r="CE108" s="303">
        <f t="shared" si="14"/>
        <v>0.03</v>
      </c>
      <c r="CF108" s="303">
        <f t="shared" si="14"/>
        <v>0.44</v>
      </c>
      <c r="CG108" s="303">
        <f t="shared" si="15"/>
        <v>0.47</v>
      </c>
      <c r="CH108" s="303">
        <f t="shared" si="16"/>
        <v>0</v>
      </c>
      <c r="CI108" s="303">
        <f t="shared" si="16"/>
        <v>0</v>
      </c>
      <c r="CJ108" s="303">
        <f t="shared" si="16"/>
        <v>0</v>
      </c>
      <c r="CK108" s="303">
        <f t="shared" si="16"/>
        <v>0</v>
      </c>
      <c r="CL108" s="303">
        <f t="shared" si="16"/>
        <v>0</v>
      </c>
      <c r="CM108" s="303">
        <f t="shared" si="16"/>
        <v>0</v>
      </c>
      <c r="CN108" s="303">
        <f t="shared" si="16"/>
        <v>0</v>
      </c>
      <c r="CO108" s="303">
        <f t="shared" si="16"/>
        <v>0</v>
      </c>
      <c r="CP108" s="303">
        <f t="shared" si="16"/>
        <v>0</v>
      </c>
      <c r="CQ108" s="303">
        <f t="shared" si="16"/>
        <v>0</v>
      </c>
      <c r="CR108" s="302">
        <v>0</v>
      </c>
      <c r="CS108" s="302">
        <v>0</v>
      </c>
      <c r="CT108" s="302">
        <f t="shared" si="17"/>
        <v>0</v>
      </c>
      <c r="CU108" s="302">
        <v>0</v>
      </c>
      <c r="CV108" s="302">
        <v>0</v>
      </c>
      <c r="CW108" s="302">
        <f t="shared" si="18"/>
        <v>0</v>
      </c>
      <c r="CX108" s="302">
        <f t="shared" si="19"/>
        <v>0</v>
      </c>
      <c r="CY108" s="302">
        <f t="shared" si="19"/>
        <v>0</v>
      </c>
      <c r="CZ108" s="302">
        <f t="shared" si="20"/>
        <v>0</v>
      </c>
      <c r="DA108" s="302">
        <v>0</v>
      </c>
      <c r="DB108" s="302">
        <v>0</v>
      </c>
      <c r="DC108" s="302">
        <v>0</v>
      </c>
      <c r="DD108" s="302">
        <f t="shared" si="21"/>
        <v>0</v>
      </c>
      <c r="DE108" s="302">
        <v>0</v>
      </c>
      <c r="DF108" s="302">
        <v>0</v>
      </c>
      <c r="DG108" s="302">
        <f t="shared" si="22"/>
        <v>0</v>
      </c>
      <c r="DH108" s="302">
        <f t="shared" si="23"/>
        <v>0</v>
      </c>
      <c r="DI108" s="302">
        <f t="shared" si="23"/>
        <v>0</v>
      </c>
      <c r="DJ108" s="302">
        <f t="shared" si="24"/>
        <v>0</v>
      </c>
      <c r="DK108" s="302">
        <v>0</v>
      </c>
      <c r="DL108" s="303">
        <f t="shared" si="25"/>
        <v>12.069999999999999</v>
      </c>
      <c r="DM108" s="303">
        <f t="shared" si="26"/>
        <v>0.44</v>
      </c>
      <c r="DN108" s="303">
        <f t="shared" si="27"/>
        <v>12.509999999999998</v>
      </c>
      <c r="DO108" s="303">
        <f t="shared" si="28"/>
        <v>101.62000000000002</v>
      </c>
      <c r="DP108" s="303">
        <f t="shared" si="29"/>
        <v>0</v>
      </c>
      <c r="DQ108" s="303">
        <f t="shared" si="30"/>
        <v>101.62000000000002</v>
      </c>
      <c r="DR108" s="303">
        <f t="shared" si="31"/>
        <v>113.69000000000001</v>
      </c>
      <c r="DS108" s="303">
        <f t="shared" si="31"/>
        <v>0.44</v>
      </c>
      <c r="DT108" s="303">
        <f t="shared" si="32"/>
        <v>114.13000000000001</v>
      </c>
      <c r="DU108" s="289"/>
      <c r="DV108" s="289"/>
      <c r="DW108" s="289"/>
      <c r="DX108" s="289"/>
      <c r="DY108" s="289"/>
      <c r="DZ108" s="289"/>
      <c r="EA108" s="289"/>
      <c r="EB108" s="289"/>
      <c r="EC108" s="289"/>
      <c r="ED108" s="289"/>
      <c r="EE108" s="289"/>
      <c r="EF108" s="289"/>
      <c r="EG108" s="289"/>
      <c r="EH108" s="289"/>
      <c r="EI108" s="289"/>
      <c r="EJ108" s="289"/>
      <c r="EK108" s="289"/>
      <c r="EL108" s="289"/>
      <c r="EM108" s="289"/>
      <c r="EN108" s="289"/>
      <c r="EO108" s="289"/>
      <c r="EP108" s="289"/>
      <c r="EQ108" s="305"/>
    </row>
    <row r="109" spans="1:147">
      <c r="A109" s="288"/>
      <c r="B109" s="289"/>
      <c r="C109" s="289"/>
      <c r="D109" s="289"/>
      <c r="E109" s="289"/>
      <c r="F109" s="289"/>
      <c r="G109" s="289"/>
      <c r="H109" s="289"/>
      <c r="I109" s="289"/>
      <c r="J109" s="289"/>
      <c r="K109" s="289"/>
      <c r="L109" s="289"/>
      <c r="M109" s="289"/>
      <c r="N109" s="289"/>
      <c r="O109" s="289"/>
      <c r="P109" s="289"/>
      <c r="Q109" s="289" t="s">
        <v>706</v>
      </c>
      <c r="R109" s="297" t="s">
        <v>665</v>
      </c>
      <c r="S109" s="298" t="s">
        <v>666</v>
      </c>
      <c r="T109" s="298" t="s">
        <v>426</v>
      </c>
      <c r="U109" s="299" t="s">
        <v>688</v>
      </c>
      <c r="V109" s="300">
        <v>7.9329999999999998</v>
      </c>
      <c r="W109" s="300">
        <v>6.5039999999999996</v>
      </c>
      <c r="X109" s="300">
        <v>0</v>
      </c>
      <c r="Y109" s="301">
        <f t="shared" si="0"/>
        <v>6.5039999999999996</v>
      </c>
      <c r="Z109" s="302">
        <v>0.01</v>
      </c>
      <c r="AA109" s="302">
        <v>0</v>
      </c>
      <c r="AB109" s="302">
        <v>0.01</v>
      </c>
      <c r="AC109" s="302">
        <v>0</v>
      </c>
      <c r="AD109" s="302">
        <v>0</v>
      </c>
      <c r="AE109" s="303">
        <v>0</v>
      </c>
      <c r="AF109" s="303">
        <v>0.01</v>
      </c>
      <c r="AG109" s="303">
        <v>0</v>
      </c>
      <c r="AH109" s="303">
        <v>0.01</v>
      </c>
      <c r="AI109" s="301">
        <v>1.4290000000000003</v>
      </c>
      <c r="AJ109" s="302">
        <v>0.11</v>
      </c>
      <c r="AK109" s="302">
        <v>0</v>
      </c>
      <c r="AL109" s="303">
        <f t="shared" si="1"/>
        <v>0.11</v>
      </c>
      <c r="AM109" s="302">
        <v>0.01</v>
      </c>
      <c r="AN109" s="303">
        <f t="shared" si="2"/>
        <v>0.12</v>
      </c>
      <c r="AO109" s="302">
        <v>0.02</v>
      </c>
      <c r="AP109" s="302">
        <v>0</v>
      </c>
      <c r="AQ109" s="302">
        <f t="shared" si="3"/>
        <v>0.02</v>
      </c>
      <c r="AR109" s="302">
        <v>0.26</v>
      </c>
      <c r="AS109" s="302">
        <v>0</v>
      </c>
      <c r="AT109" s="302">
        <f t="shared" si="4"/>
        <v>0.26</v>
      </c>
      <c r="AU109" s="302">
        <f t="shared" si="5"/>
        <v>0.28000000000000003</v>
      </c>
      <c r="AV109" s="302">
        <f t="shared" si="5"/>
        <v>0</v>
      </c>
      <c r="AW109" s="302">
        <f t="shared" si="6"/>
        <v>0.28000000000000003</v>
      </c>
      <c r="AX109" s="302">
        <v>5.19</v>
      </c>
      <c r="AY109" s="302">
        <v>167.89</v>
      </c>
      <c r="AZ109" s="303">
        <f t="shared" si="7"/>
        <v>173.07999999999998</v>
      </c>
      <c r="BA109" s="302">
        <v>3.38</v>
      </c>
      <c r="BB109" s="302">
        <v>0</v>
      </c>
      <c r="BC109" s="302">
        <v>38.69</v>
      </c>
      <c r="BD109" s="303">
        <f t="shared" si="8"/>
        <v>42.07</v>
      </c>
      <c r="BE109" s="289"/>
      <c r="BF109" s="289"/>
      <c r="BG109" s="289"/>
      <c r="BH109" s="289"/>
      <c r="BI109" s="289"/>
      <c r="BJ109" s="289"/>
      <c r="BK109" s="289"/>
      <c r="BL109" s="289"/>
      <c r="BM109" s="289"/>
      <c r="BN109" s="289"/>
      <c r="BO109" s="289"/>
      <c r="BP109" s="289"/>
      <c r="BQ109" s="289"/>
      <c r="BR109" s="302">
        <f t="shared" si="9"/>
        <v>0</v>
      </c>
      <c r="BS109" s="302">
        <v>0.04</v>
      </c>
      <c r="BT109" s="302">
        <v>0.33</v>
      </c>
      <c r="BU109" s="303">
        <f t="shared" si="10"/>
        <v>0.37</v>
      </c>
      <c r="BV109" s="302">
        <v>0</v>
      </c>
      <c r="BW109" s="302">
        <v>5.9</v>
      </c>
      <c r="BX109" s="303">
        <f t="shared" si="11"/>
        <v>5.9</v>
      </c>
      <c r="BY109" s="302">
        <v>0.09</v>
      </c>
      <c r="BZ109" s="302">
        <v>1.4</v>
      </c>
      <c r="CA109" s="302">
        <f t="shared" si="12"/>
        <v>1.49</v>
      </c>
      <c r="CB109" s="302">
        <v>0.03</v>
      </c>
      <c r="CC109" s="302">
        <v>0</v>
      </c>
      <c r="CD109" s="303">
        <f t="shared" si="13"/>
        <v>0.03</v>
      </c>
      <c r="CE109" s="303">
        <f t="shared" si="14"/>
        <v>0.12</v>
      </c>
      <c r="CF109" s="303">
        <f t="shared" si="14"/>
        <v>1.4</v>
      </c>
      <c r="CG109" s="303">
        <f t="shared" si="15"/>
        <v>1.52</v>
      </c>
      <c r="CH109" s="303">
        <f t="shared" si="16"/>
        <v>0</v>
      </c>
      <c r="CI109" s="303">
        <f t="shared" si="16"/>
        <v>0</v>
      </c>
      <c r="CJ109" s="303">
        <f t="shared" si="16"/>
        <v>0</v>
      </c>
      <c r="CK109" s="303">
        <f t="shared" si="16"/>
        <v>0</v>
      </c>
      <c r="CL109" s="303">
        <f t="shared" si="16"/>
        <v>0</v>
      </c>
      <c r="CM109" s="303">
        <f t="shared" si="16"/>
        <v>0</v>
      </c>
      <c r="CN109" s="303">
        <f t="shared" si="16"/>
        <v>0</v>
      </c>
      <c r="CO109" s="303">
        <f t="shared" si="16"/>
        <v>0</v>
      </c>
      <c r="CP109" s="303">
        <f t="shared" si="16"/>
        <v>0</v>
      </c>
      <c r="CQ109" s="303">
        <f t="shared" si="16"/>
        <v>0</v>
      </c>
      <c r="CR109" s="302">
        <v>0</v>
      </c>
      <c r="CS109" s="302">
        <v>0</v>
      </c>
      <c r="CT109" s="302">
        <f t="shared" si="17"/>
        <v>0</v>
      </c>
      <c r="CU109" s="302">
        <v>0</v>
      </c>
      <c r="CV109" s="302">
        <v>0</v>
      </c>
      <c r="CW109" s="302">
        <f t="shared" si="18"/>
        <v>0</v>
      </c>
      <c r="CX109" s="302">
        <f t="shared" si="19"/>
        <v>0</v>
      </c>
      <c r="CY109" s="302">
        <f t="shared" si="19"/>
        <v>0</v>
      </c>
      <c r="CZ109" s="302">
        <f t="shared" si="20"/>
        <v>0</v>
      </c>
      <c r="DA109" s="302">
        <v>0</v>
      </c>
      <c r="DB109" s="302">
        <v>0</v>
      </c>
      <c r="DC109" s="302">
        <v>0</v>
      </c>
      <c r="DD109" s="302">
        <f t="shared" si="21"/>
        <v>0</v>
      </c>
      <c r="DE109" s="302">
        <v>0</v>
      </c>
      <c r="DF109" s="302">
        <v>0</v>
      </c>
      <c r="DG109" s="302">
        <f t="shared" si="22"/>
        <v>0</v>
      </c>
      <c r="DH109" s="302">
        <f t="shared" si="23"/>
        <v>0</v>
      </c>
      <c r="DI109" s="302">
        <f t="shared" si="23"/>
        <v>0</v>
      </c>
      <c r="DJ109" s="302">
        <f t="shared" si="24"/>
        <v>0</v>
      </c>
      <c r="DK109" s="302">
        <v>0</v>
      </c>
      <c r="DL109" s="303">
        <f t="shared" si="25"/>
        <v>5.46</v>
      </c>
      <c r="DM109" s="303">
        <f t="shared" si="26"/>
        <v>1.4</v>
      </c>
      <c r="DN109" s="303">
        <f t="shared" si="27"/>
        <v>6.8599999999999994</v>
      </c>
      <c r="DO109" s="303">
        <f t="shared" si="28"/>
        <v>174.41</v>
      </c>
      <c r="DP109" s="303">
        <f t="shared" si="29"/>
        <v>0</v>
      </c>
      <c r="DQ109" s="303">
        <f t="shared" si="30"/>
        <v>174.41</v>
      </c>
      <c r="DR109" s="303">
        <f t="shared" si="31"/>
        <v>179.87</v>
      </c>
      <c r="DS109" s="303">
        <f t="shared" si="31"/>
        <v>1.4</v>
      </c>
      <c r="DT109" s="303">
        <f t="shared" si="32"/>
        <v>181.27</v>
      </c>
      <c r="DU109" s="289"/>
      <c r="DV109" s="289"/>
      <c r="DW109" s="289"/>
      <c r="DX109" s="289"/>
      <c r="DY109" s="289"/>
      <c r="DZ109" s="289"/>
      <c r="EA109" s="289"/>
      <c r="EB109" s="289"/>
      <c r="EC109" s="289"/>
      <c r="ED109" s="289"/>
      <c r="EE109" s="289"/>
      <c r="EF109" s="289"/>
      <c r="EG109" s="289"/>
      <c r="EH109" s="289"/>
      <c r="EI109" s="289"/>
      <c r="EJ109" s="289"/>
      <c r="EK109" s="289"/>
      <c r="EL109" s="289"/>
      <c r="EM109" s="289"/>
      <c r="EN109" s="289"/>
      <c r="EO109" s="289"/>
      <c r="EP109" s="289"/>
      <c r="EQ109" s="305"/>
    </row>
    <row r="110" spans="1:147">
      <c r="A110" s="329"/>
      <c r="B110" s="330"/>
      <c r="C110" s="330"/>
      <c r="D110" s="330"/>
      <c r="E110" s="330"/>
      <c r="F110" s="330"/>
      <c r="G110" s="330"/>
      <c r="H110" s="330"/>
      <c r="I110" s="330"/>
      <c r="J110" s="330"/>
      <c r="K110" s="330"/>
      <c r="L110" s="330"/>
      <c r="M110" s="330"/>
      <c r="N110" s="330"/>
      <c r="O110" s="330"/>
      <c r="P110" s="330"/>
      <c r="Q110" s="330" t="s">
        <v>707</v>
      </c>
      <c r="R110" s="331" t="s">
        <v>665</v>
      </c>
      <c r="S110" s="332" t="s">
        <v>666</v>
      </c>
      <c r="T110" s="332" t="s">
        <v>428</v>
      </c>
      <c r="U110" s="333" t="s">
        <v>689</v>
      </c>
      <c r="V110" s="334">
        <v>6.6710000000000003</v>
      </c>
      <c r="W110" s="334">
        <v>4.5549999999999997</v>
      </c>
      <c r="X110" s="334">
        <v>0</v>
      </c>
      <c r="Y110" s="335">
        <f t="shared" si="0"/>
        <v>4.5549999999999997</v>
      </c>
      <c r="Z110" s="336">
        <v>1.55</v>
      </c>
      <c r="AA110" s="336">
        <v>0</v>
      </c>
      <c r="AB110" s="336">
        <v>1.55</v>
      </c>
      <c r="AC110" s="336">
        <v>0</v>
      </c>
      <c r="AD110" s="336">
        <v>0</v>
      </c>
      <c r="AE110" s="337">
        <v>0</v>
      </c>
      <c r="AF110" s="337">
        <v>1.55</v>
      </c>
      <c r="AG110" s="337">
        <v>0</v>
      </c>
      <c r="AH110" s="337">
        <v>1.55</v>
      </c>
      <c r="AI110" s="335">
        <v>2.1160000000000005</v>
      </c>
      <c r="AJ110" s="336">
        <v>0.16</v>
      </c>
      <c r="AK110" s="336">
        <v>0</v>
      </c>
      <c r="AL110" s="337">
        <f t="shared" si="1"/>
        <v>0.16</v>
      </c>
      <c r="AM110" s="336">
        <v>1.19</v>
      </c>
      <c r="AN110" s="337">
        <f t="shared" si="2"/>
        <v>1.3499999999999999</v>
      </c>
      <c r="AO110" s="336">
        <v>7.0000000000000007E-2</v>
      </c>
      <c r="AP110" s="336">
        <v>0</v>
      </c>
      <c r="AQ110" s="336">
        <f t="shared" si="3"/>
        <v>7.0000000000000007E-2</v>
      </c>
      <c r="AR110" s="336">
        <v>7.0000000000000007E-2</v>
      </c>
      <c r="AS110" s="336">
        <v>0</v>
      </c>
      <c r="AT110" s="336">
        <f t="shared" si="4"/>
        <v>7.0000000000000007E-2</v>
      </c>
      <c r="AU110" s="336">
        <f t="shared" si="5"/>
        <v>0.14000000000000001</v>
      </c>
      <c r="AV110" s="336">
        <f t="shared" si="5"/>
        <v>0</v>
      </c>
      <c r="AW110" s="336">
        <f t="shared" si="6"/>
        <v>0.14000000000000001</v>
      </c>
      <c r="AX110" s="336">
        <v>0.43</v>
      </c>
      <c r="AY110" s="336">
        <v>24.96</v>
      </c>
      <c r="AZ110" s="337">
        <f t="shared" si="7"/>
        <v>25.39</v>
      </c>
      <c r="BA110" s="336">
        <v>0.4</v>
      </c>
      <c r="BB110" s="336">
        <v>0</v>
      </c>
      <c r="BC110" s="336">
        <v>4.84</v>
      </c>
      <c r="BD110" s="337">
        <f t="shared" si="8"/>
        <v>5.24</v>
      </c>
      <c r="BE110" s="330"/>
      <c r="BF110" s="330"/>
      <c r="BG110" s="330"/>
      <c r="BH110" s="330"/>
      <c r="BI110" s="330"/>
      <c r="BJ110" s="330"/>
      <c r="BK110" s="330"/>
      <c r="BL110" s="330"/>
      <c r="BM110" s="330"/>
      <c r="BN110" s="330"/>
      <c r="BO110" s="330"/>
      <c r="BP110" s="330"/>
      <c r="BQ110" s="330"/>
      <c r="BR110" s="336">
        <f t="shared" si="9"/>
        <v>0</v>
      </c>
      <c r="BS110" s="336">
        <v>0.23</v>
      </c>
      <c r="BT110" s="336">
        <v>0.35</v>
      </c>
      <c r="BU110" s="337">
        <f t="shared" si="10"/>
        <v>0.57999999999999996</v>
      </c>
      <c r="BV110" s="336">
        <v>0.37</v>
      </c>
      <c r="BW110" s="336">
        <v>2.16</v>
      </c>
      <c r="BX110" s="337">
        <f t="shared" si="11"/>
        <v>2.5300000000000002</v>
      </c>
      <c r="BY110" s="336">
        <v>0.05</v>
      </c>
      <c r="BZ110" s="336">
        <v>0.55000000000000004</v>
      </c>
      <c r="CA110" s="336">
        <f t="shared" si="12"/>
        <v>0.60000000000000009</v>
      </c>
      <c r="CB110" s="336">
        <v>0.02</v>
      </c>
      <c r="CC110" s="336">
        <v>0</v>
      </c>
      <c r="CD110" s="337">
        <f t="shared" si="13"/>
        <v>0.02</v>
      </c>
      <c r="CE110" s="337">
        <f t="shared" si="14"/>
        <v>7.0000000000000007E-2</v>
      </c>
      <c r="CF110" s="337">
        <f t="shared" si="14"/>
        <v>0.55000000000000004</v>
      </c>
      <c r="CG110" s="337">
        <f t="shared" si="15"/>
        <v>0.62000000000000011</v>
      </c>
      <c r="CH110" s="337">
        <f t="shared" si="16"/>
        <v>0.97</v>
      </c>
      <c r="CI110" s="337">
        <f t="shared" si="16"/>
        <v>0</v>
      </c>
      <c r="CJ110" s="337">
        <f t="shared" si="16"/>
        <v>0.97</v>
      </c>
      <c r="CK110" s="337">
        <f t="shared" si="16"/>
        <v>0</v>
      </c>
      <c r="CL110" s="337">
        <f t="shared" si="16"/>
        <v>0</v>
      </c>
      <c r="CM110" s="337">
        <f t="shared" si="16"/>
        <v>0</v>
      </c>
      <c r="CN110" s="337">
        <f t="shared" si="16"/>
        <v>0.97</v>
      </c>
      <c r="CO110" s="337">
        <f t="shared" si="16"/>
        <v>0</v>
      </c>
      <c r="CP110" s="337">
        <f t="shared" si="16"/>
        <v>0.97</v>
      </c>
      <c r="CQ110" s="337">
        <f t="shared" si="16"/>
        <v>262.10000000000002</v>
      </c>
      <c r="CR110" s="336">
        <v>0</v>
      </c>
      <c r="CS110" s="336">
        <v>0</v>
      </c>
      <c r="CT110" s="336">
        <f t="shared" si="17"/>
        <v>0</v>
      </c>
      <c r="CU110" s="336">
        <v>0</v>
      </c>
      <c r="CV110" s="336">
        <v>0</v>
      </c>
      <c r="CW110" s="336">
        <f t="shared" si="18"/>
        <v>0</v>
      </c>
      <c r="CX110" s="336">
        <f t="shared" si="19"/>
        <v>0</v>
      </c>
      <c r="CY110" s="336">
        <f t="shared" si="19"/>
        <v>0</v>
      </c>
      <c r="CZ110" s="336">
        <f t="shared" si="20"/>
        <v>0</v>
      </c>
      <c r="DA110" s="336">
        <v>0</v>
      </c>
      <c r="DB110" s="336">
        <v>0.97</v>
      </c>
      <c r="DC110" s="336">
        <v>0</v>
      </c>
      <c r="DD110" s="336">
        <f t="shared" si="21"/>
        <v>0.97</v>
      </c>
      <c r="DE110" s="336">
        <v>0</v>
      </c>
      <c r="DF110" s="336">
        <v>0</v>
      </c>
      <c r="DG110" s="336">
        <f t="shared" si="22"/>
        <v>0</v>
      </c>
      <c r="DH110" s="336">
        <f t="shared" si="23"/>
        <v>0.97</v>
      </c>
      <c r="DI110" s="336">
        <f t="shared" si="23"/>
        <v>0</v>
      </c>
      <c r="DJ110" s="336">
        <f t="shared" si="24"/>
        <v>0.97</v>
      </c>
      <c r="DK110" s="336">
        <v>262.10000000000002</v>
      </c>
      <c r="DL110" s="337">
        <f t="shared" si="25"/>
        <v>3.83</v>
      </c>
      <c r="DM110" s="337">
        <f t="shared" si="26"/>
        <v>0.55000000000000004</v>
      </c>
      <c r="DN110" s="337">
        <f t="shared" si="27"/>
        <v>4.38</v>
      </c>
      <c r="DO110" s="337">
        <f t="shared" si="28"/>
        <v>27.560000000000002</v>
      </c>
      <c r="DP110" s="337">
        <f t="shared" si="29"/>
        <v>0</v>
      </c>
      <c r="DQ110" s="337">
        <f t="shared" si="30"/>
        <v>27.560000000000002</v>
      </c>
      <c r="DR110" s="337">
        <f t="shared" si="31"/>
        <v>31.39</v>
      </c>
      <c r="DS110" s="337">
        <f t="shared" si="31"/>
        <v>0.55000000000000004</v>
      </c>
      <c r="DT110" s="337">
        <f t="shared" si="32"/>
        <v>31.94</v>
      </c>
      <c r="DU110" s="330"/>
      <c r="DV110" s="330"/>
      <c r="DW110" s="330"/>
      <c r="DX110" s="330"/>
      <c r="DY110" s="330"/>
      <c r="DZ110" s="330"/>
      <c r="EA110" s="330"/>
      <c r="EB110" s="330"/>
      <c r="EC110" s="330"/>
      <c r="ED110" s="330"/>
      <c r="EE110" s="330"/>
      <c r="EF110" s="330"/>
      <c r="EG110" s="330"/>
      <c r="EH110" s="330"/>
      <c r="EI110" s="330"/>
      <c r="EJ110" s="330"/>
      <c r="EK110" s="330"/>
      <c r="EL110" s="330"/>
      <c r="EM110" s="330"/>
      <c r="EN110" s="330"/>
      <c r="EO110" s="330"/>
      <c r="EP110" s="330"/>
      <c r="EQ110" s="338"/>
    </row>
    <row r="115" spans="1:34" ht="29.25" customHeight="1">
      <c r="A115" s="266" t="s">
        <v>1260</v>
      </c>
    </row>
    <row r="116" spans="1:34">
      <c r="A116" s="281"/>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c r="AE116" s="48"/>
      <c r="AF116" s="48"/>
      <c r="AG116" s="48"/>
      <c r="AH116" s="257"/>
    </row>
    <row r="117" spans="1:34">
      <c r="A117" s="132" t="s">
        <v>814</v>
      </c>
      <c r="B117" s="47" t="s">
        <v>815</v>
      </c>
      <c r="C117" s="47" t="s">
        <v>816</v>
      </c>
      <c r="D117" s="47" t="s">
        <v>817</v>
      </c>
      <c r="E117" s="47" t="s">
        <v>818</v>
      </c>
      <c r="F117" s="47"/>
      <c r="G117" s="47"/>
      <c r="H117" s="47" t="s">
        <v>820</v>
      </c>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192"/>
    </row>
    <row r="118" spans="1:34" ht="18">
      <c r="A118" s="132"/>
      <c r="B118" s="47"/>
      <c r="C118" s="47"/>
      <c r="D118" s="47"/>
      <c r="E118" s="47" t="s">
        <v>819</v>
      </c>
      <c r="F118" s="255" t="s">
        <v>831</v>
      </c>
      <c r="G118" s="255" t="s">
        <v>832</v>
      </c>
      <c r="H118" s="47" t="s">
        <v>821</v>
      </c>
      <c r="I118" s="255" t="s">
        <v>831</v>
      </c>
      <c r="J118" s="255" t="s">
        <v>832</v>
      </c>
      <c r="K118" s="47"/>
      <c r="L118" s="47"/>
      <c r="M118" s="47"/>
      <c r="N118" s="355" t="s">
        <v>1256</v>
      </c>
      <c r="O118" s="47"/>
      <c r="P118" s="47"/>
      <c r="Q118" s="47"/>
      <c r="R118" s="47"/>
      <c r="S118" s="47"/>
      <c r="T118" s="47"/>
      <c r="U118" s="47"/>
      <c r="V118" s="47"/>
      <c r="W118" s="47"/>
      <c r="X118" s="47"/>
      <c r="Y118" s="47"/>
      <c r="Z118" s="47"/>
      <c r="AA118" s="47"/>
      <c r="AB118" s="47"/>
      <c r="AC118" s="47"/>
      <c r="AD118" s="47"/>
      <c r="AE118" s="47"/>
      <c r="AF118" s="47"/>
      <c r="AG118" s="47"/>
      <c r="AH118" s="192"/>
    </row>
    <row r="119" spans="1:34" ht="36">
      <c r="A119" s="132"/>
      <c r="B119" s="47"/>
      <c r="C119" s="47"/>
      <c r="D119" s="47"/>
      <c r="E119" s="47"/>
      <c r="F119" s="47"/>
      <c r="G119" s="47"/>
      <c r="H119" s="47" t="s">
        <v>819</v>
      </c>
      <c r="I119" s="47"/>
      <c r="J119" s="47"/>
      <c r="K119" s="47"/>
      <c r="L119" s="47"/>
      <c r="M119" s="47"/>
      <c r="N119" s="188" t="s">
        <v>121</v>
      </c>
      <c r="O119" s="188" t="s">
        <v>784</v>
      </c>
      <c r="P119" s="193" t="s">
        <v>785</v>
      </c>
      <c r="Q119" s="193" t="s">
        <v>786</v>
      </c>
      <c r="R119" s="193" t="s">
        <v>787</v>
      </c>
      <c r="S119" s="193" t="s">
        <v>788</v>
      </c>
      <c r="T119" s="193" t="s">
        <v>789</v>
      </c>
      <c r="U119" s="194" t="s">
        <v>790</v>
      </c>
      <c r="V119" s="193" t="s">
        <v>791</v>
      </c>
      <c r="W119" s="193" t="s">
        <v>792</v>
      </c>
      <c r="X119" s="193" t="s">
        <v>793</v>
      </c>
      <c r="Y119" s="193" t="s">
        <v>794</v>
      </c>
      <c r="Z119" s="193" t="s">
        <v>795</v>
      </c>
      <c r="AA119" s="193" t="s">
        <v>796</v>
      </c>
      <c r="AB119" s="193" t="s">
        <v>797</v>
      </c>
      <c r="AC119" s="193" t="s">
        <v>798</v>
      </c>
      <c r="AD119" s="195" t="s">
        <v>799</v>
      </c>
      <c r="AE119" s="196" t="s">
        <v>800</v>
      </c>
      <c r="AF119" s="193" t="s">
        <v>801</v>
      </c>
      <c r="AG119" s="197" t="s">
        <v>238</v>
      </c>
      <c r="AH119" s="192"/>
    </row>
    <row r="120" spans="1:34" ht="45">
      <c r="A120" s="132" t="s">
        <v>822</v>
      </c>
      <c r="B120" s="47" t="s">
        <v>823</v>
      </c>
      <c r="C120" s="47" t="s">
        <v>824</v>
      </c>
      <c r="D120" s="255" t="s">
        <v>856</v>
      </c>
      <c r="E120" s="190">
        <v>234393000</v>
      </c>
      <c r="F120" s="190">
        <f>E120*CONVERT(1,"gal","l")</f>
        <v>887274024.287112</v>
      </c>
      <c r="G120" s="47">
        <f>F120/$AG$120</f>
        <v>1.6273197038234592E-2</v>
      </c>
      <c r="H120" s="190">
        <v>865500000</v>
      </c>
      <c r="I120" s="190">
        <f>H120*CONVERT(1,"gal","l")</f>
        <v>3276273899.052</v>
      </c>
      <c r="J120" s="47">
        <f>I120/$AG$120</f>
        <v>6.0089047183968972E-2</v>
      </c>
      <c r="K120" s="47"/>
      <c r="L120" s="47"/>
      <c r="M120" s="47"/>
      <c r="N120" s="187">
        <v>2000</v>
      </c>
      <c r="O120" s="187">
        <v>4800977</v>
      </c>
      <c r="P120" s="198" t="s">
        <v>829</v>
      </c>
      <c r="Q120" s="198" t="s">
        <v>236</v>
      </c>
      <c r="R120" s="198" t="s">
        <v>830</v>
      </c>
      <c r="S120" s="198" t="s">
        <v>736</v>
      </c>
      <c r="T120" s="198" t="s">
        <v>665</v>
      </c>
      <c r="U120" s="199">
        <v>82732</v>
      </c>
      <c r="V120" s="200">
        <v>560</v>
      </c>
      <c r="W120" s="200">
        <v>0</v>
      </c>
      <c r="X120" s="200">
        <v>5</v>
      </c>
      <c r="Y120" s="198" t="s">
        <v>714</v>
      </c>
      <c r="Z120" s="198">
        <v>1</v>
      </c>
      <c r="AA120" s="198">
        <v>2</v>
      </c>
      <c r="AB120" s="198" t="s">
        <v>720</v>
      </c>
      <c r="AC120" s="198">
        <v>2</v>
      </c>
      <c r="AD120" s="201">
        <v>1201535</v>
      </c>
      <c r="AE120" s="202">
        <v>60102031</v>
      </c>
      <c r="AF120" s="200">
        <v>553</v>
      </c>
      <c r="AG120" s="356">
        <f>AE120*CONVERT(2000,"lbm","kg")</f>
        <v>54523645366.20694</v>
      </c>
      <c r="AH120" s="192"/>
    </row>
    <row r="121" spans="1:34" ht="33.75">
      <c r="A121" s="132" t="s">
        <v>825</v>
      </c>
      <c r="B121" s="47" t="s">
        <v>823</v>
      </c>
      <c r="C121" s="47" t="s">
        <v>826</v>
      </c>
      <c r="D121" s="255" t="s">
        <v>856</v>
      </c>
      <c r="E121" s="190">
        <v>59445000</v>
      </c>
      <c r="F121" s="190">
        <f>E121*CONVERT(1,"gal","l")</f>
        <v>225023803.49987999</v>
      </c>
      <c r="G121" s="47">
        <f>F121/$AG$121</f>
        <v>1.0798128085659522E-2</v>
      </c>
      <c r="H121" s="190">
        <v>47027600</v>
      </c>
      <c r="I121" s="190">
        <f>H121*CONVERT(1,"gal","l")</f>
        <v>178018831.21323839</v>
      </c>
      <c r="J121" s="47">
        <f>I121/$AG$121</f>
        <v>8.5425191077661989E-3</v>
      </c>
      <c r="K121" s="47"/>
      <c r="L121" s="47"/>
      <c r="M121" s="47"/>
      <c r="N121" s="187">
        <v>2000</v>
      </c>
      <c r="O121" s="187">
        <v>4801337</v>
      </c>
      <c r="P121" s="198" t="s">
        <v>763</v>
      </c>
      <c r="Q121" s="198" t="s">
        <v>764</v>
      </c>
      <c r="R121" s="198" t="s">
        <v>765</v>
      </c>
      <c r="S121" s="198" t="s">
        <v>719</v>
      </c>
      <c r="T121" s="198" t="s">
        <v>665</v>
      </c>
      <c r="U121" s="199">
        <v>82717</v>
      </c>
      <c r="V121" s="200">
        <v>560</v>
      </c>
      <c r="W121" s="200">
        <v>0</v>
      </c>
      <c r="X121" s="200">
        <v>9</v>
      </c>
      <c r="Y121" s="198" t="s">
        <v>714</v>
      </c>
      <c r="Z121" s="198">
        <v>3</v>
      </c>
      <c r="AA121" s="198">
        <v>2</v>
      </c>
      <c r="AB121" s="198" t="s">
        <v>720</v>
      </c>
      <c r="AC121" s="198">
        <v>2</v>
      </c>
      <c r="AD121" s="201">
        <v>453882</v>
      </c>
      <c r="AE121" s="202">
        <v>22971230</v>
      </c>
      <c r="AF121" s="200">
        <v>211</v>
      </c>
      <c r="AG121" s="356">
        <f>AE121*CONVERT(2000,"lbm","kg")</f>
        <v>20839149315.030201</v>
      </c>
      <c r="AH121" s="192"/>
    </row>
    <row r="122" spans="1:34" ht="33.75">
      <c r="A122" s="132" t="s">
        <v>825</v>
      </c>
      <c r="B122" s="47" t="s">
        <v>823</v>
      </c>
      <c r="C122" s="47" t="s">
        <v>827</v>
      </c>
      <c r="D122" s="255" t="s">
        <v>856</v>
      </c>
      <c r="E122" s="190">
        <v>105336000</v>
      </c>
      <c r="F122" s="190">
        <f>E122*CONVERT(1,"gal","l")</f>
        <v>398740135.67942399</v>
      </c>
      <c r="G122" s="47">
        <f>F122/$AG$123</f>
        <v>1.135804267669103E-2</v>
      </c>
      <c r="H122" s="190">
        <v>62040000</v>
      </c>
      <c r="I122" s="190">
        <f>H122*CONVERT(1,"gal","l")</f>
        <v>234846947.07935998</v>
      </c>
      <c r="J122" s="47">
        <f>I122/$AG$123</f>
        <v>6.6895740075749175E-3</v>
      </c>
      <c r="K122" s="47"/>
      <c r="L122" s="47"/>
      <c r="M122" s="47"/>
      <c r="N122" s="187">
        <v>2000</v>
      </c>
      <c r="O122" s="187">
        <v>4800997</v>
      </c>
      <c r="P122" s="198" t="s">
        <v>747</v>
      </c>
      <c r="Q122" s="198" t="s">
        <v>748</v>
      </c>
      <c r="R122" s="198" t="s">
        <v>749</v>
      </c>
      <c r="S122" s="198" t="s">
        <v>719</v>
      </c>
      <c r="T122" s="198" t="s">
        <v>665</v>
      </c>
      <c r="U122" s="199">
        <v>82717</v>
      </c>
      <c r="V122" s="200">
        <v>560</v>
      </c>
      <c r="W122" s="200">
        <v>0</v>
      </c>
      <c r="X122" s="200">
        <v>5</v>
      </c>
      <c r="Y122" s="198" t="s">
        <v>714</v>
      </c>
      <c r="Z122" s="198">
        <v>1</v>
      </c>
      <c r="AA122" s="198">
        <v>2</v>
      </c>
      <c r="AB122" s="198" t="s">
        <v>720</v>
      </c>
      <c r="AC122" s="198">
        <v>2</v>
      </c>
      <c r="AD122" s="201">
        <v>711440</v>
      </c>
      <c r="AE122" s="202">
        <v>28307022</v>
      </c>
      <c r="AF122" s="200">
        <v>353</v>
      </c>
      <c r="AG122" s="356">
        <f>AE122*CONVERT(2000,"lbm","kg")</f>
        <v>25679698393.244282</v>
      </c>
      <c r="AH122" s="192"/>
    </row>
    <row r="123" spans="1:34" ht="22.5">
      <c r="A123" s="132" t="s">
        <v>825</v>
      </c>
      <c r="B123" s="47" t="s">
        <v>823</v>
      </c>
      <c r="C123" s="47" t="s">
        <v>237</v>
      </c>
      <c r="D123" s="255" t="s">
        <v>856</v>
      </c>
      <c r="E123" s="190">
        <v>261888000</v>
      </c>
      <c r="F123" s="190">
        <f>E123*CONVERT(1,"gal","l")</f>
        <v>991353921.28819191</v>
      </c>
      <c r="G123" s="47">
        <f>F123/$AG$122</f>
        <v>3.8604578064242126E-2</v>
      </c>
      <c r="H123" s="190">
        <v>17952000</v>
      </c>
      <c r="I123" s="190">
        <f>H123*CONVERT(1,"gal","l")</f>
        <v>67955712.346368</v>
      </c>
      <c r="J123" s="47">
        <f>I123/$AG$122</f>
        <v>2.646281560855307E-3</v>
      </c>
      <c r="K123" s="47"/>
      <c r="L123" s="47"/>
      <c r="M123" s="47"/>
      <c r="N123" s="187">
        <v>2000</v>
      </c>
      <c r="O123" s="187">
        <v>4800992</v>
      </c>
      <c r="P123" s="198" t="s">
        <v>737</v>
      </c>
      <c r="Q123" s="198" t="s">
        <v>738</v>
      </c>
      <c r="R123" s="198" t="s">
        <v>739</v>
      </c>
      <c r="S123" s="198" t="s">
        <v>719</v>
      </c>
      <c r="T123" s="198" t="s">
        <v>665</v>
      </c>
      <c r="U123" s="199">
        <v>82717</v>
      </c>
      <c r="V123" s="200">
        <v>560</v>
      </c>
      <c r="W123" s="200">
        <v>0</v>
      </c>
      <c r="X123" s="200">
        <v>5</v>
      </c>
      <c r="Y123" s="198" t="s">
        <v>714</v>
      </c>
      <c r="Z123" s="198">
        <v>3</v>
      </c>
      <c r="AA123" s="198">
        <v>2</v>
      </c>
      <c r="AB123" s="198" t="s">
        <v>720</v>
      </c>
      <c r="AC123" s="198">
        <v>2</v>
      </c>
      <c r="AD123" s="201">
        <v>753696</v>
      </c>
      <c r="AE123" s="202">
        <v>38698196</v>
      </c>
      <c r="AF123" s="200">
        <v>378</v>
      </c>
      <c r="AG123" s="356">
        <f>AE123*CONVERT(2000,"lbm","kg")</f>
        <v>35106412876.729042</v>
      </c>
      <c r="AH123" s="192"/>
    </row>
    <row r="124" spans="1:34" ht="33.75">
      <c r="A124" s="132" t="s">
        <v>828</v>
      </c>
      <c r="B124" s="47" t="s">
        <v>823</v>
      </c>
      <c r="C124" s="47" t="s">
        <v>750</v>
      </c>
      <c r="D124" s="255" t="s">
        <v>856</v>
      </c>
      <c r="E124" s="190">
        <v>204244200</v>
      </c>
      <c r="F124" s="190">
        <f>E124*CONVERT(1,"gal","l")</f>
        <v>773148401.49365282</v>
      </c>
      <c r="G124" s="47">
        <f>F124/$AG$124</f>
        <v>3.3296669356819221E-2</v>
      </c>
      <c r="H124" s="255" t="s">
        <v>720</v>
      </c>
      <c r="I124" s="357" t="s">
        <v>720</v>
      </c>
      <c r="J124" s="255" t="s">
        <v>720</v>
      </c>
      <c r="K124" s="47"/>
      <c r="L124" s="47"/>
      <c r="M124" s="47"/>
      <c r="N124" s="187">
        <v>2000</v>
      </c>
      <c r="O124" s="187">
        <v>4801034</v>
      </c>
      <c r="P124" s="198" t="s">
        <v>740</v>
      </c>
      <c r="Q124" s="198" t="s">
        <v>750</v>
      </c>
      <c r="R124" s="198" t="s">
        <v>742</v>
      </c>
      <c r="S124" s="198" t="s">
        <v>719</v>
      </c>
      <c r="T124" s="198" t="s">
        <v>665</v>
      </c>
      <c r="U124" s="199">
        <v>82717</v>
      </c>
      <c r="V124" s="200">
        <v>560</v>
      </c>
      <c r="W124" s="200">
        <v>0</v>
      </c>
      <c r="X124" s="200">
        <v>5</v>
      </c>
      <c r="Y124" s="198" t="s">
        <v>714</v>
      </c>
      <c r="Z124" s="198">
        <v>3</v>
      </c>
      <c r="AA124" s="198">
        <v>2</v>
      </c>
      <c r="AB124" s="198" t="s">
        <v>720</v>
      </c>
      <c r="AC124" s="198">
        <v>2</v>
      </c>
      <c r="AD124" s="201">
        <v>544080</v>
      </c>
      <c r="AE124" s="202">
        <v>25595660</v>
      </c>
      <c r="AF124" s="200">
        <v>281</v>
      </c>
      <c r="AG124" s="356">
        <f>AE124*CONVERT(2000,"lbm","kg")</f>
        <v>23219992162.228401</v>
      </c>
      <c r="AH124" s="192"/>
    </row>
    <row r="125" spans="1:34">
      <c r="A125" s="132"/>
      <c r="B125" s="47"/>
      <c r="C125" s="47"/>
      <c r="D125" s="47"/>
      <c r="E125" s="47"/>
      <c r="F125" s="190"/>
      <c r="G125" s="402">
        <f>AVERAGE(G120:G124)</f>
        <v>2.2066123044329301E-2</v>
      </c>
      <c r="H125" s="47"/>
      <c r="I125" s="47"/>
      <c r="J125" s="47">
        <f>AVERAGE(J120:J124)</f>
        <v>1.9491855465041348E-2</v>
      </c>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192"/>
    </row>
    <row r="126" spans="1:34">
      <c r="A126" s="133"/>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141"/>
    </row>
    <row r="127" spans="1:34">
      <c r="F127" s="51"/>
      <c r="I127" s="51"/>
    </row>
    <row r="129" spans="1:24">
      <c r="E129" s="51"/>
    </row>
    <row r="131" spans="1:24" ht="18">
      <c r="A131" s="266" t="s">
        <v>1257</v>
      </c>
    </row>
    <row r="132" spans="1:24" ht="42" customHeight="1">
      <c r="A132" s="544" t="s">
        <v>878</v>
      </c>
      <c r="B132" s="545"/>
      <c r="C132" s="545"/>
      <c r="D132" s="545"/>
      <c r="E132" s="545"/>
      <c r="F132" s="48"/>
      <c r="G132" s="48"/>
      <c r="H132" s="48"/>
      <c r="I132" s="48"/>
      <c r="J132" s="48"/>
      <c r="K132" s="48"/>
      <c r="L132" s="48"/>
      <c r="M132" s="48"/>
      <c r="N132" s="48"/>
      <c r="O132" s="48"/>
      <c r="P132" s="48"/>
      <c r="Q132" s="48"/>
      <c r="R132" s="48"/>
      <c r="S132" s="48"/>
      <c r="T132" s="48"/>
      <c r="U132" s="48"/>
      <c r="V132" s="48"/>
      <c r="W132" s="48"/>
      <c r="X132" s="257"/>
    </row>
    <row r="133" spans="1:24" ht="18">
      <c r="A133" s="132"/>
      <c r="B133" s="47"/>
      <c r="C133" s="47"/>
      <c r="D133" s="47"/>
      <c r="E133" s="47"/>
      <c r="F133" s="355" t="s">
        <v>1256</v>
      </c>
      <c r="G133" s="47"/>
      <c r="H133" s="47"/>
      <c r="I133" s="47"/>
      <c r="J133" s="47"/>
      <c r="K133" s="47"/>
      <c r="L133" s="47"/>
      <c r="M133" s="47"/>
      <c r="N133" s="47"/>
      <c r="O133" s="47"/>
      <c r="P133" s="47"/>
      <c r="Q133" s="47"/>
      <c r="R133" s="47"/>
      <c r="S133" s="47"/>
      <c r="T133" s="47"/>
      <c r="U133" s="47"/>
      <c r="V133" s="47"/>
      <c r="W133" s="47"/>
      <c r="X133" s="192"/>
    </row>
    <row r="134" spans="1:24">
      <c r="A134" s="381" t="s">
        <v>1101</v>
      </c>
      <c r="B134" s="257" t="s">
        <v>1102</v>
      </c>
      <c r="D134" s="47"/>
      <c r="E134" s="47"/>
      <c r="F134" s="47" t="s">
        <v>121</v>
      </c>
      <c r="G134" s="47" t="s">
        <v>784</v>
      </c>
      <c r="H134" s="47" t="s">
        <v>785</v>
      </c>
      <c r="I134" s="47" t="s">
        <v>786</v>
      </c>
      <c r="J134" s="47" t="s">
        <v>787</v>
      </c>
      <c r="K134" s="47" t="s">
        <v>788</v>
      </c>
      <c r="L134" s="47" t="s">
        <v>789</v>
      </c>
      <c r="M134" s="47" t="s">
        <v>790</v>
      </c>
      <c r="N134" s="47" t="s">
        <v>791</v>
      </c>
      <c r="O134" s="47" t="s">
        <v>792</v>
      </c>
      <c r="P134" s="47" t="s">
        <v>793</v>
      </c>
      <c r="Q134" s="47" t="s">
        <v>794</v>
      </c>
      <c r="R134" s="47" t="s">
        <v>795</v>
      </c>
      <c r="S134" s="47" t="s">
        <v>796</v>
      </c>
      <c r="T134" s="47" t="s">
        <v>797</v>
      </c>
      <c r="U134" s="47" t="s">
        <v>798</v>
      </c>
      <c r="V134" s="47" t="s">
        <v>799</v>
      </c>
      <c r="W134" s="47" t="s">
        <v>800</v>
      </c>
      <c r="X134" s="192" t="s">
        <v>801</v>
      </c>
    </row>
    <row r="135" spans="1:24">
      <c r="A135" s="363" t="s">
        <v>966</v>
      </c>
      <c r="B135" s="382">
        <v>1546.9107142857142</v>
      </c>
      <c r="D135" s="47"/>
      <c r="E135" s="47"/>
      <c r="F135" s="47">
        <v>2010</v>
      </c>
      <c r="G135" s="47">
        <v>2400839</v>
      </c>
      <c r="H135" s="47" t="s">
        <v>1103</v>
      </c>
      <c r="I135" s="47" t="s">
        <v>1104</v>
      </c>
      <c r="J135" s="47" t="s">
        <v>1105</v>
      </c>
      <c r="K135" s="47" t="s">
        <v>1106</v>
      </c>
      <c r="L135" s="47" t="s">
        <v>231</v>
      </c>
      <c r="M135" s="47">
        <v>59025</v>
      </c>
      <c r="N135" s="47">
        <v>300</v>
      </c>
      <c r="O135" s="47">
        <v>0</v>
      </c>
      <c r="P135" s="47">
        <v>3</v>
      </c>
      <c r="Q135" s="47" t="s">
        <v>714</v>
      </c>
      <c r="R135" s="47">
        <v>3</v>
      </c>
      <c r="S135" s="47">
        <v>2</v>
      </c>
      <c r="T135" s="47" t="s">
        <v>725</v>
      </c>
      <c r="U135" s="47">
        <v>2</v>
      </c>
      <c r="V135" s="47">
        <v>291860</v>
      </c>
      <c r="W135" s="47">
        <v>2966904</v>
      </c>
      <c r="X135" s="192">
        <v>153</v>
      </c>
    </row>
    <row r="136" spans="1:24">
      <c r="A136" s="364">
        <v>2010</v>
      </c>
      <c r="B136" s="382">
        <v>1718.3571428571429</v>
      </c>
      <c r="D136" s="47"/>
      <c r="E136" s="47"/>
      <c r="F136" s="47">
        <v>2011</v>
      </c>
      <c r="G136" s="47">
        <v>2400839</v>
      </c>
      <c r="H136" s="47" t="s">
        <v>1103</v>
      </c>
      <c r="I136" s="47" t="s">
        <v>1104</v>
      </c>
      <c r="J136" s="47" t="s">
        <v>1105</v>
      </c>
      <c r="K136" s="47" t="s">
        <v>1106</v>
      </c>
      <c r="L136" s="47" t="s">
        <v>231</v>
      </c>
      <c r="M136" s="47">
        <v>59025</v>
      </c>
      <c r="N136" s="47">
        <v>300</v>
      </c>
      <c r="O136" s="47">
        <v>0</v>
      </c>
      <c r="P136" s="47">
        <v>3</v>
      </c>
      <c r="Q136" s="47" t="s">
        <v>714</v>
      </c>
      <c r="R136" s="47">
        <v>3</v>
      </c>
      <c r="S136" s="47">
        <v>2</v>
      </c>
      <c r="T136" s="47" t="s">
        <v>725</v>
      </c>
      <c r="U136" s="47">
        <v>2</v>
      </c>
      <c r="V136" s="47">
        <v>301887</v>
      </c>
      <c r="W136" s="47">
        <v>3095747</v>
      </c>
      <c r="X136" s="192">
        <v>158</v>
      </c>
    </row>
    <row r="137" spans="1:24">
      <c r="A137" s="365" t="s">
        <v>233</v>
      </c>
      <c r="B137" s="382">
        <v>992.75</v>
      </c>
      <c r="D137" s="47"/>
      <c r="E137" s="47"/>
      <c r="F137" s="47"/>
      <c r="G137" s="47"/>
      <c r="H137" s="47"/>
      <c r="I137" s="47"/>
      <c r="J137" s="47"/>
      <c r="K137" s="47"/>
      <c r="L137" s="47"/>
      <c r="M137" s="47"/>
      <c r="N137" s="47"/>
      <c r="O137" s="47"/>
      <c r="P137" s="47"/>
      <c r="Q137" s="47"/>
      <c r="R137" s="47"/>
      <c r="S137" s="47"/>
      <c r="T137" s="47"/>
      <c r="U137" s="47"/>
      <c r="V137" s="47"/>
      <c r="W137" s="47"/>
      <c r="X137" s="192"/>
    </row>
    <row r="138" spans="1:24">
      <c r="A138" s="385">
        <v>2</v>
      </c>
      <c r="B138" s="382">
        <v>992.75</v>
      </c>
      <c r="D138" s="47"/>
      <c r="E138" s="47"/>
      <c r="F138" s="47"/>
      <c r="G138" s="47"/>
      <c r="H138" s="47"/>
      <c r="I138" s="47"/>
      <c r="J138" s="47"/>
      <c r="K138" s="47"/>
      <c r="L138" s="47"/>
      <c r="M138" s="47"/>
      <c r="N138" s="47"/>
      <c r="O138" s="47"/>
      <c r="P138" s="47"/>
      <c r="Q138" s="47"/>
      <c r="R138" s="47"/>
      <c r="S138" s="47"/>
      <c r="T138" s="47"/>
      <c r="U138" s="47"/>
      <c r="V138" s="47"/>
      <c r="W138" s="47"/>
      <c r="X138" s="192"/>
    </row>
    <row r="139" spans="1:24">
      <c r="A139" s="365" t="s">
        <v>235</v>
      </c>
      <c r="B139" s="382">
        <v>2262.5625</v>
      </c>
      <c r="D139" s="47"/>
      <c r="E139" s="47"/>
      <c r="F139" s="47"/>
      <c r="G139" s="47"/>
      <c r="H139" s="47"/>
      <c r="I139" s="47"/>
      <c r="J139" s="47"/>
      <c r="K139" s="47"/>
      <c r="L139" s="47"/>
      <c r="M139" s="47"/>
      <c r="N139" s="47"/>
      <c r="O139" s="47"/>
      <c r="P139" s="47"/>
      <c r="Q139" s="47"/>
      <c r="R139" s="47"/>
      <c r="S139" s="47"/>
      <c r="T139" s="47"/>
      <c r="U139" s="47"/>
      <c r="V139" s="47"/>
      <c r="W139" s="47"/>
      <c r="X139" s="192"/>
    </row>
    <row r="140" spans="1:24">
      <c r="A140" s="385">
        <v>1</v>
      </c>
      <c r="B140" s="382">
        <v>41.5</v>
      </c>
      <c r="D140" s="47"/>
      <c r="E140" s="47"/>
      <c r="F140" s="47"/>
      <c r="G140" s="47"/>
      <c r="H140" s="47"/>
      <c r="I140" s="47"/>
      <c r="J140" s="47"/>
      <c r="K140" s="47"/>
      <c r="L140" s="47"/>
      <c r="M140" s="47"/>
      <c r="N140" s="47"/>
      <c r="O140" s="47"/>
      <c r="P140" s="47"/>
      <c r="Q140" s="47"/>
      <c r="R140" s="47"/>
      <c r="S140" s="47"/>
      <c r="T140" s="47"/>
      <c r="U140" s="47"/>
      <c r="V140" s="47"/>
      <c r="W140" s="47"/>
      <c r="X140" s="192"/>
    </row>
    <row r="141" spans="1:24">
      <c r="A141" s="385">
        <v>7</v>
      </c>
      <c r="B141" s="382">
        <v>3002.9166666666665</v>
      </c>
      <c r="D141" s="47"/>
      <c r="E141" s="47"/>
      <c r="F141" s="47"/>
      <c r="G141" s="47"/>
      <c r="H141" s="47"/>
      <c r="I141" s="47"/>
      <c r="J141" s="47"/>
      <c r="K141" s="47"/>
      <c r="L141" s="47"/>
      <c r="M141" s="47"/>
      <c r="N141" s="47"/>
      <c r="O141" s="47"/>
      <c r="P141" s="47"/>
      <c r="Q141" s="47"/>
      <c r="R141" s="47"/>
      <c r="S141" s="47"/>
      <c r="T141" s="47"/>
      <c r="U141" s="47"/>
      <c r="V141" s="47"/>
      <c r="W141" s="47"/>
      <c r="X141" s="192"/>
    </row>
    <row r="142" spans="1:24">
      <c r="A142" s="364">
        <v>2011</v>
      </c>
      <c r="B142" s="382">
        <v>1375.4642857142858</v>
      </c>
      <c r="D142" s="47"/>
      <c r="E142" s="47"/>
      <c r="F142" s="47"/>
      <c r="G142" s="47"/>
      <c r="H142" s="47"/>
      <c r="I142" s="47"/>
      <c r="J142" s="47"/>
      <c r="K142" s="47"/>
      <c r="L142" s="47"/>
      <c r="M142" s="47"/>
      <c r="N142" s="47"/>
      <c r="O142" s="47"/>
      <c r="P142" s="47"/>
      <c r="Q142" s="47"/>
      <c r="R142" s="47"/>
      <c r="S142" s="47"/>
      <c r="T142" s="47"/>
      <c r="U142" s="47"/>
      <c r="V142" s="47"/>
      <c r="W142" s="47"/>
      <c r="X142" s="192"/>
    </row>
    <row r="143" spans="1:24">
      <c r="A143" s="365" t="s">
        <v>233</v>
      </c>
      <c r="B143" s="382">
        <v>1032.75</v>
      </c>
      <c r="D143" s="47"/>
      <c r="E143" s="47"/>
      <c r="F143" s="47"/>
      <c r="G143" s="47"/>
      <c r="H143" s="47"/>
      <c r="I143" s="47"/>
      <c r="J143" s="47"/>
      <c r="K143" s="47"/>
      <c r="L143" s="47"/>
      <c r="M143" s="47"/>
      <c r="N143" s="47"/>
      <c r="O143" s="47"/>
      <c r="P143" s="47"/>
      <c r="Q143" s="47"/>
      <c r="R143" s="47"/>
      <c r="S143" s="47"/>
      <c r="T143" s="47"/>
      <c r="U143" s="47"/>
      <c r="V143" s="47"/>
      <c r="W143" s="47"/>
      <c r="X143" s="192"/>
    </row>
    <row r="144" spans="1:24">
      <c r="A144" s="385">
        <v>2</v>
      </c>
      <c r="B144" s="382">
        <v>1032.75</v>
      </c>
      <c r="D144" s="47"/>
      <c r="E144" s="47"/>
      <c r="F144" s="47"/>
      <c r="G144" s="47"/>
      <c r="H144" s="47"/>
      <c r="I144" s="47"/>
      <c r="J144" s="47"/>
      <c r="K144" s="47"/>
      <c r="L144" s="47"/>
      <c r="M144" s="47"/>
      <c r="N144" s="47"/>
      <c r="O144" s="47"/>
      <c r="P144" s="47"/>
      <c r="Q144" s="47"/>
      <c r="R144" s="47"/>
      <c r="S144" s="47"/>
      <c r="T144" s="47"/>
      <c r="U144" s="47"/>
      <c r="V144" s="47"/>
      <c r="W144" s="47"/>
      <c r="X144" s="192"/>
    </row>
    <row r="145" spans="1:24">
      <c r="A145" s="365" t="s">
        <v>235</v>
      </c>
      <c r="B145" s="382">
        <v>1632.5</v>
      </c>
      <c r="D145" s="47"/>
      <c r="E145" s="47"/>
      <c r="F145" s="47"/>
      <c r="G145" s="47"/>
      <c r="H145" s="47"/>
      <c r="I145" s="47"/>
      <c r="J145" s="47"/>
      <c r="K145" s="47"/>
      <c r="L145" s="47"/>
      <c r="M145" s="47"/>
      <c r="N145" s="47"/>
      <c r="O145" s="47"/>
      <c r="P145" s="47"/>
      <c r="Q145" s="47"/>
      <c r="R145" s="47"/>
      <c r="S145" s="47"/>
      <c r="T145" s="47"/>
      <c r="U145" s="47"/>
      <c r="V145" s="47"/>
      <c r="W145" s="47"/>
      <c r="X145" s="192"/>
    </row>
    <row r="146" spans="1:24">
      <c r="A146" s="385">
        <v>1</v>
      </c>
      <c r="B146" s="382">
        <v>137.75</v>
      </c>
      <c r="D146" s="47"/>
      <c r="E146" s="47"/>
      <c r="F146" s="47"/>
      <c r="G146" s="47"/>
      <c r="H146" s="47"/>
      <c r="I146" s="47"/>
      <c r="J146" s="47"/>
      <c r="K146" s="47"/>
      <c r="L146" s="47"/>
      <c r="M146" s="47"/>
      <c r="N146" s="47"/>
      <c r="O146" s="47"/>
      <c r="P146" s="47"/>
      <c r="Q146" s="47"/>
      <c r="R146" s="47"/>
      <c r="S146" s="47"/>
      <c r="T146" s="47"/>
      <c r="U146" s="47"/>
      <c r="V146" s="47"/>
      <c r="W146" s="47"/>
      <c r="X146" s="192"/>
    </row>
    <row r="147" spans="1:24">
      <c r="A147" s="385">
        <v>7</v>
      </c>
      <c r="B147" s="382">
        <v>2130.75</v>
      </c>
      <c r="D147" s="47"/>
      <c r="E147" s="47"/>
      <c r="F147" s="47"/>
      <c r="G147" s="47"/>
      <c r="H147" s="47"/>
      <c r="I147" s="47"/>
      <c r="J147" s="47"/>
      <c r="K147" s="47"/>
      <c r="L147" s="47"/>
      <c r="M147" s="47"/>
      <c r="N147" s="47"/>
      <c r="O147" s="47"/>
      <c r="P147" s="47"/>
      <c r="Q147" s="47"/>
      <c r="R147" s="47"/>
      <c r="S147" s="47"/>
      <c r="T147" s="47"/>
      <c r="U147" s="47"/>
      <c r="V147" s="47"/>
      <c r="W147" s="47"/>
      <c r="X147" s="192"/>
    </row>
    <row r="148" spans="1:24">
      <c r="A148" s="383" t="s">
        <v>256</v>
      </c>
      <c r="B148" s="384">
        <v>1546.9107142857142</v>
      </c>
      <c r="D148" s="47"/>
      <c r="E148" s="47"/>
      <c r="F148" s="47"/>
      <c r="G148" s="47"/>
      <c r="H148" s="47"/>
      <c r="I148" s="47"/>
      <c r="J148" s="47"/>
      <c r="K148" s="47"/>
      <c r="L148" s="47"/>
      <c r="M148" s="47"/>
      <c r="N148" s="47"/>
      <c r="O148" s="47"/>
      <c r="P148" s="47"/>
      <c r="Q148" s="47"/>
      <c r="R148" s="47"/>
      <c r="S148" s="47"/>
      <c r="T148" s="47"/>
      <c r="U148" s="47"/>
      <c r="V148" s="47"/>
      <c r="W148" s="47"/>
      <c r="X148" s="192"/>
    </row>
    <row r="149" spans="1:24">
      <c r="D149" s="47"/>
      <c r="E149" s="47"/>
      <c r="F149" s="47"/>
      <c r="G149" s="47"/>
      <c r="H149" s="47"/>
      <c r="I149" s="47"/>
      <c r="J149" s="47"/>
      <c r="K149" s="47"/>
      <c r="L149" s="47"/>
      <c r="M149" s="47"/>
      <c r="N149" s="47"/>
      <c r="O149" s="47"/>
      <c r="P149" s="47"/>
      <c r="Q149" s="47"/>
      <c r="R149" s="47"/>
      <c r="S149" s="47"/>
      <c r="T149" s="47"/>
      <c r="U149" s="47"/>
      <c r="V149" s="47"/>
      <c r="W149" s="47"/>
      <c r="X149" s="192"/>
    </row>
    <row r="150" spans="1:24">
      <c r="D150" s="47"/>
      <c r="E150" s="47"/>
      <c r="F150" s="47"/>
      <c r="G150" s="47"/>
      <c r="H150" s="47"/>
      <c r="I150" s="47"/>
      <c r="J150" s="47"/>
      <c r="K150" s="47"/>
      <c r="L150" s="47"/>
      <c r="M150" s="47"/>
      <c r="N150" s="47"/>
      <c r="O150" s="47"/>
      <c r="P150" s="47"/>
      <c r="Q150" s="47"/>
      <c r="R150" s="47"/>
      <c r="S150" s="47"/>
      <c r="T150" s="47"/>
      <c r="U150" s="47"/>
      <c r="V150" s="47"/>
      <c r="W150" s="47"/>
      <c r="X150" s="192"/>
    </row>
    <row r="151" spans="1:24">
      <c r="A151" s="546">
        <v>2010</v>
      </c>
      <c r="B151" s="547"/>
      <c r="C151" s="547"/>
      <c r="D151" s="47"/>
      <c r="E151" s="47"/>
      <c r="F151" s="47"/>
      <c r="G151" s="47"/>
      <c r="H151" s="47"/>
      <c r="I151" s="47"/>
      <c r="J151" s="47"/>
      <c r="K151" s="47"/>
      <c r="L151" s="47"/>
      <c r="M151" s="47"/>
      <c r="N151" s="47"/>
      <c r="O151" s="47"/>
      <c r="P151" s="47"/>
      <c r="Q151" s="47"/>
      <c r="R151" s="47"/>
      <c r="S151" s="47"/>
      <c r="T151" s="47"/>
      <c r="U151" s="47"/>
      <c r="V151" s="47"/>
      <c r="W151" s="47"/>
      <c r="X151" s="192"/>
    </row>
    <row r="152" spans="1:24">
      <c r="A152" s="191" t="s">
        <v>1110</v>
      </c>
      <c r="B152" s="190">
        <f>GETPIVOTDATA("Q1_VALUE",$A$134,"Name","DECKER COAL CO (EAST MINE)","PIPE",2,"Sample name with unit","Flow rate-GPM","Year",2010)+GETPIVOTDATA("Q1_VALUE",$A$134,"Name","DECKER COAL CO (WEST MINE)","PIPE",1,"Sample name with unit","Flow rate-GPM","Year",2010)+GETPIVOTDATA("Q1_VALUE",$A$134,"Name","DECKER COAL CO (WEST MINE)","PIPE",7,"Sample name with unit","Flow rate-GPM","Year",2010)</f>
        <v>4037.1666666666665</v>
      </c>
      <c r="C152" s="255" t="s">
        <v>1107</v>
      </c>
      <c r="D152" s="47"/>
      <c r="E152" s="47"/>
      <c r="F152" s="47"/>
      <c r="G152" s="47"/>
      <c r="H152" s="47"/>
      <c r="I152" s="47"/>
      <c r="J152" s="47"/>
      <c r="K152" s="47"/>
      <c r="L152" s="47"/>
      <c r="M152" s="47"/>
      <c r="N152" s="47"/>
      <c r="O152" s="47"/>
      <c r="P152" s="47"/>
      <c r="Q152" s="47"/>
      <c r="R152" s="47"/>
      <c r="S152" s="47"/>
      <c r="T152" s="47"/>
      <c r="U152" s="47"/>
      <c r="V152" s="47"/>
      <c r="W152" s="47"/>
      <c r="X152" s="192"/>
    </row>
    <row r="153" spans="1:24">
      <c r="A153" s="132"/>
      <c r="B153" s="190">
        <f>B152*Conversions!$D$4</f>
        <v>15282.338257823332</v>
      </c>
      <c r="C153" s="255" t="s">
        <v>1108</v>
      </c>
      <c r="D153" s="47"/>
      <c r="E153" s="47"/>
      <c r="F153" s="47"/>
      <c r="G153" s="47"/>
      <c r="H153" s="47"/>
      <c r="I153" s="47"/>
      <c r="J153" s="47"/>
      <c r="K153" s="47"/>
      <c r="L153" s="47"/>
      <c r="M153" s="47"/>
      <c r="N153" s="47"/>
      <c r="O153" s="47"/>
      <c r="P153" s="47"/>
      <c r="Q153" s="47"/>
      <c r="R153" s="47"/>
      <c r="S153" s="47"/>
      <c r="T153" s="47"/>
      <c r="U153" s="47"/>
      <c r="V153" s="47"/>
      <c r="W153" s="47"/>
      <c r="X153" s="192"/>
    </row>
    <row r="154" spans="1:24">
      <c r="A154" s="132"/>
      <c r="B154" s="190">
        <f>B153*60*24</f>
        <v>22006567.091265596</v>
      </c>
      <c r="C154" s="255" t="s">
        <v>1109</v>
      </c>
      <c r="D154" s="47"/>
      <c r="E154" s="47"/>
      <c r="F154" s="47"/>
      <c r="G154" s="47"/>
      <c r="H154" s="47"/>
      <c r="I154" s="47"/>
      <c r="J154" s="47"/>
      <c r="K154" s="47"/>
      <c r="L154" s="47"/>
      <c r="M154" s="47"/>
      <c r="N154" s="47"/>
      <c r="O154" s="47"/>
      <c r="P154" s="47"/>
      <c r="Q154" s="47"/>
      <c r="R154" s="47"/>
      <c r="S154" s="47"/>
      <c r="T154" s="47"/>
      <c r="U154" s="47"/>
      <c r="V154" s="47"/>
      <c r="W154" s="47"/>
      <c r="X154" s="192"/>
    </row>
    <row r="155" spans="1:24">
      <c r="A155" s="191" t="s">
        <v>1111</v>
      </c>
      <c r="B155" s="366">
        <f>W135</f>
        <v>2966904</v>
      </c>
      <c r="C155" s="255" t="s">
        <v>1112</v>
      </c>
      <c r="D155" s="47"/>
      <c r="E155" s="47"/>
      <c r="F155" s="47"/>
      <c r="G155" s="47"/>
      <c r="H155" s="47"/>
      <c r="I155" s="47"/>
      <c r="J155" s="47"/>
      <c r="K155" s="47"/>
      <c r="L155" s="47"/>
      <c r="M155" s="47"/>
      <c r="N155" s="47"/>
      <c r="O155" s="47"/>
      <c r="P155" s="47"/>
      <c r="Q155" s="47"/>
      <c r="R155" s="47"/>
      <c r="S155" s="47"/>
      <c r="T155" s="47"/>
      <c r="U155" s="47"/>
      <c r="V155" s="47"/>
      <c r="W155" s="47"/>
      <c r="X155" s="192"/>
    </row>
    <row r="156" spans="1:24">
      <c r="A156" s="132"/>
      <c r="B156" s="367">
        <f>B155*Conversions!D9</f>
        <v>2691530033.8449602</v>
      </c>
      <c r="C156" s="255" t="s">
        <v>238</v>
      </c>
      <c r="D156" s="47"/>
      <c r="E156" s="47"/>
      <c r="F156" s="47"/>
      <c r="G156" s="47"/>
      <c r="H156" s="47"/>
      <c r="I156" s="47"/>
      <c r="J156" s="47"/>
      <c r="K156" s="47"/>
      <c r="L156" s="47"/>
      <c r="M156" s="47"/>
      <c r="N156" s="47"/>
      <c r="O156" s="47"/>
      <c r="P156" s="47"/>
      <c r="Q156" s="47"/>
      <c r="R156" s="47"/>
      <c r="S156" s="47"/>
      <c r="T156" s="47"/>
      <c r="U156" s="47"/>
      <c r="V156" s="47"/>
      <c r="W156" s="47"/>
      <c r="X156" s="192"/>
    </row>
    <row r="157" spans="1:24">
      <c r="A157" s="132"/>
      <c r="B157" s="368">
        <f>B156/Conversions!$D$51</f>
        <v>7369007.6217521159</v>
      </c>
      <c r="C157" s="255" t="s">
        <v>806</v>
      </c>
      <c r="D157" s="47"/>
      <c r="E157" s="47"/>
      <c r="F157" s="47"/>
      <c r="G157" s="47"/>
      <c r="H157" s="47"/>
      <c r="I157" s="47"/>
      <c r="J157" s="47"/>
      <c r="K157" s="47"/>
      <c r="L157" s="47"/>
      <c r="M157" s="47"/>
      <c r="N157" s="47"/>
      <c r="O157" s="47"/>
      <c r="P157" s="47"/>
      <c r="Q157" s="47"/>
      <c r="R157" s="47"/>
      <c r="S157" s="47"/>
      <c r="T157" s="47"/>
      <c r="U157" s="47"/>
      <c r="V157" s="47"/>
      <c r="W157" s="47"/>
      <c r="X157" s="192"/>
    </row>
    <row r="158" spans="1:24">
      <c r="A158" s="191" t="s">
        <v>1115</v>
      </c>
      <c r="B158" s="367">
        <f>B154/$B$157</f>
        <v>2.9863678015891555</v>
      </c>
      <c r="C158" s="255" t="s">
        <v>877</v>
      </c>
      <c r="D158" s="47"/>
      <c r="E158" s="47"/>
      <c r="F158" s="47"/>
      <c r="G158" s="47"/>
      <c r="H158" s="47"/>
      <c r="I158" s="47"/>
      <c r="J158" s="47"/>
      <c r="K158" s="47"/>
      <c r="L158" s="47"/>
      <c r="M158" s="47"/>
      <c r="N158" s="47"/>
      <c r="O158" s="47"/>
      <c r="P158" s="47"/>
      <c r="Q158" s="47"/>
      <c r="R158" s="47"/>
      <c r="S158" s="47"/>
      <c r="T158" s="47"/>
      <c r="U158" s="47"/>
      <c r="V158" s="47"/>
      <c r="W158" s="47"/>
      <c r="X158" s="192"/>
    </row>
    <row r="159" spans="1:24">
      <c r="A159" s="132"/>
      <c r="B159" s="47"/>
      <c r="C159" s="47"/>
      <c r="D159" s="47"/>
      <c r="E159" s="47"/>
      <c r="F159" s="47"/>
      <c r="G159" s="47"/>
      <c r="H159" s="47"/>
      <c r="I159" s="47"/>
      <c r="J159" s="47"/>
      <c r="K159" s="47"/>
      <c r="L159" s="47"/>
      <c r="M159" s="47"/>
      <c r="N159" s="47"/>
      <c r="O159" s="47"/>
      <c r="P159" s="47"/>
      <c r="Q159" s="47"/>
      <c r="R159" s="47"/>
      <c r="S159" s="47"/>
      <c r="T159" s="47"/>
      <c r="U159" s="47"/>
      <c r="V159" s="47"/>
      <c r="W159" s="47"/>
      <c r="X159" s="192"/>
    </row>
    <row r="160" spans="1:24">
      <c r="A160" s="546">
        <v>2011</v>
      </c>
      <c r="B160" s="547"/>
      <c r="C160" s="547"/>
      <c r="D160" s="47"/>
      <c r="H160" s="47"/>
      <c r="I160" s="47"/>
      <c r="J160" s="47"/>
      <c r="K160" s="47"/>
      <c r="L160" s="47"/>
      <c r="M160" s="47"/>
      <c r="N160" s="47"/>
      <c r="O160" s="47"/>
      <c r="P160" s="47"/>
      <c r="Q160" s="47"/>
      <c r="R160" s="47"/>
      <c r="S160" s="47"/>
      <c r="T160" s="47"/>
      <c r="U160" s="47"/>
      <c r="V160" s="47"/>
      <c r="W160" s="47"/>
      <c r="X160" s="192"/>
    </row>
    <row r="161" spans="1:24">
      <c r="A161" s="191" t="s">
        <v>1110</v>
      </c>
      <c r="B161" s="190">
        <f>GETPIVOTDATA("Q1_VALUE",$A$134,"Name","DECKER COAL CO (EAST MINE)","Sample name with unit","Flow rate-GPM","Year",2011)+GETPIVOTDATA("Q1_VALUE",$A$134,"Name","DECKER COAL CO (WEST MINE)","Sample name with unit","Flow rate-GPM","Year",2011)</f>
        <v>2665.25</v>
      </c>
      <c r="C161" s="255" t="s">
        <v>1107</v>
      </c>
      <c r="D161" s="47"/>
      <c r="H161" s="47"/>
      <c r="I161" s="47"/>
      <c r="J161" s="47"/>
      <c r="K161" s="47"/>
      <c r="L161" s="47"/>
      <c r="M161" s="47"/>
      <c r="N161" s="47"/>
      <c r="O161" s="47"/>
      <c r="P161" s="47"/>
      <c r="Q161" s="47"/>
      <c r="R161" s="47"/>
      <c r="S161" s="47"/>
      <c r="T161" s="47"/>
      <c r="U161" s="47"/>
      <c r="V161" s="47"/>
      <c r="W161" s="47"/>
      <c r="X161" s="192"/>
    </row>
    <row r="162" spans="1:24">
      <c r="A162" s="132"/>
      <c r="B162" s="190">
        <f>B161*Conversions!$D$4</f>
        <v>10089.068746645</v>
      </c>
      <c r="C162" s="255" t="s">
        <v>1108</v>
      </c>
      <c r="D162" s="47"/>
      <c r="H162" s="47"/>
      <c r="I162" s="47"/>
      <c r="J162" s="47"/>
      <c r="K162" s="47"/>
      <c r="L162" s="47"/>
      <c r="M162" s="47"/>
      <c r="N162" s="47"/>
      <c r="O162" s="47"/>
      <c r="P162" s="47"/>
      <c r="Q162" s="47"/>
      <c r="R162" s="47"/>
      <c r="S162" s="47"/>
      <c r="T162" s="47"/>
      <c r="U162" s="47"/>
      <c r="V162" s="47"/>
      <c r="W162" s="47"/>
      <c r="X162" s="192"/>
    </row>
    <row r="163" spans="1:24">
      <c r="A163" s="132"/>
      <c r="B163" s="190">
        <f>B162*60*24</f>
        <v>14528258.9951688</v>
      </c>
      <c r="C163" s="255" t="s">
        <v>1109</v>
      </c>
      <c r="D163" s="47"/>
      <c r="H163" s="47"/>
      <c r="I163" s="47"/>
      <c r="J163" s="47"/>
      <c r="K163" s="47"/>
      <c r="L163" s="47"/>
      <c r="M163" s="47"/>
      <c r="N163" s="47"/>
      <c r="O163" s="47"/>
      <c r="P163" s="47"/>
      <c r="Q163" s="47"/>
      <c r="R163" s="47"/>
      <c r="S163" s="47"/>
      <c r="T163" s="47"/>
      <c r="U163" s="47"/>
      <c r="V163" s="47"/>
      <c r="W163" s="47"/>
      <c r="X163" s="192"/>
    </row>
    <row r="164" spans="1:24">
      <c r="A164" s="191" t="s">
        <v>1111</v>
      </c>
      <c r="B164" s="366">
        <f>W136</f>
        <v>3095747</v>
      </c>
      <c r="C164" s="255" t="s">
        <v>1112</v>
      </c>
      <c r="D164" s="47"/>
      <c r="H164" s="47"/>
      <c r="I164" s="47"/>
      <c r="J164" s="47"/>
      <c r="K164" s="47"/>
      <c r="L164" s="47"/>
      <c r="M164" s="47"/>
      <c r="N164" s="47"/>
      <c r="O164" s="47"/>
      <c r="P164" s="47"/>
      <c r="Q164" s="47"/>
      <c r="R164" s="47"/>
      <c r="S164" s="47"/>
      <c r="T164" s="47"/>
      <c r="U164" s="47"/>
      <c r="V164" s="47"/>
      <c r="W164" s="47"/>
      <c r="X164" s="192"/>
    </row>
    <row r="165" spans="1:24">
      <c r="A165" s="132"/>
      <c r="B165" s="367">
        <f>B164*Conversions!D9</f>
        <v>2808414437.3007803</v>
      </c>
      <c r="C165" s="255" t="s">
        <v>238</v>
      </c>
      <c r="D165" s="47"/>
      <c r="H165" s="47"/>
      <c r="I165" s="47"/>
      <c r="J165" s="47"/>
      <c r="K165" s="47"/>
      <c r="L165" s="47"/>
      <c r="M165" s="47"/>
      <c r="N165" s="47"/>
      <c r="O165" s="47"/>
      <c r="P165" s="47"/>
      <c r="Q165" s="47"/>
      <c r="R165" s="47"/>
      <c r="S165" s="47"/>
      <c r="T165" s="47"/>
      <c r="U165" s="47"/>
      <c r="V165" s="47"/>
      <c r="W165" s="47"/>
      <c r="X165" s="192"/>
    </row>
    <row r="166" spans="1:24">
      <c r="A166" s="132"/>
      <c r="B166" s="368">
        <f>B165/Conversions!$D$51</f>
        <v>7689019.6777570983</v>
      </c>
      <c r="C166" s="255" t="s">
        <v>806</v>
      </c>
      <c r="D166" s="47"/>
      <c r="H166" s="47"/>
      <c r="I166" s="47"/>
      <c r="J166" s="47"/>
      <c r="K166" s="47"/>
      <c r="L166" s="47"/>
      <c r="M166" s="47"/>
      <c r="N166" s="47"/>
      <c r="O166" s="47"/>
      <c r="P166" s="47"/>
      <c r="Q166" s="47"/>
      <c r="R166" s="47"/>
      <c r="S166" s="47"/>
      <c r="T166" s="47"/>
      <c r="U166" s="47"/>
      <c r="V166" s="47"/>
      <c r="W166" s="47"/>
      <c r="X166" s="192"/>
    </row>
    <row r="167" spans="1:24">
      <c r="A167" s="191" t="s">
        <v>1115</v>
      </c>
      <c r="B167" s="367">
        <f>B163/$B$166</f>
        <v>1.8894813128384034</v>
      </c>
      <c r="C167" s="255" t="s">
        <v>877</v>
      </c>
      <c r="D167" s="47"/>
      <c r="H167" s="47"/>
      <c r="I167" s="47"/>
      <c r="J167" s="47"/>
      <c r="K167" s="47"/>
      <c r="L167" s="47"/>
      <c r="M167" s="47"/>
      <c r="N167" s="47"/>
      <c r="O167" s="47"/>
      <c r="P167" s="47"/>
      <c r="Q167" s="47"/>
      <c r="R167" s="47"/>
      <c r="S167" s="47"/>
      <c r="T167" s="47"/>
      <c r="U167" s="47"/>
      <c r="V167" s="47"/>
      <c r="W167" s="47"/>
      <c r="X167" s="192"/>
    </row>
    <row r="168" spans="1:24">
      <c r="A168" s="132"/>
      <c r="B168" s="47"/>
      <c r="C168" s="47"/>
      <c r="D168" s="47"/>
      <c r="H168" s="47"/>
      <c r="I168" s="47"/>
      <c r="J168" s="47"/>
      <c r="K168" s="47"/>
      <c r="L168" s="47"/>
      <c r="M168" s="47"/>
      <c r="N168" s="47"/>
      <c r="O168" s="47"/>
      <c r="P168" s="47"/>
      <c r="Q168" s="47"/>
      <c r="R168" s="47"/>
      <c r="S168" s="47"/>
      <c r="T168" s="47"/>
      <c r="U168" s="47"/>
      <c r="V168" s="47"/>
      <c r="W168" s="47"/>
      <c r="X168" s="192"/>
    </row>
    <row r="169" spans="1:24">
      <c r="A169" s="369" t="s">
        <v>151</v>
      </c>
      <c r="B169" s="404">
        <f>AVERAGE(B158,B167)</f>
        <v>2.4379245572137793</v>
      </c>
      <c r="C169" s="273" t="s">
        <v>877</v>
      </c>
      <c r="D169" s="47"/>
      <c r="H169" s="47"/>
      <c r="I169" s="47"/>
      <c r="J169" s="47"/>
      <c r="K169" s="47"/>
      <c r="L169" s="47"/>
      <c r="M169" s="47"/>
      <c r="N169" s="47"/>
      <c r="O169" s="47"/>
      <c r="P169" s="47"/>
      <c r="Q169" s="47"/>
      <c r="R169" s="47"/>
      <c r="S169" s="47"/>
      <c r="T169" s="47"/>
      <c r="U169" s="47"/>
      <c r="V169" s="47"/>
      <c r="W169" s="47"/>
      <c r="X169" s="192"/>
    </row>
    <row r="170" spans="1:24">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141"/>
    </row>
  </sheetData>
  <autoFilter ref="DY31:EQ52"/>
  <mergeCells count="4">
    <mergeCell ref="A56:D56"/>
    <mergeCell ref="A132:E132"/>
    <mergeCell ref="A160:C160"/>
    <mergeCell ref="A151:C151"/>
  </mergeCells>
  <dataValidations disablePrompts="1" count="1">
    <dataValidation type="decimal" allowBlank="1" showInputMessage="1" showErrorMessage="1" errorTitle="Bad Data Value" error="You must enter a number between 0 and 99999.99" sqref="AJ32:AK87 BA88:BC110 DE32:DK110 CR32:DC110 BR32:BR110 BN32:BN87 AT32:AW110 BY32:CC110 AC32:AD87 AM32:AM87">
      <formula1>0</formula1>
      <formula2>99999.99</formula2>
    </dataValidation>
  </dataValidations>
  <pageMargins left="0.7" right="0.7" top="0.75" bottom="0.75" header="0.3" footer="0.3"/>
  <pageSetup orientation="portrait" r:id="rId4"/>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51"/>
  <sheetViews>
    <sheetView workbookViewId="0">
      <selection activeCell="D5" sqref="D5"/>
    </sheetView>
  </sheetViews>
  <sheetFormatPr defaultRowHeight="12.75"/>
  <cols>
    <col min="2" max="2" width="9.140625" style="121"/>
    <col min="3" max="3" width="24.7109375" bestFit="1" customWidth="1"/>
    <col min="4" max="4" width="9.140625" style="121"/>
    <col min="6" max="6" width="9.140625" customWidth="1"/>
    <col min="9" max="9" width="11.140625" bestFit="1" customWidth="1"/>
    <col min="14" max="14" width="15.7109375" customWidth="1"/>
    <col min="15" max="15" width="12" customWidth="1"/>
    <col min="16" max="16" width="11.85546875" customWidth="1"/>
  </cols>
  <sheetData>
    <row r="1" spans="1:38" ht="20.25">
      <c r="A1" s="45"/>
      <c r="B1" s="120"/>
      <c r="C1" s="45"/>
      <c r="D1" s="120"/>
      <c r="E1" s="45"/>
      <c r="F1" s="45"/>
      <c r="G1" s="45"/>
      <c r="H1" s="66" t="s">
        <v>170</v>
      </c>
      <c r="N1" s="45"/>
      <c r="O1" s="45"/>
      <c r="P1" s="45"/>
      <c r="Q1" s="45"/>
      <c r="R1" s="45"/>
      <c r="S1" s="45"/>
      <c r="T1" s="45"/>
      <c r="U1" s="45"/>
      <c r="V1" s="45"/>
      <c r="W1" s="45"/>
      <c r="X1" s="45"/>
      <c r="Y1" s="45"/>
      <c r="Z1" s="45"/>
      <c r="AA1" s="45"/>
      <c r="AB1" s="45"/>
      <c r="AC1" s="45"/>
      <c r="AD1" s="45"/>
      <c r="AE1" s="45"/>
      <c r="AF1" s="45"/>
      <c r="AG1" s="45"/>
      <c r="AH1" s="45"/>
      <c r="AI1" s="45"/>
      <c r="AJ1" s="45"/>
      <c r="AK1" s="45"/>
      <c r="AL1" s="45"/>
    </row>
    <row r="3" spans="1:38">
      <c r="B3" s="548" t="s">
        <v>164</v>
      </c>
      <c r="C3" s="548"/>
      <c r="D3" s="548"/>
      <c r="E3" s="548"/>
      <c r="I3" s="50" t="s">
        <v>60</v>
      </c>
      <c r="J3" s="50" t="s">
        <v>251</v>
      </c>
    </row>
    <row r="4" spans="1:38">
      <c r="B4">
        <v>1</v>
      </c>
      <c r="C4" s="43" t="s">
        <v>209</v>
      </c>
      <c r="D4">
        <f>3.78541178</f>
        <v>3.78541178</v>
      </c>
      <c r="E4" s="43" t="s">
        <v>150</v>
      </c>
      <c r="H4" s="67"/>
      <c r="I4" s="106"/>
    </row>
    <row r="5" spans="1:38">
      <c r="B5">
        <v>1</v>
      </c>
      <c r="C5" s="43" t="s">
        <v>239</v>
      </c>
      <c r="D5">
        <f>1/23.8</f>
        <v>4.2016806722689072E-2</v>
      </c>
      <c r="E5" s="43" t="s">
        <v>240</v>
      </c>
      <c r="I5" s="119"/>
      <c r="J5" s="43"/>
    </row>
    <row r="6" spans="1:38">
      <c r="B6">
        <v>1</v>
      </c>
      <c r="C6" t="s">
        <v>241</v>
      </c>
      <c r="D6">
        <v>1000</v>
      </c>
      <c r="E6" t="s">
        <v>150</v>
      </c>
      <c r="I6" s="119"/>
    </row>
    <row r="7" spans="1:38">
      <c r="B7">
        <v>1</v>
      </c>
      <c r="C7" t="s">
        <v>209</v>
      </c>
      <c r="D7">
        <f>3.78541178/1000</f>
        <v>3.7854117800000002E-3</v>
      </c>
      <c r="E7" t="s">
        <v>241</v>
      </c>
      <c r="I7" s="119"/>
    </row>
    <row r="8" spans="1:38">
      <c r="B8">
        <v>1</v>
      </c>
      <c r="C8" t="s">
        <v>242</v>
      </c>
      <c r="D8">
        <v>42</v>
      </c>
      <c r="E8" t="s">
        <v>209</v>
      </c>
      <c r="I8" s="106"/>
    </row>
    <row r="9" spans="1:38">
      <c r="B9">
        <v>1</v>
      </c>
      <c r="C9" t="s">
        <v>243</v>
      </c>
      <c r="D9">
        <f>907.18474</f>
        <v>907.18474000000003</v>
      </c>
      <c r="E9" t="s">
        <v>148</v>
      </c>
      <c r="I9" s="106"/>
    </row>
    <row r="10" spans="1:38">
      <c r="B10">
        <v>1</v>
      </c>
      <c r="C10" t="s">
        <v>148</v>
      </c>
      <c r="D10">
        <f>CONVERT(1,"kg","lbm")</f>
        <v>2.2046226218487757</v>
      </c>
      <c r="E10" t="s">
        <v>240</v>
      </c>
      <c r="I10" s="106"/>
    </row>
    <row r="11" spans="1:38">
      <c r="B11">
        <v>1</v>
      </c>
      <c r="C11" t="s">
        <v>244</v>
      </c>
      <c r="D11">
        <v>13126</v>
      </c>
      <c r="E11" t="s">
        <v>245</v>
      </c>
      <c r="I11" s="106"/>
    </row>
    <row r="12" spans="1:38">
      <c r="B12">
        <v>1</v>
      </c>
      <c r="C12" t="s">
        <v>246</v>
      </c>
      <c r="D12">
        <f>10^6</f>
        <v>1000000</v>
      </c>
      <c r="E12" t="s">
        <v>245</v>
      </c>
      <c r="I12" s="106"/>
    </row>
    <row r="13" spans="1:38">
      <c r="B13">
        <v>1</v>
      </c>
      <c r="C13" s="43" t="s">
        <v>247</v>
      </c>
      <c r="D13">
        <v>45</v>
      </c>
      <c r="E13" s="43" t="s">
        <v>240</v>
      </c>
      <c r="I13" s="175" t="s">
        <v>375</v>
      </c>
    </row>
    <row r="14" spans="1:38">
      <c r="B14">
        <v>1</v>
      </c>
      <c r="C14" s="43" t="s">
        <v>248</v>
      </c>
      <c r="D14" s="51">
        <v>27</v>
      </c>
      <c r="E14" s="43" t="s">
        <v>249</v>
      </c>
    </row>
    <row r="15" spans="1:38">
      <c r="B15">
        <v>1</v>
      </c>
      <c r="C15" s="43" t="s">
        <v>250</v>
      </c>
      <c r="D15">
        <f>D13*D14/D10</f>
        <v>551.11472954999999</v>
      </c>
      <c r="E15" s="43" t="s">
        <v>148</v>
      </c>
    </row>
    <row r="16" spans="1:38">
      <c r="B16">
        <v>1</v>
      </c>
      <c r="C16" s="43" t="s">
        <v>257</v>
      </c>
      <c r="D16">
        <v>43560</v>
      </c>
      <c r="E16" s="43" t="s">
        <v>258</v>
      </c>
    </row>
    <row r="17" spans="2:16" ht="13.5" thickBot="1">
      <c r="B17"/>
      <c r="C17" s="43" t="s">
        <v>259</v>
      </c>
      <c r="D17" s="51">
        <f>P39</f>
        <v>8252</v>
      </c>
      <c r="E17" s="43" t="s">
        <v>260</v>
      </c>
      <c r="I17" s="43" t="s">
        <v>370</v>
      </c>
      <c r="N17" s="1" t="s">
        <v>290</v>
      </c>
    </row>
    <row r="18" spans="2:16" ht="40.5" thickTop="1" thickBot="1">
      <c r="B18">
        <v>1</v>
      </c>
      <c r="C18" s="43" t="s">
        <v>261</v>
      </c>
      <c r="D18">
        <f>D17/10^6</f>
        <v>8.2520000000000007E-3</v>
      </c>
      <c r="E18" s="43" t="s">
        <v>262</v>
      </c>
      <c r="N18" s="149" t="s">
        <v>291</v>
      </c>
      <c r="O18" s="150" t="s">
        <v>292</v>
      </c>
      <c r="P18" s="151" t="s">
        <v>293</v>
      </c>
    </row>
    <row r="19" spans="2:16" ht="14.25" thickTop="1" thickBot="1">
      <c r="B19">
        <v>1</v>
      </c>
      <c r="C19" s="43" t="s">
        <v>263</v>
      </c>
      <c r="D19">
        <f>D18*D10</f>
        <v>1.8192545875496097E-2</v>
      </c>
      <c r="E19" s="43" t="s">
        <v>262</v>
      </c>
      <c r="N19" s="152" t="s">
        <v>294</v>
      </c>
      <c r="O19" s="153">
        <v>0</v>
      </c>
      <c r="P19" s="154">
        <v>25.77</v>
      </c>
    </row>
    <row r="20" spans="2:16" ht="13.5" thickBot="1">
      <c r="B20">
        <v>1</v>
      </c>
      <c r="C20" s="43" t="s">
        <v>264</v>
      </c>
      <c r="D20" s="148">
        <v>18397.106251973477</v>
      </c>
      <c r="E20" s="43" t="s">
        <v>245</v>
      </c>
      <c r="N20" s="152" t="s">
        <v>295</v>
      </c>
      <c r="O20" s="153">
        <v>11.04</v>
      </c>
      <c r="P20" s="154">
        <v>8.19</v>
      </c>
    </row>
    <row r="21" spans="2:16" ht="13.5" thickBot="1">
      <c r="B21">
        <v>1</v>
      </c>
      <c r="C21" s="43" t="s">
        <v>265</v>
      </c>
      <c r="D21">
        <f>D20*D10/10^6</f>
        <v>4.0558676619656266E-2</v>
      </c>
      <c r="E21" s="43" t="s">
        <v>262</v>
      </c>
      <c r="N21" s="152" t="s">
        <v>296</v>
      </c>
      <c r="O21" s="153">
        <v>40.869999999999997</v>
      </c>
      <c r="P21" s="154">
        <v>30.34</v>
      </c>
    </row>
    <row r="22" spans="2:16" ht="13.5" thickBot="1">
      <c r="B22"/>
      <c r="C22" s="43" t="s">
        <v>266</v>
      </c>
      <c r="D22">
        <v>7.09</v>
      </c>
      <c r="E22" s="43" t="s">
        <v>267</v>
      </c>
      <c r="N22" s="152" t="s">
        <v>297</v>
      </c>
      <c r="O22" s="153">
        <v>48.09</v>
      </c>
      <c r="P22" s="154">
        <v>35.700000000000003</v>
      </c>
    </row>
    <row r="23" spans="2:16" ht="13.5" thickBot="1">
      <c r="B23"/>
      <c r="C23" s="43" t="s">
        <v>266</v>
      </c>
      <c r="D23">
        <f>D22/D10</f>
        <v>3.2159699033</v>
      </c>
      <c r="E23" s="43" t="s">
        <v>268</v>
      </c>
      <c r="N23" s="155" t="s">
        <v>67</v>
      </c>
      <c r="O23" s="156">
        <v>100</v>
      </c>
      <c r="P23" s="157">
        <v>100</v>
      </c>
    </row>
    <row r="24" spans="2:16" ht="26.25" customHeight="1" thickTop="1" thickBot="1">
      <c r="B24"/>
      <c r="C24" s="43" t="s">
        <v>266</v>
      </c>
      <c r="D24">
        <f>D23/D4</f>
        <v>0.84956937057452708</v>
      </c>
      <c r="E24" s="43" t="s">
        <v>269</v>
      </c>
      <c r="N24" s="158" t="s">
        <v>298</v>
      </c>
      <c r="O24" s="159" t="s">
        <v>292</v>
      </c>
      <c r="P24" s="160" t="s">
        <v>293</v>
      </c>
    </row>
    <row r="25" spans="2:16" ht="14.25" thickTop="1" thickBot="1">
      <c r="B25">
        <v>1</v>
      </c>
      <c r="C25" s="43" t="s">
        <v>270</v>
      </c>
      <c r="D25">
        <v>1</v>
      </c>
      <c r="E25" s="43" t="s">
        <v>271</v>
      </c>
      <c r="N25" s="152" t="s">
        <v>299</v>
      </c>
      <c r="O25" s="153">
        <v>67.45</v>
      </c>
      <c r="P25" s="154">
        <v>50.07</v>
      </c>
    </row>
    <row r="26" spans="2:16" ht="13.5" thickBot="1">
      <c r="B26"/>
      <c r="D26"/>
      <c r="N26" s="152" t="s">
        <v>300</v>
      </c>
      <c r="O26" s="153">
        <v>4.5599999999999996</v>
      </c>
      <c r="P26" s="154">
        <v>3.38</v>
      </c>
    </row>
    <row r="27" spans="2:16" ht="13.5" thickBot="1">
      <c r="B27"/>
      <c r="D27"/>
      <c r="N27" s="152" t="s">
        <v>301</v>
      </c>
      <c r="O27" s="153">
        <v>0.96</v>
      </c>
      <c r="P27" s="154">
        <v>0.71</v>
      </c>
    </row>
    <row r="28" spans="2:16" ht="13.5" thickBot="1">
      <c r="B28">
        <v>1</v>
      </c>
      <c r="C28" t="s">
        <v>272</v>
      </c>
      <c r="D28">
        <v>3.21</v>
      </c>
      <c r="E28" t="s">
        <v>162</v>
      </c>
      <c r="F28" t="s">
        <v>273</v>
      </c>
      <c r="N28" s="152" t="s">
        <v>302</v>
      </c>
      <c r="O28" s="153">
        <v>0.98</v>
      </c>
      <c r="P28" s="154">
        <v>0.73</v>
      </c>
    </row>
    <row r="29" spans="2:16" ht="13.5" thickBot="1">
      <c r="B29">
        <v>1</v>
      </c>
      <c r="C29" t="s">
        <v>163</v>
      </c>
      <c r="D29">
        <f>D28/D35</f>
        <v>0.84799228896571988</v>
      </c>
      <c r="E29" t="s">
        <v>162</v>
      </c>
      <c r="N29" s="152" t="s">
        <v>303</v>
      </c>
      <c r="O29" s="153">
        <v>0.01</v>
      </c>
      <c r="P29" s="154">
        <v>0.01</v>
      </c>
    </row>
    <row r="30" spans="2:16" ht="13.5" thickBot="1">
      <c r="B30">
        <v>1</v>
      </c>
      <c r="C30" s="43" t="s">
        <v>274</v>
      </c>
      <c r="D30">
        <v>5280</v>
      </c>
      <c r="E30" s="43" t="s">
        <v>255</v>
      </c>
      <c r="N30" s="152" t="s">
        <v>295</v>
      </c>
      <c r="O30" s="153">
        <v>11.03</v>
      </c>
      <c r="P30" s="154">
        <v>8.19</v>
      </c>
    </row>
    <row r="31" spans="2:16" ht="13.5" thickBot="1">
      <c r="B31">
        <v>1</v>
      </c>
      <c r="C31" s="43" t="s">
        <v>257</v>
      </c>
      <c r="D31">
        <v>43560</v>
      </c>
      <c r="E31" s="43" t="s">
        <v>258</v>
      </c>
      <c r="N31" s="152" t="s">
        <v>294</v>
      </c>
      <c r="O31" s="153">
        <v>0</v>
      </c>
      <c r="P31" s="154">
        <v>25.77</v>
      </c>
    </row>
    <row r="32" spans="2:16" ht="13.5" thickBot="1">
      <c r="B32">
        <v>1</v>
      </c>
      <c r="C32" s="43" t="s">
        <v>148</v>
      </c>
      <c r="D32">
        <v>1000</v>
      </c>
      <c r="E32" s="43" t="s">
        <v>210</v>
      </c>
      <c r="N32" s="152" t="s">
        <v>304</v>
      </c>
      <c r="O32" s="153">
        <v>15.01</v>
      </c>
      <c r="P32" s="154">
        <v>11.14</v>
      </c>
    </row>
    <row r="33" spans="2:16" ht="13.5" thickBot="1">
      <c r="B33">
        <v>1</v>
      </c>
      <c r="C33" s="43" t="s">
        <v>275</v>
      </c>
      <c r="D33">
        <f>2204.62262</f>
        <v>2204.6226200000001</v>
      </c>
      <c r="E33" s="43" t="s">
        <v>240</v>
      </c>
      <c r="N33" s="155" t="s">
        <v>67</v>
      </c>
      <c r="O33" s="156">
        <v>100</v>
      </c>
      <c r="P33" s="157">
        <v>100</v>
      </c>
    </row>
    <row r="34" spans="2:16" ht="13.5" thickTop="1">
      <c r="B34">
        <v>1</v>
      </c>
      <c r="C34" s="43" t="s">
        <v>275</v>
      </c>
      <c r="D34" s="43">
        <v>1000</v>
      </c>
      <c r="E34" s="43" t="s">
        <v>148</v>
      </c>
      <c r="N34" s="549" t="s">
        <v>305</v>
      </c>
      <c r="O34" s="161" t="s">
        <v>306</v>
      </c>
      <c r="P34" s="551" t="s">
        <v>293</v>
      </c>
    </row>
    <row r="35" spans="2:16" ht="26.25" thickBot="1">
      <c r="B35">
        <v>1</v>
      </c>
      <c r="C35" s="43" t="s">
        <v>276</v>
      </c>
      <c r="D35">
        <f>3.78541178</f>
        <v>3.78541178</v>
      </c>
      <c r="E35" s="43" t="s">
        <v>277</v>
      </c>
      <c r="N35" s="550"/>
      <c r="O35" s="159" t="s">
        <v>307</v>
      </c>
      <c r="P35" s="552"/>
    </row>
    <row r="36" spans="2:16" ht="14.25" thickTop="1" thickBot="1">
      <c r="B36">
        <v>1</v>
      </c>
      <c r="C36" s="43" t="s">
        <v>278</v>
      </c>
      <c r="D36" s="180">
        <f>0.45359237</f>
        <v>0.45359237000000002</v>
      </c>
      <c r="E36" s="43" t="s">
        <v>148</v>
      </c>
      <c r="N36" s="152" t="s">
        <v>308</v>
      </c>
      <c r="O36" s="162">
        <v>26787</v>
      </c>
      <c r="P36" s="163">
        <v>19920</v>
      </c>
    </row>
    <row r="37" spans="2:16" ht="13.5" thickBot="1">
      <c r="B37">
        <v>1</v>
      </c>
      <c r="C37" s="52" t="s">
        <v>279</v>
      </c>
      <c r="D37">
        <f>2.47105381</f>
        <v>2.4710538099999999</v>
      </c>
      <c r="E37" s="52" t="s">
        <v>254</v>
      </c>
      <c r="N37" s="152" t="s">
        <v>309</v>
      </c>
      <c r="O37" s="162">
        <v>11516</v>
      </c>
      <c r="P37" s="164">
        <v>8564</v>
      </c>
    </row>
    <row r="38" spans="2:16" ht="13.5" thickBot="1">
      <c r="B38">
        <v>1</v>
      </c>
      <c r="C38" s="52" t="s">
        <v>280</v>
      </c>
      <c r="D38">
        <v>25.4</v>
      </c>
      <c r="E38" s="52" t="s">
        <v>281</v>
      </c>
      <c r="N38" s="152" t="s">
        <v>310</v>
      </c>
      <c r="O38" s="162">
        <v>25810</v>
      </c>
      <c r="P38" s="163">
        <v>19195</v>
      </c>
    </row>
    <row r="39" spans="2:16" ht="13.5" thickBot="1">
      <c r="B39">
        <v>1</v>
      </c>
      <c r="C39" s="52" t="s">
        <v>282</v>
      </c>
      <c r="D39">
        <v>1000</v>
      </c>
      <c r="E39" s="52" t="s">
        <v>148</v>
      </c>
      <c r="N39" s="165" t="s">
        <v>311</v>
      </c>
      <c r="O39" s="166">
        <v>11096</v>
      </c>
      <c r="P39" s="167">
        <v>8252</v>
      </c>
    </row>
    <row r="40" spans="2:16" ht="13.5" thickTop="1">
      <c r="B40">
        <v>1</v>
      </c>
      <c r="C40" s="52" t="s">
        <v>275</v>
      </c>
      <c r="D40">
        <v>1000</v>
      </c>
      <c r="E40" s="52" t="s">
        <v>148</v>
      </c>
    </row>
    <row r="41" spans="2:16">
      <c r="B41">
        <v>1</v>
      </c>
      <c r="C41" s="52" t="s">
        <v>257</v>
      </c>
      <c r="D41">
        <f>4046.85642</f>
        <v>4046.8564200000001</v>
      </c>
      <c r="E41" s="52" t="s">
        <v>283</v>
      </c>
    </row>
    <row r="42" spans="2:16">
      <c r="B42">
        <v>1</v>
      </c>
      <c r="C42" s="52" t="s">
        <v>281</v>
      </c>
      <c r="D42">
        <f>0.001</f>
        <v>1E-3</v>
      </c>
      <c r="E42" s="52" t="s">
        <v>284</v>
      </c>
    </row>
    <row r="43" spans="2:16">
      <c r="B43" s="43">
        <v>1</v>
      </c>
      <c r="C43" s="52" t="s">
        <v>285</v>
      </c>
      <c r="D43">
        <v>1000</v>
      </c>
      <c r="E43" s="52" t="s">
        <v>150</v>
      </c>
    </row>
    <row r="44" spans="2:16">
      <c r="B44" s="43">
        <v>1</v>
      </c>
      <c r="C44" s="52" t="s">
        <v>286</v>
      </c>
      <c r="D44">
        <v>1E-3</v>
      </c>
      <c r="E44" s="52" t="s">
        <v>148</v>
      </c>
    </row>
    <row r="45" spans="2:16">
      <c r="B45" s="43">
        <v>1</v>
      </c>
      <c r="C45" s="52" t="s">
        <v>287</v>
      </c>
      <c r="D45">
        <v>9.9999999999999995E-7</v>
      </c>
      <c r="E45" s="52" t="s">
        <v>148</v>
      </c>
    </row>
    <row r="46" spans="2:16">
      <c r="B46" s="43">
        <v>1</v>
      </c>
      <c r="C46" s="52" t="s">
        <v>208</v>
      </c>
      <c r="D46">
        <f>907.18474</f>
        <v>907.18474000000003</v>
      </c>
      <c r="E46" s="52" t="s">
        <v>148</v>
      </c>
    </row>
    <row r="47" spans="2:16">
      <c r="B47" s="43">
        <v>1</v>
      </c>
      <c r="C47" s="52" t="s">
        <v>288</v>
      </c>
      <c r="D47">
        <v>1</v>
      </c>
      <c r="E47" s="52" t="s">
        <v>289</v>
      </c>
    </row>
    <row r="48" spans="2:16">
      <c r="B48" s="121">
        <v>1</v>
      </c>
      <c r="C48" s="186" t="s">
        <v>377</v>
      </c>
      <c r="D48" s="121">
        <f>CONVERT(1,"ft","m")^3</f>
        <v>2.8316846592000004E-2</v>
      </c>
      <c r="E48" s="186" t="s">
        <v>378</v>
      </c>
    </row>
    <row r="49" spans="2:5">
      <c r="B49" s="121">
        <v>1</v>
      </c>
      <c r="C49" s="186" t="s">
        <v>285</v>
      </c>
      <c r="D49" s="121">
        <v>1000</v>
      </c>
      <c r="E49" s="186" t="s">
        <v>379</v>
      </c>
    </row>
    <row r="50" spans="2:5">
      <c r="B50" s="121">
        <v>1</v>
      </c>
      <c r="C50" s="186" t="s">
        <v>377</v>
      </c>
      <c r="D50" s="121">
        <f>D48*D49</f>
        <v>28.316846592000005</v>
      </c>
      <c r="E50" s="186" t="s">
        <v>379</v>
      </c>
    </row>
    <row r="51" spans="2:5">
      <c r="B51" s="121">
        <v>1</v>
      </c>
      <c r="C51" s="186" t="s">
        <v>1113</v>
      </c>
      <c r="D51" s="121">
        <v>365.25</v>
      </c>
      <c r="E51" s="186" t="s">
        <v>1114</v>
      </c>
    </row>
  </sheetData>
  <mergeCells count="3">
    <mergeCell ref="B3:E3"/>
    <mergeCell ref="N34:N35"/>
    <mergeCell ref="P34:P3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14"/>
  <sheetViews>
    <sheetView workbookViewId="0">
      <selection activeCell="G14" sqref="G14"/>
    </sheetView>
  </sheetViews>
  <sheetFormatPr defaultRowHeight="12.75"/>
  <cols>
    <col min="3" max="3" width="13.140625" bestFit="1" customWidth="1"/>
  </cols>
  <sheetData>
    <row r="1" spans="1:38" ht="20.25">
      <c r="A1" s="45"/>
      <c r="B1" s="45"/>
      <c r="C1" s="45"/>
      <c r="D1" s="45"/>
      <c r="E1" s="45"/>
      <c r="F1" s="45"/>
      <c r="G1" s="45"/>
      <c r="H1" s="66" t="s">
        <v>159</v>
      </c>
      <c r="N1" s="45"/>
      <c r="O1" s="45"/>
      <c r="P1" s="45"/>
      <c r="Q1" s="45"/>
      <c r="R1" s="45"/>
      <c r="S1" s="45"/>
      <c r="T1" s="45"/>
      <c r="U1" s="45"/>
      <c r="V1" s="45"/>
      <c r="W1" s="45"/>
      <c r="X1" s="45"/>
      <c r="Y1" s="45"/>
      <c r="Z1" s="45"/>
      <c r="AA1" s="45"/>
      <c r="AB1" s="45"/>
      <c r="AC1" s="45"/>
      <c r="AD1" s="45"/>
      <c r="AE1" s="45"/>
      <c r="AF1" s="45"/>
      <c r="AG1" s="45"/>
      <c r="AH1" s="45"/>
      <c r="AI1" s="45"/>
      <c r="AJ1" s="45"/>
      <c r="AK1" s="45"/>
      <c r="AL1" s="45"/>
    </row>
    <row r="3" spans="1:38">
      <c r="C3" s="50" t="s">
        <v>160</v>
      </c>
      <c r="D3" s="50" t="s">
        <v>161</v>
      </c>
    </row>
    <row r="4" spans="1:38" s="68" customFormat="1" ht="43.5" customHeight="1">
      <c r="C4" s="419">
        <v>1</v>
      </c>
      <c r="D4" s="554" t="s">
        <v>1265</v>
      </c>
      <c r="E4" s="554"/>
      <c r="F4" s="554"/>
      <c r="G4" s="554"/>
      <c r="H4" s="554"/>
      <c r="I4" s="554"/>
      <c r="J4" s="554"/>
      <c r="K4" s="554"/>
      <c r="L4" s="554"/>
    </row>
    <row r="5" spans="1:38" s="68" customFormat="1" ht="18.75" customHeight="1">
      <c r="C5" s="127"/>
      <c r="D5" s="555"/>
      <c r="E5" s="555"/>
      <c r="F5" s="555"/>
      <c r="G5" s="555"/>
      <c r="H5" s="555"/>
      <c r="I5" s="555"/>
      <c r="J5" s="555"/>
      <c r="K5" s="555"/>
      <c r="L5" s="555"/>
    </row>
    <row r="6" spans="1:38" s="68" customFormat="1" ht="18.75" customHeight="1">
      <c r="C6" s="127"/>
      <c r="D6" s="556"/>
      <c r="E6" s="556"/>
      <c r="F6" s="556"/>
      <c r="G6" s="556"/>
      <c r="H6" s="556"/>
      <c r="I6" s="556"/>
      <c r="J6" s="556"/>
      <c r="K6" s="556"/>
      <c r="L6" s="556"/>
    </row>
    <row r="7" spans="1:38" ht="18.75" customHeight="1">
      <c r="C7" s="128"/>
      <c r="D7" s="531"/>
      <c r="E7" s="531"/>
      <c r="F7" s="531"/>
      <c r="G7" s="531"/>
      <c r="H7" s="531"/>
      <c r="I7" s="531"/>
      <c r="J7" s="531"/>
      <c r="K7" s="531"/>
      <c r="L7" s="531"/>
    </row>
    <row r="8" spans="1:38" ht="18.75" customHeight="1">
      <c r="C8" s="128"/>
      <c r="D8" s="553"/>
      <c r="E8" s="553"/>
      <c r="F8" s="553"/>
      <c r="G8" s="553"/>
      <c r="H8" s="553"/>
      <c r="I8" s="553"/>
      <c r="J8" s="553"/>
      <c r="K8" s="553"/>
      <c r="L8" s="553"/>
    </row>
    <row r="9" spans="1:38" ht="18.75" customHeight="1">
      <c r="C9" s="126"/>
      <c r="D9" s="553"/>
      <c r="E9" s="553"/>
      <c r="F9" s="553"/>
      <c r="G9" s="553"/>
      <c r="H9" s="553"/>
      <c r="I9" s="553"/>
      <c r="J9" s="553"/>
      <c r="K9" s="553"/>
      <c r="L9" s="553"/>
    </row>
    <row r="10" spans="1:38" ht="18.75" customHeight="1">
      <c r="C10" s="126"/>
      <c r="D10" s="553"/>
      <c r="E10" s="553"/>
      <c r="F10" s="553"/>
      <c r="G10" s="553"/>
      <c r="H10" s="553"/>
      <c r="I10" s="553"/>
      <c r="J10" s="553"/>
      <c r="K10" s="553"/>
      <c r="L10" s="553"/>
    </row>
    <row r="14" spans="1:38">
      <c r="C14" s="43"/>
    </row>
  </sheetData>
  <mergeCells count="7">
    <mergeCell ref="D10:L10"/>
    <mergeCell ref="D4:L4"/>
    <mergeCell ref="D5:L5"/>
    <mergeCell ref="D6:L6"/>
    <mergeCell ref="D7:L7"/>
    <mergeCell ref="D8:L8"/>
    <mergeCell ref="D9:L9"/>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70AAE039293724F8AD42E6A8BC592EA" ma:contentTypeVersion="11" ma:contentTypeDescription="Create a new document." ma:contentTypeScope="" ma:versionID="9a814d43f9114537700e93344bae823e">
  <xsd:schema xmlns:xsd="http://www.w3.org/2001/XMLSchema" xmlns:xs="http://www.w3.org/2001/XMLSchema" xmlns:p="http://schemas.microsoft.com/office/2006/metadata/properties" xmlns:ns2="c75d1172-787a-498f-aaff-e17d79596d1f" targetNamespace="http://schemas.microsoft.com/office/2006/metadata/properties" ma:root="true" ma:fieldsID="a0e13895742242ab515d8ec80479b12d" ns2:_="">
    <xsd:import namespace="c75d1172-787a-498f-aaff-e17d79596d1f"/>
    <xsd:element name="properties">
      <xsd:complexType>
        <xsd:sequence>
          <xsd:element name="documentManagement">
            <xsd:complexType>
              <xsd:all>
                <xsd:element ref="ns2:AxSourceListID" minOccurs="0"/>
                <xsd:element ref="ns2:AxSourceItem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5d1172-787a-498f-aaff-e17d79596d1f" elementFormDefault="qualified">
    <xsd:import namespace="http://schemas.microsoft.com/office/2006/documentManagement/types"/>
    <xsd:import namespace="http://schemas.microsoft.com/office/infopath/2007/PartnerControls"/>
    <xsd:element name="AxSourceListID" ma:index="8" nillable="true" ma:displayName="AxSourceListID" ma:hidden="true" ma:internalName="AxSourceListID">
      <xsd:simpleType>
        <xsd:restriction base="dms:Unknown"/>
      </xsd:simpleType>
    </xsd:element>
    <xsd:element name="AxSourceItemID" ma:index="9" nillable="true" ma:displayName="AxSourceItemID" ma:hidden="true" ma:internalName="AxSourceItemID">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AxSourceItemID xmlns="c75d1172-787a-498f-aaff-e17d79596d1f" xsi:nil="true"/>
    <AxSourceListID xmlns="c75d1172-787a-498f-aaff-e17d79596d1f" xsi:nil="true"/>
  </documentManagement>
</p:properties>
</file>

<file path=customXml/itemProps1.xml><?xml version="1.0" encoding="utf-8"?>
<ds:datastoreItem xmlns:ds="http://schemas.openxmlformats.org/officeDocument/2006/customXml" ds:itemID="{3855CE0B-1C77-4C77-A1D9-CEE0B3BD4261}">
  <ds:schemaRefs>
    <ds:schemaRef ds:uri="http://schemas.microsoft.com/sharepoint/v3/contenttype/forms"/>
  </ds:schemaRefs>
</ds:datastoreItem>
</file>

<file path=customXml/itemProps2.xml><?xml version="1.0" encoding="utf-8"?>
<ds:datastoreItem xmlns:ds="http://schemas.openxmlformats.org/officeDocument/2006/customXml" ds:itemID="{64E1FF21-33DA-40C0-AC43-7982B20297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5d1172-787a-498f-aaff-e17d79596d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FDFED29-5718-4D02-BD81-0EF76AAEB598}">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10</vt:i4>
      </vt:variant>
    </vt:vector>
  </HeadingPairs>
  <TitlesOfParts>
    <vt:vector size="20" baseType="lpstr">
      <vt:lpstr>Info</vt:lpstr>
      <vt:lpstr>Data Summary</vt:lpstr>
      <vt:lpstr>PS</vt:lpstr>
      <vt:lpstr>Reference Source Info</vt:lpstr>
      <vt:lpstr>DQI</vt:lpstr>
      <vt:lpstr>WaterEmissions</vt:lpstr>
      <vt:lpstr>WaterConsumption</vt:lpstr>
      <vt:lpstr>Conversions</vt:lpstr>
      <vt:lpstr>Assumptions</vt:lpstr>
      <vt:lpstr>GaBi 5 Import</vt:lpstr>
      <vt:lpstr>lstCompleteness</vt:lpstr>
      <vt:lpstr>lstOrigin</vt:lpstr>
      <vt:lpstr>lstProcessScope</vt:lpstr>
      <vt:lpstr>lstProcessType</vt:lpstr>
      <vt:lpstr>lstTracked</vt:lpstr>
      <vt:lpstr>'Data Summary'!Print_Area</vt:lpstr>
      <vt:lpstr>DQI!Print_Area</vt:lpstr>
      <vt:lpstr>Info!Print_Area</vt:lpstr>
      <vt:lpstr>'Reference Source Info'!Print_Area</vt:lpstr>
      <vt:lpstr>'Reference Source Info'!Print_Titles</vt:lpstr>
    </vt:vector>
  </TitlesOfParts>
  <Company>U.S. Dept. Of Energy, NETL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 Skone</dc:creator>
  <cp:lastModifiedBy>Krynock, Michelle M. (CONTR)</cp:lastModifiedBy>
  <cp:lastPrinted>2010-02-27T05:43:13Z</cp:lastPrinted>
  <dcterms:created xsi:type="dcterms:W3CDTF">2006-08-24T17:49:09Z</dcterms:created>
  <dcterms:modified xsi:type="dcterms:W3CDTF">2017-01-03T20:31:10Z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0x010100D70AAE039293724F8AD42E6A8BC592EA</vt:lpwstr>
  </property>
</Properties>
</file>