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codeName="ThisWorkbook"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28800" windowHeight="12285" firstSheet="1" activeTab="2"/>
  </bookViews>
  <sheets>
    <sheet name="Info" sheetId="1" r:id="rId1"/>
    <sheet name="Data Summary" sheetId="2" r:id="rId2"/>
    <sheet name="PS" sheetId="3" r:id="rId3"/>
    <sheet name="Reference Source Info" sheetId="4" r:id="rId4"/>
    <sheet name="DQI" sheetId="5" r:id="rId5"/>
    <sheet name="inventories" sheetId="9" r:id="rId6"/>
    <sheet name="Conversions" sheetId="7" r:id="rId7"/>
    <sheet name="Assumptions" sheetId="8" r:id="rId8"/>
    <sheet name="Chart" sheetId="10" r:id="rId9"/>
    <sheet name="GaBi 6 Import" sheetId="11"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2015</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0" i="3" l="1"/>
  <c r="T61" i="3"/>
  <c r="T62"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7" i="3"/>
  <c r="W21" i="3"/>
  <c r="X21" i="3"/>
  <c r="Y21" i="3"/>
  <c r="Z21" i="3"/>
  <c r="AA21" i="3"/>
  <c r="AB21" i="3"/>
  <c r="AC21" i="3"/>
  <c r="AD21" i="3"/>
  <c r="AE21" i="3"/>
  <c r="AF21" i="3"/>
  <c r="AG21" i="3"/>
  <c r="AH21" i="3"/>
  <c r="AI21" i="3"/>
  <c r="W22" i="3"/>
  <c r="X22" i="3"/>
  <c r="Y22" i="3"/>
  <c r="Z22" i="3"/>
  <c r="AA22" i="3"/>
  <c r="AB22" i="3"/>
  <c r="AC22" i="3"/>
  <c r="AD22" i="3"/>
  <c r="AE22" i="3"/>
  <c r="AF22" i="3"/>
  <c r="AG22" i="3"/>
  <c r="AH22" i="3"/>
  <c r="AI22" i="3"/>
  <c r="W23" i="3"/>
  <c r="X23" i="3"/>
  <c r="Y23" i="3"/>
  <c r="Z23" i="3"/>
  <c r="AA23" i="3"/>
  <c r="AB23" i="3"/>
  <c r="AC23" i="3"/>
  <c r="AD23" i="3"/>
  <c r="AE23" i="3"/>
  <c r="AF23" i="3"/>
  <c r="AG23" i="3"/>
  <c r="AH23" i="3"/>
  <c r="AI23" i="3"/>
  <c r="W29" i="3"/>
  <c r="X29" i="3"/>
  <c r="Y29" i="3"/>
  <c r="Z29" i="3"/>
  <c r="AA29" i="3"/>
  <c r="AB29" i="3"/>
  <c r="AC29" i="3"/>
  <c r="AD29" i="3"/>
  <c r="AE29" i="3"/>
  <c r="AF29" i="3"/>
  <c r="AG29" i="3"/>
  <c r="AH29" i="3"/>
  <c r="AI29" i="3"/>
  <c r="W30" i="3"/>
  <c r="X30" i="3"/>
  <c r="Y30" i="3"/>
  <c r="Z30" i="3"/>
  <c r="AA30" i="3"/>
  <c r="AB30" i="3"/>
  <c r="AC30" i="3"/>
  <c r="AD30" i="3"/>
  <c r="AE30" i="3"/>
  <c r="AF30" i="3"/>
  <c r="AG30" i="3"/>
  <c r="AH30" i="3"/>
  <c r="AI30" i="3"/>
  <c r="W31" i="3"/>
  <c r="X31" i="3"/>
  <c r="Y31" i="3"/>
  <c r="Z31" i="3"/>
  <c r="AA31" i="3"/>
  <c r="AB31" i="3"/>
  <c r="AC31" i="3"/>
  <c r="AD31" i="3"/>
  <c r="AE31" i="3"/>
  <c r="AF31" i="3"/>
  <c r="AG31" i="3"/>
  <c r="AH31" i="3"/>
  <c r="AI31" i="3"/>
  <c r="W45" i="3"/>
  <c r="X45" i="3"/>
  <c r="Y45" i="3"/>
  <c r="Z45" i="3"/>
  <c r="AA45" i="3"/>
  <c r="AB45" i="3"/>
  <c r="AC45" i="3"/>
  <c r="AD45" i="3"/>
  <c r="AE45" i="3"/>
  <c r="AF45" i="3"/>
  <c r="AG45" i="3"/>
  <c r="AH45" i="3"/>
  <c r="AI45" i="3"/>
  <c r="W46" i="3"/>
  <c r="X46" i="3"/>
  <c r="Y46" i="3"/>
  <c r="Z46" i="3"/>
  <c r="AA46" i="3"/>
  <c r="AB46" i="3"/>
  <c r="AC46" i="3"/>
  <c r="AD46" i="3"/>
  <c r="AE46" i="3"/>
  <c r="AF46" i="3"/>
  <c r="AG46" i="3"/>
  <c r="AH46" i="3"/>
  <c r="AI46" i="3"/>
  <c r="W50" i="3"/>
  <c r="X50" i="3"/>
  <c r="Y50" i="3"/>
  <c r="Z50" i="3"/>
  <c r="AA50" i="3"/>
  <c r="AB50" i="3"/>
  <c r="AC50" i="3"/>
  <c r="AD50" i="3"/>
  <c r="AE50" i="3"/>
  <c r="AF50" i="3"/>
  <c r="AG50" i="3"/>
  <c r="AH50" i="3"/>
  <c r="AI50" i="3"/>
  <c r="W51" i="3"/>
  <c r="X51" i="3"/>
  <c r="Y51" i="3"/>
  <c r="Z51" i="3"/>
  <c r="AA51" i="3"/>
  <c r="AB51" i="3"/>
  <c r="AC51" i="3"/>
  <c r="AD51" i="3"/>
  <c r="AE51" i="3"/>
  <c r="AF51" i="3"/>
  <c r="AG51" i="3"/>
  <c r="AH51" i="3"/>
  <c r="AI51" i="3"/>
  <c r="W55" i="3"/>
  <c r="X55" i="3"/>
  <c r="Y55" i="3"/>
  <c r="Z55" i="3"/>
  <c r="AA55" i="3"/>
  <c r="AB55" i="3"/>
  <c r="AC55" i="3"/>
  <c r="AD55" i="3"/>
  <c r="AE55" i="3"/>
  <c r="AF55" i="3"/>
  <c r="AG55" i="3"/>
  <c r="AH55" i="3"/>
  <c r="AI55" i="3"/>
  <c r="W56" i="3"/>
  <c r="X56" i="3"/>
  <c r="Y56" i="3"/>
  <c r="Z56" i="3"/>
  <c r="AA56" i="3"/>
  <c r="AB56" i="3"/>
  <c r="AC56" i="3"/>
  <c r="AD56" i="3"/>
  <c r="AE56" i="3"/>
  <c r="AF56" i="3"/>
  <c r="AG56" i="3"/>
  <c r="AH56" i="3"/>
  <c r="AI56" i="3"/>
  <c r="W59" i="3"/>
  <c r="X59" i="3"/>
  <c r="Y59" i="3"/>
  <c r="Z59" i="3"/>
  <c r="AA59" i="3"/>
  <c r="AB59" i="3"/>
  <c r="AC59" i="3"/>
  <c r="AD59" i="3"/>
  <c r="AE59" i="3"/>
  <c r="AF59" i="3"/>
  <c r="AG59" i="3"/>
  <c r="AH59" i="3"/>
  <c r="AI59" i="3"/>
  <c r="W60" i="3"/>
  <c r="X60" i="3"/>
  <c r="Y60" i="3"/>
  <c r="Z60" i="3"/>
  <c r="AA60" i="3"/>
  <c r="AB60" i="3"/>
  <c r="AC60" i="3"/>
  <c r="AD60" i="3"/>
  <c r="AE60" i="3"/>
  <c r="AF60" i="3"/>
  <c r="AG60" i="3"/>
  <c r="AH60" i="3"/>
  <c r="AI60" i="3"/>
  <c r="V21" i="3"/>
  <c r="V22" i="3"/>
  <c r="V23" i="3"/>
  <c r="V29" i="3"/>
  <c r="V30" i="3"/>
  <c r="V31" i="3"/>
  <c r="V45" i="3"/>
  <c r="V46" i="3"/>
  <c r="V50" i="3"/>
  <c r="V51" i="3"/>
  <c r="V55" i="3"/>
  <c r="V56" i="3"/>
  <c r="V59" i="3"/>
  <c r="V60" i="3"/>
  <c r="H104" i="2" l="1"/>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O116" i="2"/>
  <c r="O115" i="2"/>
  <c r="O114" i="2"/>
  <c r="O113" i="2"/>
  <c r="O112" i="2"/>
  <c r="O111" i="2"/>
  <c r="O110" i="2"/>
  <c r="O109" i="2"/>
  <c r="O108" i="2"/>
  <c r="O107" i="2"/>
  <c r="O106" i="2"/>
  <c r="O105" i="2"/>
  <c r="O104" i="2"/>
  <c r="O103" i="2"/>
  <c r="O97" i="2"/>
  <c r="O96" i="2"/>
  <c r="O95" i="2"/>
  <c r="O94" i="2"/>
  <c r="O93" i="2"/>
  <c r="O92" i="2"/>
  <c r="O91" i="2"/>
  <c r="O90" i="2"/>
  <c r="O89" i="2"/>
  <c r="O88" i="2"/>
  <c r="O87" i="2"/>
  <c r="O86" i="2"/>
  <c r="O85" i="2"/>
  <c r="H93" i="2"/>
  <c r="H94" i="2"/>
  <c r="H95" i="2"/>
  <c r="H96" i="2"/>
  <c r="H97" i="2"/>
  <c r="H87" i="2"/>
  <c r="H88" i="2"/>
  <c r="H89" i="2"/>
  <c r="H90" i="2"/>
  <c r="H91" i="2"/>
  <c r="H92" i="2"/>
  <c r="H86"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C62" i="3"/>
  <c r="E78" i="2" s="1"/>
  <c r="G116" i="2" s="1"/>
  <c r="I116" i="2" s="1"/>
  <c r="C61" i="3"/>
  <c r="E77" i="2" s="1"/>
  <c r="G115" i="2" s="1"/>
  <c r="I115" i="2" s="1"/>
  <c r="C60" i="3"/>
  <c r="E76" i="2" s="1"/>
  <c r="G114" i="2" s="1"/>
  <c r="I114" i="2" s="1"/>
  <c r="C59" i="3"/>
  <c r="E75" i="2" s="1"/>
  <c r="G113" i="2" s="1"/>
  <c r="I113" i="2" s="1"/>
  <c r="C58" i="3"/>
  <c r="E74" i="2" s="1"/>
  <c r="G112" i="2" s="1"/>
  <c r="I112" i="2" s="1"/>
  <c r="C57" i="3"/>
  <c r="E73" i="2" s="1"/>
  <c r="G111" i="2" s="1"/>
  <c r="I111" i="2" s="1"/>
  <c r="C56" i="3"/>
  <c r="E72" i="2" s="1"/>
  <c r="G110" i="2" s="1"/>
  <c r="I110" i="2" s="1"/>
  <c r="C55" i="3"/>
  <c r="E71" i="2" s="1"/>
  <c r="G109" i="2" s="1"/>
  <c r="I109" i="2" s="1"/>
  <c r="C54" i="3"/>
  <c r="E70" i="2" s="1"/>
  <c r="G108" i="2" s="1"/>
  <c r="I108" i="2" s="1"/>
  <c r="C53" i="3"/>
  <c r="E69" i="2" s="1"/>
  <c r="G107" i="2" s="1"/>
  <c r="I107" i="2" s="1"/>
  <c r="C52" i="3"/>
  <c r="E68" i="2" s="1"/>
  <c r="G106" i="2" s="1"/>
  <c r="I106" i="2" s="1"/>
  <c r="C51" i="3"/>
  <c r="E67" i="2" s="1"/>
  <c r="G105" i="2" s="1"/>
  <c r="I105" i="2" s="1"/>
  <c r="C50" i="3"/>
  <c r="E66" i="2" s="1"/>
  <c r="G104" i="2" s="1"/>
  <c r="I104" i="2" s="1"/>
  <c r="C49" i="3"/>
  <c r="E65" i="2" s="1"/>
  <c r="M48" i="3"/>
  <c r="AE62" i="3" s="1"/>
  <c r="K47" i="3"/>
  <c r="AC53" i="3" s="1"/>
  <c r="Q46" i="3"/>
  <c r="AI47" i="3" s="1"/>
  <c r="I46" i="3"/>
  <c r="AA47" i="3" s="1"/>
  <c r="O45" i="3"/>
  <c r="AG48" i="3" s="1"/>
  <c r="G45" i="3"/>
  <c r="Y48" i="3" s="1"/>
  <c r="M44" i="3"/>
  <c r="AE41" i="3" s="1"/>
  <c r="E44" i="3"/>
  <c r="W41" i="3" s="1"/>
  <c r="K43" i="3"/>
  <c r="AC40" i="3" s="1"/>
  <c r="Q42" i="3"/>
  <c r="AI35" i="3" s="1"/>
  <c r="I42" i="3"/>
  <c r="AA35" i="3" s="1"/>
  <c r="O41" i="3"/>
  <c r="AG25" i="3" s="1"/>
  <c r="G41" i="3"/>
  <c r="Y25" i="3" s="1"/>
  <c r="M40" i="3"/>
  <c r="AE17" i="3" s="1"/>
  <c r="E40" i="3"/>
  <c r="W17" i="3" s="1"/>
  <c r="K39" i="3"/>
  <c r="AC15" i="3" s="1"/>
  <c r="Q38" i="3"/>
  <c r="AI10" i="3" s="1"/>
  <c r="I38" i="3"/>
  <c r="AA10" i="3" s="1"/>
  <c r="O37" i="3"/>
  <c r="AG8" i="3" s="1"/>
  <c r="G37" i="3"/>
  <c r="Y8" i="3" s="1"/>
  <c r="M36" i="3"/>
  <c r="AE7" i="3" s="1"/>
  <c r="E36" i="3"/>
  <c r="W7" i="3" s="1"/>
  <c r="K35" i="3"/>
  <c r="AC52" i="3" s="1"/>
  <c r="Q34" i="3"/>
  <c r="AI49" i="3" s="1"/>
  <c r="I34" i="3"/>
  <c r="AA49" i="3" s="1"/>
  <c r="O33" i="3"/>
  <c r="AG42" i="3" s="1"/>
  <c r="G33" i="3"/>
  <c r="Y42" i="3" s="1"/>
  <c r="M32" i="3"/>
  <c r="AE38" i="3" s="1"/>
  <c r="E32" i="3"/>
  <c r="W38" i="3" s="1"/>
  <c r="K31" i="3"/>
  <c r="AC44" i="3" s="1"/>
  <c r="Q30" i="3"/>
  <c r="AI43" i="3" s="1"/>
  <c r="I30" i="3"/>
  <c r="AA43" i="3" s="1"/>
  <c r="O29" i="3"/>
  <c r="AG11" i="3" s="1"/>
  <c r="G29" i="3"/>
  <c r="Y11" i="3" s="1"/>
  <c r="M28" i="3"/>
  <c r="AE32" i="3" s="1"/>
  <c r="E28" i="3"/>
  <c r="W32" i="3" s="1"/>
  <c r="K27" i="3"/>
  <c r="AC34" i="3" s="1"/>
  <c r="Q26" i="3"/>
  <c r="AI26" i="3" s="1"/>
  <c r="I26" i="3"/>
  <c r="AA26" i="3" s="1"/>
  <c r="O25" i="3"/>
  <c r="AG28" i="3" s="1"/>
  <c r="G25" i="3"/>
  <c r="Y28" i="3" s="1"/>
  <c r="M24" i="3"/>
  <c r="AE19" i="3" s="1"/>
  <c r="E24" i="3"/>
  <c r="W19" i="3" s="1"/>
  <c r="K23" i="3"/>
  <c r="AC16" i="3" s="1"/>
  <c r="Q22" i="3"/>
  <c r="AI12" i="3" s="1"/>
  <c r="I22" i="3"/>
  <c r="AA12" i="3" s="1"/>
  <c r="O21" i="3"/>
  <c r="AG13" i="3" s="1"/>
  <c r="G21" i="3"/>
  <c r="Y13" i="3" s="1"/>
  <c r="K19" i="3"/>
  <c r="AC61" i="3" s="1"/>
  <c r="Q18" i="3"/>
  <c r="AI58" i="3" s="1"/>
  <c r="I18" i="3"/>
  <c r="AA58" i="3" s="1"/>
  <c r="O17" i="3"/>
  <c r="AG57" i="3" s="1"/>
  <c r="G17" i="3"/>
  <c r="Y57" i="3" s="1"/>
  <c r="M16" i="3"/>
  <c r="AE54" i="3" s="1"/>
  <c r="E16" i="3"/>
  <c r="W54" i="3" s="1"/>
  <c r="K15" i="3"/>
  <c r="AC39" i="3" s="1"/>
  <c r="Q14" i="3"/>
  <c r="AI37" i="3" s="1"/>
  <c r="I14" i="3"/>
  <c r="AA37" i="3" s="1"/>
  <c r="O13" i="3"/>
  <c r="AG36" i="3" s="1"/>
  <c r="G13" i="3"/>
  <c r="Y36" i="3" s="1"/>
  <c r="M12" i="3"/>
  <c r="AE33" i="3" s="1"/>
  <c r="E12" i="3"/>
  <c r="W33" i="3" s="1"/>
  <c r="K11" i="3"/>
  <c r="AC27" i="3" s="1"/>
  <c r="Q10" i="3"/>
  <c r="AI24" i="3" s="1"/>
  <c r="I10" i="3"/>
  <c r="AA24" i="3" s="1"/>
  <c r="O9" i="3"/>
  <c r="AG20" i="3" s="1"/>
  <c r="G9" i="3"/>
  <c r="Y20" i="3" s="1"/>
  <c r="M8" i="3"/>
  <c r="AE18" i="3" s="1"/>
  <c r="E8" i="3"/>
  <c r="W18" i="3" s="1"/>
  <c r="K7" i="3"/>
  <c r="AC14" i="3" s="1"/>
  <c r="G93" i="9"/>
  <c r="H48" i="3" s="1"/>
  <c r="Z62" i="3" s="1"/>
  <c r="C89" i="9"/>
  <c r="D44" i="3" s="1"/>
  <c r="V41" i="3" s="1"/>
  <c r="D89" i="9"/>
  <c r="E89" i="9"/>
  <c r="F44" i="3" s="1"/>
  <c r="F89" i="9"/>
  <c r="G44" i="3" s="1"/>
  <c r="Y41" i="3" s="1"/>
  <c r="G89" i="9"/>
  <c r="H44" i="3" s="1"/>
  <c r="Z41" i="3" s="1"/>
  <c r="H89" i="9"/>
  <c r="I44" i="3" s="1"/>
  <c r="AA41" i="3" s="1"/>
  <c r="I89" i="9"/>
  <c r="J44" i="3" s="1"/>
  <c r="AB41" i="3" s="1"/>
  <c r="J89" i="9"/>
  <c r="K44" i="3" s="1"/>
  <c r="AC41" i="3" s="1"/>
  <c r="K89" i="9"/>
  <c r="L44" i="3" s="1"/>
  <c r="AD41" i="3" s="1"/>
  <c r="L89" i="9"/>
  <c r="M89" i="9"/>
  <c r="N44" i="3" s="1"/>
  <c r="AF41" i="3" s="1"/>
  <c r="N89" i="9"/>
  <c r="O44" i="3" s="1"/>
  <c r="AG41" i="3" s="1"/>
  <c r="O89" i="9"/>
  <c r="P44" i="3" s="1"/>
  <c r="AH41" i="3" s="1"/>
  <c r="P89" i="9"/>
  <c r="Q44" i="3" s="1"/>
  <c r="AI41" i="3" s="1"/>
  <c r="C90" i="9"/>
  <c r="D45" i="3" s="1"/>
  <c r="V48" i="3" s="1"/>
  <c r="D90" i="9"/>
  <c r="E45" i="3" s="1"/>
  <c r="W48" i="3" s="1"/>
  <c r="E90" i="9"/>
  <c r="F45" i="3" s="1"/>
  <c r="F90" i="9"/>
  <c r="G90" i="9"/>
  <c r="H45" i="3" s="1"/>
  <c r="Z48" i="3" s="1"/>
  <c r="H90" i="9"/>
  <c r="I45" i="3" s="1"/>
  <c r="AA48" i="3" s="1"/>
  <c r="I90" i="9"/>
  <c r="J45" i="3" s="1"/>
  <c r="AB48" i="3" s="1"/>
  <c r="J90" i="9"/>
  <c r="K45" i="3" s="1"/>
  <c r="AC48" i="3" s="1"/>
  <c r="K90" i="9"/>
  <c r="L45" i="3" s="1"/>
  <c r="AD48" i="3" s="1"/>
  <c r="L90" i="9"/>
  <c r="M45" i="3" s="1"/>
  <c r="AE48" i="3" s="1"/>
  <c r="M90" i="9"/>
  <c r="N45" i="3" s="1"/>
  <c r="AF48" i="3" s="1"/>
  <c r="N90" i="9"/>
  <c r="O90" i="9"/>
  <c r="P45" i="3" s="1"/>
  <c r="AH48" i="3" s="1"/>
  <c r="P90" i="9"/>
  <c r="Q45" i="3" s="1"/>
  <c r="AI48" i="3" s="1"/>
  <c r="C91" i="9"/>
  <c r="D46" i="3" s="1"/>
  <c r="V47" i="3" s="1"/>
  <c r="D91" i="9"/>
  <c r="E46" i="3" s="1"/>
  <c r="W47" i="3" s="1"/>
  <c r="E91" i="9"/>
  <c r="F46" i="3" s="1"/>
  <c r="F91" i="9"/>
  <c r="G46" i="3" s="1"/>
  <c r="Y47" i="3" s="1"/>
  <c r="G91" i="9"/>
  <c r="H46" i="3" s="1"/>
  <c r="Z47" i="3" s="1"/>
  <c r="H91" i="9"/>
  <c r="I91" i="9"/>
  <c r="J46" i="3" s="1"/>
  <c r="AB47" i="3" s="1"/>
  <c r="J91" i="9"/>
  <c r="K46" i="3" s="1"/>
  <c r="AC47" i="3" s="1"/>
  <c r="K91" i="9"/>
  <c r="L46" i="3" s="1"/>
  <c r="AD47" i="3" s="1"/>
  <c r="L91" i="9"/>
  <c r="M46" i="3" s="1"/>
  <c r="AE47" i="3" s="1"/>
  <c r="M91" i="9"/>
  <c r="N46" i="3" s="1"/>
  <c r="AF47" i="3" s="1"/>
  <c r="N91" i="9"/>
  <c r="O46" i="3" s="1"/>
  <c r="AG47" i="3" s="1"/>
  <c r="O91" i="9"/>
  <c r="P46" i="3" s="1"/>
  <c r="AH47" i="3" s="1"/>
  <c r="P91" i="9"/>
  <c r="C92" i="9"/>
  <c r="D92" i="9" s="1"/>
  <c r="E47" i="3" s="1"/>
  <c r="W53" i="3" s="1"/>
  <c r="E92" i="9"/>
  <c r="F47" i="3" s="1"/>
  <c r="F92" i="9"/>
  <c r="G47" i="3" s="1"/>
  <c r="Y53" i="3" s="1"/>
  <c r="G92" i="9"/>
  <c r="H47" i="3" s="1"/>
  <c r="Z53" i="3" s="1"/>
  <c r="H92" i="9"/>
  <c r="I47" i="3" s="1"/>
  <c r="AA53" i="3" s="1"/>
  <c r="I92" i="9"/>
  <c r="J47" i="3" s="1"/>
  <c r="AB53" i="3" s="1"/>
  <c r="J92" i="9"/>
  <c r="K92" i="9"/>
  <c r="L47" i="3" s="1"/>
  <c r="AD53" i="3" s="1"/>
  <c r="L92" i="9"/>
  <c r="M47" i="3" s="1"/>
  <c r="AE53" i="3" s="1"/>
  <c r="M92" i="9"/>
  <c r="N47" i="3" s="1"/>
  <c r="AF53" i="3" s="1"/>
  <c r="N92" i="9"/>
  <c r="O47" i="3" s="1"/>
  <c r="AG53" i="3" s="1"/>
  <c r="O92" i="9"/>
  <c r="P47" i="3" s="1"/>
  <c r="AH53" i="3" s="1"/>
  <c r="P92" i="9"/>
  <c r="Q47" i="3" s="1"/>
  <c r="AI53" i="3" s="1"/>
  <c r="C93" i="9"/>
  <c r="D48" i="3" s="1"/>
  <c r="V62" i="3" s="1"/>
  <c r="E93" i="9"/>
  <c r="F48" i="3" s="1"/>
  <c r="F93" i="9"/>
  <c r="G48" i="3" s="1"/>
  <c r="Y62" i="3" s="1"/>
  <c r="H93" i="9"/>
  <c r="I48" i="3" s="1"/>
  <c r="AA62" i="3" s="1"/>
  <c r="I93" i="9"/>
  <c r="J48" i="3" s="1"/>
  <c r="AB62" i="3" s="1"/>
  <c r="J93" i="9"/>
  <c r="K48" i="3" s="1"/>
  <c r="AC62" i="3" s="1"/>
  <c r="K93" i="9"/>
  <c r="L48" i="3" s="1"/>
  <c r="AD62" i="3" s="1"/>
  <c r="L93" i="9"/>
  <c r="M93" i="9"/>
  <c r="N48" i="3" s="1"/>
  <c r="AF62" i="3" s="1"/>
  <c r="N93" i="9"/>
  <c r="O48" i="3" s="1"/>
  <c r="AG62" i="3" s="1"/>
  <c r="O93" i="9"/>
  <c r="P48" i="3" s="1"/>
  <c r="AH62" i="3" s="1"/>
  <c r="P93" i="9"/>
  <c r="Q48" i="3" s="1"/>
  <c r="AI62" i="3" s="1"/>
  <c r="C65" i="9"/>
  <c r="D21" i="3" s="1"/>
  <c r="V13" i="3" s="1"/>
  <c r="D65" i="9"/>
  <c r="E21" i="3" s="1"/>
  <c r="W13" i="3" s="1"/>
  <c r="E65" i="9"/>
  <c r="F21" i="3" s="1"/>
  <c r="F65" i="9"/>
  <c r="G65" i="9"/>
  <c r="H21" i="3" s="1"/>
  <c r="Z13" i="3" s="1"/>
  <c r="H65" i="9"/>
  <c r="I21" i="3" s="1"/>
  <c r="AA13" i="3" s="1"/>
  <c r="I65" i="9"/>
  <c r="J21" i="3" s="1"/>
  <c r="AB13" i="3" s="1"/>
  <c r="J65" i="9"/>
  <c r="K21" i="3" s="1"/>
  <c r="AC13" i="3" s="1"/>
  <c r="K65" i="9"/>
  <c r="L21" i="3" s="1"/>
  <c r="AD13" i="3" s="1"/>
  <c r="L65" i="9"/>
  <c r="M21" i="3" s="1"/>
  <c r="AE13" i="3" s="1"/>
  <c r="M65" i="9"/>
  <c r="N21" i="3" s="1"/>
  <c r="AF13" i="3" s="1"/>
  <c r="N65" i="9"/>
  <c r="O65" i="9"/>
  <c r="P21" i="3" s="1"/>
  <c r="AH13" i="3" s="1"/>
  <c r="P65" i="9"/>
  <c r="Q21" i="3" s="1"/>
  <c r="AI13" i="3" s="1"/>
  <c r="C66" i="9"/>
  <c r="D22" i="3" s="1"/>
  <c r="V12" i="3" s="1"/>
  <c r="D66" i="9"/>
  <c r="E22" i="3" s="1"/>
  <c r="W12" i="3" s="1"/>
  <c r="E66" i="9"/>
  <c r="F22" i="3" s="1"/>
  <c r="F66" i="9"/>
  <c r="G22" i="3" s="1"/>
  <c r="Y12" i="3" s="1"/>
  <c r="G66" i="9"/>
  <c r="H22" i="3" s="1"/>
  <c r="Z12" i="3" s="1"/>
  <c r="H66" i="9"/>
  <c r="I66" i="9"/>
  <c r="J22" i="3" s="1"/>
  <c r="AB12" i="3" s="1"/>
  <c r="J66" i="9"/>
  <c r="K22" i="3" s="1"/>
  <c r="AC12" i="3" s="1"/>
  <c r="K66" i="9"/>
  <c r="L22" i="3" s="1"/>
  <c r="AD12" i="3" s="1"/>
  <c r="L66" i="9"/>
  <c r="M22" i="3" s="1"/>
  <c r="AE12" i="3" s="1"/>
  <c r="M66" i="9"/>
  <c r="N22" i="3" s="1"/>
  <c r="AF12" i="3" s="1"/>
  <c r="N66" i="9"/>
  <c r="O22" i="3" s="1"/>
  <c r="AG12" i="3" s="1"/>
  <c r="O66" i="9"/>
  <c r="P22" i="3" s="1"/>
  <c r="AH12" i="3" s="1"/>
  <c r="P66" i="9"/>
  <c r="C67" i="9"/>
  <c r="D23" i="3" s="1"/>
  <c r="V16" i="3" s="1"/>
  <c r="D67" i="9"/>
  <c r="E23" i="3" s="1"/>
  <c r="W16" i="3" s="1"/>
  <c r="E67" i="9"/>
  <c r="F23" i="3" s="1"/>
  <c r="F67" i="9"/>
  <c r="G23" i="3" s="1"/>
  <c r="Y16" i="3" s="1"/>
  <c r="G67" i="9"/>
  <c r="H23" i="3" s="1"/>
  <c r="Z16" i="3" s="1"/>
  <c r="H67" i="9"/>
  <c r="I23" i="3" s="1"/>
  <c r="AA16" i="3" s="1"/>
  <c r="I67" i="9"/>
  <c r="J23" i="3" s="1"/>
  <c r="AB16" i="3" s="1"/>
  <c r="J67" i="9"/>
  <c r="K67" i="9"/>
  <c r="L23" i="3" s="1"/>
  <c r="AD16" i="3" s="1"/>
  <c r="L67" i="9"/>
  <c r="M23" i="3" s="1"/>
  <c r="AE16" i="3" s="1"/>
  <c r="M67" i="9"/>
  <c r="N23" i="3" s="1"/>
  <c r="AF16" i="3" s="1"/>
  <c r="N67" i="9"/>
  <c r="O23" i="3" s="1"/>
  <c r="AG16" i="3" s="1"/>
  <c r="O67" i="9"/>
  <c r="P23" i="3" s="1"/>
  <c r="AH16" i="3" s="1"/>
  <c r="P67" i="9"/>
  <c r="Q23" i="3" s="1"/>
  <c r="AI16" i="3" s="1"/>
  <c r="C68" i="9"/>
  <c r="D24" i="3" s="1"/>
  <c r="V19" i="3" s="1"/>
  <c r="D68" i="9"/>
  <c r="E68" i="9"/>
  <c r="F24" i="3" s="1"/>
  <c r="F68" i="9"/>
  <c r="G24" i="3" s="1"/>
  <c r="Y19" i="3" s="1"/>
  <c r="G68" i="9"/>
  <c r="H24" i="3" s="1"/>
  <c r="Z19" i="3" s="1"/>
  <c r="H68" i="9"/>
  <c r="I24" i="3" s="1"/>
  <c r="AA19" i="3" s="1"/>
  <c r="I68" i="9"/>
  <c r="J24" i="3" s="1"/>
  <c r="AB19" i="3" s="1"/>
  <c r="J68" i="9"/>
  <c r="K24" i="3" s="1"/>
  <c r="AC19" i="3" s="1"/>
  <c r="K68" i="9"/>
  <c r="L24" i="3" s="1"/>
  <c r="AD19" i="3" s="1"/>
  <c r="L68" i="9"/>
  <c r="M68" i="9"/>
  <c r="N24" i="3" s="1"/>
  <c r="AF19" i="3" s="1"/>
  <c r="N68" i="9"/>
  <c r="O24" i="3" s="1"/>
  <c r="AG19" i="3" s="1"/>
  <c r="O68" i="9"/>
  <c r="P24" i="3" s="1"/>
  <c r="AH19" i="3" s="1"/>
  <c r="P68" i="9"/>
  <c r="Q24" i="3" s="1"/>
  <c r="AI19" i="3" s="1"/>
  <c r="C69" i="9"/>
  <c r="D25" i="3" s="1"/>
  <c r="V28" i="3" s="1"/>
  <c r="D69" i="9"/>
  <c r="E25" i="3" s="1"/>
  <c r="W28" i="3" s="1"/>
  <c r="E69" i="9"/>
  <c r="F25" i="3" s="1"/>
  <c r="F69" i="9"/>
  <c r="G69" i="9"/>
  <c r="H25" i="3" s="1"/>
  <c r="Z28" i="3" s="1"/>
  <c r="H69" i="9"/>
  <c r="I25" i="3" s="1"/>
  <c r="AA28" i="3" s="1"/>
  <c r="I69" i="9"/>
  <c r="J25" i="3" s="1"/>
  <c r="AB28" i="3" s="1"/>
  <c r="J69" i="9"/>
  <c r="K25" i="3" s="1"/>
  <c r="AC28" i="3" s="1"/>
  <c r="K69" i="9"/>
  <c r="L25" i="3" s="1"/>
  <c r="AD28" i="3" s="1"/>
  <c r="L69" i="9"/>
  <c r="M25" i="3" s="1"/>
  <c r="AE28" i="3" s="1"/>
  <c r="M69" i="9"/>
  <c r="N25" i="3" s="1"/>
  <c r="AF28" i="3" s="1"/>
  <c r="N69" i="9"/>
  <c r="O69" i="9"/>
  <c r="P25" i="3" s="1"/>
  <c r="AH28" i="3" s="1"/>
  <c r="P69" i="9"/>
  <c r="Q25" i="3" s="1"/>
  <c r="AI28" i="3" s="1"/>
  <c r="C70" i="9"/>
  <c r="D26" i="3" s="1"/>
  <c r="V26" i="3" s="1"/>
  <c r="D70" i="9"/>
  <c r="E26" i="3" s="1"/>
  <c r="W26" i="3" s="1"/>
  <c r="E70" i="9"/>
  <c r="F26" i="3" s="1"/>
  <c r="F70" i="9"/>
  <c r="G26" i="3" s="1"/>
  <c r="Y26" i="3" s="1"/>
  <c r="G70" i="9"/>
  <c r="H26" i="3" s="1"/>
  <c r="Z26" i="3" s="1"/>
  <c r="H70" i="9"/>
  <c r="I70" i="9"/>
  <c r="J26" i="3" s="1"/>
  <c r="AB26" i="3" s="1"/>
  <c r="J70" i="9"/>
  <c r="K26" i="3" s="1"/>
  <c r="AC26" i="3" s="1"/>
  <c r="K70" i="9"/>
  <c r="L26" i="3" s="1"/>
  <c r="AD26" i="3" s="1"/>
  <c r="L70" i="9"/>
  <c r="M26" i="3" s="1"/>
  <c r="AE26" i="3" s="1"/>
  <c r="M70" i="9"/>
  <c r="N26" i="3" s="1"/>
  <c r="AF26" i="3" s="1"/>
  <c r="N70" i="9"/>
  <c r="O26" i="3" s="1"/>
  <c r="AG26" i="3" s="1"/>
  <c r="O70" i="9"/>
  <c r="P26" i="3" s="1"/>
  <c r="AH26" i="3" s="1"/>
  <c r="P70" i="9"/>
  <c r="C71" i="9"/>
  <c r="D27" i="3" s="1"/>
  <c r="V34" i="3" s="1"/>
  <c r="D71" i="9"/>
  <c r="E27" i="3" s="1"/>
  <c r="W34" i="3" s="1"/>
  <c r="E71" i="9"/>
  <c r="F27" i="3" s="1"/>
  <c r="F71" i="9"/>
  <c r="G27" i="3" s="1"/>
  <c r="Y34" i="3" s="1"/>
  <c r="G71" i="9"/>
  <c r="H27" i="3" s="1"/>
  <c r="Z34" i="3" s="1"/>
  <c r="H71" i="9"/>
  <c r="I27" i="3" s="1"/>
  <c r="AA34" i="3" s="1"/>
  <c r="I71" i="9"/>
  <c r="J27" i="3" s="1"/>
  <c r="AB34" i="3" s="1"/>
  <c r="J71" i="9"/>
  <c r="K71" i="9"/>
  <c r="L27" i="3" s="1"/>
  <c r="AD34" i="3" s="1"/>
  <c r="L71" i="9"/>
  <c r="M27" i="3" s="1"/>
  <c r="AE34" i="3" s="1"/>
  <c r="M71" i="9"/>
  <c r="N27" i="3" s="1"/>
  <c r="AF34" i="3" s="1"/>
  <c r="N71" i="9"/>
  <c r="O27" i="3" s="1"/>
  <c r="AG34" i="3" s="1"/>
  <c r="O71" i="9"/>
  <c r="P27" i="3" s="1"/>
  <c r="AH34" i="3" s="1"/>
  <c r="P71" i="9"/>
  <c r="Q27" i="3" s="1"/>
  <c r="AI34" i="3" s="1"/>
  <c r="C72" i="9"/>
  <c r="D28" i="3" s="1"/>
  <c r="V32" i="3" s="1"/>
  <c r="D72" i="9"/>
  <c r="E72" i="9"/>
  <c r="F28" i="3" s="1"/>
  <c r="F72" i="9"/>
  <c r="G28" i="3" s="1"/>
  <c r="Y32" i="3" s="1"/>
  <c r="G72" i="9"/>
  <c r="H28" i="3" s="1"/>
  <c r="Z32" i="3" s="1"/>
  <c r="H72" i="9"/>
  <c r="I28" i="3" s="1"/>
  <c r="AA32" i="3" s="1"/>
  <c r="I72" i="9"/>
  <c r="J28" i="3" s="1"/>
  <c r="AB32" i="3" s="1"/>
  <c r="J72" i="9"/>
  <c r="K28" i="3" s="1"/>
  <c r="AC32" i="3" s="1"/>
  <c r="K72" i="9"/>
  <c r="L28" i="3" s="1"/>
  <c r="AD32" i="3" s="1"/>
  <c r="L72" i="9"/>
  <c r="M72" i="9"/>
  <c r="N28" i="3" s="1"/>
  <c r="AF32" i="3" s="1"/>
  <c r="N72" i="9"/>
  <c r="O28" i="3" s="1"/>
  <c r="AG32" i="3" s="1"/>
  <c r="O72" i="9"/>
  <c r="P28" i="3" s="1"/>
  <c r="AH32" i="3" s="1"/>
  <c r="P72" i="9"/>
  <c r="Q28" i="3" s="1"/>
  <c r="AI32" i="3" s="1"/>
  <c r="C73" i="9"/>
  <c r="D29" i="3" s="1"/>
  <c r="V11" i="3" s="1"/>
  <c r="D73" i="9"/>
  <c r="E29" i="3" s="1"/>
  <c r="W11" i="3" s="1"/>
  <c r="E73" i="9"/>
  <c r="F29" i="3" s="1"/>
  <c r="F73" i="9"/>
  <c r="G73" i="9"/>
  <c r="H29" i="3" s="1"/>
  <c r="Z11" i="3" s="1"/>
  <c r="H73" i="9"/>
  <c r="I29" i="3" s="1"/>
  <c r="AA11" i="3" s="1"/>
  <c r="I73" i="9"/>
  <c r="J29" i="3" s="1"/>
  <c r="AB11" i="3" s="1"/>
  <c r="J73" i="9"/>
  <c r="K29" i="3" s="1"/>
  <c r="AC11" i="3" s="1"/>
  <c r="K73" i="9"/>
  <c r="L29" i="3" s="1"/>
  <c r="AD11" i="3" s="1"/>
  <c r="L73" i="9"/>
  <c r="M29" i="3" s="1"/>
  <c r="AE11" i="3" s="1"/>
  <c r="M73" i="9"/>
  <c r="N29" i="3" s="1"/>
  <c r="AF11" i="3" s="1"/>
  <c r="N73" i="9"/>
  <c r="O73" i="9"/>
  <c r="P29" i="3" s="1"/>
  <c r="AH11" i="3" s="1"/>
  <c r="P73" i="9"/>
  <c r="Q29" i="3" s="1"/>
  <c r="AI11" i="3" s="1"/>
  <c r="C74" i="9"/>
  <c r="D30" i="3" s="1"/>
  <c r="V43" i="3" s="1"/>
  <c r="D74" i="9"/>
  <c r="E30" i="3" s="1"/>
  <c r="W43" i="3" s="1"/>
  <c r="E74" i="9"/>
  <c r="F30" i="3" s="1"/>
  <c r="F74" i="9"/>
  <c r="G30" i="3" s="1"/>
  <c r="Y43" i="3" s="1"/>
  <c r="G74" i="9"/>
  <c r="H30" i="3" s="1"/>
  <c r="Z43" i="3" s="1"/>
  <c r="H74" i="9"/>
  <c r="I74" i="9"/>
  <c r="J30" i="3" s="1"/>
  <c r="AB43" i="3" s="1"/>
  <c r="J74" i="9"/>
  <c r="K30" i="3" s="1"/>
  <c r="AC43" i="3" s="1"/>
  <c r="K74" i="9"/>
  <c r="L30" i="3" s="1"/>
  <c r="AD43" i="3" s="1"/>
  <c r="L74" i="9"/>
  <c r="M30" i="3" s="1"/>
  <c r="AE43" i="3" s="1"/>
  <c r="M74" i="9"/>
  <c r="N30" i="3" s="1"/>
  <c r="AF43" i="3" s="1"/>
  <c r="N74" i="9"/>
  <c r="O30" i="3" s="1"/>
  <c r="AG43" i="3" s="1"/>
  <c r="O74" i="9"/>
  <c r="P30" i="3" s="1"/>
  <c r="AH43" i="3" s="1"/>
  <c r="P74" i="9"/>
  <c r="C75" i="9"/>
  <c r="D31" i="3" s="1"/>
  <c r="V44" i="3" s="1"/>
  <c r="D75" i="9"/>
  <c r="E31" i="3" s="1"/>
  <c r="W44" i="3" s="1"/>
  <c r="E75" i="9"/>
  <c r="F31" i="3" s="1"/>
  <c r="F75" i="9"/>
  <c r="G31" i="3" s="1"/>
  <c r="Y44" i="3" s="1"/>
  <c r="G75" i="9"/>
  <c r="H31" i="3" s="1"/>
  <c r="Z44" i="3" s="1"/>
  <c r="H75" i="9"/>
  <c r="I31" i="3" s="1"/>
  <c r="AA44" i="3" s="1"/>
  <c r="I75" i="9"/>
  <c r="J31" i="3" s="1"/>
  <c r="AB44" i="3" s="1"/>
  <c r="J75" i="9"/>
  <c r="K75" i="9"/>
  <c r="L31" i="3" s="1"/>
  <c r="AD44" i="3" s="1"/>
  <c r="L75" i="9"/>
  <c r="M31" i="3" s="1"/>
  <c r="AE44" i="3" s="1"/>
  <c r="M75" i="9"/>
  <c r="N31" i="3" s="1"/>
  <c r="AF44" i="3" s="1"/>
  <c r="N75" i="9"/>
  <c r="O31" i="3" s="1"/>
  <c r="AG44" i="3" s="1"/>
  <c r="O75" i="9"/>
  <c r="P31" i="3" s="1"/>
  <c r="AH44" i="3" s="1"/>
  <c r="P75" i="9"/>
  <c r="Q31" i="3" s="1"/>
  <c r="AI44" i="3" s="1"/>
  <c r="C76" i="9"/>
  <c r="D32" i="3" s="1"/>
  <c r="V38" i="3" s="1"/>
  <c r="D76" i="9"/>
  <c r="E76" i="9"/>
  <c r="F32" i="3" s="1"/>
  <c r="F76" i="9"/>
  <c r="G32" i="3" s="1"/>
  <c r="Y38" i="3" s="1"/>
  <c r="G76" i="9"/>
  <c r="H32" i="3" s="1"/>
  <c r="Z38" i="3" s="1"/>
  <c r="H76" i="9"/>
  <c r="I32" i="3" s="1"/>
  <c r="AA38" i="3" s="1"/>
  <c r="I76" i="9"/>
  <c r="J32" i="3" s="1"/>
  <c r="AB38" i="3" s="1"/>
  <c r="J76" i="9"/>
  <c r="K32" i="3" s="1"/>
  <c r="AC38" i="3" s="1"/>
  <c r="K76" i="9"/>
  <c r="L32" i="3" s="1"/>
  <c r="AD38" i="3" s="1"/>
  <c r="L76" i="9"/>
  <c r="M76" i="9"/>
  <c r="N32" i="3" s="1"/>
  <c r="AF38" i="3" s="1"/>
  <c r="N76" i="9"/>
  <c r="O32" i="3" s="1"/>
  <c r="AG38" i="3" s="1"/>
  <c r="O76" i="9"/>
  <c r="P32" i="3" s="1"/>
  <c r="AH38" i="3" s="1"/>
  <c r="P76" i="9"/>
  <c r="Q32" i="3" s="1"/>
  <c r="AI38" i="3" s="1"/>
  <c r="C77" i="9"/>
  <c r="D33" i="3" s="1"/>
  <c r="V42" i="3" s="1"/>
  <c r="D77" i="9"/>
  <c r="E33" i="3" s="1"/>
  <c r="W42" i="3" s="1"/>
  <c r="E77" i="9"/>
  <c r="F33" i="3" s="1"/>
  <c r="F77" i="9"/>
  <c r="G77" i="9"/>
  <c r="H33" i="3" s="1"/>
  <c r="Z42" i="3" s="1"/>
  <c r="H77" i="9"/>
  <c r="I33" i="3" s="1"/>
  <c r="AA42" i="3" s="1"/>
  <c r="I77" i="9"/>
  <c r="J33" i="3" s="1"/>
  <c r="AB42" i="3" s="1"/>
  <c r="J77" i="9"/>
  <c r="K33" i="3" s="1"/>
  <c r="AC42" i="3" s="1"/>
  <c r="K77" i="9"/>
  <c r="L33" i="3" s="1"/>
  <c r="AD42" i="3" s="1"/>
  <c r="L77" i="9"/>
  <c r="M33" i="3" s="1"/>
  <c r="AE42" i="3" s="1"/>
  <c r="M77" i="9"/>
  <c r="N33" i="3" s="1"/>
  <c r="AF42" i="3" s="1"/>
  <c r="N77" i="9"/>
  <c r="O77" i="9"/>
  <c r="P33" i="3" s="1"/>
  <c r="AH42" i="3" s="1"/>
  <c r="P77" i="9"/>
  <c r="Q33" i="3" s="1"/>
  <c r="AI42" i="3" s="1"/>
  <c r="C78" i="9"/>
  <c r="D34" i="3" s="1"/>
  <c r="V49" i="3" s="1"/>
  <c r="D78" i="9"/>
  <c r="E34" i="3" s="1"/>
  <c r="W49" i="3" s="1"/>
  <c r="E78" i="9"/>
  <c r="F34" i="3" s="1"/>
  <c r="F78" i="9"/>
  <c r="G34" i="3" s="1"/>
  <c r="Y49" i="3" s="1"/>
  <c r="G78" i="9"/>
  <c r="H34" i="3" s="1"/>
  <c r="Z49" i="3" s="1"/>
  <c r="H78" i="9"/>
  <c r="I78" i="9"/>
  <c r="J34" i="3" s="1"/>
  <c r="AB49" i="3" s="1"/>
  <c r="J78" i="9"/>
  <c r="K34" i="3" s="1"/>
  <c r="AC49" i="3" s="1"/>
  <c r="K78" i="9"/>
  <c r="L34" i="3" s="1"/>
  <c r="AD49" i="3" s="1"/>
  <c r="L78" i="9"/>
  <c r="M34" i="3" s="1"/>
  <c r="AE49" i="3" s="1"/>
  <c r="M78" i="9"/>
  <c r="N34" i="3" s="1"/>
  <c r="AF49" i="3" s="1"/>
  <c r="N78" i="9"/>
  <c r="O34" i="3" s="1"/>
  <c r="AG49" i="3" s="1"/>
  <c r="O78" i="9"/>
  <c r="P34" i="3" s="1"/>
  <c r="AH49" i="3" s="1"/>
  <c r="P78" i="9"/>
  <c r="C79" i="9"/>
  <c r="D35" i="3" s="1"/>
  <c r="V52" i="3" s="1"/>
  <c r="D79" i="9"/>
  <c r="E35" i="3" s="1"/>
  <c r="W52" i="3" s="1"/>
  <c r="E79" i="9"/>
  <c r="F35" i="3" s="1"/>
  <c r="F79" i="9"/>
  <c r="G35" i="3" s="1"/>
  <c r="Y52" i="3" s="1"/>
  <c r="G79" i="9"/>
  <c r="H35" i="3" s="1"/>
  <c r="Z52" i="3" s="1"/>
  <c r="H79" i="9"/>
  <c r="I35" i="3" s="1"/>
  <c r="AA52" i="3" s="1"/>
  <c r="I79" i="9"/>
  <c r="J35" i="3" s="1"/>
  <c r="AB52" i="3" s="1"/>
  <c r="J79" i="9"/>
  <c r="K79" i="9"/>
  <c r="L35" i="3" s="1"/>
  <c r="AD52" i="3" s="1"/>
  <c r="L79" i="9"/>
  <c r="M35" i="3" s="1"/>
  <c r="AE52" i="3" s="1"/>
  <c r="M79" i="9"/>
  <c r="N35" i="3" s="1"/>
  <c r="AF52" i="3" s="1"/>
  <c r="N79" i="9"/>
  <c r="O35" i="3" s="1"/>
  <c r="AG52" i="3" s="1"/>
  <c r="O79" i="9"/>
  <c r="P35" i="3" s="1"/>
  <c r="AH52" i="3" s="1"/>
  <c r="P79" i="9"/>
  <c r="Q35" i="3" s="1"/>
  <c r="AI52" i="3" s="1"/>
  <c r="C81" i="9"/>
  <c r="D36" i="3" s="1"/>
  <c r="V7" i="3" s="1"/>
  <c r="D81" i="9"/>
  <c r="E81" i="9"/>
  <c r="F36" i="3" s="1"/>
  <c r="F81" i="9"/>
  <c r="G36" i="3" s="1"/>
  <c r="Y7" i="3" s="1"/>
  <c r="G81" i="9"/>
  <c r="H36" i="3" s="1"/>
  <c r="Z7" i="3" s="1"/>
  <c r="H81" i="9"/>
  <c r="I36" i="3" s="1"/>
  <c r="AA7" i="3" s="1"/>
  <c r="I81" i="9"/>
  <c r="J36" i="3" s="1"/>
  <c r="AB7" i="3" s="1"/>
  <c r="J81" i="9"/>
  <c r="K36" i="3" s="1"/>
  <c r="AC7" i="3" s="1"/>
  <c r="K81" i="9"/>
  <c r="L36" i="3" s="1"/>
  <c r="AD7" i="3" s="1"/>
  <c r="L81" i="9"/>
  <c r="M81" i="9"/>
  <c r="N36" i="3" s="1"/>
  <c r="AF7" i="3" s="1"/>
  <c r="N81" i="9"/>
  <c r="O36" i="3" s="1"/>
  <c r="AG7" i="3" s="1"/>
  <c r="O81" i="9"/>
  <c r="P36" i="3" s="1"/>
  <c r="AH7" i="3" s="1"/>
  <c r="P81" i="9"/>
  <c r="Q36" i="3" s="1"/>
  <c r="AI7" i="3" s="1"/>
  <c r="C82" i="9"/>
  <c r="D37" i="3" s="1"/>
  <c r="V8" i="3" s="1"/>
  <c r="D82" i="9"/>
  <c r="E37" i="3" s="1"/>
  <c r="W8" i="3" s="1"/>
  <c r="E82" i="9"/>
  <c r="F37" i="3" s="1"/>
  <c r="F82" i="9"/>
  <c r="G82" i="9"/>
  <c r="H37" i="3" s="1"/>
  <c r="Z8" i="3" s="1"/>
  <c r="H82" i="9"/>
  <c r="I37" i="3" s="1"/>
  <c r="AA8" i="3" s="1"/>
  <c r="I82" i="9"/>
  <c r="J37" i="3" s="1"/>
  <c r="AB8" i="3" s="1"/>
  <c r="J82" i="9"/>
  <c r="K37" i="3" s="1"/>
  <c r="AC8" i="3" s="1"/>
  <c r="K82" i="9"/>
  <c r="L37" i="3" s="1"/>
  <c r="AD8" i="3" s="1"/>
  <c r="L82" i="9"/>
  <c r="M37" i="3" s="1"/>
  <c r="AE8" i="3" s="1"/>
  <c r="M82" i="9"/>
  <c r="N37" i="3" s="1"/>
  <c r="AF8" i="3" s="1"/>
  <c r="N82" i="9"/>
  <c r="O82" i="9"/>
  <c r="P37" i="3" s="1"/>
  <c r="AH8" i="3" s="1"/>
  <c r="P82" i="9"/>
  <c r="Q37" i="3" s="1"/>
  <c r="AI8" i="3" s="1"/>
  <c r="C83" i="9"/>
  <c r="D38" i="3" s="1"/>
  <c r="V10" i="3" s="1"/>
  <c r="D83" i="9"/>
  <c r="E38" i="3" s="1"/>
  <c r="W10" i="3" s="1"/>
  <c r="E83" i="9"/>
  <c r="F38" i="3" s="1"/>
  <c r="F83" i="9"/>
  <c r="G38" i="3" s="1"/>
  <c r="Y10" i="3" s="1"/>
  <c r="G83" i="9"/>
  <c r="H38" i="3" s="1"/>
  <c r="Z10" i="3" s="1"/>
  <c r="H83" i="9"/>
  <c r="I83" i="9"/>
  <c r="J38" i="3" s="1"/>
  <c r="AB10" i="3" s="1"/>
  <c r="J83" i="9"/>
  <c r="K38" i="3" s="1"/>
  <c r="AC10" i="3" s="1"/>
  <c r="K83" i="9"/>
  <c r="L38" i="3" s="1"/>
  <c r="AD10" i="3" s="1"/>
  <c r="L83" i="9"/>
  <c r="M38" i="3" s="1"/>
  <c r="AE10" i="3" s="1"/>
  <c r="M83" i="9"/>
  <c r="N38" i="3" s="1"/>
  <c r="AF10" i="3" s="1"/>
  <c r="N83" i="9"/>
  <c r="O38" i="3" s="1"/>
  <c r="AG10" i="3" s="1"/>
  <c r="O83" i="9"/>
  <c r="P38" i="3" s="1"/>
  <c r="AH10" i="3" s="1"/>
  <c r="P83" i="9"/>
  <c r="C84" i="9"/>
  <c r="D39" i="3" s="1"/>
  <c r="V15" i="3" s="1"/>
  <c r="D84" i="9"/>
  <c r="E39" i="3" s="1"/>
  <c r="W15" i="3" s="1"/>
  <c r="E84" i="9"/>
  <c r="F39" i="3" s="1"/>
  <c r="F84" i="9"/>
  <c r="G39" i="3" s="1"/>
  <c r="Y15" i="3" s="1"/>
  <c r="G84" i="9"/>
  <c r="H39" i="3" s="1"/>
  <c r="Z15" i="3" s="1"/>
  <c r="H84" i="9"/>
  <c r="I39" i="3" s="1"/>
  <c r="AA15" i="3" s="1"/>
  <c r="I84" i="9"/>
  <c r="J39" i="3" s="1"/>
  <c r="AB15" i="3" s="1"/>
  <c r="J84" i="9"/>
  <c r="K84" i="9"/>
  <c r="L39" i="3" s="1"/>
  <c r="AD15" i="3" s="1"/>
  <c r="L84" i="9"/>
  <c r="M39" i="3" s="1"/>
  <c r="AE15" i="3" s="1"/>
  <c r="M84" i="9"/>
  <c r="N39" i="3" s="1"/>
  <c r="AF15" i="3" s="1"/>
  <c r="N84" i="9"/>
  <c r="O39" i="3" s="1"/>
  <c r="AG15" i="3" s="1"/>
  <c r="O84" i="9"/>
  <c r="P39" i="3" s="1"/>
  <c r="AH15" i="3" s="1"/>
  <c r="P84" i="9"/>
  <c r="Q39" i="3" s="1"/>
  <c r="AI15" i="3" s="1"/>
  <c r="C85" i="9"/>
  <c r="D40" i="3" s="1"/>
  <c r="V17" i="3" s="1"/>
  <c r="D85" i="9"/>
  <c r="E85" i="9"/>
  <c r="F40" i="3" s="1"/>
  <c r="F85" i="9"/>
  <c r="G40" i="3" s="1"/>
  <c r="Y17" i="3" s="1"/>
  <c r="G85" i="9"/>
  <c r="H40" i="3" s="1"/>
  <c r="Z17" i="3" s="1"/>
  <c r="H85" i="9"/>
  <c r="I40" i="3" s="1"/>
  <c r="AA17" i="3" s="1"/>
  <c r="I85" i="9"/>
  <c r="J40" i="3" s="1"/>
  <c r="AB17" i="3" s="1"/>
  <c r="J85" i="9"/>
  <c r="K40" i="3" s="1"/>
  <c r="AC17" i="3" s="1"/>
  <c r="K85" i="9"/>
  <c r="L40" i="3" s="1"/>
  <c r="AD17" i="3" s="1"/>
  <c r="L85" i="9"/>
  <c r="M85" i="9"/>
  <c r="N40" i="3" s="1"/>
  <c r="AF17" i="3" s="1"/>
  <c r="N85" i="9"/>
  <c r="O40" i="3" s="1"/>
  <c r="AG17" i="3" s="1"/>
  <c r="O85" i="9"/>
  <c r="P40" i="3" s="1"/>
  <c r="AH17" i="3" s="1"/>
  <c r="P85" i="9"/>
  <c r="Q40" i="3" s="1"/>
  <c r="AI17" i="3" s="1"/>
  <c r="C86" i="9"/>
  <c r="D41" i="3" s="1"/>
  <c r="V25" i="3" s="1"/>
  <c r="D86" i="9"/>
  <c r="E41" i="3" s="1"/>
  <c r="W25" i="3" s="1"/>
  <c r="E86" i="9"/>
  <c r="F41" i="3" s="1"/>
  <c r="F86" i="9"/>
  <c r="G86" i="9"/>
  <c r="H41" i="3" s="1"/>
  <c r="Z25" i="3" s="1"/>
  <c r="H86" i="9"/>
  <c r="I41" i="3" s="1"/>
  <c r="AA25" i="3" s="1"/>
  <c r="I86" i="9"/>
  <c r="J41" i="3" s="1"/>
  <c r="AB25" i="3" s="1"/>
  <c r="J86" i="9"/>
  <c r="K41" i="3" s="1"/>
  <c r="AC25" i="3" s="1"/>
  <c r="K86" i="9"/>
  <c r="L41" i="3" s="1"/>
  <c r="AD25" i="3" s="1"/>
  <c r="L86" i="9"/>
  <c r="M41" i="3" s="1"/>
  <c r="AE25" i="3" s="1"/>
  <c r="M86" i="9"/>
  <c r="N41" i="3" s="1"/>
  <c r="AF25" i="3" s="1"/>
  <c r="N86" i="9"/>
  <c r="O86" i="9"/>
  <c r="P41" i="3" s="1"/>
  <c r="AH25" i="3" s="1"/>
  <c r="P86" i="9"/>
  <c r="Q41" i="3" s="1"/>
  <c r="AI25" i="3" s="1"/>
  <c r="C87" i="9"/>
  <c r="D42" i="3" s="1"/>
  <c r="V35" i="3" s="1"/>
  <c r="D87" i="9"/>
  <c r="E42" i="3" s="1"/>
  <c r="W35" i="3" s="1"/>
  <c r="E87" i="9"/>
  <c r="F42" i="3" s="1"/>
  <c r="F87" i="9"/>
  <c r="G42" i="3" s="1"/>
  <c r="Y35" i="3" s="1"/>
  <c r="G87" i="9"/>
  <c r="H42" i="3" s="1"/>
  <c r="Z35" i="3" s="1"/>
  <c r="H87" i="9"/>
  <c r="I87" i="9"/>
  <c r="J42" i="3" s="1"/>
  <c r="AB35" i="3" s="1"/>
  <c r="J87" i="9"/>
  <c r="K42" i="3" s="1"/>
  <c r="AC35" i="3" s="1"/>
  <c r="K87" i="9"/>
  <c r="L42" i="3" s="1"/>
  <c r="AD35" i="3" s="1"/>
  <c r="L87" i="9"/>
  <c r="M42" i="3" s="1"/>
  <c r="AE35" i="3" s="1"/>
  <c r="M87" i="9"/>
  <c r="N42" i="3" s="1"/>
  <c r="AF35" i="3" s="1"/>
  <c r="N87" i="9"/>
  <c r="O42" i="3" s="1"/>
  <c r="AG35" i="3" s="1"/>
  <c r="O87" i="9"/>
  <c r="P42" i="3" s="1"/>
  <c r="AH35" i="3" s="1"/>
  <c r="P87" i="9"/>
  <c r="C88" i="9"/>
  <c r="D43" i="3" s="1"/>
  <c r="V40" i="3" s="1"/>
  <c r="D88" i="9"/>
  <c r="E43" i="3" s="1"/>
  <c r="W40" i="3" s="1"/>
  <c r="E88" i="9"/>
  <c r="F43" i="3" s="1"/>
  <c r="F88" i="9"/>
  <c r="G43" i="3" s="1"/>
  <c r="Y40" i="3" s="1"/>
  <c r="G88" i="9"/>
  <c r="H43" i="3" s="1"/>
  <c r="Z40" i="3" s="1"/>
  <c r="H88" i="9"/>
  <c r="I43" i="3" s="1"/>
  <c r="AA40" i="3" s="1"/>
  <c r="I88" i="9"/>
  <c r="J43" i="3" s="1"/>
  <c r="AB40" i="3" s="1"/>
  <c r="J88" i="9"/>
  <c r="K88" i="9"/>
  <c r="L43" i="3" s="1"/>
  <c r="AD40" i="3" s="1"/>
  <c r="L88" i="9"/>
  <c r="M43" i="3" s="1"/>
  <c r="AE40" i="3" s="1"/>
  <c r="M88" i="9"/>
  <c r="N43" i="3" s="1"/>
  <c r="AF40" i="3" s="1"/>
  <c r="N88" i="9"/>
  <c r="O43" i="3" s="1"/>
  <c r="AG40" i="3" s="1"/>
  <c r="O88" i="9"/>
  <c r="P43" i="3" s="1"/>
  <c r="AH40" i="3" s="1"/>
  <c r="P88" i="9"/>
  <c r="Q43" i="3" s="1"/>
  <c r="AI40" i="3" s="1"/>
  <c r="D64" i="9"/>
  <c r="E20" i="3" s="1"/>
  <c r="W9" i="3" s="1"/>
  <c r="E64" i="9"/>
  <c r="F20" i="3" s="1"/>
  <c r="F64" i="9"/>
  <c r="G20" i="3" s="1"/>
  <c r="Y9" i="3" s="1"/>
  <c r="G64" i="9"/>
  <c r="H20" i="3" s="1"/>
  <c r="Z9" i="3" s="1"/>
  <c r="H64" i="9"/>
  <c r="I20" i="3" s="1"/>
  <c r="AA9" i="3" s="1"/>
  <c r="I64" i="9"/>
  <c r="J20" i="3" s="1"/>
  <c r="AB9" i="3" s="1"/>
  <c r="J64" i="9"/>
  <c r="K20" i="3" s="1"/>
  <c r="AC9" i="3" s="1"/>
  <c r="K64" i="9"/>
  <c r="L20" i="3" s="1"/>
  <c r="AD9" i="3" s="1"/>
  <c r="L64" i="9"/>
  <c r="M20" i="3" s="1"/>
  <c r="AE9" i="3" s="1"/>
  <c r="M64" i="9"/>
  <c r="N20" i="3" s="1"/>
  <c r="AF9" i="3" s="1"/>
  <c r="N64" i="9"/>
  <c r="O20" i="3" s="1"/>
  <c r="AG9" i="3" s="1"/>
  <c r="O64" i="9"/>
  <c r="P20" i="3" s="1"/>
  <c r="AH9" i="3" s="1"/>
  <c r="P64" i="9"/>
  <c r="Q20" i="3" s="1"/>
  <c r="AI9" i="3" s="1"/>
  <c r="C64" i="9"/>
  <c r="D20" i="3" s="1"/>
  <c r="V9" i="3" s="1"/>
  <c r="C51" i="9"/>
  <c r="D8" i="3" s="1"/>
  <c r="V18" i="3" s="1"/>
  <c r="D51" i="9"/>
  <c r="E51" i="9"/>
  <c r="F8" i="3" s="1"/>
  <c r="F51" i="9"/>
  <c r="G8" i="3" s="1"/>
  <c r="Y18" i="3" s="1"/>
  <c r="G51" i="9"/>
  <c r="H8" i="3" s="1"/>
  <c r="Z18" i="3" s="1"/>
  <c r="H51" i="9"/>
  <c r="I8" i="3" s="1"/>
  <c r="AA18" i="3" s="1"/>
  <c r="I51" i="9"/>
  <c r="J8" i="3" s="1"/>
  <c r="AB18" i="3" s="1"/>
  <c r="J51" i="9"/>
  <c r="K8" i="3" s="1"/>
  <c r="AC18" i="3" s="1"/>
  <c r="K51" i="9"/>
  <c r="L8" i="3" s="1"/>
  <c r="AD18" i="3" s="1"/>
  <c r="L51" i="9"/>
  <c r="M51" i="9"/>
  <c r="N8" i="3" s="1"/>
  <c r="AF18" i="3" s="1"/>
  <c r="N51" i="9"/>
  <c r="O8" i="3" s="1"/>
  <c r="AG18" i="3" s="1"/>
  <c r="O51" i="9"/>
  <c r="P8" i="3" s="1"/>
  <c r="AH18" i="3" s="1"/>
  <c r="P51" i="9"/>
  <c r="Q8" i="3" s="1"/>
  <c r="AI18" i="3" s="1"/>
  <c r="C52" i="9"/>
  <c r="D9" i="3" s="1"/>
  <c r="V20" i="3" s="1"/>
  <c r="D52" i="9"/>
  <c r="E9" i="3" s="1"/>
  <c r="W20" i="3" s="1"/>
  <c r="E52" i="9"/>
  <c r="F9" i="3" s="1"/>
  <c r="F52" i="9"/>
  <c r="G52" i="9"/>
  <c r="H9" i="3" s="1"/>
  <c r="Z20" i="3" s="1"/>
  <c r="H52" i="9"/>
  <c r="I9" i="3" s="1"/>
  <c r="AA20" i="3" s="1"/>
  <c r="I52" i="9"/>
  <c r="J9" i="3" s="1"/>
  <c r="AB20" i="3" s="1"/>
  <c r="J52" i="9"/>
  <c r="K9" i="3" s="1"/>
  <c r="AC20" i="3" s="1"/>
  <c r="K52" i="9"/>
  <c r="L9" i="3" s="1"/>
  <c r="AD20" i="3" s="1"/>
  <c r="L52" i="9"/>
  <c r="M9" i="3" s="1"/>
  <c r="AE20" i="3" s="1"/>
  <c r="M52" i="9"/>
  <c r="N9" i="3" s="1"/>
  <c r="AF20" i="3" s="1"/>
  <c r="N52" i="9"/>
  <c r="O52" i="9"/>
  <c r="P9" i="3" s="1"/>
  <c r="AH20" i="3" s="1"/>
  <c r="P52" i="9"/>
  <c r="Q9" i="3" s="1"/>
  <c r="AI20" i="3" s="1"/>
  <c r="C53" i="9"/>
  <c r="D10" i="3" s="1"/>
  <c r="V24" i="3" s="1"/>
  <c r="D53" i="9"/>
  <c r="E10" i="3" s="1"/>
  <c r="W24" i="3" s="1"/>
  <c r="E53" i="9"/>
  <c r="F10" i="3" s="1"/>
  <c r="F53" i="9"/>
  <c r="G10" i="3" s="1"/>
  <c r="Y24" i="3" s="1"/>
  <c r="G53" i="9"/>
  <c r="H10" i="3" s="1"/>
  <c r="Z24" i="3" s="1"/>
  <c r="H53" i="9"/>
  <c r="I53" i="9"/>
  <c r="J10" i="3" s="1"/>
  <c r="AB24" i="3" s="1"/>
  <c r="J53" i="9"/>
  <c r="K10" i="3" s="1"/>
  <c r="AC24" i="3" s="1"/>
  <c r="K53" i="9"/>
  <c r="L10" i="3" s="1"/>
  <c r="AD24" i="3" s="1"/>
  <c r="L53" i="9"/>
  <c r="M10" i="3" s="1"/>
  <c r="AE24" i="3" s="1"/>
  <c r="M53" i="9"/>
  <c r="N10" i="3" s="1"/>
  <c r="AF24" i="3" s="1"/>
  <c r="N53" i="9"/>
  <c r="O10" i="3" s="1"/>
  <c r="AG24" i="3" s="1"/>
  <c r="O53" i="9"/>
  <c r="P10" i="3" s="1"/>
  <c r="AH24" i="3" s="1"/>
  <c r="P53" i="9"/>
  <c r="C54" i="9"/>
  <c r="D11" i="3" s="1"/>
  <c r="V27" i="3" s="1"/>
  <c r="D54" i="9"/>
  <c r="E11" i="3" s="1"/>
  <c r="W27" i="3" s="1"/>
  <c r="E54" i="9"/>
  <c r="F11" i="3" s="1"/>
  <c r="F54" i="9"/>
  <c r="G11" i="3" s="1"/>
  <c r="Y27" i="3" s="1"/>
  <c r="G54" i="9"/>
  <c r="H11" i="3" s="1"/>
  <c r="Z27" i="3" s="1"/>
  <c r="H54" i="9"/>
  <c r="I11" i="3" s="1"/>
  <c r="AA27" i="3" s="1"/>
  <c r="I54" i="9"/>
  <c r="J11" i="3" s="1"/>
  <c r="AB27" i="3" s="1"/>
  <c r="J54" i="9"/>
  <c r="K54" i="9"/>
  <c r="L11" i="3" s="1"/>
  <c r="AD27" i="3" s="1"/>
  <c r="L54" i="9"/>
  <c r="M11" i="3" s="1"/>
  <c r="AE27" i="3" s="1"/>
  <c r="M54" i="9"/>
  <c r="N11" i="3" s="1"/>
  <c r="AF27" i="3" s="1"/>
  <c r="N54" i="9"/>
  <c r="O11" i="3" s="1"/>
  <c r="AG27" i="3" s="1"/>
  <c r="O54" i="9"/>
  <c r="P11" i="3" s="1"/>
  <c r="AH27" i="3" s="1"/>
  <c r="P54" i="9"/>
  <c r="Q11" i="3" s="1"/>
  <c r="AI27" i="3" s="1"/>
  <c r="C55" i="9"/>
  <c r="D12" i="3" s="1"/>
  <c r="V33" i="3" s="1"/>
  <c r="D55" i="9"/>
  <c r="E55" i="9"/>
  <c r="F12" i="3" s="1"/>
  <c r="F55" i="9"/>
  <c r="G12" i="3" s="1"/>
  <c r="Y33" i="3" s="1"/>
  <c r="G55" i="9"/>
  <c r="H12" i="3" s="1"/>
  <c r="Z33" i="3" s="1"/>
  <c r="H55" i="9"/>
  <c r="I12" i="3" s="1"/>
  <c r="AA33" i="3" s="1"/>
  <c r="I55" i="9"/>
  <c r="J12" i="3" s="1"/>
  <c r="AB33" i="3" s="1"/>
  <c r="J55" i="9"/>
  <c r="K12" i="3" s="1"/>
  <c r="AC33" i="3" s="1"/>
  <c r="K55" i="9"/>
  <c r="L12" i="3" s="1"/>
  <c r="AD33" i="3" s="1"/>
  <c r="L55" i="9"/>
  <c r="M55" i="9"/>
  <c r="N12" i="3" s="1"/>
  <c r="AF33" i="3" s="1"/>
  <c r="N55" i="9"/>
  <c r="O12" i="3" s="1"/>
  <c r="AG33" i="3" s="1"/>
  <c r="O55" i="9"/>
  <c r="P12" i="3" s="1"/>
  <c r="AH33" i="3" s="1"/>
  <c r="P55" i="9"/>
  <c r="Q12" i="3" s="1"/>
  <c r="AI33" i="3" s="1"/>
  <c r="C56" i="9"/>
  <c r="D13" i="3" s="1"/>
  <c r="V36" i="3" s="1"/>
  <c r="D56" i="9"/>
  <c r="E13" i="3" s="1"/>
  <c r="W36" i="3" s="1"/>
  <c r="E56" i="9"/>
  <c r="F13" i="3" s="1"/>
  <c r="F56" i="9"/>
  <c r="G56" i="9"/>
  <c r="H13" i="3" s="1"/>
  <c r="Z36" i="3" s="1"/>
  <c r="H56" i="9"/>
  <c r="I13" i="3" s="1"/>
  <c r="AA36" i="3" s="1"/>
  <c r="I56" i="9"/>
  <c r="J13" i="3" s="1"/>
  <c r="AB36" i="3" s="1"/>
  <c r="J56" i="9"/>
  <c r="K13" i="3" s="1"/>
  <c r="AC36" i="3" s="1"/>
  <c r="K56" i="9"/>
  <c r="L13" i="3" s="1"/>
  <c r="AD36" i="3" s="1"/>
  <c r="L56" i="9"/>
  <c r="M13" i="3" s="1"/>
  <c r="AE36" i="3" s="1"/>
  <c r="M56" i="9"/>
  <c r="N13" i="3" s="1"/>
  <c r="AF36" i="3" s="1"/>
  <c r="N56" i="9"/>
  <c r="O56" i="9"/>
  <c r="P13" i="3" s="1"/>
  <c r="AH36" i="3" s="1"/>
  <c r="P56" i="9"/>
  <c r="Q13" i="3" s="1"/>
  <c r="AI36" i="3" s="1"/>
  <c r="C57" i="9"/>
  <c r="D14" i="3" s="1"/>
  <c r="V37" i="3" s="1"/>
  <c r="D57" i="9"/>
  <c r="E14" i="3" s="1"/>
  <c r="W37" i="3" s="1"/>
  <c r="E57" i="9"/>
  <c r="F14" i="3" s="1"/>
  <c r="F57" i="9"/>
  <c r="G14" i="3" s="1"/>
  <c r="Y37" i="3" s="1"/>
  <c r="G57" i="9"/>
  <c r="H14" i="3" s="1"/>
  <c r="Z37" i="3" s="1"/>
  <c r="H57" i="9"/>
  <c r="I57" i="9"/>
  <c r="J14" i="3" s="1"/>
  <c r="AB37" i="3" s="1"/>
  <c r="J57" i="9"/>
  <c r="K14" i="3" s="1"/>
  <c r="AC37" i="3" s="1"/>
  <c r="K57" i="9"/>
  <c r="L14" i="3" s="1"/>
  <c r="AD37" i="3" s="1"/>
  <c r="L57" i="9"/>
  <c r="M14" i="3" s="1"/>
  <c r="AE37" i="3" s="1"/>
  <c r="M57" i="9"/>
  <c r="N14" i="3" s="1"/>
  <c r="AF37" i="3" s="1"/>
  <c r="N57" i="9"/>
  <c r="O14" i="3" s="1"/>
  <c r="AG37" i="3" s="1"/>
  <c r="O57" i="9"/>
  <c r="P14" i="3" s="1"/>
  <c r="AH37" i="3" s="1"/>
  <c r="P57" i="9"/>
  <c r="C58" i="9"/>
  <c r="D15" i="3" s="1"/>
  <c r="V39" i="3" s="1"/>
  <c r="D58" i="9"/>
  <c r="E15" i="3" s="1"/>
  <c r="W39" i="3" s="1"/>
  <c r="E58" i="9"/>
  <c r="F15" i="3" s="1"/>
  <c r="F58" i="9"/>
  <c r="G15" i="3" s="1"/>
  <c r="Y39" i="3" s="1"/>
  <c r="G58" i="9"/>
  <c r="H15" i="3" s="1"/>
  <c r="Z39" i="3" s="1"/>
  <c r="H58" i="9"/>
  <c r="I15" i="3" s="1"/>
  <c r="AA39" i="3" s="1"/>
  <c r="I58" i="9"/>
  <c r="J15" i="3" s="1"/>
  <c r="AB39" i="3" s="1"/>
  <c r="J58" i="9"/>
  <c r="K58" i="9"/>
  <c r="L15" i="3" s="1"/>
  <c r="AD39" i="3" s="1"/>
  <c r="L58" i="9"/>
  <c r="M15" i="3" s="1"/>
  <c r="AE39" i="3" s="1"/>
  <c r="M58" i="9"/>
  <c r="N15" i="3" s="1"/>
  <c r="AF39" i="3" s="1"/>
  <c r="N58" i="9"/>
  <c r="O15" i="3" s="1"/>
  <c r="AG39" i="3" s="1"/>
  <c r="O58" i="9"/>
  <c r="P15" i="3" s="1"/>
  <c r="AH39" i="3" s="1"/>
  <c r="P58" i="9"/>
  <c r="Q15" i="3" s="1"/>
  <c r="AI39" i="3" s="1"/>
  <c r="C59" i="9"/>
  <c r="D16" i="3" s="1"/>
  <c r="V54" i="3" s="1"/>
  <c r="D59" i="9"/>
  <c r="E59" i="9"/>
  <c r="F16" i="3" s="1"/>
  <c r="F59" i="9"/>
  <c r="G16" i="3" s="1"/>
  <c r="Y54" i="3" s="1"/>
  <c r="G59" i="9"/>
  <c r="H16" i="3" s="1"/>
  <c r="Z54" i="3" s="1"/>
  <c r="H59" i="9"/>
  <c r="I16" i="3" s="1"/>
  <c r="AA54" i="3" s="1"/>
  <c r="I59" i="9"/>
  <c r="J16" i="3" s="1"/>
  <c r="AB54" i="3" s="1"/>
  <c r="J59" i="9"/>
  <c r="K16" i="3" s="1"/>
  <c r="AC54" i="3" s="1"/>
  <c r="K59" i="9"/>
  <c r="L16" i="3" s="1"/>
  <c r="AD54" i="3" s="1"/>
  <c r="L59" i="9"/>
  <c r="M59" i="9"/>
  <c r="N16" i="3" s="1"/>
  <c r="AF54" i="3" s="1"/>
  <c r="N59" i="9"/>
  <c r="O16" i="3" s="1"/>
  <c r="AG54" i="3" s="1"/>
  <c r="O59" i="9"/>
  <c r="P16" i="3" s="1"/>
  <c r="AH54" i="3" s="1"/>
  <c r="P59" i="9"/>
  <c r="Q16" i="3" s="1"/>
  <c r="AI54" i="3" s="1"/>
  <c r="C60" i="9"/>
  <c r="D17" i="3" s="1"/>
  <c r="V57" i="3" s="1"/>
  <c r="D60" i="9"/>
  <c r="E17" i="3" s="1"/>
  <c r="W57" i="3" s="1"/>
  <c r="E60" i="9"/>
  <c r="F17" i="3" s="1"/>
  <c r="F60" i="9"/>
  <c r="G60" i="9"/>
  <c r="H17" i="3" s="1"/>
  <c r="Z57" i="3" s="1"/>
  <c r="H60" i="9"/>
  <c r="I17" i="3" s="1"/>
  <c r="AA57" i="3" s="1"/>
  <c r="I60" i="9"/>
  <c r="J17" i="3" s="1"/>
  <c r="AB57" i="3" s="1"/>
  <c r="J60" i="9"/>
  <c r="K17" i="3" s="1"/>
  <c r="AC57" i="3" s="1"/>
  <c r="K60" i="9"/>
  <c r="L17" i="3" s="1"/>
  <c r="AD57" i="3" s="1"/>
  <c r="L60" i="9"/>
  <c r="M17" i="3" s="1"/>
  <c r="AE57" i="3" s="1"/>
  <c r="M60" i="9"/>
  <c r="N17" i="3" s="1"/>
  <c r="AF57" i="3" s="1"/>
  <c r="N60" i="9"/>
  <c r="O60" i="9"/>
  <c r="P17" i="3" s="1"/>
  <c r="AH57" i="3" s="1"/>
  <c r="P60" i="9"/>
  <c r="Q17" i="3" s="1"/>
  <c r="AI57" i="3" s="1"/>
  <c r="C61" i="9"/>
  <c r="D18" i="3" s="1"/>
  <c r="V58" i="3" s="1"/>
  <c r="D61" i="9"/>
  <c r="E18" i="3" s="1"/>
  <c r="W58" i="3" s="1"/>
  <c r="E61" i="9"/>
  <c r="F18" i="3" s="1"/>
  <c r="F61" i="9"/>
  <c r="G18" i="3" s="1"/>
  <c r="Y58" i="3" s="1"/>
  <c r="G61" i="9"/>
  <c r="H18" i="3" s="1"/>
  <c r="Z58" i="3" s="1"/>
  <c r="H61" i="9"/>
  <c r="K61" i="9"/>
  <c r="L18" i="3" s="1"/>
  <c r="AD58" i="3" s="1"/>
  <c r="L61" i="9"/>
  <c r="M18" i="3" s="1"/>
  <c r="AE58" i="3" s="1"/>
  <c r="M61" i="9"/>
  <c r="N18" i="3" s="1"/>
  <c r="AF58" i="3" s="1"/>
  <c r="N61" i="9"/>
  <c r="O18" i="3" s="1"/>
  <c r="AG58" i="3" s="1"/>
  <c r="O61" i="9"/>
  <c r="P18" i="3" s="1"/>
  <c r="AH58" i="3" s="1"/>
  <c r="P61" i="9"/>
  <c r="C62" i="9"/>
  <c r="D19" i="3" s="1"/>
  <c r="V61" i="3" s="1"/>
  <c r="D62" i="9"/>
  <c r="E19" i="3" s="1"/>
  <c r="W61" i="3" s="1"/>
  <c r="E62" i="9"/>
  <c r="F19" i="3" s="1"/>
  <c r="F62" i="9"/>
  <c r="G19" i="3" s="1"/>
  <c r="Y61" i="3" s="1"/>
  <c r="G62" i="9"/>
  <c r="H19" i="3" s="1"/>
  <c r="Z61" i="3" s="1"/>
  <c r="H62" i="9"/>
  <c r="I19" i="3" s="1"/>
  <c r="AA61" i="3" s="1"/>
  <c r="I62" i="9"/>
  <c r="J19" i="3" s="1"/>
  <c r="AB61" i="3" s="1"/>
  <c r="J62" i="9"/>
  <c r="K62" i="9"/>
  <c r="L19" i="3" s="1"/>
  <c r="AD61" i="3" s="1"/>
  <c r="L62" i="9"/>
  <c r="M19" i="3" s="1"/>
  <c r="AE61" i="3" s="1"/>
  <c r="M62" i="9"/>
  <c r="N19" i="3" s="1"/>
  <c r="AF61" i="3" s="1"/>
  <c r="N62" i="9"/>
  <c r="O19" i="3" s="1"/>
  <c r="AG61" i="3" s="1"/>
  <c r="O62" i="9"/>
  <c r="P19" i="3" s="1"/>
  <c r="AH61" i="3" s="1"/>
  <c r="P62" i="9"/>
  <c r="Q19" i="3" s="1"/>
  <c r="AI61" i="3" s="1"/>
  <c r="C50" i="9"/>
  <c r="D7" i="3" s="1"/>
  <c r="V14" i="3" s="1"/>
  <c r="D50" i="9"/>
  <c r="E7" i="3" s="1"/>
  <c r="W14" i="3" s="1"/>
  <c r="E50" i="9"/>
  <c r="F7" i="3" s="1"/>
  <c r="F50" i="9"/>
  <c r="G7" i="3" s="1"/>
  <c r="Y14" i="3" s="1"/>
  <c r="G50" i="9"/>
  <c r="H7" i="3" s="1"/>
  <c r="Z14" i="3" s="1"/>
  <c r="H50" i="9"/>
  <c r="I7" i="3" s="1"/>
  <c r="AA14" i="3" s="1"/>
  <c r="I50" i="9"/>
  <c r="J7" i="3" s="1"/>
  <c r="AB14" i="3" s="1"/>
  <c r="J50" i="9"/>
  <c r="K50" i="9"/>
  <c r="L7" i="3" s="1"/>
  <c r="AD14" i="3" s="1"/>
  <c r="L50" i="9"/>
  <c r="M7" i="3" s="1"/>
  <c r="AE14" i="3" s="1"/>
  <c r="M50" i="9"/>
  <c r="N7" i="3" s="1"/>
  <c r="AF14" i="3" s="1"/>
  <c r="N50" i="9"/>
  <c r="O7" i="3" s="1"/>
  <c r="AG14" i="3" s="1"/>
  <c r="O50" i="9"/>
  <c r="P7" i="3" s="1"/>
  <c r="AH14" i="3" s="1"/>
  <c r="P50" i="9"/>
  <c r="Q7" i="3" s="1"/>
  <c r="AI14" i="3" s="1"/>
  <c r="C8" i="3" l="1"/>
  <c r="E24" i="2" s="1"/>
  <c r="G86" i="2" s="1"/>
  <c r="I86" i="2" s="1"/>
  <c r="X18" i="3"/>
  <c r="C25" i="3"/>
  <c r="E41" i="2" s="1"/>
  <c r="G122" i="2" s="1"/>
  <c r="X28" i="3"/>
  <c r="C37" i="3"/>
  <c r="E53" i="2" s="1"/>
  <c r="G134" i="2" s="1"/>
  <c r="X8" i="3"/>
  <c r="C13" i="3"/>
  <c r="E29" i="2" s="1"/>
  <c r="G91" i="2" s="1"/>
  <c r="I91" i="2" s="1"/>
  <c r="X36" i="3"/>
  <c r="C9" i="3"/>
  <c r="E25" i="2" s="1"/>
  <c r="G87" i="2" s="1"/>
  <c r="I87" i="2" s="1"/>
  <c r="X20" i="3"/>
  <c r="C42" i="3"/>
  <c r="E58" i="2" s="1"/>
  <c r="G139" i="2" s="1"/>
  <c r="X35" i="3"/>
  <c r="C38" i="3"/>
  <c r="E54" i="2" s="1"/>
  <c r="G135" i="2" s="1"/>
  <c r="X10" i="3"/>
  <c r="C34" i="3"/>
  <c r="E50" i="2" s="1"/>
  <c r="G131" i="2" s="1"/>
  <c r="X49" i="3"/>
  <c r="C30" i="3"/>
  <c r="E46" i="2" s="1"/>
  <c r="G127" i="2" s="1"/>
  <c r="X43" i="3"/>
  <c r="C26" i="3"/>
  <c r="E42" i="2" s="1"/>
  <c r="G123" i="2" s="1"/>
  <c r="X26" i="3"/>
  <c r="C22" i="3"/>
  <c r="E38" i="2" s="1"/>
  <c r="G119" i="2" s="1"/>
  <c r="X12" i="3"/>
  <c r="X53" i="3"/>
  <c r="C19" i="3"/>
  <c r="E35" i="2" s="1"/>
  <c r="G97" i="2" s="1"/>
  <c r="I97" i="2" s="1"/>
  <c r="X61" i="3"/>
  <c r="C33" i="3"/>
  <c r="E49" i="2" s="1"/>
  <c r="G130" i="2" s="1"/>
  <c r="X42" i="3"/>
  <c r="C7" i="3"/>
  <c r="E23" i="2" s="1"/>
  <c r="X14" i="3"/>
  <c r="C44" i="3"/>
  <c r="E60" i="2" s="1"/>
  <c r="G141" i="2" s="1"/>
  <c r="I141" i="2" s="1"/>
  <c r="X41" i="3"/>
  <c r="C21" i="3"/>
  <c r="E37" i="2" s="1"/>
  <c r="G118" i="2" s="1"/>
  <c r="X13" i="3"/>
  <c r="C18" i="3"/>
  <c r="E34" i="2" s="1"/>
  <c r="G96" i="2" s="1"/>
  <c r="I96" i="2" s="1"/>
  <c r="X58" i="3"/>
  <c r="C14" i="3"/>
  <c r="E30" i="2" s="1"/>
  <c r="G92" i="2" s="1"/>
  <c r="I92" i="2" s="1"/>
  <c r="X37" i="3"/>
  <c r="C10" i="3"/>
  <c r="E26" i="2" s="1"/>
  <c r="G88" i="2" s="1"/>
  <c r="I88" i="2" s="1"/>
  <c r="X24" i="3"/>
  <c r="C43" i="3"/>
  <c r="E59" i="2" s="1"/>
  <c r="G140" i="2" s="1"/>
  <c r="X40" i="3"/>
  <c r="C39" i="3"/>
  <c r="E55" i="2" s="1"/>
  <c r="G136" i="2" s="1"/>
  <c r="X15" i="3"/>
  <c r="C35" i="3"/>
  <c r="E51" i="2" s="1"/>
  <c r="G132" i="2" s="1"/>
  <c r="X52" i="3"/>
  <c r="C31" i="3"/>
  <c r="E47" i="2" s="1"/>
  <c r="G128" i="2" s="1"/>
  <c r="I128" i="2" s="1"/>
  <c r="X44" i="3"/>
  <c r="C27" i="3"/>
  <c r="E43" i="2" s="1"/>
  <c r="G124" i="2" s="1"/>
  <c r="X34" i="3"/>
  <c r="C23" i="3"/>
  <c r="E39" i="2" s="1"/>
  <c r="G120" i="2" s="1"/>
  <c r="X16" i="3"/>
  <c r="C16" i="3"/>
  <c r="E32" i="2" s="1"/>
  <c r="G94" i="2" s="1"/>
  <c r="I94" i="2" s="1"/>
  <c r="X54" i="3"/>
  <c r="C48" i="3"/>
  <c r="E64" i="2" s="1"/>
  <c r="G145" i="2" s="1"/>
  <c r="X62" i="3"/>
  <c r="C45" i="3"/>
  <c r="E61" i="2" s="1"/>
  <c r="G142" i="2" s="1"/>
  <c r="X48" i="3"/>
  <c r="C29" i="3"/>
  <c r="E45" i="2" s="1"/>
  <c r="G126" i="2" s="1"/>
  <c r="X11" i="3"/>
  <c r="C28" i="3"/>
  <c r="E44" i="2" s="1"/>
  <c r="G125" i="2" s="1"/>
  <c r="I125" i="2" s="1"/>
  <c r="X32" i="3"/>
  <c r="C24" i="3"/>
  <c r="E40" i="2" s="1"/>
  <c r="G121" i="2" s="1"/>
  <c r="X19" i="3"/>
  <c r="C12" i="3"/>
  <c r="E28" i="2" s="1"/>
  <c r="G90" i="2" s="1"/>
  <c r="I90" i="2" s="1"/>
  <c r="X33" i="3"/>
  <c r="C41" i="3"/>
  <c r="E57" i="2" s="1"/>
  <c r="G138" i="2" s="1"/>
  <c r="X25" i="3"/>
  <c r="C17" i="3"/>
  <c r="E33" i="2" s="1"/>
  <c r="G95" i="2" s="1"/>
  <c r="I95" i="2" s="1"/>
  <c r="X57" i="3"/>
  <c r="C15" i="3"/>
  <c r="E31" i="2" s="1"/>
  <c r="G93" i="2" s="1"/>
  <c r="I93" i="2" s="1"/>
  <c r="X39" i="3"/>
  <c r="C11" i="3"/>
  <c r="E27" i="2" s="1"/>
  <c r="G89" i="2" s="1"/>
  <c r="I89" i="2" s="1"/>
  <c r="X27" i="3"/>
  <c r="C40" i="3"/>
  <c r="E56" i="2" s="1"/>
  <c r="G137" i="2" s="1"/>
  <c r="X17" i="3"/>
  <c r="C36" i="3"/>
  <c r="E52" i="2" s="1"/>
  <c r="G133" i="2" s="1"/>
  <c r="I133" i="2" s="1"/>
  <c r="X7" i="3"/>
  <c r="C32" i="3"/>
  <c r="E48" i="2" s="1"/>
  <c r="G129" i="2" s="1"/>
  <c r="I129" i="2" s="1"/>
  <c r="X38" i="3"/>
  <c r="C20" i="3"/>
  <c r="E36" i="2" s="1"/>
  <c r="G117" i="2" s="1"/>
  <c r="I117" i="2" s="1"/>
  <c r="X9" i="3"/>
  <c r="C46" i="3"/>
  <c r="E62" i="2" s="1"/>
  <c r="G143" i="2" s="1"/>
  <c r="I143" i="2" s="1"/>
  <c r="X47" i="3"/>
  <c r="I61" i="9"/>
  <c r="J18" i="3" s="1"/>
  <c r="AB58" i="3" s="1"/>
  <c r="D47" i="3"/>
  <c r="V53" i="3" s="1"/>
  <c r="J61" i="9"/>
  <c r="K18" i="3" s="1"/>
  <c r="AC58" i="3" s="1"/>
  <c r="D93" i="9"/>
  <c r="E48" i="3" s="1"/>
  <c r="W62" i="3" s="1"/>
  <c r="I123" i="2"/>
  <c r="I140" i="2"/>
  <c r="I124" i="2"/>
  <c r="I131" i="2"/>
  <c r="I121" i="2"/>
  <c r="I145" i="2"/>
  <c r="I122" i="2"/>
  <c r="I139" i="2"/>
  <c r="I126" i="2"/>
  <c r="I134" i="2"/>
  <c r="I132" i="2"/>
  <c r="I119" i="2"/>
  <c r="I135" i="2"/>
  <c r="I137" i="2"/>
  <c r="I138" i="2"/>
  <c r="I130" i="2"/>
  <c r="I120" i="2"/>
  <c r="I136" i="2"/>
  <c r="I118" i="2"/>
  <c r="I142" i="2"/>
  <c r="I127" i="2"/>
  <c r="I5" i="5"/>
  <c r="N5" i="2" s="1"/>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6" i="3"/>
  <c r="D5" i="3"/>
  <c r="C5" i="3" s="1"/>
  <c r="I146" i="2"/>
  <c r="H146" i="2"/>
  <c r="G146" i="2"/>
  <c r="H103" i="2"/>
  <c r="G103" i="2"/>
  <c r="I103" i="2" s="1"/>
  <c r="H85" i="2"/>
  <c r="G85" i="2"/>
  <c r="I85" i="2" s="1"/>
  <c r="B23" i="2"/>
  <c r="G11" i="2"/>
  <c r="D4" i="1"/>
  <c r="D3" i="1"/>
  <c r="C26" i="1" s="1"/>
  <c r="C47" i="3" l="1"/>
  <c r="E63" i="2" s="1"/>
  <c r="G144" i="2" s="1"/>
  <c r="I144" i="2" s="1"/>
  <c r="N145" i="2"/>
  <c r="N137" i="2"/>
  <c r="N129" i="2"/>
  <c r="N121" i="2"/>
  <c r="N113" i="2"/>
  <c r="N105" i="2"/>
  <c r="N92" i="2"/>
  <c r="N93" i="2"/>
  <c r="N144" i="2"/>
  <c r="N136" i="2"/>
  <c r="N128" i="2"/>
  <c r="N120" i="2"/>
  <c r="N112" i="2"/>
  <c r="N104" i="2"/>
  <c r="N91" i="2"/>
  <c r="N122" i="2"/>
  <c r="N143" i="2"/>
  <c r="N135" i="2"/>
  <c r="N127" i="2"/>
  <c r="N119" i="2"/>
  <c r="N111" i="2"/>
  <c r="N103" i="2"/>
  <c r="N90" i="2"/>
  <c r="N85" i="2"/>
  <c r="N142" i="2"/>
  <c r="N134" i="2"/>
  <c r="N126" i="2"/>
  <c r="N118" i="2"/>
  <c r="N110" i="2"/>
  <c r="N97" i="2"/>
  <c r="N89" i="2"/>
  <c r="N138" i="2"/>
  <c r="N141" i="2"/>
  <c r="N133" i="2"/>
  <c r="N125" i="2"/>
  <c r="N117" i="2"/>
  <c r="N109" i="2"/>
  <c r="N96" i="2"/>
  <c r="N88" i="2"/>
  <c r="N130" i="2"/>
  <c r="N140" i="2"/>
  <c r="N132" i="2"/>
  <c r="N124" i="2"/>
  <c r="N116" i="2"/>
  <c r="N108" i="2"/>
  <c r="N95" i="2"/>
  <c r="N87" i="2"/>
  <c r="N114" i="2"/>
  <c r="N139" i="2"/>
  <c r="N131" i="2"/>
  <c r="N123" i="2"/>
  <c r="N115" i="2"/>
  <c r="N107" i="2"/>
  <c r="N94" i="2"/>
  <c r="N86" i="2"/>
  <c r="N106" i="2"/>
</calcChain>
</file>

<file path=xl/sharedStrings.xml><?xml version="1.0" encoding="utf-8"?>
<sst xmlns="http://schemas.openxmlformats.org/spreadsheetml/2006/main" count="1987" uniqueCount="658">
  <si>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</si>
  <si>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</si>
  <si>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</si>
  <si>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</si>
  <si>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</si>
  <si>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</si>
  <si>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</si>
  <si>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</si>
  <si>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</si>
  <si>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</si>
  <si>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</si>
  <si>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</si>
  <si>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</si>
  <si>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</si>
  <si>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</si>
  <si>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</si>
  <si>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</si>
  <si>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</si>
  <si>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</si>
  <si>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</si>
  <si>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</si>
  <si>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</si>
  <si>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</si>
  <si>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</si>
  <si>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</si>
  <si>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</si>
  <si>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</si>
  <si>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</si>
  <si>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</si>
  <si>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</si>
  <si>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</si>
  <si>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</si>
  <si>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</si>
  <si>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</si>
  <si>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</si>
  <si>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</si>
  <si>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</si>
  <si>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</si>
  <si>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</si>
  <si>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</si>
  <si>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</si>
  <si>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</si>
  <si>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</si>
  <si>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</si>
  <si>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</si>
  <si>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</si>
  <si>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</si>
  <si>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</si>
  <si>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</si>
  <si>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</si>
  <si>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</si>
  <si>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</si>
  <si>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</si>
  <si>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</si>
  <si>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</si>
  <si>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</si>
  <si>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</si>
  <si>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</si>
  <si>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</si>
  <si>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</si>
  <si>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</si>
  <si>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</si>
  <si>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</si>
  <si>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</si>
  <si>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</si>
  <si>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</si>
  <si>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</si>
  <si>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</si>
  <si>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</si>
  <si>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</si>
  <si>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</si>
  <si>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</si>
  <si>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</si>
  <si>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</si>
  <si>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</si>
  <si>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</si>
  <si>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</si>
  <si>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</si>
  <si>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</si>
  <si>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</si>
  <si>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</si>
  <si>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</si>
  <si>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</si>
  <si>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</si>
  <si>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</si>
  <si>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</si>
  <si>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</si>
  <si>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</si>
  <si>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</si>
  <si>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</si>
  <si>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</si>
  <si>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</si>
  <si>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</si>
  <si>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</si>
  <si>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</si>
  <si>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</si>
  <si>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</si>
  <si>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</si>
  <si>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</si>
  <si>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</si>
  <si>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</si>
  <si>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</si>
  <si>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</si>
  <si>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</si>
  <si>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</si>
  <si>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</si>
  <si>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</si>
  <si>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</si>
  <si>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</si>
  <si>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</si>
  <si>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</si>
  <si>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</si>
  <si>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</si>
  <si>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</si>
  <si>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</si>
  <si>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</si>
  <si>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</si>
  <si>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</si>
  <si>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</si>
  <si>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</si>
  <si>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</si>
  <si>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</si>
  <si>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</si>
  <si>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</si>
  <si>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</si>
  <si>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</si>
  <si>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</si>
  <si>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</si>
  <si>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</si>
  <si>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</si>
  <si>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</si>
  <si>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</si>
  <si>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</si>
  <si>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</si>
  <si>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</si>
  <si>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</si>
  <si>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</si>
  <si>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</si>
  <si>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</si>
  <si>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</si>
  <si>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</si>
  <si>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</si>
  <si>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</si>
  <si>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</si>
  <si>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</si>
  <si>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</si>
  <si>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</si>
  <si>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</si>
  <si>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</si>
  <si>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</si>
  <si>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</si>
  <si>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</si>
  <si>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</si>
  <si>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</si>
  <si>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</si>
  <si>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</si>
  <si>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</si>
  <si>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</si>
  <si>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</si>
  <si>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</si>
  <si>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</si>
  <si>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</si>
  <si>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</si>
  <si>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</si>
  <si>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</si>
  <si>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</si>
  <si>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</si>
  <si>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</si>
  <si>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</si>
  <si>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</si>
  <si>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</si>
  <si>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</si>
  <si>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</si>
  <si>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</si>
  <si>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</si>
  <si>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</si>
  <si>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</si>
  <si>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</si>
  <si>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</si>
  <si>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</si>
  <si>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</si>
  <si>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</si>
  <si>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</si>
  <si>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</si>
  <si>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</si>
  <si>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</si>
  <si>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</si>
  <si>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</si>
  <si>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</si>
  <si>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</si>
  <si>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</si>
  <si>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</si>
  <si>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</si>
  <si>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</si>
  <si>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</si>
  <si>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</si>
  <si>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</si>
  <si>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</si>
  <si>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</si>
  <si>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</si>
  <si>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</si>
  <si>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</si>
  <si>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</si>
  <si>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</si>
  <si>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</si>
  <si>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</si>
  <si>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</si>
  <si>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</si>
  <si>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</si>
  <si>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</si>
  <si>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</si>
  <si>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</si>
  <si>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</si>
  <si>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</si>
  <si>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</si>
  <si>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</si>
  <si>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</si>
  <si>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</si>
  <si>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</si>
  <si>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</si>
  <si>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</si>
  <si>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</si>
  <si>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</si>
  <si>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</si>
  <si>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</si>
  <si>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Hot-dip galvanised coil</t>
  </si>
  <si>
    <t>Sections</t>
  </si>
  <si>
    <t>Carbon dioxide</t>
  </si>
  <si>
    <t>Crude oil (resource)</t>
  </si>
  <si>
    <t>Dolomite</t>
  </si>
  <si>
    <t>Ferrous scrap</t>
  </si>
  <si>
    <t>Hard coal (resource)</t>
  </si>
  <si>
    <t>Iron ore</t>
  </si>
  <si>
    <t>Lignite (resource)</t>
  </si>
  <si>
    <t>Limestone (calcium carbonate)</t>
  </si>
  <si>
    <t>Natural gas (resource)</t>
  </si>
  <si>
    <t>Tin ore</t>
  </si>
  <si>
    <t>Uranium (resource)</t>
  </si>
  <si>
    <t>Water</t>
  </si>
  <si>
    <t>Zinc ore</t>
  </si>
  <si>
    <t>UO pipe</t>
  </si>
  <si>
    <t>Welded pipe</t>
  </si>
  <si>
    <t>Finished cold rolled coil</t>
  </si>
  <si>
    <t>Organic coated steel</t>
  </si>
  <si>
    <t>Cadmium (+II)</t>
  </si>
  <si>
    <t>Carbon monoxide</t>
  </si>
  <si>
    <t>Chromium (total)</t>
  </si>
  <si>
    <t>Dioxins (unspec.)</t>
  </si>
  <si>
    <t>Hydrogen chloride</t>
  </si>
  <si>
    <t>Hydrogen sulphide</t>
  </si>
  <si>
    <t>Lead (+II)</t>
  </si>
  <si>
    <t>Mercury (+II)</t>
  </si>
  <si>
    <t>Methane</t>
  </si>
  <si>
    <t>Nitrogen dioxide</t>
  </si>
  <si>
    <t>Nitrogen oxides</t>
  </si>
  <si>
    <t>Nitrous oxide (laughing gas)</t>
  </si>
  <si>
    <t>NMVOC  (unspecified)</t>
  </si>
  <si>
    <t>Particles to air</t>
  </si>
  <si>
    <t>Sulphur dioxide</t>
  </si>
  <si>
    <t>Emissions to air (g)</t>
  </si>
  <si>
    <t>Inputs (kg)</t>
  </si>
  <si>
    <t>Ammonia (NH4+, NH3, as N)</t>
  </si>
  <si>
    <t>Biological oxygen demand (BOD)</t>
  </si>
  <si>
    <t>Chemical oxygen demand (COD)</t>
  </si>
  <si>
    <t>Iron</t>
  </si>
  <si>
    <t>Nickel (+II)</t>
  </si>
  <si>
    <t>Nitrogenous Matter (unspecified, as N)</t>
  </si>
  <si>
    <t>Phosphate</t>
  </si>
  <si>
    <t>Phosphorus</t>
  </si>
  <si>
    <t>Solids (dissolved)</t>
  </si>
  <si>
    <t>Zinc (+II)</t>
  </si>
  <si>
    <t>Emissions to water (g)</t>
  </si>
  <si>
    <t>Pending</t>
  </si>
  <si>
    <t>co2_in</t>
  </si>
  <si>
    <t>crude_in</t>
  </si>
  <si>
    <t>lignite_in</t>
  </si>
  <si>
    <t>limestone_in</t>
  </si>
  <si>
    <t>dolomite_in</t>
  </si>
  <si>
    <t>water_in</t>
  </si>
  <si>
    <t>Fe_scrap_in</t>
  </si>
  <si>
    <t>hardcoal_in</t>
  </si>
  <si>
    <t>ironore_in</t>
  </si>
  <si>
    <t>NG_in</t>
  </si>
  <si>
    <t>tin_in</t>
  </si>
  <si>
    <t>uranium_in</t>
  </si>
  <si>
    <t>zinc_ore_in</t>
  </si>
  <si>
    <t>CdII_air</t>
  </si>
  <si>
    <t>CO2_air</t>
  </si>
  <si>
    <t>CO_air</t>
  </si>
  <si>
    <t>Cr_air</t>
  </si>
  <si>
    <t>Dioxins_air</t>
  </si>
  <si>
    <t>HCl_air</t>
  </si>
  <si>
    <t>H2S_air</t>
  </si>
  <si>
    <t>LeadII_air</t>
  </si>
  <si>
    <t>HgII_air</t>
  </si>
  <si>
    <t>CH₄_air</t>
  </si>
  <si>
    <t>NO2_air</t>
  </si>
  <si>
    <t>Noₓ_air</t>
  </si>
  <si>
    <t>N₂O_air</t>
  </si>
  <si>
    <t>NMVOC_air</t>
  </si>
  <si>
    <t>PM_air</t>
  </si>
  <si>
    <t>SO2_air</t>
  </si>
  <si>
    <t>Ammonia_w</t>
  </si>
  <si>
    <t>Phosphate_w</t>
  </si>
  <si>
    <t>BOD_w</t>
  </si>
  <si>
    <t>COD_w</t>
  </si>
  <si>
    <t>CdII_w</t>
  </si>
  <si>
    <t>Cr_w</t>
  </si>
  <si>
    <t>Fe_w</t>
  </si>
  <si>
    <t>LeadII_w</t>
  </si>
  <si>
    <t>NiII_w</t>
  </si>
  <si>
    <t>Nitrogenus_w</t>
  </si>
  <si>
    <t>P_water</t>
  </si>
  <si>
    <t>TDS_w</t>
  </si>
  <si>
    <t>ZnII_w</t>
  </si>
  <si>
    <t>LCI Data for Steel Products</t>
  </si>
  <si>
    <t>worldsteel</t>
  </si>
  <si>
    <t>2005-2007</t>
  </si>
  <si>
    <t>2016</t>
  </si>
  <si>
    <t>MODIFIED Data - The data below are either simple unit conversions, or missing data are filled in from the other inventories as shown by the calculations (indicated by green highlight).</t>
  </si>
  <si>
    <t>Emissions to air (kg)</t>
  </si>
  <si>
    <t>Emissions to water (kg)</t>
  </si>
  <si>
    <t xml:space="preserve">North America </t>
  </si>
  <si>
    <t>Steel products</t>
  </si>
  <si>
    <t>various steel products</t>
  </si>
  <si>
    <t>Various</t>
  </si>
  <si>
    <t>No</t>
  </si>
  <si>
    <t>LCI Data for Steel Products: Finished Cold Rolled Coil (FCRC)</t>
  </si>
  <si>
    <t>Steel Recycling Institute</t>
  </si>
  <si>
    <t>2014</t>
  </si>
  <si>
    <t>2006-2010</t>
  </si>
  <si>
    <t>LCI Data for Steel Products: Hot-Dip Galvanized (HDG)</t>
  </si>
  <si>
    <t>The inventories are reproduced here with permission from worldsteel/Steel Recycle Institute</t>
  </si>
  <si>
    <t>UO pipe - Global</t>
  </si>
  <si>
    <t>Welded pipe - Global</t>
  </si>
  <si>
    <t>Finished cold rolled coil - Global</t>
  </si>
  <si>
    <t>Organic coated steel - Global</t>
  </si>
  <si>
    <t>Hot-dip galvanised coil - Global</t>
  </si>
  <si>
    <t>Sections - Global</t>
  </si>
  <si>
    <t>Finished cold rolled coil - NA</t>
  </si>
  <si>
    <t>Hot-dip galvanised - NA</t>
  </si>
  <si>
    <t>UO pipe recycle credit - global</t>
  </si>
  <si>
    <t>Welded pipe recycle credit - global</t>
  </si>
  <si>
    <t>Finished cold rolled coil - recycle credit global</t>
  </si>
  <si>
    <t>Organic coated steel - recycle credit global</t>
  </si>
  <si>
    <t>Hot-dip galvanised coil - recycle credit global</t>
  </si>
  <si>
    <t>Sections - recycle credit global</t>
  </si>
  <si>
    <t>UO_pipe_glo</t>
  </si>
  <si>
    <t>weld_pipe_glo</t>
  </si>
  <si>
    <t>FCRC_glo</t>
  </si>
  <si>
    <t>OCS_glo</t>
  </si>
  <si>
    <t>HDG_glo</t>
  </si>
  <si>
    <t>sections_glo</t>
  </si>
  <si>
    <t>FCRC_NA</t>
  </si>
  <si>
    <t>HDG_NA</t>
  </si>
  <si>
    <t>FCRC_rcycl</t>
  </si>
  <si>
    <t>OCS_rcycl</t>
  </si>
  <si>
    <t>HDG_rcycl</t>
  </si>
  <si>
    <t>sections_rcycl</t>
  </si>
  <si>
    <t>UO_pipe_rcycl</t>
  </si>
  <si>
    <t>weld_pipe_rcy</t>
  </si>
  <si>
    <t>kg/kg</t>
  </si>
  <si>
    <t>1,2,3</t>
  </si>
  <si>
    <t>[kg/kg] Carbon dioxide into steelmaking</t>
  </si>
  <si>
    <t>[kg/kg] Crude oil resource into steelmaking</t>
  </si>
  <si>
    <t>[kg/kg] Dolomite resource into steelmaking</t>
  </si>
  <si>
    <t>[kg/kg] Iron scrap into steelmaking - unburdened</t>
  </si>
  <si>
    <t>[kg/kg] Hard coal resource into steelmaking</t>
  </si>
  <si>
    <t>[kg/kg] Iron ore resource into steelmaking</t>
  </si>
  <si>
    <t>[kg/kg] Lignite resource into steelmaking</t>
  </si>
  <si>
    <t>[kg/kg] Limestone resource into steelmaking</t>
  </si>
  <si>
    <t>[kg/kg] Natural gas resource into steelmaking</t>
  </si>
  <si>
    <t>[kg/kg] Tin ore resource  into steelmaking</t>
  </si>
  <si>
    <t>[kg/kg] Uranium resource into steelmaking</t>
  </si>
  <si>
    <t>[kg/kg] Water resource into steelmaking</t>
  </si>
  <si>
    <t>[kg/kg] Zinc ore resource into steelmaking</t>
  </si>
  <si>
    <t>[kg/kg] Cadmium (+II) emissions to air</t>
  </si>
  <si>
    <t>[kg/kg] Carbon dioxide emissions to air</t>
  </si>
  <si>
    <t>[kg/kg] Carbon monoxide emissions to air</t>
  </si>
  <si>
    <t>[kg/kg] Chromium (unspecified) emissions to air</t>
  </si>
  <si>
    <t>[kg/kg] Dioxins (unspecified) emissions to air</t>
  </si>
  <si>
    <t>[kg/kg] Hydrochloric acid emissions to air</t>
  </si>
  <si>
    <t>[kg/kg] Hydrogen sulfide emissions to air</t>
  </si>
  <si>
    <t>[kg/kg] Lead (+II) emissions to air</t>
  </si>
  <si>
    <t>[kg/kg] Mercury (+II) emissions to air</t>
  </si>
  <si>
    <t>[kg/kg] Methane emissions to air</t>
  </si>
  <si>
    <t>CH4_air</t>
  </si>
  <si>
    <t>[kg/kg] Nitrogen dioxide emissions to air</t>
  </si>
  <si>
    <t>[kg/kg] Nitrogen oxides emissions to air</t>
  </si>
  <si>
    <t>[kg/kg] Nitrous oxide emissions to air</t>
  </si>
  <si>
    <t>[kg/kg] Non-methane VOCs emissions to air</t>
  </si>
  <si>
    <t>[kg/kg] Particulate matter (unspecified) emissions to air</t>
  </si>
  <si>
    <t>[kg/kg] Sulfur dioxide emissions to air</t>
  </si>
  <si>
    <t>[kg/kg] Biological oxygen demand emission so water</t>
  </si>
  <si>
    <t>[kg/kg] Ammonia/Ammonium as N emissions to water</t>
  </si>
  <si>
    <t>[kg/kg] Cadmium (+II) emissions to water</t>
  </si>
  <si>
    <t>[kg/kg] Chemical oxygen demand emission to water</t>
  </si>
  <si>
    <t>[kg/kg] Chromium (unspecified) emissions to water</t>
  </si>
  <si>
    <t>[kg/kg] Iron (unspecified) emissions to water</t>
  </si>
  <si>
    <t>[kg/kg] Lead (+II) emissions to water</t>
  </si>
  <si>
    <t>[kg/kg] Nickel (+II) emissions to water</t>
  </si>
  <si>
    <t>[kg/kg] Nitrogeneous emissions to water</t>
  </si>
  <si>
    <t>[kg/kg] Phosphate emissions to water</t>
  </si>
  <si>
    <t>[kg/kg] Phosphorous emissions to water</t>
  </si>
  <si>
    <t>[kg/kg] Total dissolved solids emissions to water</t>
  </si>
  <si>
    <t>[kg/kg] Zinc (+II) emissions to water</t>
  </si>
  <si>
    <t>[kg/kg] UO (large diameter) pipe product - global average</t>
  </si>
  <si>
    <t>[kg/kg] Finished cold rolled coil product - global average</t>
  </si>
  <si>
    <t>[kg/kg] Welded pipe product - global average</t>
  </si>
  <si>
    <t>[kg/kg] Organic coated steel product - global average</t>
  </si>
  <si>
    <t>[kg/kg] Hot-dipped galvanized steel product - global average</t>
  </si>
  <si>
    <t>[kg/kg] Steel sections product - global average</t>
  </si>
  <si>
    <t>[kg/kg] Hot-dipped galvanized steel product - North American average</t>
  </si>
  <si>
    <t>[kg/kg] UO (large diameter) pipe end of life recycle credit - global average</t>
  </si>
  <si>
    <t>[kg/kg] Welded pipe end of life recycle credit  - global average</t>
  </si>
  <si>
    <t>[kg/kg] Finished cold rolled coil end of life recycle credit  - global average</t>
  </si>
  <si>
    <t>[kg/kg] Organic coated steel end of life recycle credit  - global average</t>
  </si>
  <si>
    <t>[kg/kg] Hot-dipped galvanized steel end of life recycle credit  - global average</t>
  </si>
  <si>
    <t>[kg/kg] Steel sections end of life recycle credit  - global average</t>
  </si>
  <si>
    <t>Crude oil</t>
  </si>
  <si>
    <t>Lignite</t>
  </si>
  <si>
    <t>Limestone</t>
  </si>
  <si>
    <t>Iron scrap</t>
  </si>
  <si>
    <t>Hard coal</t>
  </si>
  <si>
    <t>Natural gas</t>
  </si>
  <si>
    <t>Uranium</t>
  </si>
  <si>
    <t>[kg/kg] Finished cold rolled coil product - North American average</t>
  </si>
  <si>
    <t>Emissions to air</t>
  </si>
  <si>
    <t>Emissions to fresh water</t>
  </si>
  <si>
    <t>Steel, welded pipe, global</t>
  </si>
  <si>
    <t>Steel, UO pipe, global</t>
  </si>
  <si>
    <t>Steel, organic coated steel, global</t>
  </si>
  <si>
    <t>Steel, hot-dipped galvanized, global</t>
  </si>
  <si>
    <t>Steel, sections, global</t>
  </si>
  <si>
    <t>Steel, recycled UO pipe, global</t>
  </si>
  <si>
    <t>Steel, recycled welded pipe, global</t>
  </si>
  <si>
    <t>Steel, recycled finished cold rolled coil, global</t>
  </si>
  <si>
    <t>Steel, finished cold rolled coil, global</t>
  </si>
  <si>
    <t>Steel, recycled organic coated steel, global</t>
  </si>
  <si>
    <t>Steel, recycled hot-dipped galvanized, global</t>
  </si>
  <si>
    <t>Steel, recycled sections, global</t>
  </si>
  <si>
    <t>All items</t>
  </si>
  <si>
    <t>This unit process is composed of this document and the file, DF_Stage12345_M_Steel_Products_2016.01.docx, which provides additional details regarding calculations, data quality, and references as relevant.</t>
  </si>
  <si>
    <t>Inventories</t>
  </si>
  <si>
    <t>Life cycle inventories as provided by worldsteel and the Steel Recycling Institute</t>
  </si>
  <si>
    <t>worldsteel and Steel Recycling Institute cradle-to-gate life cycle inventories for various steel products</t>
  </si>
  <si>
    <t>This unit process provides a summary of relevant input and output flows associated with manufacturing various steel products. Profiles are provided on either global or North American averages.</t>
  </si>
  <si>
    <r>
      <t xml:space="preserve">Global Average - </t>
    </r>
    <r>
      <rPr>
        <b/>
        <sz val="11"/>
        <color theme="1"/>
        <rFont val="Calibri"/>
        <family val="2"/>
        <scheme val="minor"/>
      </rPr>
      <t>Ref [1]</t>
    </r>
  </si>
  <si>
    <r>
      <t xml:space="preserve">Hot-dip galvanised - </t>
    </r>
    <r>
      <rPr>
        <b/>
        <sz val="11"/>
        <color theme="1"/>
        <rFont val="Calibri"/>
        <family val="2"/>
        <scheme val="minor"/>
      </rPr>
      <t>Ref [3]</t>
    </r>
  </si>
  <si>
    <r>
      <t xml:space="preserve">Finished cold rolled coil - </t>
    </r>
    <r>
      <rPr>
        <b/>
        <sz val="11"/>
        <color theme="1"/>
        <rFont val="Calibri"/>
        <family val="2"/>
        <scheme val="minor"/>
      </rPr>
      <t>Ref [2]</t>
    </r>
  </si>
  <si>
    <r>
      <t xml:space="preserve">Net Scrap Credits - </t>
    </r>
    <r>
      <rPr>
        <b/>
        <sz val="11"/>
        <color theme="1"/>
        <rFont val="Calibri"/>
        <family val="2"/>
        <scheme val="minor"/>
      </rPr>
      <t>Ref[1]</t>
    </r>
  </si>
  <si>
    <t>Steel, Finished cold rolled coil, North American</t>
  </si>
  <si>
    <t>Steel, hot-dipped galvanized, North American</t>
  </si>
  <si>
    <t>2005-2010</t>
  </si>
  <si>
    <t>NOx_air</t>
  </si>
  <si>
    <t>N2O_air</t>
  </si>
  <si>
    <r>
      <t xml:space="preserve">Note: All inputs and outputs are normalized per the reference flow (e.g., per </t>
    </r>
    <r>
      <rPr>
        <b/>
        <sz val="10"/>
        <color indexed="8"/>
        <rFont val="Arial"/>
        <family val="2"/>
      </rPr>
      <t xml:space="preserve">kg </t>
    </r>
    <r>
      <rPr>
        <sz val="10"/>
        <color indexed="8"/>
        <rFont val="Arial"/>
        <family val="2"/>
      </rPr>
      <t>of steel product)</t>
    </r>
  </si>
  <si>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</si>
  <si>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</si>
  <si>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</si>
  <si>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</si>
  <si>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</si>
  <si>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</si>
  <si>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</si>
  <si>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</si>
  <si>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</si>
  <si>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</si>
  <si>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</si>
  <si>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</si>
  <si>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</si>
  <si>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</si>
  <si>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</si>
  <si>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</si>
  <si>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</si>
  <si>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</si>
  <si>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</si>
  <si>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</si>
  <si>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</si>
  <si>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</si>
  <si>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</si>
  <si>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</si>
  <si>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</si>
  <si>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</si>
  <si>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</si>
  <si>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</si>
  <si>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</si>
  <si>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</si>
  <si>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</si>
  <si>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</si>
  <si>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</si>
  <si>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</si>
  <si>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</si>
  <si>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</si>
  <si>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</si>
  <si>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</si>
  <si>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</si>
  <si>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</si>
  <si>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</si>
  <si>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</si>
  <si>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</si>
  <si>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</si>
  <si>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</si>
  <si>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</si>
  <si>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</si>
  <si>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</si>
  <si>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</si>
  <si>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</si>
  <si>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</si>
  <si>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</si>
  <si>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</si>
  <si>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</si>
  <si>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</si>
  <si>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</si>
  <si>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</si>
  <si>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</si>
  <si>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</si>
  <si>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</si>
  <si>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</si>
  <si>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</si>
  <si>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</si>
  <si>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</si>
  <si>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</si>
  <si>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</si>
  <si>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</si>
  <si>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</si>
  <si>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</si>
  <si>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</si>
  <si>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</si>
  <si>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</si>
  <si>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</si>
  <si>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</si>
  <si>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</si>
  <si>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</si>
  <si>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</si>
  <si>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</si>
  <si>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</si>
  <si>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</si>
  <si>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</si>
  <si>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</si>
  <si>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</si>
  <si>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</si>
  <si>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</si>
  <si>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</si>
  <si>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</si>
  <si>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</si>
  <si>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</si>
  <si>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</si>
  <si>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</si>
  <si>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</si>
  <si>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</si>
  <si>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</si>
  <si>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</si>
  <si>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Flow</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</si>
  <si>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</si>
  <si>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</si>
  <si>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</si>
  <si>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</si>
  <si>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</si>
  <si>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</si>
  <si>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</si>
  <si>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</si>
  <si>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</si>
  <si>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</si>
  <si>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</si>
  <si>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</si>
  <si>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</si>
  <si>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</si>
  <si>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</si>
  <si>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</si>
  <si>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</si>
  <si>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</si>
  <si>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</si>
  <si>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</si>
  <si>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</si>
  <si>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</si>
  <si>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</si>
  <si>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</si>
  <si>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</si>
  <si>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</si>
  <si>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</si>
  <si>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</si>
  <si>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</si>
  <si>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</si>
  <si>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</si>
  <si>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</si>
  <si>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</si>
  <si>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</si>
  <si>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</si>
  <si>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</si>
  <si>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</si>
  <si>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</si>
  <si>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</si>
  <si>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</si>
  <si>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</si>
  <si>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</si>
  <si>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</si>
  <si>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</si>
  <si>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manufacturing various steel products. Profiles are provided on either global or North American averages. The reference flow of this unit process is: 1 kg of various steel products</t>
  </si>
  <si>
    <t>[Reference flow]  UO (large diameter) pipe product - global average</t>
  </si>
  <si>
    <t>[Reference flow]  Welded pipe product - global average</t>
  </si>
  <si>
    <t>[Reference flow]  Finished cold rolled coil product - global average</t>
  </si>
  <si>
    <t>[Reference flow]  Organic coated steel product - global average</t>
  </si>
  <si>
    <t>[Reference flow]  Hot-dipped galvanized steel product - global average</t>
  </si>
  <si>
    <t>[Reference flow]  Steel sections product - global average</t>
  </si>
  <si>
    <t>[Reference flow]  Finished cold rolled coil product - North American average</t>
  </si>
  <si>
    <t>[Reference flow]  Hot-dipped galvanized steel product - North American average</t>
  </si>
  <si>
    <t>[Reference flow]  UO (large diameter) pipe end of life recycle credit - global average</t>
  </si>
  <si>
    <t>[Reference flow]  Welded pipe end of life recycle credit  - global average</t>
  </si>
  <si>
    <t>[Reference flow]  Finished cold rolled coil end of life recycle credit  - global average</t>
  </si>
  <si>
    <t>[Reference flow]  Organic coated steel end of life recycle credit  - global average</t>
  </si>
  <si>
    <t>[Reference flow]  Hot-dipped galvanized steel end of life recycle credit  - global average</t>
  </si>
  <si>
    <t>[Reference flow]  Steel sections end of life recycle credit  - global average</t>
  </si>
  <si>
    <t>Cadmium (+II) emissions to air</t>
  </si>
  <si>
    <t>Carbon dioxide emissions to air</t>
  </si>
  <si>
    <t>Carbon monoxide emissions to air</t>
  </si>
  <si>
    <t>Chromium (unspecified) emissions to air</t>
  </si>
  <si>
    <t>Dioxins (unspecified) emissions to air</t>
  </si>
  <si>
    <t>Hydrochloric acid emissions to air</t>
  </si>
  <si>
    <t>Hydrogen sulfide emissions to air</t>
  </si>
  <si>
    <t>Lead (+II) emissions to air</t>
  </si>
  <si>
    <t>Mercury (+II) emissions to air</t>
  </si>
  <si>
    <t>Methane emissions to air</t>
  </si>
  <si>
    <t>Nitrogen dioxide emissions to air</t>
  </si>
  <si>
    <t>Nitrogen oxides emissions to air</t>
  </si>
  <si>
    <t>Nitrous oxide emissions to air</t>
  </si>
  <si>
    <t>Non-methane VOCs emissions to air</t>
  </si>
  <si>
    <t>Particulate matter (unspecified) emissions to air</t>
  </si>
  <si>
    <t>Sulfur dioxide emissions to air</t>
  </si>
  <si>
    <t>Ammonia/Ammonium as N emissions to water</t>
  </si>
  <si>
    <t>Biological oxygen demand emission so water</t>
  </si>
  <si>
    <t>Cadmium (+II) emissions to water</t>
  </si>
  <si>
    <t>Chemical oxygen demand emission to water</t>
  </si>
  <si>
    <t>Chromium (unspecified) emissions to water</t>
  </si>
  <si>
    <t>Iron (unspecified) emissions to water</t>
  </si>
  <si>
    <t>Lead (+II) emissions to water</t>
  </si>
  <si>
    <t>Nickel (+II) emissions to water</t>
  </si>
  <si>
    <t>Nitrogeneous emissions to water</t>
  </si>
  <si>
    <t>Phosphate emissions to water</t>
  </si>
  <si>
    <t>Phosphorous emissions to water</t>
  </si>
  <si>
    <t>Total dissolved solids emissions to water</t>
  </si>
  <si>
    <t>Zinc (+II) emissions to water</t>
  </si>
  <si>
    <t>[Resource] Carbon dioxide into steelmaking</t>
  </si>
  <si>
    <t>[Resource] Crude oil resource into steelmaking</t>
  </si>
  <si>
    <t>[Resource] Dolomite resource into steelmaking</t>
  </si>
  <si>
    <t>[Resource] Iron scrap into steelmaking - unburdened</t>
  </si>
  <si>
    <t>[Resource] Hard coal resource into steelmaking</t>
  </si>
  <si>
    <t>[Resource] Iron ore resource into steelmaking</t>
  </si>
  <si>
    <t>[Resource] Lignite resource into steelmaking</t>
  </si>
  <si>
    <t>[Resource] Limestone resource into steelmaking</t>
  </si>
  <si>
    <t>[Resource] Natural gas resource into steelmaking</t>
  </si>
  <si>
    <t>[Resource] Tin ore resource  into steelmaking</t>
  </si>
  <si>
    <t>[Resource] Uranium resource into steelmaking</t>
  </si>
  <si>
    <t>[Resource] Water resource into steelmaking</t>
  </si>
  <si>
    <t>[Resource] Zinc ore resource into steelmaking</t>
  </si>
  <si>
    <t>GaBi 6 Import</t>
  </si>
  <si>
    <t>Data Summary page formatted for importation into the GaBi 6</t>
  </si>
  <si>
    <t>GaBi ts</t>
  </si>
  <si>
    <t>total_n_w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</si>
</sst>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0.000"/>
    <numFmt numFmtId="166" formatCode="0.000000"/>
    <numFmt numFmtId="167" formatCode="[$-409]m/d/yy\ h:mm\ AM/PM;@"/>
  </numFmts>
  <fonts count="3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10"/>
      <color theme="1"/>
      <name val="Arial Narrow"/>
      <family val="2"/>
    </font>
    <font>
      <sz val="10"/>
      <name val="Arial Narrow"/>
      <family val="2"/>
    </font>
    <font>
      <sz val="11"/>
      <color rgb="FF3F3F76"/>
      <name val="Calibri"/>
      <family val="2"/>
      <scheme val="minor"/>
    </font>
  </fonts>
  <fills count="1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CC99"/>
      </patternFill>
    </fill>
  </fills>
  <borders count="4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xf numFmtId="0" fontId="32" fillId="17" borderId="47" applyNumberFormat="0" applyAlignment="0" applyProtection="0"/>
  </cellStyleXfs>
  <cellXfs count="36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10" fillId="2" borderId="0" xfId="2" applyFont="1" applyFill="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Fill="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6"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17" fillId="2" borderId="0" xfId="2" applyFont="1" applyFill="1"/>
    <xf numFmtId="0" fontId="18"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4" fillId="6" borderId="34" xfId="2" applyFont="1" applyFill="1" applyBorder="1" applyAlignment="1">
      <alignment horizontal="right"/>
    </xf>
    <xf numFmtId="164" fontId="16"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20" fillId="0" borderId="33" xfId="0" applyFont="1" applyBorder="1" applyProtection="1">
      <protection locked="0"/>
    </xf>
    <xf numFmtId="0" fontId="16" fillId="0" borderId="33" xfId="0" applyFont="1" applyBorder="1" applyProtection="1">
      <protection locked="0"/>
    </xf>
    <xf numFmtId="0" fontId="4" fillId="0" borderId="31" xfId="2" applyFont="1" applyFill="1" applyBorder="1" applyProtection="1">
      <protection locked="0"/>
    </xf>
    <xf numFmtId="11" fontId="16" fillId="6" borderId="32" xfId="0" applyNumberFormat="1" applyFont="1" applyFill="1" applyBorder="1"/>
    <xf numFmtId="11" fontId="16" fillId="0" borderId="31" xfId="0" applyNumberFormat="1" applyFont="1" applyFill="1" applyBorder="1"/>
    <xf numFmtId="11" fontId="16" fillId="0" borderId="16" xfId="0" applyNumberFormat="1" applyFont="1" applyFill="1" applyBorder="1"/>
    <xf numFmtId="11" fontId="16" fillId="0" borderId="32" xfId="0" applyNumberFormat="1" applyFont="1" applyFill="1" applyBorder="1"/>
    <xf numFmtId="0" fontId="4" fillId="0" borderId="36" xfId="2" applyFont="1" applyFill="1" applyBorder="1" applyProtection="1">
      <protection locked="0"/>
    </xf>
    <xf numFmtId="165" fontId="16" fillId="6" borderId="37" xfId="0" applyNumberFormat="1" applyFont="1" applyFill="1" applyBorder="1"/>
    <xf numFmtId="0" fontId="16" fillId="0" borderId="39" xfId="0" applyFont="1" applyBorder="1" applyProtection="1">
      <protection locked="0"/>
    </xf>
    <xf numFmtId="0" fontId="21"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2"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3"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3"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4"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5" fillId="7" borderId="0" xfId="2" applyFont="1" applyFill="1"/>
    <xf numFmtId="0" fontId="4" fillId="7" borderId="0" xfId="2" applyFill="1"/>
    <xf numFmtId="0" fontId="6" fillId="10" borderId="42" xfId="2" applyFont="1" applyFill="1" applyBorder="1" applyAlignment="1">
      <alignment horizontal="center"/>
    </xf>
    <xf numFmtId="0" fontId="26" fillId="0" borderId="42" xfId="2" applyFont="1" applyBorder="1" applyAlignment="1">
      <alignment wrapText="1"/>
    </xf>
    <xf numFmtId="0" fontId="27"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6" fillId="0" borderId="0" xfId="2" applyFont="1" applyBorder="1" applyAlignment="1">
      <alignment wrapText="1"/>
    </xf>
    <xf numFmtId="0" fontId="25"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8" fillId="0" borderId="0" xfId="0" applyFont="1"/>
    <xf numFmtId="0" fontId="25" fillId="0" borderId="0" xfId="0" applyFont="1" applyFill="1" applyBorder="1" applyAlignment="1">
      <alignment horizontal="left"/>
    </xf>
    <xf numFmtId="0" fontId="29" fillId="0" borderId="0" xfId="0" applyFont="1"/>
    <xf numFmtId="0" fontId="0" fillId="0" borderId="9" xfId="0" applyBorder="1"/>
    <xf numFmtId="0" fontId="0" fillId="0" borderId="25" xfId="0" applyBorder="1"/>
    <xf numFmtId="0" fontId="4" fillId="0" borderId="24" xfId="0" applyFont="1" applyBorder="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3" fillId="0" borderId="0" xfId="3" applyFont="1" applyAlignment="1" applyProtection="1"/>
    <xf numFmtId="0" fontId="4" fillId="0" borderId="10" xfId="2" applyFont="1" applyFill="1" applyBorder="1" applyAlignment="1">
      <alignment horizontal="center" vertical="center" wrapText="1"/>
    </xf>
    <xf numFmtId="11" fontId="0" fillId="0" borderId="0" xfId="0" applyNumberFormat="1"/>
    <xf numFmtId="0" fontId="0" fillId="0" borderId="0" xfId="0" applyAlignment="1">
      <alignment wrapText="1"/>
    </xf>
    <xf numFmtId="0" fontId="3" fillId="0" borderId="0" xfId="0" applyFont="1"/>
    <xf numFmtId="11" fontId="0" fillId="16" borderId="0" xfId="0" applyNumberFormat="1" applyFill="1"/>
    <xf numFmtId="0" fontId="4" fillId="0" borderId="44" xfId="2" applyFont="1" applyFill="1" applyBorder="1" applyProtection="1">
      <protection locked="0"/>
    </xf>
    <xf numFmtId="0" fontId="16" fillId="0" borderId="45" xfId="0" applyFont="1" applyBorder="1" applyProtection="1">
      <protection locked="0"/>
    </xf>
    <xf numFmtId="0" fontId="4" fillId="0" borderId="31" xfId="2" applyFont="1" applyBorder="1" applyProtection="1">
      <protection locked="0"/>
    </xf>
    <xf numFmtId="0" fontId="3" fillId="0" borderId="17" xfId="0" applyFont="1" applyBorder="1" applyAlignment="1">
      <alignment horizontal="center"/>
    </xf>
    <xf numFmtId="0" fontId="7" fillId="0" borderId="10" xfId="2" applyFont="1" applyFill="1" applyBorder="1" applyAlignment="1">
      <alignment horizontal="center" wrapText="1"/>
    </xf>
    <xf numFmtId="11" fontId="16" fillId="0" borderId="17" xfId="0" applyNumberFormat="1" applyFont="1" applyFill="1" applyBorder="1"/>
    <xf numFmtId="11" fontId="16" fillId="0" borderId="44" xfId="0" applyNumberFormat="1" applyFont="1" applyFill="1" applyBorder="1"/>
    <xf numFmtId="11" fontId="16" fillId="0" borderId="21" xfId="0" applyNumberFormat="1" applyFont="1" applyFill="1" applyBorder="1"/>
    <xf numFmtId="11" fontId="16" fillId="0" borderId="18" xfId="0" applyNumberFormat="1" applyFont="1" applyFill="1" applyBorder="1"/>
    <xf numFmtId="11" fontId="16" fillId="0" borderId="34" xfId="0" applyNumberFormat="1" applyFont="1" applyFill="1" applyBorder="1"/>
    <xf numFmtId="11" fontId="16" fillId="0" borderId="36" xfId="0" applyNumberFormat="1" applyFont="1" applyFill="1" applyBorder="1"/>
    <xf numFmtId="11" fontId="16" fillId="0" borderId="46" xfId="0" applyNumberFormat="1" applyFont="1" applyFill="1" applyBorder="1"/>
    <xf numFmtId="11" fontId="16" fillId="0" borderId="38" xfId="0" applyNumberFormat="1" applyFont="1" applyFill="1" applyBorder="1"/>
    <xf numFmtId="11" fontId="16" fillId="0" borderId="37" xfId="0" applyNumberFormat="1" applyFont="1" applyFill="1" applyBorder="1"/>
    <xf numFmtId="164" fontId="16" fillId="6" borderId="34" xfId="0" applyNumberFormat="1" applyFont="1" applyFill="1" applyBorder="1"/>
    <xf numFmtId="11" fontId="16" fillId="6" borderId="34" xfId="0" applyNumberFormat="1" applyFont="1" applyFill="1" applyBorder="1"/>
    <xf numFmtId="11" fontId="16" fillId="10" borderId="16" xfId="0" applyNumberFormat="1" applyFont="1" applyFill="1" applyBorder="1" applyAlignment="1" applyProtection="1">
      <alignment vertical="top"/>
      <protection hidden="1"/>
    </xf>
    <xf numFmtId="11" fontId="30" fillId="0" borderId="0" xfId="0" applyNumberFormat="1" applyFont="1" applyBorder="1" applyAlignment="1">
      <alignment horizontal="center" vertical="center"/>
    </xf>
    <xf numFmtId="0" fontId="31" fillId="0" borderId="0" xfId="2" applyFont="1" applyBorder="1" applyAlignment="1" applyProtection="1">
      <alignment vertical="top"/>
      <protection locked="0"/>
    </xf>
    <xf numFmtId="0" fontId="0" fillId="6" borderId="0" xfId="0" applyFill="1"/>
    <xf numFmtId="0" fontId="32" fillId="17" borderId="47" xfId="4" applyAlignment="1">
      <alignment wrapText="1"/>
    </xf>
    <xf numFmtId="167" fontId="32" fillId="17" borderId="47" xfId="4" applyNumberFormat="1" applyAlignment="1">
      <alignment wrapText="1"/>
    </xf>
    <xf numFmtId="9" fontId="0" fillId="0" borderId="0" xfId="0" applyNumberFormat="1"/>
    <xf numFmtId="0" fontId="32" fillId="17" borderId="47" xfId="4"/>
    <xf numFmtId="10" fontId="32" fillId="17" borderId="47" xfId="4" applyNumberFormat="1"/>
    <xf numFmtId="0" fontId="4" fillId="5" borderId="48"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8" fillId="5" borderId="10" xfId="2" applyFont="1" applyFill="1" applyBorder="1" applyAlignment="1">
      <alignment horizontal="left" vertical="center" wrapText="1"/>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2" applyFont="1" applyBorder="1" applyAlignment="1" applyProtection="1">
      <alignment horizontal="left"/>
      <protection locked="0"/>
    </xf>
    <xf numFmtId="0" fontId="4" fillId="0" borderId="16" xfId="2" applyBorder="1" applyAlignment="1" applyProtection="1">
      <alignment horizontal="left"/>
      <protection locked="0"/>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6" fillId="0" borderId="1" xfId="2" applyFont="1" applyBorder="1" applyAlignment="1" applyProtection="1">
      <alignment horizontal="left" wrapText="1"/>
      <protection locked="0"/>
    </xf>
    <xf numFmtId="0" fontId="6" fillId="0" borderId="17" xfId="2" applyFont="1" applyBorder="1" applyAlignment="1" applyProtection="1">
      <alignment horizontal="left" wrapText="1"/>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0" applyFont="1" applyBorder="1" applyAlignment="1" applyProtection="1">
      <alignment horizontal="left" vertical="top" wrapText="1"/>
      <protection locked="0"/>
    </xf>
    <xf numFmtId="0" fontId="4" fillId="9" borderId="16" xfId="2" applyFill="1" applyBorder="1" applyAlignment="1">
      <alignment horizontal="left"/>
    </xf>
    <xf numFmtId="0" fontId="19"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9" fillId="0" borderId="35"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6" fillId="0" borderId="2" xfId="2" applyFont="1" applyBorder="1" applyAlignment="1">
      <alignment wrapText="1"/>
    </xf>
    <xf numFmtId="0" fontId="26" fillId="0" borderId="4" xfId="2" applyFont="1" applyBorder="1" applyAlignment="1">
      <alignment wrapText="1"/>
    </xf>
    <xf numFmtId="0" fontId="26" fillId="0" borderId="3" xfId="2" applyFont="1" applyBorder="1" applyAlignment="1">
      <alignment wrapText="1"/>
    </xf>
    <xf numFmtId="0" fontId="27" fillId="0" borderId="2" xfId="2" applyFont="1" applyBorder="1" applyAlignment="1">
      <alignment wrapText="1"/>
    </xf>
    <xf numFmtId="0" fontId="27" fillId="0" borderId="4" xfId="2" applyFont="1" applyBorder="1" applyAlignment="1">
      <alignment wrapText="1"/>
    </xf>
    <xf numFmtId="0" fontId="27" fillId="0" borderId="2" xfId="2" applyFont="1" applyBorder="1"/>
    <xf numFmtId="0" fontId="27" fillId="0" borderId="4" xfId="2" applyFont="1" applyBorder="1"/>
    <xf numFmtId="0" fontId="0" fillId="0" borderId="0" xfId="0" applyAlignment="1">
      <alignment horizontal="center"/>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3" builtinId="8"/>
    <cellStyle name="Input" xfId="4" builtinId="20"/>
    <cellStyle name="Normal" xfId="0" builtinId="0"/>
    <cellStyle name="Normal 2" xfId="2"/>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65</xdr:row>
      <xdr:rowOff>56030</xdr:rowOff>
    </xdr:from>
    <xdr:to>
      <xdr:col>17</xdr:col>
      <xdr:colOff>5740444</xdr:colOff>
      <xdr:row>68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394608</xdr:colOff>
      <xdr:row>1</xdr:row>
      <xdr:rowOff>114300</xdr:rowOff>
    </xdr:from>
    <xdr:to>
      <xdr:col>11</xdr:col>
      <xdr:colOff>510629</xdr:colOff>
      <xdr:row>22</xdr:row>
      <xdr:rowOff>110673</xdr:rowOff>
    </xdr:to>
    <xdr:grpSp>
      <xdr:nvGrpSpPr>
        <xdr:cNvPr id="56" name="Group 55">
          <a:extLst>
            <a:ext uri="{FF2B5EF4-FFF2-40B4-BE49-F238E27FC236}">
              <a16:creationId xmlns:a16="http://schemas.microsoft.com/office/drawing/2014/main" id="{00000000-0008-0000-0800-000038000000}"/>
            </a:ext>
          </a:extLst>
        </xdr:cNvPr>
        <xdr:cNvGrpSpPr/>
      </xdr:nvGrpSpPr>
      <xdr:grpSpPr>
        <a:xfrm>
          <a:off x="2231572" y="304800"/>
          <a:ext cx="5014593" cy="3996873"/>
          <a:chOff x="2231572" y="304800"/>
          <a:chExt cx="5014593" cy="3996873"/>
        </a:xfrm>
      </xdr:grpSpPr>
      <xdr:grpSp>
        <xdr:nvGrpSpPr>
          <xdr:cNvPr id="2" name="Legend">
            <a:extLst>
              <a:ext uri="{FF2B5EF4-FFF2-40B4-BE49-F238E27FC236}">
                <a16:creationId xmlns:a16="http://schemas.microsoft.com/office/drawing/2014/main" id="{00000000-0008-0000-0800-000002000000}"/>
              </a:ext>
            </a:extLst>
          </xdr:cNvPr>
          <xdr:cNvGrpSpPr/>
        </xdr:nvGrpSpPr>
        <xdr:grpSpPr>
          <a:xfrm>
            <a:off x="2231572" y="3516086"/>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255742" y="3502478"/>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Various steel products</a:t>
            </a:r>
            <a:endParaRPr lang="en-US" sz="1000" baseline="0">
              <a:solidFill>
                <a:schemeClr val="tx1"/>
              </a:solidFill>
              <a:latin typeface="Arial" pitchFamily="34" charset="0"/>
              <a:cs typeface="Arial" pitchFamily="34" charset="0"/>
            </a:endParaRPr>
          </a:p>
        </xdr:txBody>
      </xdr:sp>
      <xdr:sp macro="" textlink="">
        <xdr:nvSpPr>
          <xdr:cNvPr id="8" name="Boundary Box">
            <a:extLst>
              <a:ext uri="{FF2B5EF4-FFF2-40B4-BE49-F238E27FC236}">
                <a16:creationId xmlns:a16="http://schemas.microsoft.com/office/drawing/2014/main" id="{00000000-0008-0000-0800-000008000000}"/>
              </a:ext>
            </a:extLst>
          </xdr:cNvPr>
          <xdr:cNvSpPr/>
        </xdr:nvSpPr>
        <xdr:spPr>
          <a:xfrm>
            <a:off x="3569607" y="304800"/>
            <a:ext cx="3676558"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Steel products: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258228" y="1066800"/>
            <a:ext cx="2299317"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worldsteel and Steel Recycling Institute cradle-to-gate life cycle inventories for various steel products</a:t>
            </a:r>
          </a:p>
        </xdr:txBody>
      </xdr:sp>
      <xdr:cxnSp macro="">
        <xdr:nvCxnSpPr>
          <xdr:cNvPr id="51" name="Straight Arrow Connector Process">
            <a:extLst>
              <a:ext uri="{FF2B5EF4-FFF2-40B4-BE49-F238E27FC236}">
                <a16:creationId xmlns:a16="http://schemas.microsoft.com/office/drawing/2014/main" id="{00000000-0008-0000-0800-000033000000}"/>
              </a:ext>
            </a:extLst>
          </xdr:cNvPr>
          <xdr:cNvCxnSpPr>
            <a:stCxn id="9" idx="2"/>
            <a:endCxn id="10" idx="0"/>
          </xdr:cNvCxnSpPr>
        </xdr:nvCxnSpPr>
        <xdr:spPr>
          <a:xfrm flipH="1">
            <a:off x="5407886" y="2748094"/>
            <a:ext cx="1" cy="754384"/>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C20" sqref="C20"/>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2" t="s">
        <v>0</v>
      </c>
      <c r="B1" s="262"/>
      <c r="C1" s="262"/>
      <c r="D1" s="262"/>
      <c r="E1" s="262"/>
      <c r="F1" s="262"/>
      <c r="G1" s="262"/>
      <c r="H1" s="262"/>
      <c r="I1" s="262"/>
      <c r="J1" s="262"/>
      <c r="K1" s="262"/>
      <c r="L1" s="262"/>
      <c r="M1" s="262"/>
      <c r="N1" s="262"/>
      <c r="O1" s="1"/>
    </row>
    <row r="2" spans="1:27" ht="21" thickBot="1" x14ac:dyDescent="0.35">
      <c r="A2" s="262" t="s">
        <v>1</v>
      </c>
      <c r="B2" s="262"/>
      <c r="C2" s="262"/>
      <c r="D2" s="262"/>
      <c r="E2" s="262"/>
      <c r="F2" s="262"/>
      <c r="G2" s="262"/>
      <c r="H2" s="262"/>
      <c r="I2" s="262"/>
      <c r="J2" s="262"/>
      <c r="K2" s="262"/>
      <c r="L2" s="262"/>
      <c r="M2" s="262"/>
      <c r="N2" s="262"/>
      <c r="O2" s="1"/>
    </row>
    <row r="3" spans="1:27" ht="12.75" customHeight="1" thickBot="1" x14ac:dyDescent="0.25">
      <c r="B3" s="2"/>
      <c r="C3" s="4" t="s">
        <v>2</v>
      </c>
      <c r="D3" s="5" t="str">
        <f>'Data Summary'!D4</f>
        <v>Steel products</v>
      </c>
      <c r="E3" s="6"/>
      <c r="F3" s="6"/>
      <c r="G3" s="6"/>
      <c r="H3" s="6"/>
      <c r="I3" s="6"/>
      <c r="J3" s="6"/>
      <c r="K3" s="6"/>
      <c r="L3" s="6"/>
      <c r="M3" s="7"/>
      <c r="N3" s="2"/>
      <c r="O3" s="2"/>
    </row>
    <row r="4" spans="1:27" ht="42.75" customHeight="1" thickBot="1" x14ac:dyDescent="0.25">
      <c r="B4" s="2"/>
      <c r="C4" s="4" t="s">
        <v>3</v>
      </c>
      <c r="D4" s="263" t="str">
        <f>'Data Summary'!D6</f>
        <v>worldsteel and Steel Recycling Institute cradle-to-gate life cycle inventories for various steel products</v>
      </c>
      <c r="E4" s="264"/>
      <c r="F4" s="264"/>
      <c r="G4" s="264"/>
      <c r="H4" s="264"/>
      <c r="I4" s="264"/>
      <c r="J4" s="264"/>
      <c r="K4" s="264"/>
      <c r="L4" s="264"/>
      <c r="M4" s="265"/>
      <c r="N4" s="2"/>
      <c r="O4" s="2"/>
    </row>
    <row r="5" spans="1:27" ht="39" customHeight="1" thickBot="1" x14ac:dyDescent="0.25">
      <c r="B5" s="2"/>
      <c r="C5" s="4" t="s">
        <v>4</v>
      </c>
      <c r="D5" s="266" t="s">
        <v>442</v>
      </c>
      <c r="E5" s="267"/>
      <c r="F5" s="267"/>
      <c r="G5" s="267"/>
      <c r="H5" s="267"/>
      <c r="I5" s="267"/>
      <c r="J5" s="267"/>
      <c r="K5" s="267"/>
      <c r="L5" s="267"/>
      <c r="M5" s="268"/>
      <c r="N5" s="2"/>
      <c r="O5" s="2"/>
    </row>
    <row r="6" spans="1:27" ht="56.25" customHeight="1" thickBot="1" x14ac:dyDescent="0.25">
      <c r="B6" s="2"/>
      <c r="C6" s="8" t="s">
        <v>5</v>
      </c>
      <c r="D6" s="266" t="s">
        <v>6</v>
      </c>
      <c r="E6" s="267"/>
      <c r="F6" s="267"/>
      <c r="G6" s="267"/>
      <c r="H6" s="267"/>
      <c r="I6" s="267"/>
      <c r="J6" s="267"/>
      <c r="K6" s="267"/>
      <c r="L6" s="267"/>
      <c r="M6" s="26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69" t="s">
        <v>10</v>
      </c>
      <c r="C9" s="10" t="s">
        <v>11</v>
      </c>
      <c r="D9" s="271" t="s">
        <v>12</v>
      </c>
      <c r="E9" s="271"/>
      <c r="F9" s="271"/>
      <c r="G9" s="271"/>
      <c r="H9" s="271"/>
      <c r="I9" s="271"/>
      <c r="J9" s="271"/>
      <c r="K9" s="271"/>
      <c r="L9" s="271"/>
      <c r="M9" s="272"/>
      <c r="N9" s="2"/>
      <c r="O9" s="2"/>
      <c r="P9" s="2"/>
      <c r="Q9" s="2"/>
      <c r="R9" s="2"/>
      <c r="S9" s="2"/>
      <c r="T9" s="2"/>
      <c r="U9" s="2"/>
      <c r="V9" s="2"/>
      <c r="W9" s="2"/>
      <c r="X9" s="2"/>
      <c r="Y9" s="2"/>
      <c r="Z9" s="2"/>
      <c r="AA9" s="2"/>
    </row>
    <row r="10" spans="1:27" s="11" customFormat="1" ht="15" customHeight="1" x14ac:dyDescent="0.2">
      <c r="A10" s="2"/>
      <c r="B10" s="270"/>
      <c r="C10" s="12" t="s">
        <v>13</v>
      </c>
      <c r="D10" s="273" t="s">
        <v>14</v>
      </c>
      <c r="E10" s="273"/>
      <c r="F10" s="273"/>
      <c r="G10" s="273"/>
      <c r="H10" s="273"/>
      <c r="I10" s="273"/>
      <c r="J10" s="273"/>
      <c r="K10" s="273"/>
      <c r="L10" s="273"/>
      <c r="M10" s="274"/>
      <c r="N10" s="2"/>
      <c r="O10" s="2"/>
      <c r="P10" s="2"/>
      <c r="Q10" s="2"/>
      <c r="R10" s="2"/>
      <c r="S10" s="2"/>
      <c r="T10" s="2"/>
      <c r="U10" s="2"/>
      <c r="V10" s="2"/>
      <c r="W10" s="2"/>
      <c r="X10" s="2"/>
      <c r="Y10" s="2"/>
      <c r="Z10" s="2"/>
      <c r="AA10" s="2"/>
    </row>
    <row r="11" spans="1:27" s="11" customFormat="1" ht="15" customHeight="1" x14ac:dyDescent="0.2">
      <c r="A11" s="2"/>
      <c r="B11" s="270"/>
      <c r="C11" s="12" t="s">
        <v>15</v>
      </c>
      <c r="D11" s="273" t="s">
        <v>16</v>
      </c>
      <c r="E11" s="273"/>
      <c r="F11" s="273"/>
      <c r="G11" s="273"/>
      <c r="H11" s="273"/>
      <c r="I11" s="273"/>
      <c r="J11" s="273"/>
      <c r="K11" s="273"/>
      <c r="L11" s="273"/>
      <c r="M11" s="274"/>
      <c r="N11" s="2"/>
      <c r="O11" s="2"/>
      <c r="P11" s="2"/>
      <c r="Q11" s="2"/>
      <c r="R11" s="2"/>
      <c r="S11" s="2"/>
      <c r="T11" s="2"/>
      <c r="U11" s="2"/>
      <c r="V11" s="2"/>
      <c r="W11" s="2"/>
      <c r="X11" s="2"/>
      <c r="Y11" s="2"/>
      <c r="Z11" s="2"/>
      <c r="AA11" s="2"/>
    </row>
    <row r="12" spans="1:27" s="11" customFormat="1" ht="15" customHeight="1" x14ac:dyDescent="0.2">
      <c r="A12" s="2"/>
      <c r="B12" s="270"/>
      <c r="C12" s="12" t="s">
        <v>17</v>
      </c>
      <c r="D12" s="273" t="s">
        <v>18</v>
      </c>
      <c r="E12" s="273"/>
      <c r="F12" s="273"/>
      <c r="G12" s="273"/>
      <c r="H12" s="273"/>
      <c r="I12" s="273"/>
      <c r="J12" s="273"/>
      <c r="K12" s="273"/>
      <c r="L12" s="273"/>
      <c r="M12" s="274"/>
      <c r="N12" s="2"/>
      <c r="O12" s="2"/>
      <c r="P12" s="2"/>
      <c r="Q12" s="2"/>
      <c r="R12" s="2"/>
      <c r="S12" s="2"/>
      <c r="T12" s="2"/>
      <c r="U12" s="2"/>
      <c r="V12" s="2"/>
      <c r="W12" s="2"/>
      <c r="X12" s="2"/>
      <c r="Y12" s="2"/>
      <c r="Z12" s="2"/>
      <c r="AA12" s="2"/>
    </row>
    <row r="13" spans="1:27" ht="15" customHeight="1" x14ac:dyDescent="0.2">
      <c r="B13" s="253" t="s">
        <v>19</v>
      </c>
      <c r="C13" s="13" t="s">
        <v>443</v>
      </c>
      <c r="D13" s="255" t="s">
        <v>444</v>
      </c>
      <c r="E13" s="256"/>
      <c r="F13" s="256"/>
      <c r="G13" s="256"/>
      <c r="H13" s="256"/>
      <c r="I13" s="256"/>
      <c r="J13" s="256"/>
      <c r="K13" s="256"/>
      <c r="L13" s="256"/>
      <c r="M13" s="257"/>
      <c r="N13" s="2"/>
      <c r="O13" s="2"/>
    </row>
    <row r="14" spans="1:27" ht="15" customHeight="1" x14ac:dyDescent="0.2">
      <c r="B14" s="253"/>
      <c r="C14" s="13" t="s">
        <v>20</v>
      </c>
      <c r="D14" s="258" t="s">
        <v>21</v>
      </c>
      <c r="E14" s="258"/>
      <c r="F14" s="258"/>
      <c r="G14" s="258"/>
      <c r="H14" s="258"/>
      <c r="I14" s="258"/>
      <c r="J14" s="258"/>
      <c r="K14" s="258"/>
      <c r="L14" s="258"/>
      <c r="M14" s="259"/>
      <c r="N14" s="2"/>
      <c r="O14" s="2"/>
    </row>
    <row r="15" spans="1:27" ht="15" customHeight="1" x14ac:dyDescent="0.2">
      <c r="B15" s="253"/>
      <c r="C15" s="14" t="s">
        <v>22</v>
      </c>
      <c r="D15" s="258" t="s">
        <v>22</v>
      </c>
      <c r="E15" s="258"/>
      <c r="F15" s="258"/>
      <c r="G15" s="258"/>
      <c r="H15" s="258"/>
      <c r="I15" s="258"/>
      <c r="J15" s="258"/>
      <c r="K15" s="258"/>
      <c r="L15" s="258"/>
      <c r="M15" s="259"/>
      <c r="N15" s="2"/>
      <c r="O15" s="2"/>
    </row>
    <row r="16" spans="1:27" ht="15" customHeight="1" x14ac:dyDescent="0.2">
      <c r="B16" s="253"/>
      <c r="C16" s="14" t="s">
        <v>654</v>
      </c>
      <c r="D16" s="258" t="s">
        <v>655</v>
      </c>
      <c r="E16" s="258"/>
      <c r="F16" s="258"/>
      <c r="G16" s="258"/>
      <c r="H16" s="258"/>
      <c r="I16" s="258"/>
      <c r="J16" s="258"/>
      <c r="K16" s="258"/>
      <c r="L16" s="258"/>
      <c r="M16" s="250"/>
      <c r="N16" s="2"/>
      <c r="O16" s="2"/>
    </row>
    <row r="17" spans="2:16" ht="15" customHeight="1" thickBot="1" x14ac:dyDescent="0.25">
      <c r="B17" s="254"/>
      <c r="C17" s="15"/>
      <c r="D17" s="260"/>
      <c r="E17" s="260"/>
      <c r="F17" s="260"/>
      <c r="G17" s="260"/>
      <c r="H17" s="260"/>
      <c r="I17" s="260"/>
      <c r="J17" s="260"/>
      <c r="K17" s="260"/>
      <c r="L17" s="260"/>
      <c r="M17" s="261"/>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42426</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51" t="str">
        <f>"This document should be cited as: NETL (2016). NETL Life Cycle Inventory Data – Unit Process: "&amp;D3&amp;" - Version 01. U.S. Department of Energy, National Energy Technology Laboratory. Retrieved [DATE] from www.netl.doe.gov/LCA"</f>
        <v>This document should be cited as: NETL (2016). NETL Life Cycle Inventory Data – Unit Process: Steel products - Version 01. U.S. Department of Energy, National Energy Technology Laboratory. Retrieved [DATE] from www.netl.doe.gov/LCA</v>
      </c>
      <c r="D26" s="251"/>
      <c r="E26" s="251"/>
      <c r="F26" s="251"/>
      <c r="G26" s="251"/>
      <c r="H26" s="251"/>
      <c r="I26" s="251"/>
      <c r="J26" s="251"/>
      <c r="K26" s="251"/>
      <c r="L26" s="251"/>
      <c r="M26" s="251"/>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252" t="s">
        <v>35</v>
      </c>
      <c r="D31" s="252"/>
      <c r="E31" s="252"/>
      <c r="F31" s="252"/>
      <c r="G31" s="252"/>
      <c r="H31" s="252"/>
      <c r="I31" s="252"/>
      <c r="J31" s="252"/>
      <c r="K31" s="252"/>
      <c r="L31" s="252"/>
      <c r="M31" s="252"/>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8"/>
  <sheetViews>
    <sheetView workbookViewId="0">
      <selection sqref="A1:XFD1048576"/>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44" t="s">
        <v>656</v>
      </c>
    </row>
    <row r="2" spans="1:6" x14ac:dyDescent="0.25">
      <c r="A2" t="s">
        <v>457</v>
      </c>
      <c r="C2" t="s">
        <v>458</v>
      </c>
      <c r="D2" t="s">
        <v>459</v>
      </c>
    </row>
    <row r="3" spans="1:6" x14ac:dyDescent="0.25">
      <c r="A3" t="s">
        <v>460</v>
      </c>
      <c r="C3" s="245" t="s">
        <v>323</v>
      </c>
      <c r="E3" t="s">
        <v>461</v>
      </c>
      <c r="F3" s="246">
        <v>42431.451111111113</v>
      </c>
    </row>
    <row r="4" spans="1:6" x14ac:dyDescent="0.25">
      <c r="A4" t="s">
        <v>462</v>
      </c>
    </row>
    <row r="5" spans="1:6" x14ac:dyDescent="0.25">
      <c r="A5" t="s">
        <v>463</v>
      </c>
    </row>
    <row r="6" spans="1:6" x14ac:dyDescent="0.25">
      <c r="A6" t="s">
        <v>464</v>
      </c>
    </row>
    <row r="7" spans="1:6" x14ac:dyDescent="0.25">
      <c r="A7" t="s">
        <v>465</v>
      </c>
    </row>
    <row r="8" spans="1:6" x14ac:dyDescent="0.25">
      <c r="A8" t="s">
        <v>466</v>
      </c>
    </row>
    <row r="9" spans="1:6" x14ac:dyDescent="0.25">
      <c r="A9" t="s">
        <v>467</v>
      </c>
    </row>
    <row r="10" spans="1:6" x14ac:dyDescent="0.25">
      <c r="A10" t="s">
        <v>468</v>
      </c>
    </row>
    <row r="12" spans="1:6" x14ac:dyDescent="0.25">
      <c r="A12" t="s">
        <v>469</v>
      </c>
    </row>
    <row r="14" spans="1:6" x14ac:dyDescent="0.25">
      <c r="A14" t="s">
        <v>470</v>
      </c>
    </row>
    <row r="15" spans="1:6" x14ac:dyDescent="0.25">
      <c r="A15" t="s">
        <v>471</v>
      </c>
    </row>
    <row r="16" spans="1:6" ht="45" x14ac:dyDescent="0.25">
      <c r="A16" s="245" t="s">
        <v>445</v>
      </c>
    </row>
    <row r="17" spans="1:4" ht="105" x14ac:dyDescent="0.25">
      <c r="A17" s="245" t="s">
        <v>597</v>
      </c>
    </row>
    <row r="18" spans="1:4" x14ac:dyDescent="0.25">
      <c r="A18" t="s">
        <v>472</v>
      </c>
    </row>
    <row r="19" spans="1:4" x14ac:dyDescent="0.25">
      <c r="A19" t="s">
        <v>473</v>
      </c>
      <c r="B19" t="s">
        <v>474</v>
      </c>
    </row>
    <row r="20" spans="1:4" x14ac:dyDescent="0.25">
      <c r="A20" t="s">
        <v>474</v>
      </c>
    </row>
    <row r="22" spans="1:4" x14ac:dyDescent="0.25">
      <c r="A22" t="s">
        <v>475</v>
      </c>
    </row>
    <row r="24" spans="1:4" x14ac:dyDescent="0.25">
      <c r="A24" t="s">
        <v>476</v>
      </c>
    </row>
    <row r="25" spans="1:4" x14ac:dyDescent="0.25">
      <c r="A25" t="s">
        <v>477</v>
      </c>
      <c r="B25" s="245" t="s">
        <v>453</v>
      </c>
      <c r="C25" t="s">
        <v>478</v>
      </c>
      <c r="D25">
        <v>0</v>
      </c>
    </row>
    <row r="26" spans="1:4" x14ac:dyDescent="0.25">
      <c r="A26" t="s">
        <v>476</v>
      </c>
    </row>
    <row r="27" spans="1:4" x14ac:dyDescent="0.25">
      <c r="A27" t="s">
        <v>479</v>
      </c>
    </row>
    <row r="28" spans="1:4" x14ac:dyDescent="0.25">
      <c r="A28" t="s">
        <v>480</v>
      </c>
    </row>
    <row r="29" spans="1:4" x14ac:dyDescent="0.25">
      <c r="A29" t="s">
        <v>481</v>
      </c>
    </row>
    <row r="30" spans="1:4" x14ac:dyDescent="0.25">
      <c r="A30" t="s">
        <v>482</v>
      </c>
    </row>
    <row r="31" spans="1:4" x14ac:dyDescent="0.25">
      <c r="A31" s="245" t="s">
        <v>325</v>
      </c>
    </row>
    <row r="32" spans="1:4" x14ac:dyDescent="0.25">
      <c r="A32" s="245" t="s">
        <v>325</v>
      </c>
    </row>
    <row r="33" spans="1:2" x14ac:dyDescent="0.25">
      <c r="A33" t="s">
        <v>483</v>
      </c>
    </row>
    <row r="34" spans="1:2" x14ac:dyDescent="0.25">
      <c r="A34" t="s">
        <v>484</v>
      </c>
    </row>
    <row r="36" spans="1:2" x14ac:dyDescent="0.25">
      <c r="A36" t="s">
        <v>485</v>
      </c>
    </row>
    <row r="38" spans="1:2" x14ac:dyDescent="0.25">
      <c r="A38" t="s">
        <v>486</v>
      </c>
    </row>
    <row r="40" spans="1:2" x14ac:dyDescent="0.25">
      <c r="A40" t="s">
        <v>487</v>
      </c>
      <c r="B40" t="s">
        <v>488</v>
      </c>
    </row>
    <row r="41" spans="1:2" x14ac:dyDescent="0.25">
      <c r="A41" t="s">
        <v>489</v>
      </c>
    </row>
    <row r="43" spans="1:2" x14ac:dyDescent="0.25">
      <c r="A43" t="s">
        <v>490</v>
      </c>
    </row>
    <row r="44" spans="1:2" x14ac:dyDescent="0.25">
      <c r="A44" t="s">
        <v>491</v>
      </c>
    </row>
    <row r="46" spans="1:2" x14ac:dyDescent="0.25">
      <c r="A46" t="s">
        <v>492</v>
      </c>
    </row>
    <row r="47" spans="1:2" x14ac:dyDescent="0.25">
      <c r="A47" t="s">
        <v>493</v>
      </c>
    </row>
    <row r="48" spans="1:2" x14ac:dyDescent="0.25">
      <c r="A48" t="s">
        <v>494</v>
      </c>
    </row>
    <row r="49" spans="1:1" x14ac:dyDescent="0.25">
      <c r="A49" s="244" t="s">
        <v>495</v>
      </c>
    </row>
    <row r="50" spans="1:1" x14ac:dyDescent="0.25">
      <c r="A50" s="245" t="s">
        <v>92</v>
      </c>
    </row>
    <row r="51" spans="1:1" x14ac:dyDescent="0.25">
      <c r="A51" s="245" t="s">
        <v>93</v>
      </c>
    </row>
    <row r="52" spans="1:1" x14ac:dyDescent="0.25">
      <c r="A52" t="s">
        <v>496</v>
      </c>
    </row>
    <row r="53" spans="1:1" x14ac:dyDescent="0.25">
      <c r="A53" s="244" t="s">
        <v>497</v>
      </c>
    </row>
    <row r="55" spans="1:1" x14ac:dyDescent="0.25">
      <c r="A55" s="244" t="s">
        <v>498</v>
      </c>
    </row>
    <row r="57" spans="1:1" x14ac:dyDescent="0.25">
      <c r="A57" s="244" t="s">
        <v>499</v>
      </c>
    </row>
    <row r="59" spans="1:1" x14ac:dyDescent="0.25">
      <c r="A59" t="s">
        <v>500</v>
      </c>
    </row>
    <row r="61" spans="1:1" x14ac:dyDescent="0.25">
      <c r="A61" t="s">
        <v>501</v>
      </c>
    </row>
    <row r="62" spans="1:1" x14ac:dyDescent="0.25">
      <c r="A62" t="s">
        <v>502</v>
      </c>
    </row>
    <row r="64" spans="1:1" x14ac:dyDescent="0.25">
      <c r="A64" t="s">
        <v>503</v>
      </c>
    </row>
    <row r="66" spans="1:3" x14ac:dyDescent="0.25">
      <c r="A66" t="s">
        <v>504</v>
      </c>
    </row>
    <row r="68" spans="1:3" x14ac:dyDescent="0.25">
      <c r="A68" t="s">
        <v>505</v>
      </c>
    </row>
    <row r="70" spans="1:3" x14ac:dyDescent="0.25">
      <c r="A70" t="s">
        <v>506</v>
      </c>
    </row>
    <row r="72" spans="1:3" x14ac:dyDescent="0.25">
      <c r="A72" t="s">
        <v>507</v>
      </c>
    </row>
    <row r="74" spans="1:3" x14ac:dyDescent="0.25">
      <c r="A74" t="s">
        <v>508</v>
      </c>
    </row>
    <row r="76" spans="1:3" x14ac:dyDescent="0.25">
      <c r="A76" t="s">
        <v>509</v>
      </c>
    </row>
    <row r="78" spans="1:3" x14ac:dyDescent="0.25">
      <c r="A78" t="s">
        <v>510</v>
      </c>
      <c r="B78" s="247">
        <v>0</v>
      </c>
      <c r="C78" t="s">
        <v>511</v>
      </c>
    </row>
    <row r="80" spans="1:3" x14ac:dyDescent="0.25">
      <c r="A80" t="s">
        <v>512</v>
      </c>
    </row>
    <row r="82" spans="1:6" x14ac:dyDescent="0.25">
      <c r="A82" t="s">
        <v>513</v>
      </c>
    </row>
    <row r="84" spans="1:6" x14ac:dyDescent="0.25">
      <c r="A84" t="s">
        <v>514</v>
      </c>
    </row>
    <row r="86" spans="1:6" x14ac:dyDescent="0.25">
      <c r="A86" t="s">
        <v>515</v>
      </c>
    </row>
    <row r="88" spans="1:6" x14ac:dyDescent="0.25">
      <c r="A88" t="s">
        <v>86</v>
      </c>
    </row>
    <row r="89" spans="1:6" x14ac:dyDescent="0.25">
      <c r="A89" t="s">
        <v>516</v>
      </c>
    </row>
    <row r="91" spans="1:6" x14ac:dyDescent="0.25">
      <c r="A91" t="s">
        <v>517</v>
      </c>
    </row>
    <row r="92" spans="1:6" x14ac:dyDescent="0.25">
      <c r="A92" t="s">
        <v>518</v>
      </c>
    </row>
    <row r="94" spans="1:6" x14ac:dyDescent="0.25">
      <c r="A94" t="s">
        <v>519</v>
      </c>
    </row>
    <row r="95" spans="1:6" x14ac:dyDescent="0.25">
      <c r="A95" t="s">
        <v>520</v>
      </c>
      <c r="B95" t="s">
        <v>521</v>
      </c>
      <c r="C95" t="s">
        <v>522</v>
      </c>
      <c r="D95" t="s">
        <v>523</v>
      </c>
      <c r="E95" t="s">
        <v>524</v>
      </c>
      <c r="F95" t="s">
        <v>525</v>
      </c>
    </row>
    <row r="96" spans="1:6" x14ac:dyDescent="0.25">
      <c r="A96" t="s">
        <v>526</v>
      </c>
    </row>
    <row r="97" spans="1:1" x14ac:dyDescent="0.25">
      <c r="A97" t="s">
        <v>527</v>
      </c>
    </row>
    <row r="98" spans="1:1" x14ac:dyDescent="0.25">
      <c r="A98" t="s">
        <v>528</v>
      </c>
    </row>
    <row r="100" spans="1:1" x14ac:dyDescent="0.25">
      <c r="A100" t="s">
        <v>529</v>
      </c>
    </row>
    <row r="102" spans="1:1" x14ac:dyDescent="0.25">
      <c r="A102" t="s">
        <v>530</v>
      </c>
    </row>
    <row r="104" spans="1:1" x14ac:dyDescent="0.25">
      <c r="A104" s="244" t="s">
        <v>531</v>
      </c>
    </row>
    <row r="105" spans="1:1" x14ac:dyDescent="0.25">
      <c r="A105" s="244" t="s">
        <v>531</v>
      </c>
    </row>
    <row r="107" spans="1:1" x14ac:dyDescent="0.25">
      <c r="A107" t="s">
        <v>532</v>
      </c>
    </row>
    <row r="108" spans="1:1" x14ac:dyDescent="0.25">
      <c r="A108" t="s">
        <v>532</v>
      </c>
    </row>
    <row r="109" spans="1:1" x14ac:dyDescent="0.25">
      <c r="A109" s="244" t="s">
        <v>533</v>
      </c>
    </row>
    <row r="110" spans="1:1" x14ac:dyDescent="0.25">
      <c r="A110" t="s">
        <v>534</v>
      </c>
    </row>
    <row r="112" spans="1:1" x14ac:dyDescent="0.25">
      <c r="A112" t="s">
        <v>535</v>
      </c>
    </row>
    <row r="113" spans="1:10" x14ac:dyDescent="0.25">
      <c r="A113" t="s">
        <v>536</v>
      </c>
      <c r="B113" t="s">
        <v>537</v>
      </c>
    </row>
    <row r="114" spans="1:10" x14ac:dyDescent="0.25">
      <c r="A114" s="244" t="s">
        <v>538</v>
      </c>
    </row>
    <row r="115" spans="1:10" x14ac:dyDescent="0.25">
      <c r="A115" t="s">
        <v>539</v>
      </c>
    </row>
    <row r="116" spans="1:10" x14ac:dyDescent="0.25">
      <c r="A116" t="s">
        <v>540</v>
      </c>
    </row>
    <row r="117" spans="1:10" x14ac:dyDescent="0.25">
      <c r="A117" t="s">
        <v>541</v>
      </c>
    </row>
    <row r="119" spans="1:10" x14ac:dyDescent="0.25">
      <c r="A119" t="s">
        <v>133</v>
      </c>
      <c r="B119" t="s">
        <v>326</v>
      </c>
    </row>
    <row r="120" spans="1:10" x14ac:dyDescent="0.25">
      <c r="A120" t="s">
        <v>542</v>
      </c>
      <c r="B120" s="244" t="s">
        <v>543</v>
      </c>
    </row>
    <row r="121" spans="1:10" x14ac:dyDescent="0.25">
      <c r="A121" t="s">
        <v>544</v>
      </c>
    </row>
    <row r="123" spans="1:10" x14ac:dyDescent="0.25">
      <c r="A123" t="s">
        <v>545</v>
      </c>
    </row>
    <row r="124" spans="1:10" x14ac:dyDescent="0.25">
      <c r="A124" t="s">
        <v>70</v>
      </c>
    </row>
    <row r="125" spans="1:10" x14ac:dyDescent="0.25">
      <c r="A125" t="s">
        <v>70</v>
      </c>
      <c r="B125" t="s">
        <v>59</v>
      </c>
      <c r="C125" t="s">
        <v>60</v>
      </c>
      <c r="D125" t="s">
        <v>546</v>
      </c>
      <c r="E125" t="s">
        <v>547</v>
      </c>
      <c r="F125" t="s">
        <v>548</v>
      </c>
      <c r="G125" t="s">
        <v>549</v>
      </c>
    </row>
    <row r="126" spans="1:10" x14ac:dyDescent="0.25">
      <c r="A126" s="248" t="s">
        <v>273</v>
      </c>
      <c r="B126" s="248"/>
      <c r="C126" s="248">
        <v>1.1285450000000001E-2</v>
      </c>
      <c r="D126" s="248"/>
      <c r="E126" s="248"/>
      <c r="F126" s="249">
        <v>0</v>
      </c>
      <c r="G126" s="248" t="s">
        <v>363</v>
      </c>
      <c r="H126" s="248"/>
      <c r="I126" s="248"/>
      <c r="J126" s="248"/>
    </row>
    <row r="127" spans="1:10" x14ac:dyDescent="0.25">
      <c r="A127" s="248" t="s">
        <v>274</v>
      </c>
      <c r="B127" s="248"/>
      <c r="C127" s="248">
        <v>-9.7930059999999999E-3</v>
      </c>
      <c r="D127" s="248"/>
      <c r="E127" s="248"/>
      <c r="F127" s="249">
        <v>0</v>
      </c>
      <c r="G127" s="248" t="s">
        <v>364</v>
      </c>
      <c r="H127" s="248"/>
      <c r="I127" s="248"/>
      <c r="J127" s="248"/>
    </row>
    <row r="128" spans="1:10" x14ac:dyDescent="0.25">
      <c r="A128" s="248" t="s">
        <v>277</v>
      </c>
      <c r="B128" s="248"/>
      <c r="C128" s="248">
        <v>5.1061849999999999E-2</v>
      </c>
      <c r="D128" s="248"/>
      <c r="E128" s="248"/>
      <c r="F128" s="249">
        <v>0</v>
      </c>
      <c r="G128" s="248" t="s">
        <v>365</v>
      </c>
      <c r="H128" s="248"/>
      <c r="I128" s="248"/>
      <c r="J128" s="248"/>
    </row>
    <row r="129" spans="1:10" x14ac:dyDescent="0.25">
      <c r="A129" s="248" t="s">
        <v>279</v>
      </c>
      <c r="B129" s="248"/>
      <c r="C129" s="248">
        <v>3.8635500000000003E-2</v>
      </c>
      <c r="D129" s="248"/>
      <c r="E129" s="248"/>
      <c r="F129" s="249">
        <v>0</v>
      </c>
      <c r="G129" s="248" t="s">
        <v>366</v>
      </c>
      <c r="H129" s="248"/>
      <c r="I129" s="248"/>
      <c r="J129" s="248"/>
    </row>
    <row r="130" spans="1:10" x14ac:dyDescent="0.25">
      <c r="A130" s="248" t="s">
        <v>280</v>
      </c>
      <c r="B130" s="248"/>
      <c r="C130" s="248">
        <v>0.93395700000000004</v>
      </c>
      <c r="D130" s="248"/>
      <c r="E130" s="248"/>
      <c r="F130" s="249">
        <v>0</v>
      </c>
      <c r="G130" s="248" t="s">
        <v>367</v>
      </c>
      <c r="H130" s="248"/>
      <c r="I130" s="248"/>
      <c r="J130" s="248"/>
    </row>
    <row r="131" spans="1:10" x14ac:dyDescent="0.25">
      <c r="A131" s="248" t="s">
        <v>281</v>
      </c>
      <c r="B131" s="248"/>
      <c r="C131" s="248">
        <v>1.3948179999999999</v>
      </c>
      <c r="D131" s="248"/>
      <c r="E131" s="248"/>
      <c r="F131" s="249">
        <v>0</v>
      </c>
      <c r="G131" s="248" t="s">
        <v>368</v>
      </c>
      <c r="H131" s="248"/>
      <c r="I131" s="248"/>
      <c r="J131" s="248"/>
    </row>
    <row r="132" spans="1:10" x14ac:dyDescent="0.25">
      <c r="A132" s="248" t="s">
        <v>275</v>
      </c>
      <c r="B132" s="248"/>
      <c r="C132" s="248">
        <v>-2.0346230000000002E-3</v>
      </c>
      <c r="D132" s="248"/>
      <c r="E132" s="248"/>
      <c r="F132" s="249">
        <v>0</v>
      </c>
      <c r="G132" s="248" t="s">
        <v>369</v>
      </c>
      <c r="H132" s="248"/>
      <c r="I132" s="248"/>
      <c r="J132" s="248"/>
    </row>
    <row r="133" spans="1:10" x14ac:dyDescent="0.25">
      <c r="A133" s="248" t="s">
        <v>276</v>
      </c>
      <c r="B133" s="248"/>
      <c r="C133" s="248">
        <v>7.5727520000000006E-2</v>
      </c>
      <c r="D133" s="248"/>
      <c r="E133" s="248"/>
      <c r="F133" s="249">
        <v>0</v>
      </c>
      <c r="G133" s="248" t="s">
        <v>370</v>
      </c>
      <c r="H133" s="248"/>
      <c r="I133" s="248"/>
      <c r="J133" s="248"/>
    </row>
    <row r="134" spans="1:10" x14ac:dyDescent="0.25">
      <c r="A134" s="248" t="s">
        <v>282</v>
      </c>
      <c r="B134" s="248"/>
      <c r="C134" s="248">
        <v>1.265112E-2</v>
      </c>
      <c r="D134" s="248"/>
      <c r="E134" s="248"/>
      <c r="F134" s="249">
        <v>0</v>
      </c>
      <c r="G134" s="248" t="s">
        <v>371</v>
      </c>
      <c r="H134" s="248"/>
      <c r="I134" s="248"/>
      <c r="J134" s="248"/>
    </row>
    <row r="135" spans="1:10" x14ac:dyDescent="0.25">
      <c r="A135" s="248" t="s">
        <v>283</v>
      </c>
      <c r="B135" s="248"/>
      <c r="C135" s="248">
        <v>-1.006646E-15</v>
      </c>
      <c r="D135" s="248"/>
      <c r="E135" s="248"/>
      <c r="F135" s="249">
        <v>0</v>
      </c>
      <c r="G135" s="248" t="s">
        <v>372</v>
      </c>
      <c r="H135" s="248"/>
      <c r="I135" s="248"/>
      <c r="J135" s="248"/>
    </row>
    <row r="136" spans="1:10" x14ac:dyDescent="0.25">
      <c r="A136" s="248" t="s">
        <v>284</v>
      </c>
      <c r="B136" s="248"/>
      <c r="C136" s="248">
        <v>-5.375722E-7</v>
      </c>
      <c r="D136" s="248"/>
      <c r="E136" s="248"/>
      <c r="F136" s="249">
        <v>0</v>
      </c>
      <c r="G136" s="248" t="s">
        <v>373</v>
      </c>
      <c r="H136" s="248"/>
      <c r="I136" s="248"/>
      <c r="J136" s="248"/>
    </row>
    <row r="137" spans="1:10" x14ac:dyDescent="0.25">
      <c r="A137" s="248" t="s">
        <v>278</v>
      </c>
      <c r="B137" s="248"/>
      <c r="C137" s="248">
        <v>25.358180000000001</v>
      </c>
      <c r="D137" s="248"/>
      <c r="E137" s="248"/>
      <c r="F137" s="249">
        <v>0</v>
      </c>
      <c r="G137" s="248" t="s">
        <v>374</v>
      </c>
      <c r="H137" s="248"/>
      <c r="I137" s="248"/>
      <c r="J137" s="248"/>
    </row>
    <row r="138" spans="1:10" x14ac:dyDescent="0.25">
      <c r="A138" s="248" t="s">
        <v>285</v>
      </c>
      <c r="B138" s="248"/>
      <c r="C138" s="248">
        <v>5.7363309999999997E-4</v>
      </c>
      <c r="D138" s="248"/>
      <c r="E138" s="248"/>
      <c r="F138" s="249">
        <v>0</v>
      </c>
      <c r="G138" s="248" t="s">
        <v>375</v>
      </c>
      <c r="H138" s="248"/>
      <c r="I138" s="248"/>
      <c r="J138" s="248"/>
    </row>
    <row r="139" spans="1:10" x14ac:dyDescent="0.25">
      <c r="A139" s="248" t="s">
        <v>286</v>
      </c>
      <c r="B139" s="248"/>
      <c r="C139" s="248">
        <v>8.294E-8</v>
      </c>
      <c r="D139" s="248"/>
      <c r="E139" s="248"/>
      <c r="F139" s="249">
        <v>0</v>
      </c>
      <c r="G139" s="248" t="s">
        <v>376</v>
      </c>
      <c r="H139" s="248"/>
      <c r="I139" s="248"/>
      <c r="J139" s="248"/>
    </row>
    <row r="140" spans="1:10" x14ac:dyDescent="0.25">
      <c r="A140" s="248" t="s">
        <v>287</v>
      </c>
      <c r="B140" s="248"/>
      <c r="C140" s="248">
        <v>2.2960000000000003</v>
      </c>
      <c r="D140" s="248"/>
      <c r="E140" s="248"/>
      <c r="F140" s="249">
        <v>0</v>
      </c>
      <c r="G140" s="248" t="s">
        <v>377</v>
      </c>
      <c r="H140" s="248"/>
      <c r="I140" s="248"/>
      <c r="J140" s="248"/>
    </row>
    <row r="141" spans="1:10" x14ac:dyDescent="0.25">
      <c r="A141" s="248" t="s">
        <v>288</v>
      </c>
      <c r="B141" s="248"/>
      <c r="C141" s="248">
        <v>3.7240000000000002E-2</v>
      </c>
      <c r="D141" s="248"/>
      <c r="E141" s="248"/>
      <c r="F141" s="249">
        <v>0</v>
      </c>
      <c r="G141" s="248" t="s">
        <v>378</v>
      </c>
      <c r="H141" s="248"/>
      <c r="I141" s="248"/>
      <c r="J141" s="248"/>
    </row>
    <row r="142" spans="1:10" x14ac:dyDescent="0.25">
      <c r="A142" s="248" t="s">
        <v>289</v>
      </c>
      <c r="B142" s="248"/>
      <c r="C142" s="248">
        <v>2.7230000000000002E-7</v>
      </c>
      <c r="D142" s="248"/>
      <c r="E142" s="248"/>
      <c r="F142" s="249">
        <v>0</v>
      </c>
      <c r="G142" s="248" t="s">
        <v>379</v>
      </c>
      <c r="H142" s="248"/>
      <c r="I142" s="248"/>
      <c r="J142" s="248"/>
    </row>
    <row r="143" spans="1:10" x14ac:dyDescent="0.25">
      <c r="A143" s="248" t="s">
        <v>290</v>
      </c>
      <c r="B143" s="248"/>
      <c r="C143" s="248">
        <v>1.764E-12</v>
      </c>
      <c r="D143" s="248"/>
      <c r="E143" s="248"/>
      <c r="F143" s="249">
        <v>0</v>
      </c>
      <c r="G143" s="248" t="s">
        <v>380</v>
      </c>
      <c r="H143" s="248"/>
      <c r="I143" s="248"/>
      <c r="J143" s="248"/>
    </row>
    <row r="144" spans="1:10" x14ac:dyDescent="0.25">
      <c r="A144" s="248" t="s">
        <v>291</v>
      </c>
      <c r="B144" s="248"/>
      <c r="C144" s="248">
        <v>4.8480000000000003E-5</v>
      </c>
      <c r="D144" s="248"/>
      <c r="E144" s="248"/>
      <c r="F144" s="249">
        <v>0</v>
      </c>
      <c r="G144" s="248" t="s">
        <v>381</v>
      </c>
      <c r="H144" s="248"/>
      <c r="I144" s="248"/>
      <c r="J144" s="248"/>
    </row>
    <row r="145" spans="1:10" x14ac:dyDescent="0.25">
      <c r="A145" s="248" t="s">
        <v>292</v>
      </c>
      <c r="B145" s="248"/>
      <c r="C145" s="248">
        <v>9.0329999999999997E-5</v>
      </c>
      <c r="D145" s="248"/>
      <c r="E145" s="248"/>
      <c r="F145" s="249">
        <v>0</v>
      </c>
      <c r="G145" s="248" t="s">
        <v>382</v>
      </c>
      <c r="H145" s="248"/>
      <c r="I145" s="248"/>
      <c r="J145" s="248"/>
    </row>
    <row r="146" spans="1:10" x14ac:dyDescent="0.25">
      <c r="A146" s="248" t="s">
        <v>293</v>
      </c>
      <c r="B146" s="248"/>
      <c r="C146" s="248">
        <v>4.0080000000000004E-6</v>
      </c>
      <c r="D146" s="248"/>
      <c r="E146" s="248"/>
      <c r="F146" s="249">
        <v>0</v>
      </c>
      <c r="G146" s="248" t="s">
        <v>383</v>
      </c>
      <c r="H146" s="248"/>
      <c r="I146" s="248"/>
      <c r="J146" s="248"/>
    </row>
    <row r="147" spans="1:10" x14ac:dyDescent="0.25">
      <c r="A147" s="248" t="s">
        <v>294</v>
      </c>
      <c r="B147" s="248"/>
      <c r="C147" s="248">
        <v>8.7360000000000009E-8</v>
      </c>
      <c r="D147" s="248"/>
      <c r="E147" s="248"/>
      <c r="F147" s="249">
        <v>0</v>
      </c>
      <c r="G147" s="248" t="s">
        <v>384</v>
      </c>
      <c r="H147" s="248"/>
      <c r="I147" s="248"/>
      <c r="J147" s="248"/>
    </row>
    <row r="148" spans="1:10" x14ac:dyDescent="0.25">
      <c r="A148" s="248" t="s">
        <v>386</v>
      </c>
      <c r="B148" s="248"/>
      <c r="C148" s="248">
        <v>6.1449999999999994E-3</v>
      </c>
      <c r="D148" s="248"/>
      <c r="E148" s="248"/>
      <c r="F148" s="249">
        <v>0</v>
      </c>
      <c r="G148" s="248" t="s">
        <v>385</v>
      </c>
      <c r="H148" s="248"/>
      <c r="I148" s="248"/>
      <c r="J148" s="248"/>
    </row>
    <row r="149" spans="1:10" x14ac:dyDescent="0.25">
      <c r="A149" s="248" t="s">
        <v>296</v>
      </c>
      <c r="B149" s="248"/>
      <c r="C149" s="248">
        <v>0</v>
      </c>
      <c r="D149" s="248"/>
      <c r="E149" s="248"/>
      <c r="F149" s="249">
        <v>0</v>
      </c>
      <c r="G149" s="248" t="s">
        <v>387</v>
      </c>
      <c r="H149" s="248"/>
      <c r="I149" s="248"/>
      <c r="J149" s="248"/>
    </row>
    <row r="150" spans="1:10" x14ac:dyDescent="0.25">
      <c r="A150" s="248" t="s">
        <v>454</v>
      </c>
      <c r="B150" s="248"/>
      <c r="C150" s="248">
        <v>3.2210000000000003E-3</v>
      </c>
      <c r="D150" s="248"/>
      <c r="E150" s="248"/>
      <c r="F150" s="249">
        <v>0</v>
      </c>
      <c r="G150" s="248" t="s">
        <v>388</v>
      </c>
      <c r="H150" s="248"/>
      <c r="I150" s="248"/>
      <c r="J150" s="248"/>
    </row>
    <row r="151" spans="1:10" x14ac:dyDescent="0.25">
      <c r="A151" s="248" t="s">
        <v>455</v>
      </c>
      <c r="B151" s="248"/>
      <c r="C151" s="248">
        <v>7.0699999999999997E-5</v>
      </c>
      <c r="D151" s="248"/>
      <c r="E151" s="248"/>
      <c r="F151" s="249">
        <v>0</v>
      </c>
      <c r="G151" s="248" t="s">
        <v>389</v>
      </c>
      <c r="H151" s="248"/>
      <c r="I151" s="248"/>
      <c r="J151" s="248"/>
    </row>
    <row r="152" spans="1:10" x14ac:dyDescent="0.25">
      <c r="A152" s="248" t="s">
        <v>299</v>
      </c>
      <c r="B152" s="248"/>
      <c r="C152" s="248">
        <v>1.983E-4</v>
      </c>
      <c r="D152" s="248"/>
      <c r="E152" s="248"/>
      <c r="F152" s="249">
        <v>0</v>
      </c>
      <c r="G152" s="248" t="s">
        <v>390</v>
      </c>
      <c r="H152" s="248"/>
      <c r="I152" s="248"/>
      <c r="J152" s="248"/>
    </row>
    <row r="153" spans="1:10" x14ac:dyDescent="0.25">
      <c r="A153" s="248" t="s">
        <v>300</v>
      </c>
      <c r="B153" s="248"/>
      <c r="C153" s="248">
        <v>1.732E-3</v>
      </c>
      <c r="D153" s="248"/>
      <c r="E153" s="248"/>
      <c r="F153" s="249">
        <v>0</v>
      </c>
      <c r="G153" s="248" t="s">
        <v>391</v>
      </c>
      <c r="H153" s="248"/>
      <c r="I153" s="248"/>
      <c r="J153" s="248"/>
    </row>
    <row r="154" spans="1:10" x14ac:dyDescent="0.25">
      <c r="A154" s="248" t="s">
        <v>301</v>
      </c>
      <c r="B154" s="248"/>
      <c r="C154" s="248">
        <v>3.5460000000000001E-3</v>
      </c>
      <c r="D154" s="248"/>
      <c r="E154" s="248"/>
      <c r="F154" s="249">
        <v>0</v>
      </c>
      <c r="G154" s="248" t="s">
        <v>392</v>
      </c>
      <c r="H154" s="248"/>
      <c r="I154" s="248"/>
      <c r="J154" s="248"/>
    </row>
    <row r="155" spans="1:10" x14ac:dyDescent="0.25">
      <c r="A155" s="248" t="s">
        <v>302</v>
      </c>
      <c r="B155" s="248"/>
      <c r="C155" s="248">
        <v>4.9029999999999996E-5</v>
      </c>
      <c r="D155" s="248"/>
      <c r="E155" s="248"/>
      <c r="F155" s="249">
        <v>0</v>
      </c>
      <c r="G155" s="248" t="s">
        <v>394</v>
      </c>
      <c r="H155" s="248"/>
      <c r="I155" s="248"/>
      <c r="J155" s="248"/>
    </row>
    <row r="156" spans="1:10" x14ac:dyDescent="0.25">
      <c r="A156" s="248" t="s">
        <v>304</v>
      </c>
      <c r="B156" s="248"/>
      <c r="C156" s="248">
        <v>5.1750000000000004E-6</v>
      </c>
      <c r="D156" s="248"/>
      <c r="E156" s="248"/>
      <c r="F156" s="249">
        <v>0</v>
      </c>
      <c r="G156" s="248" t="s">
        <v>393</v>
      </c>
      <c r="H156" s="248"/>
      <c r="I156" s="248"/>
      <c r="J156" s="248"/>
    </row>
    <row r="157" spans="1:10" x14ac:dyDescent="0.25">
      <c r="A157" s="248" t="s">
        <v>306</v>
      </c>
      <c r="B157" s="248"/>
      <c r="C157" s="248">
        <v>3.4700000000000006E-8</v>
      </c>
      <c r="D157" s="248"/>
      <c r="E157" s="248"/>
      <c r="F157" s="249">
        <v>0</v>
      </c>
      <c r="G157" s="248" t="s">
        <v>395</v>
      </c>
      <c r="H157" s="248"/>
      <c r="I157" s="248"/>
      <c r="J157" s="248"/>
    </row>
    <row r="158" spans="1:10" x14ac:dyDescent="0.25">
      <c r="A158" s="248" t="s">
        <v>305</v>
      </c>
      <c r="B158" s="248"/>
      <c r="C158" s="248">
        <v>1.517E-4</v>
      </c>
      <c r="D158" s="248"/>
      <c r="E158" s="248"/>
      <c r="F158" s="249">
        <v>0</v>
      </c>
      <c r="G158" s="248" t="s">
        <v>396</v>
      </c>
      <c r="H158" s="248"/>
      <c r="I158" s="248"/>
      <c r="J158" s="248"/>
    </row>
    <row r="159" spans="1:10" x14ac:dyDescent="0.25">
      <c r="A159" s="248" t="s">
        <v>307</v>
      </c>
      <c r="B159" s="248"/>
      <c r="C159" s="248">
        <v>1.8400000000000001E-10</v>
      </c>
      <c r="D159" s="248"/>
      <c r="E159" s="248"/>
      <c r="F159" s="249">
        <v>0</v>
      </c>
      <c r="G159" s="248" t="s">
        <v>397</v>
      </c>
      <c r="H159" s="248"/>
      <c r="I159" s="248"/>
      <c r="J159" s="248"/>
    </row>
    <row r="160" spans="1:10" x14ac:dyDescent="0.25">
      <c r="A160" s="248" t="s">
        <v>308</v>
      </c>
      <c r="B160" s="248"/>
      <c r="C160" s="248">
        <v>2.8670000000000002E-6</v>
      </c>
      <c r="D160" s="248"/>
      <c r="E160" s="248"/>
      <c r="F160" s="249">
        <v>0</v>
      </c>
      <c r="G160" s="248" t="s">
        <v>398</v>
      </c>
      <c r="H160" s="248"/>
      <c r="I160" s="248"/>
      <c r="J160" s="248"/>
    </row>
    <row r="161" spans="1:10" x14ac:dyDescent="0.25">
      <c r="A161" s="248" t="s">
        <v>309</v>
      </c>
      <c r="B161" s="248"/>
      <c r="C161" s="248">
        <v>0</v>
      </c>
      <c r="D161" s="248"/>
      <c r="E161" s="248"/>
      <c r="F161" s="249">
        <v>0</v>
      </c>
      <c r="G161" s="248" t="s">
        <v>399</v>
      </c>
      <c r="H161" s="248"/>
      <c r="I161" s="248"/>
      <c r="J161" s="248"/>
    </row>
    <row r="162" spans="1:10" x14ac:dyDescent="0.25">
      <c r="A162" s="248" t="s">
        <v>310</v>
      </c>
      <c r="B162" s="248"/>
      <c r="C162" s="248">
        <v>1.1620000000000001E-7</v>
      </c>
      <c r="D162" s="248"/>
      <c r="E162" s="248"/>
      <c r="F162" s="249">
        <v>0</v>
      </c>
      <c r="G162" s="248" t="s">
        <v>400</v>
      </c>
      <c r="H162" s="248"/>
      <c r="I162" s="248"/>
      <c r="J162" s="248"/>
    </row>
    <row r="163" spans="1:10" x14ac:dyDescent="0.25">
      <c r="A163" s="248" t="s">
        <v>311</v>
      </c>
      <c r="B163" s="248"/>
      <c r="C163" s="248">
        <v>1.618E-4</v>
      </c>
      <c r="D163" s="248"/>
      <c r="E163" s="248"/>
      <c r="F163" s="249">
        <v>0</v>
      </c>
      <c r="G163" s="248" t="s">
        <v>401</v>
      </c>
      <c r="H163" s="248"/>
      <c r="I163" s="248"/>
      <c r="J163" s="248"/>
    </row>
    <row r="164" spans="1:10" x14ac:dyDescent="0.25">
      <c r="A164" s="248" t="s">
        <v>303</v>
      </c>
      <c r="B164" s="248"/>
      <c r="C164" s="248">
        <v>4.1060000000000005E-8</v>
      </c>
      <c r="D164" s="248"/>
      <c r="E164" s="248"/>
      <c r="F164" s="249">
        <v>0</v>
      </c>
      <c r="G164" s="248" t="s">
        <v>402</v>
      </c>
      <c r="H164" s="248"/>
      <c r="I164" s="248"/>
      <c r="J164" s="248"/>
    </row>
    <row r="165" spans="1:10" x14ac:dyDescent="0.25">
      <c r="A165" s="248" t="s">
        <v>312</v>
      </c>
      <c r="B165" s="248"/>
      <c r="C165" s="248">
        <v>3.0450000000000001E-7</v>
      </c>
      <c r="D165" s="248"/>
      <c r="E165" s="248"/>
      <c r="F165" s="249">
        <v>0</v>
      </c>
      <c r="G165" s="248" t="s">
        <v>403</v>
      </c>
      <c r="H165" s="248"/>
      <c r="I165" s="248"/>
      <c r="J165" s="248"/>
    </row>
    <row r="166" spans="1:10" x14ac:dyDescent="0.25">
      <c r="A166" s="248" t="s">
        <v>313</v>
      </c>
      <c r="B166" s="248"/>
      <c r="C166" s="248">
        <v>1.579E-7</v>
      </c>
      <c r="D166" s="248"/>
      <c r="E166" s="248"/>
      <c r="F166" s="249">
        <v>0</v>
      </c>
      <c r="G166" s="248" t="s">
        <v>404</v>
      </c>
      <c r="H166" s="248"/>
      <c r="I166" s="248"/>
      <c r="J166" s="248"/>
    </row>
    <row r="167" spans="1:10" x14ac:dyDescent="0.25">
      <c r="A167" s="248" t="s">
        <v>314</v>
      </c>
      <c r="B167" s="248"/>
      <c r="C167" s="248">
        <v>1.1500000000000001E-7</v>
      </c>
      <c r="D167" s="248"/>
      <c r="E167" s="248"/>
      <c r="F167" s="249">
        <v>0</v>
      </c>
      <c r="G167" s="248" t="s">
        <v>405</v>
      </c>
      <c r="H167" s="248"/>
      <c r="I167" s="248"/>
      <c r="J167" s="248"/>
    </row>
    <row r="168" spans="1:10" x14ac:dyDescent="0.25">
      <c r="A168" s="248" t="s">
        <v>347</v>
      </c>
      <c r="B168" s="248"/>
      <c r="C168" s="248">
        <v>1</v>
      </c>
      <c r="D168" s="248"/>
      <c r="E168" s="248"/>
      <c r="F168" s="249">
        <v>0</v>
      </c>
      <c r="G168" s="248" t="s">
        <v>406</v>
      </c>
      <c r="H168" s="248"/>
      <c r="I168" s="248"/>
      <c r="J168" s="248"/>
    </row>
    <row r="169" spans="1:10" x14ac:dyDescent="0.25">
      <c r="A169" s="248" t="s">
        <v>348</v>
      </c>
      <c r="B169" s="248"/>
      <c r="C169" s="248">
        <v>0</v>
      </c>
      <c r="D169" s="248"/>
      <c r="E169" s="248"/>
      <c r="F169" s="249">
        <v>0</v>
      </c>
      <c r="G169" s="248" t="s">
        <v>408</v>
      </c>
      <c r="H169" s="248"/>
      <c r="I169" s="248"/>
      <c r="J169" s="248"/>
    </row>
    <row r="170" spans="1:10" x14ac:dyDescent="0.25">
      <c r="A170" s="248" t="s">
        <v>349</v>
      </c>
      <c r="B170" s="248"/>
      <c r="C170" s="248">
        <v>0</v>
      </c>
      <c r="D170" s="248"/>
      <c r="E170" s="248"/>
      <c r="F170" s="249">
        <v>0</v>
      </c>
      <c r="G170" s="248" t="s">
        <v>407</v>
      </c>
      <c r="H170" s="248"/>
      <c r="I170" s="248"/>
      <c r="J170" s="248"/>
    </row>
    <row r="171" spans="1:10" x14ac:dyDescent="0.25">
      <c r="A171" s="248" t="s">
        <v>350</v>
      </c>
      <c r="B171" s="248"/>
      <c r="C171" s="248">
        <v>0</v>
      </c>
      <c r="D171" s="248"/>
      <c r="E171" s="248"/>
      <c r="F171" s="249">
        <v>0</v>
      </c>
      <c r="G171" s="248" t="s">
        <v>409</v>
      </c>
      <c r="H171" s="248"/>
      <c r="I171" s="248"/>
      <c r="J171" s="248"/>
    </row>
    <row r="172" spans="1:10" x14ac:dyDescent="0.25">
      <c r="A172" s="248" t="s">
        <v>351</v>
      </c>
      <c r="B172" s="248"/>
      <c r="C172" s="248">
        <v>0</v>
      </c>
      <c r="D172" s="248"/>
      <c r="E172" s="248"/>
      <c r="F172" s="249">
        <v>0</v>
      </c>
      <c r="G172" s="248" t="s">
        <v>410</v>
      </c>
      <c r="H172" s="248"/>
      <c r="I172" s="248"/>
      <c r="J172" s="248"/>
    </row>
    <row r="173" spans="1:10" x14ac:dyDescent="0.25">
      <c r="A173" s="248" t="s">
        <v>352</v>
      </c>
      <c r="B173" s="248"/>
      <c r="C173" s="248">
        <v>0</v>
      </c>
      <c r="D173" s="248"/>
      <c r="E173" s="248"/>
      <c r="F173" s="249">
        <v>0</v>
      </c>
      <c r="G173" s="248" t="s">
        <v>411</v>
      </c>
      <c r="H173" s="248"/>
      <c r="I173" s="248"/>
      <c r="J173" s="248"/>
    </row>
    <row r="174" spans="1:10" x14ac:dyDescent="0.25">
      <c r="A174" s="248" t="s">
        <v>353</v>
      </c>
      <c r="B174" s="248"/>
      <c r="C174" s="248">
        <v>0</v>
      </c>
      <c r="D174" s="248"/>
      <c r="E174" s="248"/>
      <c r="F174" s="249">
        <v>0</v>
      </c>
      <c r="G174" s="248" t="s">
        <v>426</v>
      </c>
      <c r="H174" s="248"/>
      <c r="I174" s="248"/>
      <c r="J174" s="248"/>
    </row>
    <row r="175" spans="1:10" x14ac:dyDescent="0.25">
      <c r="A175" s="248" t="s">
        <v>354</v>
      </c>
      <c r="B175" s="248"/>
      <c r="C175" s="248">
        <v>0</v>
      </c>
      <c r="D175" s="248"/>
      <c r="E175" s="248"/>
      <c r="F175" s="249">
        <v>0</v>
      </c>
      <c r="G175" s="248" t="s">
        <v>412</v>
      </c>
      <c r="H175" s="248"/>
      <c r="I175" s="248"/>
      <c r="J175" s="248"/>
    </row>
    <row r="176" spans="1:10" x14ac:dyDescent="0.25">
      <c r="A176" s="248" t="s">
        <v>359</v>
      </c>
      <c r="B176" s="248"/>
      <c r="C176" s="248">
        <v>0</v>
      </c>
      <c r="D176" s="248"/>
      <c r="E176" s="248"/>
      <c r="F176" s="249">
        <v>0</v>
      </c>
      <c r="G176" s="248" t="s">
        <v>413</v>
      </c>
      <c r="H176" s="248"/>
      <c r="I176" s="248"/>
      <c r="J176" s="248"/>
    </row>
    <row r="177" spans="1:10" x14ac:dyDescent="0.25">
      <c r="A177" s="248" t="s">
        <v>360</v>
      </c>
      <c r="B177" s="248"/>
      <c r="C177" s="248">
        <v>0</v>
      </c>
      <c r="D177" s="248"/>
      <c r="E177" s="248"/>
      <c r="F177" s="249">
        <v>0</v>
      </c>
      <c r="G177" s="248" t="s">
        <v>414</v>
      </c>
      <c r="H177" s="248"/>
      <c r="I177" s="248"/>
      <c r="J177" s="248"/>
    </row>
    <row r="178" spans="1:10" x14ac:dyDescent="0.25">
      <c r="A178" s="248" t="s">
        <v>355</v>
      </c>
      <c r="B178" s="248"/>
      <c r="C178" s="248">
        <v>0</v>
      </c>
      <c r="D178" s="248"/>
      <c r="E178" s="248"/>
      <c r="F178" s="249">
        <v>0</v>
      </c>
      <c r="G178" s="248" t="s">
        <v>415</v>
      </c>
      <c r="H178" s="248"/>
      <c r="I178" s="248"/>
      <c r="J178" s="248"/>
    </row>
    <row r="179" spans="1:10" x14ac:dyDescent="0.25">
      <c r="A179" s="248" t="s">
        <v>356</v>
      </c>
      <c r="B179" s="248"/>
      <c r="C179" s="248">
        <v>0</v>
      </c>
      <c r="D179" s="248"/>
      <c r="E179" s="248"/>
      <c r="F179" s="249">
        <v>0</v>
      </c>
      <c r="G179" s="248" t="s">
        <v>416</v>
      </c>
      <c r="H179" s="248"/>
      <c r="I179" s="248"/>
      <c r="J179" s="248"/>
    </row>
    <row r="180" spans="1:10" x14ac:dyDescent="0.25">
      <c r="A180" s="248" t="s">
        <v>357</v>
      </c>
      <c r="B180" s="248"/>
      <c r="C180" s="248">
        <v>0</v>
      </c>
      <c r="D180" s="248"/>
      <c r="E180" s="248"/>
      <c r="F180" s="249">
        <v>0</v>
      </c>
      <c r="G180" s="248" t="s">
        <v>417</v>
      </c>
      <c r="H180" s="248"/>
      <c r="I180" s="248"/>
      <c r="J180" s="248"/>
    </row>
    <row r="181" spans="1:10" x14ac:dyDescent="0.25">
      <c r="A181" s="248" t="s">
        <v>358</v>
      </c>
      <c r="B181" s="248"/>
      <c r="C181" s="248">
        <v>0</v>
      </c>
      <c r="D181" s="248"/>
      <c r="E181" s="248"/>
      <c r="F181" s="249">
        <v>0</v>
      </c>
      <c r="G181" s="248" t="s">
        <v>418</v>
      </c>
      <c r="H181" s="248"/>
      <c r="I181" s="248"/>
      <c r="J181" s="248"/>
    </row>
    <row r="182" spans="1:10" x14ac:dyDescent="0.25">
      <c r="A182" t="s">
        <v>86</v>
      </c>
      <c r="B182" s="248" t="s">
        <v>94</v>
      </c>
    </row>
    <row r="183" spans="1:10" x14ac:dyDescent="0.25">
      <c r="A183" t="s">
        <v>551</v>
      </c>
    </row>
    <row r="184" spans="1:10" x14ac:dyDescent="0.25">
      <c r="A184" s="244" t="s">
        <v>70</v>
      </c>
      <c r="B184" t="s">
        <v>552</v>
      </c>
      <c r="C184" t="s">
        <v>553</v>
      </c>
      <c r="D184" t="s">
        <v>78</v>
      </c>
      <c r="E184" t="s">
        <v>77</v>
      </c>
      <c r="F184" t="s">
        <v>63</v>
      </c>
      <c r="G184" t="s">
        <v>554</v>
      </c>
      <c r="H184" t="s">
        <v>548</v>
      </c>
      <c r="I184" t="s">
        <v>76</v>
      </c>
      <c r="J184" t="s">
        <v>555</v>
      </c>
    </row>
    <row r="185" spans="1:10" x14ac:dyDescent="0.25">
      <c r="A185" s="248" t="s">
        <v>273</v>
      </c>
      <c r="B185" s="248" t="s">
        <v>227</v>
      </c>
      <c r="C185" s="248"/>
      <c r="D185" s="248">
        <v>1.1285450000000001E-2</v>
      </c>
      <c r="E185" s="248">
        <v>1</v>
      </c>
      <c r="F185" s="248" t="s">
        <v>42</v>
      </c>
      <c r="G185" s="248"/>
      <c r="H185" s="249">
        <v>0</v>
      </c>
      <c r="I185" s="248" t="s">
        <v>90</v>
      </c>
      <c r="J185" s="248" t="s">
        <v>641</v>
      </c>
    </row>
    <row r="186" spans="1:10" x14ac:dyDescent="0.25">
      <c r="A186" s="248" t="s">
        <v>274</v>
      </c>
      <c r="B186" s="248" t="s">
        <v>419</v>
      </c>
      <c r="C186" s="248"/>
      <c r="D186" s="248">
        <v>-9.7930059999999999E-3</v>
      </c>
      <c r="E186" s="248">
        <v>1</v>
      </c>
      <c r="F186" s="248" t="s">
        <v>42</v>
      </c>
      <c r="G186" s="248"/>
      <c r="H186" s="249">
        <v>0</v>
      </c>
      <c r="I186" s="248" t="s">
        <v>90</v>
      </c>
      <c r="J186" s="248" t="s">
        <v>642</v>
      </c>
    </row>
    <row r="187" spans="1:10" x14ac:dyDescent="0.25">
      <c r="A187" s="248" t="s">
        <v>277</v>
      </c>
      <c r="B187" s="248" t="s">
        <v>229</v>
      </c>
      <c r="C187" s="248"/>
      <c r="D187" s="248">
        <v>5.1061849999999999E-2</v>
      </c>
      <c r="E187" s="248">
        <v>1</v>
      </c>
      <c r="F187" s="248" t="s">
        <v>42</v>
      </c>
      <c r="G187" s="248"/>
      <c r="H187" s="249">
        <v>0</v>
      </c>
      <c r="I187" s="248" t="s">
        <v>90</v>
      </c>
      <c r="J187" s="248" t="s">
        <v>643</v>
      </c>
    </row>
    <row r="188" spans="1:10" x14ac:dyDescent="0.25">
      <c r="A188" s="248" t="s">
        <v>279</v>
      </c>
      <c r="B188" s="248" t="s">
        <v>422</v>
      </c>
      <c r="C188" s="248"/>
      <c r="D188" s="248">
        <v>3.8635500000000003E-2</v>
      </c>
      <c r="E188" s="248">
        <v>1</v>
      </c>
      <c r="F188" s="248" t="s">
        <v>42</v>
      </c>
      <c r="G188" s="248"/>
      <c r="H188" s="249">
        <v>0</v>
      </c>
      <c r="I188" s="248" t="s">
        <v>90</v>
      </c>
      <c r="J188" s="248" t="s">
        <v>644</v>
      </c>
    </row>
    <row r="189" spans="1:10" x14ac:dyDescent="0.25">
      <c r="A189" s="248" t="s">
        <v>280</v>
      </c>
      <c r="B189" s="248" t="s">
        <v>423</v>
      </c>
      <c r="C189" s="248"/>
      <c r="D189" s="248">
        <v>0.93395700000000004</v>
      </c>
      <c r="E189" s="248">
        <v>1</v>
      </c>
      <c r="F189" s="248" t="s">
        <v>42</v>
      </c>
      <c r="G189" s="248"/>
      <c r="H189" s="249">
        <v>0</v>
      </c>
      <c r="I189" s="248" t="s">
        <v>90</v>
      </c>
      <c r="J189" s="248" t="s">
        <v>645</v>
      </c>
    </row>
    <row r="190" spans="1:10" x14ac:dyDescent="0.25">
      <c r="A190" s="248" t="s">
        <v>281</v>
      </c>
      <c r="B190" s="248" t="s">
        <v>232</v>
      </c>
      <c r="C190" s="248"/>
      <c r="D190" s="248">
        <v>1.3948179999999999</v>
      </c>
      <c r="E190" s="248">
        <v>1</v>
      </c>
      <c r="F190" s="248" t="s">
        <v>42</v>
      </c>
      <c r="G190" s="248"/>
      <c r="H190" s="249">
        <v>0</v>
      </c>
      <c r="I190" s="248" t="s">
        <v>90</v>
      </c>
      <c r="J190" s="248" t="s">
        <v>646</v>
      </c>
    </row>
    <row r="191" spans="1:10" x14ac:dyDescent="0.25">
      <c r="A191" s="248" t="s">
        <v>275</v>
      </c>
      <c r="B191" s="248" t="s">
        <v>420</v>
      </c>
      <c r="C191" s="248"/>
      <c r="D191" s="248">
        <v>-2.0346230000000002E-3</v>
      </c>
      <c r="E191" s="248">
        <v>1</v>
      </c>
      <c r="F191" s="248" t="s">
        <v>42</v>
      </c>
      <c r="G191" s="248"/>
      <c r="H191" s="249">
        <v>0</v>
      </c>
      <c r="I191" s="248" t="s">
        <v>90</v>
      </c>
      <c r="J191" s="248" t="s">
        <v>647</v>
      </c>
    </row>
    <row r="192" spans="1:10" x14ac:dyDescent="0.25">
      <c r="A192" s="248" t="s">
        <v>276</v>
      </c>
      <c r="B192" s="248" t="s">
        <v>421</v>
      </c>
      <c r="C192" s="248"/>
      <c r="D192" s="248">
        <v>7.5727520000000006E-2</v>
      </c>
      <c r="E192" s="248">
        <v>1</v>
      </c>
      <c r="F192" s="248" t="s">
        <v>42</v>
      </c>
      <c r="G192" s="248"/>
      <c r="H192" s="249">
        <v>0</v>
      </c>
      <c r="I192" s="248" t="s">
        <v>90</v>
      </c>
      <c r="J192" s="248" t="s">
        <v>648</v>
      </c>
    </row>
    <row r="193" spans="1:10" x14ac:dyDescent="0.25">
      <c r="A193" s="248" t="s">
        <v>282</v>
      </c>
      <c r="B193" s="248" t="s">
        <v>424</v>
      </c>
      <c r="C193" s="248"/>
      <c r="D193" s="248">
        <v>1.265112E-2</v>
      </c>
      <c r="E193" s="248">
        <v>1</v>
      </c>
      <c r="F193" s="248" t="s">
        <v>42</v>
      </c>
      <c r="G193" s="248"/>
      <c r="H193" s="249">
        <v>0</v>
      </c>
      <c r="I193" s="248" t="s">
        <v>90</v>
      </c>
      <c r="J193" s="248" t="s">
        <v>649</v>
      </c>
    </row>
    <row r="194" spans="1:10" x14ac:dyDescent="0.25">
      <c r="A194" s="248" t="s">
        <v>283</v>
      </c>
      <c r="B194" s="248" t="s">
        <v>236</v>
      </c>
      <c r="C194" s="248"/>
      <c r="D194" s="248">
        <v>-1.006646E-15</v>
      </c>
      <c r="E194" s="248">
        <v>1</v>
      </c>
      <c r="F194" s="248" t="s">
        <v>42</v>
      </c>
      <c r="G194" s="248"/>
      <c r="H194" s="249">
        <v>0</v>
      </c>
      <c r="I194" s="248" t="s">
        <v>90</v>
      </c>
      <c r="J194" s="248" t="s">
        <v>650</v>
      </c>
    </row>
    <row r="195" spans="1:10" x14ac:dyDescent="0.25">
      <c r="A195" s="248" t="s">
        <v>284</v>
      </c>
      <c r="B195" s="248" t="s">
        <v>425</v>
      </c>
      <c r="C195" s="248"/>
      <c r="D195" s="248">
        <v>-5.375722E-7</v>
      </c>
      <c r="E195" s="248">
        <v>1</v>
      </c>
      <c r="F195" s="248" t="s">
        <v>42</v>
      </c>
      <c r="G195" s="248"/>
      <c r="H195" s="249">
        <v>0</v>
      </c>
      <c r="I195" s="248" t="s">
        <v>90</v>
      </c>
      <c r="J195" s="248" t="s">
        <v>651</v>
      </c>
    </row>
    <row r="196" spans="1:10" x14ac:dyDescent="0.25">
      <c r="A196" s="248" t="s">
        <v>278</v>
      </c>
      <c r="B196" s="248" t="s">
        <v>238</v>
      </c>
      <c r="C196" s="248"/>
      <c r="D196" s="248">
        <v>25.358180000000001</v>
      </c>
      <c r="E196" s="248">
        <v>1</v>
      </c>
      <c r="F196" s="248" t="s">
        <v>42</v>
      </c>
      <c r="G196" s="248"/>
      <c r="H196" s="249">
        <v>0</v>
      </c>
      <c r="I196" s="248" t="s">
        <v>90</v>
      </c>
      <c r="J196" s="248" t="s">
        <v>652</v>
      </c>
    </row>
    <row r="197" spans="1:10" x14ac:dyDescent="0.25">
      <c r="A197" s="248" t="s">
        <v>285</v>
      </c>
      <c r="B197" s="248" t="s">
        <v>239</v>
      </c>
      <c r="C197" s="248"/>
      <c r="D197" s="248">
        <v>5.7363309999999997E-4</v>
      </c>
      <c r="E197" s="248">
        <v>1</v>
      </c>
      <c r="F197" s="248" t="s">
        <v>42</v>
      </c>
      <c r="G197" s="248"/>
      <c r="H197" s="249">
        <v>0</v>
      </c>
      <c r="I197" s="248" t="s">
        <v>90</v>
      </c>
      <c r="J197" s="248" t="s">
        <v>653</v>
      </c>
    </row>
    <row r="198" spans="1:10" x14ac:dyDescent="0.25">
      <c r="A198" t="s">
        <v>556</v>
      </c>
    </row>
    <row r="199" spans="1:10" x14ac:dyDescent="0.25">
      <c r="A199" s="244" t="s">
        <v>70</v>
      </c>
      <c r="B199" t="s">
        <v>552</v>
      </c>
      <c r="C199" t="s">
        <v>553</v>
      </c>
      <c r="D199" t="s">
        <v>78</v>
      </c>
      <c r="E199" t="s">
        <v>77</v>
      </c>
      <c r="F199" t="s">
        <v>63</v>
      </c>
      <c r="G199" t="s">
        <v>554</v>
      </c>
      <c r="H199" t="s">
        <v>548</v>
      </c>
      <c r="I199" t="s">
        <v>76</v>
      </c>
      <c r="J199" t="s">
        <v>555</v>
      </c>
    </row>
    <row r="200" spans="1:10" x14ac:dyDescent="0.25">
      <c r="A200" s="248" t="s">
        <v>347</v>
      </c>
      <c r="B200" s="248" t="s">
        <v>430</v>
      </c>
      <c r="C200" s="248"/>
      <c r="D200" s="248">
        <v>1</v>
      </c>
      <c r="E200" s="248">
        <v>1</v>
      </c>
      <c r="F200" s="248" t="s">
        <v>42</v>
      </c>
      <c r="G200" s="248" t="s">
        <v>91</v>
      </c>
      <c r="H200" s="249">
        <v>0</v>
      </c>
      <c r="I200" s="248" t="s">
        <v>90</v>
      </c>
      <c r="J200" s="248" t="s">
        <v>598</v>
      </c>
    </row>
    <row r="201" spans="1:10" x14ac:dyDescent="0.25">
      <c r="A201" s="248" t="s">
        <v>348</v>
      </c>
      <c r="B201" s="248" t="s">
        <v>429</v>
      </c>
      <c r="C201" s="248"/>
      <c r="D201" s="248">
        <v>0</v>
      </c>
      <c r="E201" s="248">
        <v>1</v>
      </c>
      <c r="F201" s="248" t="s">
        <v>42</v>
      </c>
      <c r="G201" s="248" t="s">
        <v>91</v>
      </c>
      <c r="H201" s="249">
        <v>0</v>
      </c>
      <c r="I201" s="248" t="s">
        <v>90</v>
      </c>
      <c r="J201" s="248" t="s">
        <v>599</v>
      </c>
    </row>
    <row r="202" spans="1:10" x14ac:dyDescent="0.25">
      <c r="A202" s="248" t="s">
        <v>349</v>
      </c>
      <c r="B202" s="248" t="s">
        <v>437</v>
      </c>
      <c r="C202" s="248"/>
      <c r="D202" s="248">
        <v>0</v>
      </c>
      <c r="E202" s="248">
        <v>1</v>
      </c>
      <c r="F202" s="248" t="s">
        <v>42</v>
      </c>
      <c r="G202" s="248" t="s">
        <v>91</v>
      </c>
      <c r="H202" s="249">
        <v>0</v>
      </c>
      <c r="I202" s="248" t="s">
        <v>90</v>
      </c>
      <c r="J202" s="248" t="s">
        <v>600</v>
      </c>
    </row>
    <row r="203" spans="1:10" x14ac:dyDescent="0.25">
      <c r="A203" s="248" t="s">
        <v>350</v>
      </c>
      <c r="B203" s="248" t="s">
        <v>431</v>
      </c>
      <c r="C203" s="248"/>
      <c r="D203" s="248">
        <v>0</v>
      </c>
      <c r="E203" s="248">
        <v>1</v>
      </c>
      <c r="F203" s="248" t="s">
        <v>42</v>
      </c>
      <c r="G203" s="248" t="s">
        <v>91</v>
      </c>
      <c r="H203" s="249">
        <v>0</v>
      </c>
      <c r="I203" s="248" t="s">
        <v>90</v>
      </c>
      <c r="J203" s="248" t="s">
        <v>601</v>
      </c>
    </row>
    <row r="204" spans="1:10" x14ac:dyDescent="0.25">
      <c r="A204" s="248" t="s">
        <v>351</v>
      </c>
      <c r="B204" s="248" t="s">
        <v>432</v>
      </c>
      <c r="C204" s="248"/>
      <c r="D204" s="248">
        <v>0</v>
      </c>
      <c r="E204" s="248">
        <v>1</v>
      </c>
      <c r="F204" s="248" t="s">
        <v>42</v>
      </c>
      <c r="G204" s="248" t="s">
        <v>91</v>
      </c>
      <c r="H204" s="249">
        <v>0</v>
      </c>
      <c r="I204" s="248" t="s">
        <v>90</v>
      </c>
      <c r="J204" s="248" t="s">
        <v>602</v>
      </c>
    </row>
    <row r="205" spans="1:10" x14ac:dyDescent="0.25">
      <c r="A205" s="248" t="s">
        <v>352</v>
      </c>
      <c r="B205" s="248" t="s">
        <v>433</v>
      </c>
      <c r="C205" s="248"/>
      <c r="D205" s="248">
        <v>0</v>
      </c>
      <c r="E205" s="248">
        <v>1</v>
      </c>
      <c r="F205" s="248" t="s">
        <v>42</v>
      </c>
      <c r="G205" s="248" t="s">
        <v>91</v>
      </c>
      <c r="H205" s="249">
        <v>0</v>
      </c>
      <c r="I205" s="248" t="s">
        <v>90</v>
      </c>
      <c r="J205" s="248" t="s">
        <v>603</v>
      </c>
    </row>
    <row r="206" spans="1:10" x14ac:dyDescent="0.25">
      <c r="A206" s="248" t="s">
        <v>353</v>
      </c>
      <c r="B206" s="248" t="s">
        <v>451</v>
      </c>
      <c r="C206" s="248"/>
      <c r="D206" s="248">
        <v>0</v>
      </c>
      <c r="E206" s="248">
        <v>1</v>
      </c>
      <c r="F206" s="248" t="s">
        <v>42</v>
      </c>
      <c r="G206" s="248" t="s">
        <v>91</v>
      </c>
      <c r="H206" s="249">
        <v>0</v>
      </c>
      <c r="I206" s="248" t="s">
        <v>90</v>
      </c>
      <c r="J206" s="248" t="s">
        <v>604</v>
      </c>
    </row>
    <row r="207" spans="1:10" x14ac:dyDescent="0.25">
      <c r="A207" s="248" t="s">
        <v>354</v>
      </c>
      <c r="B207" s="248" t="s">
        <v>452</v>
      </c>
      <c r="C207" s="248"/>
      <c r="D207" s="248">
        <v>0</v>
      </c>
      <c r="E207" s="248">
        <v>1</v>
      </c>
      <c r="F207" s="248" t="s">
        <v>42</v>
      </c>
      <c r="G207" s="248" t="s">
        <v>91</v>
      </c>
      <c r="H207" s="249">
        <v>0</v>
      </c>
      <c r="I207" s="248" t="s">
        <v>90</v>
      </c>
      <c r="J207" s="248" t="s">
        <v>605</v>
      </c>
    </row>
    <row r="208" spans="1:10" x14ac:dyDescent="0.25">
      <c r="A208" s="248" t="s">
        <v>359</v>
      </c>
      <c r="B208" s="248" t="s">
        <v>434</v>
      </c>
      <c r="C208" s="248"/>
      <c r="D208" s="248">
        <v>0</v>
      </c>
      <c r="E208" s="248">
        <v>1</v>
      </c>
      <c r="F208" s="248" t="s">
        <v>42</v>
      </c>
      <c r="G208" s="248" t="s">
        <v>91</v>
      </c>
      <c r="H208" s="249">
        <v>0</v>
      </c>
      <c r="I208" s="248" t="s">
        <v>90</v>
      </c>
      <c r="J208" s="248" t="s">
        <v>606</v>
      </c>
    </row>
    <row r="209" spans="1:10" x14ac:dyDescent="0.25">
      <c r="A209" s="248" t="s">
        <v>360</v>
      </c>
      <c r="B209" s="248" t="s">
        <v>435</v>
      </c>
      <c r="C209" s="248"/>
      <c r="D209" s="248">
        <v>0</v>
      </c>
      <c r="E209" s="248">
        <v>1</v>
      </c>
      <c r="F209" s="248" t="s">
        <v>42</v>
      </c>
      <c r="G209" s="248" t="s">
        <v>91</v>
      </c>
      <c r="H209" s="249">
        <v>0</v>
      </c>
      <c r="I209" s="248" t="s">
        <v>90</v>
      </c>
      <c r="J209" s="248" t="s">
        <v>607</v>
      </c>
    </row>
    <row r="210" spans="1:10" x14ac:dyDescent="0.25">
      <c r="A210" s="248" t="s">
        <v>355</v>
      </c>
      <c r="B210" s="248" t="s">
        <v>436</v>
      </c>
      <c r="C210" s="248"/>
      <c r="D210" s="248">
        <v>0</v>
      </c>
      <c r="E210" s="248">
        <v>1</v>
      </c>
      <c r="F210" s="248" t="s">
        <v>42</v>
      </c>
      <c r="G210" s="248" t="s">
        <v>91</v>
      </c>
      <c r="H210" s="249">
        <v>0</v>
      </c>
      <c r="I210" s="248" t="s">
        <v>90</v>
      </c>
      <c r="J210" s="248" t="s">
        <v>608</v>
      </c>
    </row>
    <row r="211" spans="1:10" x14ac:dyDescent="0.25">
      <c r="A211" s="248" t="s">
        <v>356</v>
      </c>
      <c r="B211" s="248" t="s">
        <v>438</v>
      </c>
      <c r="C211" s="248"/>
      <c r="D211" s="248">
        <v>0</v>
      </c>
      <c r="E211" s="248">
        <v>1</v>
      </c>
      <c r="F211" s="248" t="s">
        <v>42</v>
      </c>
      <c r="G211" s="248" t="s">
        <v>91</v>
      </c>
      <c r="H211" s="249">
        <v>0</v>
      </c>
      <c r="I211" s="248" t="s">
        <v>90</v>
      </c>
      <c r="J211" s="248" t="s">
        <v>609</v>
      </c>
    </row>
    <row r="212" spans="1:10" x14ac:dyDescent="0.25">
      <c r="A212" s="248" t="s">
        <v>357</v>
      </c>
      <c r="B212" s="248" t="s">
        <v>439</v>
      </c>
      <c r="C212" s="248"/>
      <c r="D212" s="248">
        <v>0</v>
      </c>
      <c r="E212" s="248">
        <v>1</v>
      </c>
      <c r="F212" s="248" t="s">
        <v>42</v>
      </c>
      <c r="G212" s="248" t="s">
        <v>91</v>
      </c>
      <c r="H212" s="249">
        <v>0</v>
      </c>
      <c r="I212" s="248" t="s">
        <v>90</v>
      </c>
      <c r="J212" s="248" t="s">
        <v>610</v>
      </c>
    </row>
    <row r="213" spans="1:10" x14ac:dyDescent="0.25">
      <c r="A213" s="248" t="s">
        <v>358</v>
      </c>
      <c r="B213" s="248" t="s">
        <v>440</v>
      </c>
      <c r="C213" s="248"/>
      <c r="D213" s="248">
        <v>0</v>
      </c>
      <c r="E213" s="248">
        <v>1</v>
      </c>
      <c r="F213" s="248" t="s">
        <v>42</v>
      </c>
      <c r="G213" s="248" t="s">
        <v>91</v>
      </c>
      <c r="H213" s="249">
        <v>0</v>
      </c>
      <c r="I213" s="248" t="s">
        <v>90</v>
      </c>
      <c r="J213" s="248" t="s">
        <v>611</v>
      </c>
    </row>
    <row r="214" spans="1:10" x14ac:dyDescent="0.25">
      <c r="A214" s="248" t="s">
        <v>286</v>
      </c>
      <c r="B214" s="248" t="s">
        <v>612</v>
      </c>
      <c r="C214" s="248"/>
      <c r="D214" s="248">
        <v>8.294E-8</v>
      </c>
      <c r="E214" s="248">
        <v>1</v>
      </c>
      <c r="F214" s="248" t="s">
        <v>42</v>
      </c>
      <c r="G214" s="248"/>
      <c r="H214" s="249">
        <v>0</v>
      </c>
      <c r="I214" s="248" t="s">
        <v>90</v>
      </c>
      <c r="J214" s="248" t="s">
        <v>427</v>
      </c>
    </row>
    <row r="215" spans="1:10" x14ac:dyDescent="0.25">
      <c r="A215" s="248" t="s">
        <v>287</v>
      </c>
      <c r="B215" s="248" t="s">
        <v>613</v>
      </c>
      <c r="C215" s="248"/>
      <c r="D215" s="248">
        <v>2.2960000000000003</v>
      </c>
      <c r="E215" s="248">
        <v>1</v>
      </c>
      <c r="F215" s="248" t="s">
        <v>42</v>
      </c>
      <c r="G215" s="248"/>
      <c r="H215" s="249">
        <v>0</v>
      </c>
      <c r="I215" s="248" t="s">
        <v>90</v>
      </c>
      <c r="J215" s="248" t="s">
        <v>427</v>
      </c>
    </row>
    <row r="216" spans="1:10" x14ac:dyDescent="0.25">
      <c r="A216" s="248" t="s">
        <v>288</v>
      </c>
      <c r="B216" s="248" t="s">
        <v>614</v>
      </c>
      <c r="C216" s="248"/>
      <c r="D216" s="248">
        <v>3.7240000000000002E-2</v>
      </c>
      <c r="E216" s="248">
        <v>1</v>
      </c>
      <c r="F216" s="248" t="s">
        <v>42</v>
      </c>
      <c r="G216" s="248"/>
      <c r="H216" s="249">
        <v>0</v>
      </c>
      <c r="I216" s="248" t="s">
        <v>90</v>
      </c>
      <c r="J216" s="248" t="s">
        <v>427</v>
      </c>
    </row>
    <row r="217" spans="1:10" x14ac:dyDescent="0.25">
      <c r="A217" s="248" t="s">
        <v>289</v>
      </c>
      <c r="B217" s="248" t="s">
        <v>615</v>
      </c>
      <c r="C217" s="248"/>
      <c r="D217" s="248">
        <v>2.7230000000000002E-7</v>
      </c>
      <c r="E217" s="248">
        <v>1</v>
      </c>
      <c r="F217" s="248" t="s">
        <v>42</v>
      </c>
      <c r="G217" s="248"/>
      <c r="H217" s="249">
        <v>0</v>
      </c>
      <c r="I217" s="248" t="s">
        <v>90</v>
      </c>
      <c r="J217" s="248" t="s">
        <v>427</v>
      </c>
    </row>
    <row r="218" spans="1:10" x14ac:dyDescent="0.25">
      <c r="A218" s="248" t="s">
        <v>290</v>
      </c>
      <c r="B218" s="248" t="s">
        <v>616</v>
      </c>
      <c r="C218" s="248"/>
      <c r="D218" s="248">
        <v>1.764E-12</v>
      </c>
      <c r="E218" s="248">
        <v>1</v>
      </c>
      <c r="F218" s="248" t="s">
        <v>42</v>
      </c>
      <c r="G218" s="248"/>
      <c r="H218" s="249">
        <v>0</v>
      </c>
      <c r="I218" s="248" t="s">
        <v>90</v>
      </c>
      <c r="J218" s="248" t="s">
        <v>427</v>
      </c>
    </row>
    <row r="219" spans="1:10" x14ac:dyDescent="0.25">
      <c r="A219" s="248" t="s">
        <v>291</v>
      </c>
      <c r="B219" s="248" t="s">
        <v>617</v>
      </c>
      <c r="C219" s="248"/>
      <c r="D219" s="248">
        <v>4.8480000000000003E-5</v>
      </c>
      <c r="E219" s="248">
        <v>1</v>
      </c>
      <c r="F219" s="248" t="s">
        <v>42</v>
      </c>
      <c r="G219" s="248"/>
      <c r="H219" s="249">
        <v>0</v>
      </c>
      <c r="I219" s="248" t="s">
        <v>90</v>
      </c>
      <c r="J219" s="248" t="s">
        <v>427</v>
      </c>
    </row>
    <row r="220" spans="1:10" x14ac:dyDescent="0.25">
      <c r="A220" s="248" t="s">
        <v>292</v>
      </c>
      <c r="B220" s="248" t="s">
        <v>618</v>
      </c>
      <c r="C220" s="248"/>
      <c r="D220" s="248">
        <v>9.0329999999999997E-5</v>
      </c>
      <c r="E220" s="248">
        <v>1</v>
      </c>
      <c r="F220" s="248" t="s">
        <v>42</v>
      </c>
      <c r="G220" s="248"/>
      <c r="H220" s="249">
        <v>0</v>
      </c>
      <c r="I220" s="248" t="s">
        <v>90</v>
      </c>
      <c r="J220" s="248" t="s">
        <v>427</v>
      </c>
    </row>
    <row r="221" spans="1:10" x14ac:dyDescent="0.25">
      <c r="A221" s="248" t="s">
        <v>293</v>
      </c>
      <c r="B221" s="248" t="s">
        <v>619</v>
      </c>
      <c r="C221" s="248"/>
      <c r="D221" s="248">
        <v>4.0080000000000004E-6</v>
      </c>
      <c r="E221" s="248">
        <v>1</v>
      </c>
      <c r="F221" s="248" t="s">
        <v>42</v>
      </c>
      <c r="G221" s="248"/>
      <c r="H221" s="249">
        <v>0</v>
      </c>
      <c r="I221" s="248" t="s">
        <v>90</v>
      </c>
      <c r="J221" s="248" t="s">
        <v>427</v>
      </c>
    </row>
    <row r="222" spans="1:10" x14ac:dyDescent="0.25">
      <c r="A222" s="248" t="s">
        <v>294</v>
      </c>
      <c r="B222" s="248" t="s">
        <v>620</v>
      </c>
      <c r="C222" s="248"/>
      <c r="D222" s="248">
        <v>8.7360000000000009E-8</v>
      </c>
      <c r="E222" s="248">
        <v>1</v>
      </c>
      <c r="F222" s="248" t="s">
        <v>42</v>
      </c>
      <c r="G222" s="248"/>
      <c r="H222" s="249">
        <v>0</v>
      </c>
      <c r="I222" s="248" t="s">
        <v>90</v>
      </c>
      <c r="J222" s="248" t="s">
        <v>427</v>
      </c>
    </row>
    <row r="223" spans="1:10" x14ac:dyDescent="0.25">
      <c r="A223" s="248" t="s">
        <v>386</v>
      </c>
      <c r="B223" s="248" t="s">
        <v>621</v>
      </c>
      <c r="C223" s="248"/>
      <c r="D223" s="248">
        <v>6.1449999999999994E-3</v>
      </c>
      <c r="E223" s="248">
        <v>1</v>
      </c>
      <c r="F223" s="248" t="s">
        <v>42</v>
      </c>
      <c r="G223" s="248"/>
      <c r="H223" s="249">
        <v>0</v>
      </c>
      <c r="I223" s="248" t="s">
        <v>90</v>
      </c>
      <c r="J223" s="248" t="s">
        <v>427</v>
      </c>
    </row>
    <row r="224" spans="1:10" x14ac:dyDescent="0.25">
      <c r="A224" s="248" t="s">
        <v>296</v>
      </c>
      <c r="B224" s="248" t="s">
        <v>622</v>
      </c>
      <c r="C224" s="248"/>
      <c r="D224" s="248">
        <v>0</v>
      </c>
      <c r="E224" s="248">
        <v>1</v>
      </c>
      <c r="F224" s="248" t="s">
        <v>42</v>
      </c>
      <c r="G224" s="248"/>
      <c r="H224" s="249">
        <v>0</v>
      </c>
      <c r="I224" s="248" t="s">
        <v>90</v>
      </c>
      <c r="J224" s="248" t="s">
        <v>427</v>
      </c>
    </row>
    <row r="225" spans="1:10" x14ac:dyDescent="0.25">
      <c r="A225" s="248" t="s">
        <v>454</v>
      </c>
      <c r="B225" s="248" t="s">
        <v>623</v>
      </c>
      <c r="C225" s="248"/>
      <c r="D225" s="248">
        <v>3.2210000000000003E-3</v>
      </c>
      <c r="E225" s="248">
        <v>1</v>
      </c>
      <c r="F225" s="248" t="s">
        <v>42</v>
      </c>
      <c r="G225" s="248"/>
      <c r="H225" s="249">
        <v>0</v>
      </c>
      <c r="I225" s="248" t="s">
        <v>90</v>
      </c>
      <c r="J225" s="248" t="s">
        <v>427</v>
      </c>
    </row>
    <row r="226" spans="1:10" x14ac:dyDescent="0.25">
      <c r="A226" s="248" t="s">
        <v>455</v>
      </c>
      <c r="B226" s="248" t="s">
        <v>624</v>
      </c>
      <c r="C226" s="248"/>
      <c r="D226" s="248">
        <v>7.0699999999999997E-5</v>
      </c>
      <c r="E226" s="248">
        <v>1</v>
      </c>
      <c r="F226" s="248" t="s">
        <v>42</v>
      </c>
      <c r="G226" s="248"/>
      <c r="H226" s="249">
        <v>0</v>
      </c>
      <c r="I226" s="248" t="s">
        <v>90</v>
      </c>
      <c r="J226" s="248" t="s">
        <v>427</v>
      </c>
    </row>
    <row r="227" spans="1:10" x14ac:dyDescent="0.25">
      <c r="A227" s="248" t="s">
        <v>299</v>
      </c>
      <c r="B227" s="248" t="s">
        <v>625</v>
      </c>
      <c r="C227" s="248"/>
      <c r="D227" s="248">
        <v>1.983E-4</v>
      </c>
      <c r="E227" s="248">
        <v>1</v>
      </c>
      <c r="F227" s="248" t="s">
        <v>42</v>
      </c>
      <c r="G227" s="248"/>
      <c r="H227" s="249">
        <v>0</v>
      </c>
      <c r="I227" s="248" t="s">
        <v>90</v>
      </c>
      <c r="J227" s="248" t="s">
        <v>427</v>
      </c>
    </row>
    <row r="228" spans="1:10" x14ac:dyDescent="0.25">
      <c r="A228" s="248" t="s">
        <v>300</v>
      </c>
      <c r="B228" s="248" t="s">
        <v>626</v>
      </c>
      <c r="C228" s="248"/>
      <c r="D228" s="248">
        <v>1.732E-3</v>
      </c>
      <c r="E228" s="248">
        <v>1</v>
      </c>
      <c r="F228" s="248" t="s">
        <v>42</v>
      </c>
      <c r="G228" s="248"/>
      <c r="H228" s="249">
        <v>0</v>
      </c>
      <c r="I228" s="248" t="s">
        <v>90</v>
      </c>
      <c r="J228" s="248" t="s">
        <v>427</v>
      </c>
    </row>
    <row r="229" spans="1:10" x14ac:dyDescent="0.25">
      <c r="A229" s="248" t="s">
        <v>301</v>
      </c>
      <c r="B229" s="248" t="s">
        <v>627</v>
      </c>
      <c r="C229" s="248"/>
      <c r="D229" s="248">
        <v>3.5460000000000001E-3</v>
      </c>
      <c r="E229" s="248">
        <v>1</v>
      </c>
      <c r="F229" s="248" t="s">
        <v>42</v>
      </c>
      <c r="G229" s="248"/>
      <c r="H229" s="249">
        <v>0</v>
      </c>
      <c r="I229" s="248" t="s">
        <v>90</v>
      </c>
      <c r="J229" s="248" t="s">
        <v>427</v>
      </c>
    </row>
    <row r="230" spans="1:10" x14ac:dyDescent="0.25">
      <c r="A230" s="248" t="s">
        <v>302</v>
      </c>
      <c r="B230" s="248" t="s">
        <v>628</v>
      </c>
      <c r="C230" s="248"/>
      <c r="D230" s="248">
        <v>4.9029999999999996E-5</v>
      </c>
      <c r="E230" s="248">
        <v>1</v>
      </c>
      <c r="F230" s="248" t="s">
        <v>42</v>
      </c>
      <c r="G230" s="248"/>
      <c r="H230" s="249">
        <v>0</v>
      </c>
      <c r="I230" s="248" t="s">
        <v>90</v>
      </c>
      <c r="J230" s="248" t="s">
        <v>428</v>
      </c>
    </row>
    <row r="231" spans="1:10" x14ac:dyDescent="0.25">
      <c r="A231" s="248" t="s">
        <v>304</v>
      </c>
      <c r="B231" s="248" t="s">
        <v>629</v>
      </c>
      <c r="C231" s="248"/>
      <c r="D231" s="248">
        <v>5.1750000000000004E-6</v>
      </c>
      <c r="E231" s="248">
        <v>1</v>
      </c>
      <c r="F231" s="248" t="s">
        <v>42</v>
      </c>
      <c r="G231" s="248"/>
      <c r="H231" s="249">
        <v>0</v>
      </c>
      <c r="I231" s="248" t="s">
        <v>90</v>
      </c>
      <c r="J231" s="248" t="s">
        <v>428</v>
      </c>
    </row>
    <row r="232" spans="1:10" x14ac:dyDescent="0.25">
      <c r="A232" s="248" t="s">
        <v>306</v>
      </c>
      <c r="B232" s="248" t="s">
        <v>630</v>
      </c>
      <c r="C232" s="248"/>
      <c r="D232" s="248">
        <v>3.4700000000000006E-8</v>
      </c>
      <c r="E232" s="248">
        <v>1</v>
      </c>
      <c r="F232" s="248" t="s">
        <v>42</v>
      </c>
      <c r="G232" s="248"/>
      <c r="H232" s="249">
        <v>0</v>
      </c>
      <c r="I232" s="248" t="s">
        <v>90</v>
      </c>
      <c r="J232" s="248" t="s">
        <v>428</v>
      </c>
    </row>
    <row r="233" spans="1:10" x14ac:dyDescent="0.25">
      <c r="A233" s="248" t="s">
        <v>305</v>
      </c>
      <c r="B233" s="248" t="s">
        <v>631</v>
      </c>
      <c r="C233" s="248"/>
      <c r="D233" s="248">
        <v>1.517E-4</v>
      </c>
      <c r="E233" s="248">
        <v>1</v>
      </c>
      <c r="F233" s="248" t="s">
        <v>42</v>
      </c>
      <c r="G233" s="248"/>
      <c r="H233" s="249">
        <v>0</v>
      </c>
      <c r="I233" s="248" t="s">
        <v>90</v>
      </c>
      <c r="J233" s="248" t="s">
        <v>428</v>
      </c>
    </row>
    <row r="234" spans="1:10" x14ac:dyDescent="0.25">
      <c r="A234" s="248" t="s">
        <v>307</v>
      </c>
      <c r="B234" s="248" t="s">
        <v>632</v>
      </c>
      <c r="C234" s="248"/>
      <c r="D234" s="248">
        <v>1.8400000000000001E-10</v>
      </c>
      <c r="E234" s="248">
        <v>1</v>
      </c>
      <c r="F234" s="248" t="s">
        <v>42</v>
      </c>
      <c r="G234" s="248"/>
      <c r="H234" s="249">
        <v>0</v>
      </c>
      <c r="I234" s="248" t="s">
        <v>90</v>
      </c>
      <c r="J234" s="248" t="s">
        <v>428</v>
      </c>
    </row>
    <row r="235" spans="1:10" x14ac:dyDescent="0.25">
      <c r="A235" s="248" t="s">
        <v>308</v>
      </c>
      <c r="B235" s="248" t="s">
        <v>633</v>
      </c>
      <c r="C235" s="248"/>
      <c r="D235" s="248">
        <v>2.8670000000000002E-6</v>
      </c>
      <c r="E235" s="248">
        <v>1</v>
      </c>
      <c r="F235" s="248" t="s">
        <v>42</v>
      </c>
      <c r="G235" s="248"/>
      <c r="H235" s="249">
        <v>0</v>
      </c>
      <c r="I235" s="248" t="s">
        <v>90</v>
      </c>
      <c r="J235" s="248" t="s">
        <v>428</v>
      </c>
    </row>
    <row r="236" spans="1:10" x14ac:dyDescent="0.25">
      <c r="A236" s="248" t="s">
        <v>309</v>
      </c>
      <c r="B236" s="248" t="s">
        <v>634</v>
      </c>
      <c r="C236" s="248"/>
      <c r="D236" s="248">
        <v>0</v>
      </c>
      <c r="E236" s="248">
        <v>1</v>
      </c>
      <c r="F236" s="248" t="s">
        <v>42</v>
      </c>
      <c r="G236" s="248"/>
      <c r="H236" s="249">
        <v>0</v>
      </c>
      <c r="I236" s="248" t="s">
        <v>90</v>
      </c>
      <c r="J236" s="248" t="s">
        <v>428</v>
      </c>
    </row>
    <row r="237" spans="1:10" x14ac:dyDescent="0.25">
      <c r="A237" s="248" t="s">
        <v>310</v>
      </c>
      <c r="B237" s="248" t="s">
        <v>635</v>
      </c>
      <c r="C237" s="248"/>
      <c r="D237" s="248">
        <v>1.1620000000000001E-7</v>
      </c>
      <c r="E237" s="248">
        <v>1</v>
      </c>
      <c r="F237" s="248" t="s">
        <v>42</v>
      </c>
      <c r="G237" s="248"/>
      <c r="H237" s="249">
        <v>0</v>
      </c>
      <c r="I237" s="248" t="s">
        <v>90</v>
      </c>
      <c r="J237" s="248" t="s">
        <v>428</v>
      </c>
    </row>
    <row r="238" spans="1:10" x14ac:dyDescent="0.25">
      <c r="A238" s="248" t="s">
        <v>311</v>
      </c>
      <c r="B238" s="248" t="s">
        <v>636</v>
      </c>
      <c r="C238" s="248"/>
      <c r="D238" s="248">
        <v>1.618E-4</v>
      </c>
      <c r="E238" s="248">
        <v>1</v>
      </c>
      <c r="F238" s="248" t="s">
        <v>42</v>
      </c>
      <c r="G238" s="248"/>
      <c r="H238" s="249">
        <v>0</v>
      </c>
      <c r="I238" s="248" t="s">
        <v>90</v>
      </c>
      <c r="J238" s="248" t="s">
        <v>428</v>
      </c>
    </row>
    <row r="239" spans="1:10" x14ac:dyDescent="0.25">
      <c r="A239" s="248" t="s">
        <v>303</v>
      </c>
      <c r="B239" s="248" t="s">
        <v>637</v>
      </c>
      <c r="C239" s="248"/>
      <c r="D239" s="248">
        <v>4.1060000000000005E-8</v>
      </c>
      <c r="E239" s="248">
        <v>1</v>
      </c>
      <c r="F239" s="248" t="s">
        <v>42</v>
      </c>
      <c r="G239" s="248"/>
      <c r="H239" s="249">
        <v>0</v>
      </c>
      <c r="I239" s="248" t="s">
        <v>90</v>
      </c>
      <c r="J239" s="248" t="s">
        <v>428</v>
      </c>
    </row>
    <row r="240" spans="1:10" x14ac:dyDescent="0.25">
      <c r="A240" s="248" t="s">
        <v>312</v>
      </c>
      <c r="B240" s="248" t="s">
        <v>638</v>
      </c>
      <c r="C240" s="248"/>
      <c r="D240" s="248">
        <v>3.0450000000000001E-7</v>
      </c>
      <c r="E240" s="248">
        <v>1</v>
      </c>
      <c r="F240" s="248" t="s">
        <v>42</v>
      </c>
      <c r="G240" s="248"/>
      <c r="H240" s="249">
        <v>0</v>
      </c>
      <c r="I240" s="248" t="s">
        <v>90</v>
      </c>
      <c r="J240" s="248" t="s">
        <v>428</v>
      </c>
    </row>
    <row r="241" spans="1:10" x14ac:dyDescent="0.25">
      <c r="A241" s="248" t="s">
        <v>313</v>
      </c>
      <c r="B241" s="248" t="s">
        <v>639</v>
      </c>
      <c r="C241" s="248"/>
      <c r="D241" s="248">
        <v>1.579E-7</v>
      </c>
      <c r="E241" s="248">
        <v>1</v>
      </c>
      <c r="F241" s="248" t="s">
        <v>42</v>
      </c>
      <c r="G241" s="248"/>
      <c r="H241" s="249">
        <v>0</v>
      </c>
      <c r="I241" s="248" t="s">
        <v>90</v>
      </c>
      <c r="J241" s="248" t="s">
        <v>428</v>
      </c>
    </row>
    <row r="242" spans="1:10" x14ac:dyDescent="0.25">
      <c r="A242" s="248" t="s">
        <v>314</v>
      </c>
      <c r="B242" s="248" t="s">
        <v>640</v>
      </c>
      <c r="C242" s="248"/>
      <c r="D242" s="248">
        <v>1.1500000000000001E-7</v>
      </c>
      <c r="E242" s="248">
        <v>1</v>
      </c>
      <c r="F242" s="248" t="s">
        <v>42</v>
      </c>
      <c r="G242" s="248"/>
      <c r="H242" s="249">
        <v>0</v>
      </c>
      <c r="I242" s="248" t="s">
        <v>90</v>
      </c>
      <c r="J242" s="248" t="s">
        <v>428</v>
      </c>
    </row>
    <row r="243" spans="1:10" x14ac:dyDescent="0.25">
      <c r="A243" t="s">
        <v>555</v>
      </c>
    </row>
    <row r="245" spans="1:10" x14ac:dyDescent="0.25">
      <c r="A245" t="s">
        <v>557</v>
      </c>
    </row>
    <row r="246" spans="1:10" x14ac:dyDescent="0.25">
      <c r="A246" s="244" t="s">
        <v>70</v>
      </c>
      <c r="B246" t="s">
        <v>552</v>
      </c>
      <c r="C246" t="s">
        <v>558</v>
      </c>
      <c r="D246" t="s">
        <v>78</v>
      </c>
      <c r="E246" t="s">
        <v>559</v>
      </c>
      <c r="F246" t="s">
        <v>63</v>
      </c>
      <c r="G246" t="s">
        <v>560</v>
      </c>
      <c r="H246" t="s">
        <v>561</v>
      </c>
      <c r="I246" t="s">
        <v>63</v>
      </c>
    </row>
    <row r="247" spans="1:10" x14ac:dyDescent="0.25">
      <c r="A247" t="s">
        <v>562</v>
      </c>
    </row>
    <row r="248" spans="1:10" x14ac:dyDescent="0.25">
      <c r="A248" s="244" t="s">
        <v>70</v>
      </c>
      <c r="B248" t="s">
        <v>563</v>
      </c>
      <c r="C248" t="s">
        <v>564</v>
      </c>
      <c r="D248" t="s">
        <v>63</v>
      </c>
      <c r="E248" s="244" t="s">
        <v>565</v>
      </c>
      <c r="F248" t="s">
        <v>63</v>
      </c>
      <c r="G248" t="s">
        <v>560</v>
      </c>
      <c r="H248" t="s">
        <v>561</v>
      </c>
      <c r="I248" t="s">
        <v>63</v>
      </c>
    </row>
    <row r="249" spans="1:10" x14ac:dyDescent="0.25">
      <c r="A249" t="s">
        <v>566</v>
      </c>
    </row>
    <row r="250" spans="1:10" x14ac:dyDescent="0.25">
      <c r="A250" s="244" t="s">
        <v>70</v>
      </c>
      <c r="B250" t="s">
        <v>567</v>
      </c>
      <c r="C250" t="s">
        <v>564</v>
      </c>
      <c r="D250" t="s">
        <v>63</v>
      </c>
      <c r="E250" t="s">
        <v>568</v>
      </c>
      <c r="F250" t="s">
        <v>63</v>
      </c>
      <c r="G250" t="s">
        <v>560</v>
      </c>
      <c r="H250" t="s">
        <v>561</v>
      </c>
      <c r="I250" t="s">
        <v>63</v>
      </c>
    </row>
    <row r="251" spans="1:10" x14ac:dyDescent="0.25">
      <c r="A251" t="s">
        <v>569</v>
      </c>
    </row>
    <row r="252" spans="1:10" x14ac:dyDescent="0.25">
      <c r="A252" t="s">
        <v>570</v>
      </c>
      <c r="B252">
        <v>1</v>
      </c>
    </row>
    <row r="253" spans="1:10" x14ac:dyDescent="0.25">
      <c r="A253" t="s">
        <v>477</v>
      </c>
      <c r="B253">
        <v>2012</v>
      </c>
    </row>
    <row r="254" spans="1:10" x14ac:dyDescent="0.25">
      <c r="A254" t="s">
        <v>86</v>
      </c>
      <c r="B254" t="s">
        <v>550</v>
      </c>
    </row>
    <row r="255" spans="1:10" x14ac:dyDescent="0.25">
      <c r="A255" t="s">
        <v>555</v>
      </c>
    </row>
    <row r="257" spans="1:10" x14ac:dyDescent="0.25">
      <c r="A257" t="s">
        <v>571</v>
      </c>
    </row>
    <row r="258" spans="1:10" x14ac:dyDescent="0.25">
      <c r="A258" t="s">
        <v>552</v>
      </c>
      <c r="B258" t="s">
        <v>553</v>
      </c>
      <c r="C258" t="s">
        <v>572</v>
      </c>
      <c r="D258" t="s">
        <v>63</v>
      </c>
      <c r="E258" t="s">
        <v>548</v>
      </c>
      <c r="F258" t="s">
        <v>76</v>
      </c>
      <c r="G258" t="s">
        <v>573</v>
      </c>
      <c r="H258" t="s">
        <v>63</v>
      </c>
      <c r="I258" t="s">
        <v>548</v>
      </c>
      <c r="J258" t="s">
        <v>76</v>
      </c>
    </row>
    <row r="259" spans="1:10" x14ac:dyDescent="0.25">
      <c r="A259" t="s">
        <v>574</v>
      </c>
      <c r="B259" t="s">
        <v>575</v>
      </c>
      <c r="C259">
        <v>0</v>
      </c>
      <c r="D259" t="s">
        <v>576</v>
      </c>
      <c r="E259" s="247">
        <v>0</v>
      </c>
      <c r="F259" t="s">
        <v>577</v>
      </c>
      <c r="G259">
        <v>0</v>
      </c>
      <c r="H259" t="s">
        <v>576</v>
      </c>
      <c r="I259" s="247">
        <v>0</v>
      </c>
      <c r="J259" t="s">
        <v>577</v>
      </c>
    </row>
    <row r="260" spans="1:10" x14ac:dyDescent="0.25">
      <c r="A260" t="s">
        <v>578</v>
      </c>
      <c r="B260" t="s">
        <v>575</v>
      </c>
      <c r="C260">
        <v>0</v>
      </c>
      <c r="D260" t="s">
        <v>576</v>
      </c>
      <c r="E260" s="247">
        <v>0</v>
      </c>
      <c r="F260" t="s">
        <v>577</v>
      </c>
      <c r="G260">
        <v>0</v>
      </c>
      <c r="H260" t="s">
        <v>576</v>
      </c>
      <c r="I260" s="247">
        <v>0</v>
      </c>
      <c r="J260" t="s">
        <v>577</v>
      </c>
    </row>
    <row r="261" spans="1:10" x14ac:dyDescent="0.25">
      <c r="A261" t="s">
        <v>579</v>
      </c>
      <c r="B261" t="s">
        <v>575</v>
      </c>
      <c r="C261">
        <v>0</v>
      </c>
      <c r="D261" t="s">
        <v>576</v>
      </c>
      <c r="E261" s="247">
        <v>0</v>
      </c>
      <c r="F261" t="s">
        <v>577</v>
      </c>
      <c r="G261">
        <v>0</v>
      </c>
      <c r="H261" t="s">
        <v>576</v>
      </c>
      <c r="I261" s="247">
        <v>0</v>
      </c>
      <c r="J261" t="s">
        <v>577</v>
      </c>
    </row>
    <row r="262" spans="1:10" x14ac:dyDescent="0.25">
      <c r="A262" t="s">
        <v>580</v>
      </c>
      <c r="B262" t="s">
        <v>575</v>
      </c>
      <c r="C262">
        <v>0</v>
      </c>
      <c r="D262" t="s">
        <v>576</v>
      </c>
      <c r="E262" s="247">
        <v>0</v>
      </c>
      <c r="F262" t="s">
        <v>577</v>
      </c>
      <c r="G262">
        <v>0</v>
      </c>
      <c r="H262" t="s">
        <v>576</v>
      </c>
      <c r="I262" s="247">
        <v>0</v>
      </c>
      <c r="J262" t="s">
        <v>577</v>
      </c>
    </row>
    <row r="263" spans="1:10" x14ac:dyDescent="0.25">
      <c r="A263" t="s">
        <v>581</v>
      </c>
      <c r="B263" t="s">
        <v>575</v>
      </c>
      <c r="C263">
        <v>0</v>
      </c>
      <c r="D263" t="s">
        <v>576</v>
      </c>
      <c r="E263" s="247">
        <v>0</v>
      </c>
      <c r="F263" t="s">
        <v>577</v>
      </c>
      <c r="G263">
        <v>0</v>
      </c>
      <c r="H263" t="s">
        <v>576</v>
      </c>
      <c r="I263" s="247">
        <v>0</v>
      </c>
      <c r="J263" t="s">
        <v>577</v>
      </c>
    </row>
    <row r="264" spans="1:10" x14ac:dyDescent="0.25">
      <c r="A264" t="s">
        <v>582</v>
      </c>
    </row>
    <row r="265" spans="1:10" x14ac:dyDescent="0.25">
      <c r="A265" t="s">
        <v>552</v>
      </c>
      <c r="B265" t="s">
        <v>553</v>
      </c>
      <c r="C265" t="s">
        <v>572</v>
      </c>
      <c r="D265" t="s">
        <v>63</v>
      </c>
      <c r="E265" t="s">
        <v>548</v>
      </c>
      <c r="F265" t="s">
        <v>76</v>
      </c>
      <c r="G265" t="s">
        <v>573</v>
      </c>
      <c r="H265" t="s">
        <v>63</v>
      </c>
      <c r="I265" t="s">
        <v>548</v>
      </c>
      <c r="J265" t="s">
        <v>76</v>
      </c>
    </row>
    <row r="266" spans="1:10" x14ac:dyDescent="0.25">
      <c r="A266" t="s">
        <v>583</v>
      </c>
      <c r="B266" t="s">
        <v>584</v>
      </c>
      <c r="C266">
        <v>0</v>
      </c>
      <c r="D266" t="s">
        <v>585</v>
      </c>
      <c r="E266" s="247">
        <v>0</v>
      </c>
      <c r="F266" t="s">
        <v>577</v>
      </c>
      <c r="G266">
        <v>0</v>
      </c>
      <c r="H266" t="s">
        <v>585</v>
      </c>
      <c r="I266" s="247">
        <v>0</v>
      </c>
      <c r="J266" t="s">
        <v>577</v>
      </c>
    </row>
    <row r="267" spans="1:10" x14ac:dyDescent="0.25">
      <c r="A267" t="s">
        <v>586</v>
      </c>
      <c r="B267" t="s">
        <v>584</v>
      </c>
      <c r="C267">
        <v>0</v>
      </c>
      <c r="D267" t="s">
        <v>585</v>
      </c>
      <c r="E267" s="247">
        <v>0</v>
      </c>
      <c r="F267" t="s">
        <v>577</v>
      </c>
      <c r="G267">
        <v>0</v>
      </c>
      <c r="H267" t="s">
        <v>585</v>
      </c>
      <c r="I267" s="247">
        <v>0</v>
      </c>
      <c r="J267" t="s">
        <v>577</v>
      </c>
    </row>
    <row r="268" spans="1:10" x14ac:dyDescent="0.25">
      <c r="A268" t="s">
        <v>587</v>
      </c>
      <c r="B268" t="s">
        <v>575</v>
      </c>
      <c r="C268">
        <v>0</v>
      </c>
      <c r="D268" t="s">
        <v>576</v>
      </c>
      <c r="E268" s="247">
        <v>0</v>
      </c>
      <c r="F268" t="s">
        <v>577</v>
      </c>
      <c r="G268">
        <v>0</v>
      </c>
      <c r="H268" t="s">
        <v>576</v>
      </c>
      <c r="I268" s="247">
        <v>0</v>
      </c>
      <c r="J268" t="s">
        <v>577</v>
      </c>
    </row>
    <row r="269" spans="1:10" x14ac:dyDescent="0.25">
      <c r="A269" t="s">
        <v>588</v>
      </c>
    </row>
    <row r="270" spans="1:10" x14ac:dyDescent="0.25">
      <c r="A270" t="s">
        <v>552</v>
      </c>
      <c r="B270" t="s">
        <v>553</v>
      </c>
      <c r="C270" t="s">
        <v>572</v>
      </c>
      <c r="D270" t="s">
        <v>63</v>
      </c>
      <c r="E270" t="s">
        <v>548</v>
      </c>
      <c r="F270" t="s">
        <v>76</v>
      </c>
      <c r="G270" t="s">
        <v>573</v>
      </c>
      <c r="H270" t="s">
        <v>63</v>
      </c>
      <c r="I270" t="s">
        <v>548</v>
      </c>
      <c r="J270" t="s">
        <v>76</v>
      </c>
    </row>
    <row r="271" spans="1:10" x14ac:dyDescent="0.25">
      <c r="A271" t="s">
        <v>589</v>
      </c>
      <c r="B271" t="s">
        <v>575</v>
      </c>
      <c r="C271">
        <v>0</v>
      </c>
      <c r="D271" t="s">
        <v>576</v>
      </c>
      <c r="E271" s="247">
        <v>0</v>
      </c>
      <c r="F271" t="s">
        <v>577</v>
      </c>
      <c r="G271">
        <v>0</v>
      </c>
      <c r="H271" t="s">
        <v>576</v>
      </c>
      <c r="I271" s="247">
        <v>0</v>
      </c>
      <c r="J271" t="s">
        <v>577</v>
      </c>
    </row>
    <row r="272" spans="1:10" x14ac:dyDescent="0.25">
      <c r="A272" t="s">
        <v>590</v>
      </c>
      <c r="B272" t="s">
        <v>575</v>
      </c>
      <c r="C272">
        <v>0</v>
      </c>
      <c r="D272" t="s">
        <v>576</v>
      </c>
      <c r="E272" s="247">
        <v>0</v>
      </c>
      <c r="F272" t="s">
        <v>577</v>
      </c>
      <c r="G272">
        <v>0</v>
      </c>
      <c r="H272" t="s">
        <v>576</v>
      </c>
      <c r="I272" s="247">
        <v>0</v>
      </c>
      <c r="J272" t="s">
        <v>577</v>
      </c>
    </row>
    <row r="273" spans="1:10" x14ac:dyDescent="0.25">
      <c r="A273" t="s">
        <v>591</v>
      </c>
      <c r="B273" t="s">
        <v>575</v>
      </c>
      <c r="C273">
        <v>0</v>
      </c>
      <c r="D273" t="s">
        <v>576</v>
      </c>
      <c r="E273" s="247">
        <v>0</v>
      </c>
      <c r="F273" t="s">
        <v>577</v>
      </c>
      <c r="G273">
        <v>0</v>
      </c>
      <c r="H273" t="s">
        <v>576</v>
      </c>
      <c r="I273" s="247">
        <v>0</v>
      </c>
      <c r="J273" t="s">
        <v>577</v>
      </c>
    </row>
    <row r="274" spans="1:10" x14ac:dyDescent="0.25">
      <c r="A274" t="s">
        <v>592</v>
      </c>
      <c r="B274" t="s">
        <v>575</v>
      </c>
      <c r="C274">
        <v>0</v>
      </c>
      <c r="D274" t="s">
        <v>576</v>
      </c>
      <c r="E274" s="247">
        <v>0</v>
      </c>
      <c r="F274" t="s">
        <v>577</v>
      </c>
      <c r="G274">
        <v>0</v>
      </c>
      <c r="H274" t="s">
        <v>576</v>
      </c>
      <c r="I274" s="247">
        <v>0</v>
      </c>
      <c r="J274" t="s">
        <v>577</v>
      </c>
    </row>
    <row r="275" spans="1:10" x14ac:dyDescent="0.25">
      <c r="A275" t="s">
        <v>593</v>
      </c>
      <c r="B275" t="s">
        <v>575</v>
      </c>
      <c r="C275">
        <v>0</v>
      </c>
      <c r="D275" t="s">
        <v>576</v>
      </c>
      <c r="E275" s="247">
        <v>0</v>
      </c>
      <c r="F275" t="s">
        <v>577</v>
      </c>
      <c r="G275">
        <v>0</v>
      </c>
      <c r="H275" t="s">
        <v>576</v>
      </c>
      <c r="I275" s="247">
        <v>0</v>
      </c>
      <c r="J275" t="s">
        <v>577</v>
      </c>
    </row>
    <row r="276" spans="1:10" x14ac:dyDescent="0.25">
      <c r="A276" t="s">
        <v>594</v>
      </c>
      <c r="B276" t="s">
        <v>575</v>
      </c>
      <c r="C276">
        <v>0</v>
      </c>
      <c r="D276" t="s">
        <v>576</v>
      </c>
      <c r="E276" s="247">
        <v>0</v>
      </c>
      <c r="F276" t="s">
        <v>577</v>
      </c>
      <c r="G276">
        <v>0</v>
      </c>
      <c r="H276" t="s">
        <v>576</v>
      </c>
      <c r="I276" s="247">
        <v>0</v>
      </c>
      <c r="J276" t="s">
        <v>577</v>
      </c>
    </row>
    <row r="277" spans="1:10" x14ac:dyDescent="0.25">
      <c r="A277" t="s">
        <v>595</v>
      </c>
      <c r="B277" t="s">
        <v>575</v>
      </c>
      <c r="C277">
        <v>0</v>
      </c>
      <c r="D277" t="s">
        <v>576</v>
      </c>
      <c r="E277" s="247">
        <v>0</v>
      </c>
      <c r="F277" t="s">
        <v>577</v>
      </c>
      <c r="G277">
        <v>0</v>
      </c>
      <c r="H277" t="s">
        <v>576</v>
      </c>
      <c r="I277" s="247">
        <v>0</v>
      </c>
      <c r="J277" t="s">
        <v>577</v>
      </c>
    </row>
    <row r="278" spans="1:10" x14ac:dyDescent="0.25">
      <c r="A278" t="s">
        <v>596</v>
      </c>
      <c r="B278" t="s">
        <v>575</v>
      </c>
      <c r="C278">
        <v>0</v>
      </c>
      <c r="D278" t="s">
        <v>576</v>
      </c>
      <c r="E278" s="247">
        <v>0</v>
      </c>
      <c r="F278" t="s">
        <v>577</v>
      </c>
      <c r="G278">
        <v>0</v>
      </c>
      <c r="H278" t="s">
        <v>576</v>
      </c>
      <c r="I278" s="247">
        <v>0</v>
      </c>
      <c r="J278" t="s">
        <v>577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12"/>
  <sheetViews>
    <sheetView showGridLines="0" topLeftCell="A94" zoomScale="80" zoomScaleNormal="80" zoomScalePageLayoutView="40" workbookViewId="0">
      <selection activeCell="P17" sqref="P17"/>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4" customWidth="1"/>
    <col min="14" max="14" width="14.5703125" customWidth="1"/>
    <col min="15" max="15" width="13" customWidth="1"/>
    <col min="16" max="16" width="49" customWidth="1"/>
    <col min="17" max="17" width="43.140625" customWidth="1"/>
  </cols>
  <sheetData>
    <row r="1" spans="1:25" ht="20.25" x14ac:dyDescent="0.3">
      <c r="A1" s="2"/>
      <c r="B1" s="262" t="s">
        <v>0</v>
      </c>
      <c r="C1" s="262"/>
      <c r="D1" s="262"/>
      <c r="E1" s="262"/>
      <c r="F1" s="262"/>
      <c r="G1" s="262"/>
      <c r="H1" s="262"/>
      <c r="I1" s="262"/>
      <c r="J1" s="262"/>
      <c r="K1" s="262"/>
      <c r="L1" s="262"/>
      <c r="M1" s="262"/>
      <c r="N1" s="262"/>
      <c r="O1" s="262"/>
      <c r="P1" s="262"/>
      <c r="Q1" s="262"/>
      <c r="R1" s="2"/>
      <c r="S1" s="2"/>
      <c r="T1" s="2"/>
      <c r="U1" s="2"/>
      <c r="V1" s="2"/>
      <c r="W1" s="2"/>
      <c r="X1" s="2"/>
      <c r="Y1" s="2"/>
    </row>
    <row r="2" spans="1:25" ht="20.25" x14ac:dyDescent="0.3">
      <c r="A2" s="2"/>
      <c r="B2" s="262" t="s">
        <v>39</v>
      </c>
      <c r="C2" s="262"/>
      <c r="D2" s="262"/>
      <c r="E2" s="262"/>
      <c r="F2" s="262"/>
      <c r="G2" s="262"/>
      <c r="H2" s="262"/>
      <c r="I2" s="262"/>
      <c r="J2" s="262"/>
      <c r="K2" s="262"/>
      <c r="L2" s="262"/>
      <c r="M2" s="262"/>
      <c r="N2" s="262"/>
      <c r="O2" s="262"/>
      <c r="P2" s="262"/>
      <c r="Q2" s="262"/>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91" t="s">
        <v>40</v>
      </c>
      <c r="C4" s="291"/>
      <c r="D4" s="292" t="s">
        <v>323</v>
      </c>
      <c r="E4" s="293"/>
      <c r="F4" s="2"/>
      <c r="G4" s="2"/>
      <c r="H4" s="2"/>
      <c r="I4" s="2"/>
      <c r="J4" s="2"/>
      <c r="K4" s="2"/>
      <c r="L4" s="2"/>
      <c r="M4" s="2"/>
      <c r="N4" s="2"/>
      <c r="O4" s="2"/>
      <c r="P4" s="2"/>
      <c r="Q4" s="2"/>
      <c r="R4" s="2"/>
      <c r="S4" s="2"/>
      <c r="T4" s="2"/>
      <c r="U4" s="2"/>
      <c r="V4" s="2"/>
      <c r="W4" s="2"/>
      <c r="X4" s="2"/>
      <c r="Y4" s="2"/>
    </row>
    <row r="5" spans="1:25" ht="15.75" thickBot="1" x14ac:dyDescent="0.3">
      <c r="A5" s="2"/>
      <c r="B5" s="291" t="s">
        <v>41</v>
      </c>
      <c r="C5" s="291"/>
      <c r="D5" s="21">
        <v>1</v>
      </c>
      <c r="E5" s="22" t="s">
        <v>42</v>
      </c>
      <c r="F5" s="23" t="s">
        <v>43</v>
      </c>
      <c r="G5" s="294" t="s">
        <v>324</v>
      </c>
      <c r="H5" s="294"/>
      <c r="I5" s="294"/>
      <c r="J5" s="294"/>
      <c r="K5" s="2"/>
      <c r="L5" s="2"/>
      <c r="M5" s="24" t="s">
        <v>17</v>
      </c>
      <c r="N5" s="25" t="str">
        <f>DQI!I5</f>
        <v>1,1,3,1,1</v>
      </c>
      <c r="O5" s="26"/>
      <c r="P5" s="17" t="s">
        <v>44</v>
      </c>
      <c r="Q5" s="2"/>
      <c r="R5" s="2"/>
      <c r="S5" s="2"/>
      <c r="T5" s="2"/>
      <c r="U5" s="2"/>
      <c r="V5" s="2"/>
      <c r="W5" s="2"/>
      <c r="X5" s="2"/>
      <c r="Y5" s="2"/>
    </row>
    <row r="6" spans="1:25" ht="27.75" customHeight="1" x14ac:dyDescent="0.25">
      <c r="A6" s="2"/>
      <c r="B6" s="295" t="s">
        <v>45</v>
      </c>
      <c r="C6" s="296"/>
      <c r="D6" s="297" t="s">
        <v>445</v>
      </c>
      <c r="E6" s="298"/>
      <c r="F6" s="298"/>
      <c r="G6" s="298"/>
      <c r="H6" s="298"/>
      <c r="I6" s="298"/>
      <c r="J6" s="298"/>
      <c r="K6" s="298"/>
      <c r="L6" s="298"/>
      <c r="M6" s="298"/>
      <c r="N6" s="298"/>
      <c r="O6" s="299"/>
      <c r="P6" s="27"/>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customHeight="1" thickBot="1" x14ac:dyDescent="0.3">
      <c r="A8" s="28"/>
      <c r="B8" s="280" t="s">
        <v>46</v>
      </c>
      <c r="C8" s="281"/>
      <c r="D8" s="281"/>
      <c r="E8" s="281"/>
      <c r="F8" s="281"/>
      <c r="G8" s="281"/>
      <c r="H8" s="281"/>
      <c r="I8" s="281"/>
      <c r="J8" s="281"/>
      <c r="K8" s="281"/>
      <c r="L8" s="281"/>
      <c r="M8" s="281"/>
      <c r="N8" s="281"/>
      <c r="O8" s="281"/>
      <c r="P8" s="281"/>
      <c r="Q8" s="282"/>
      <c r="R8" s="28"/>
      <c r="S8" s="28"/>
      <c r="T8" s="28"/>
      <c r="U8" s="28"/>
      <c r="V8" s="28"/>
      <c r="W8" s="28"/>
      <c r="X8" s="28"/>
      <c r="Y8" s="28"/>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91" t="s">
        <v>47</v>
      </c>
      <c r="C10" s="291"/>
      <c r="D10" s="300" t="s">
        <v>325</v>
      </c>
      <c r="E10" s="290"/>
      <c r="F10" s="2"/>
      <c r="G10" s="29" t="s">
        <v>48</v>
      </c>
      <c r="H10" s="30"/>
      <c r="I10" s="30"/>
      <c r="J10" s="30"/>
      <c r="K10" s="30"/>
      <c r="L10" s="30"/>
      <c r="M10" s="30"/>
      <c r="N10" s="30"/>
      <c r="O10" s="31"/>
      <c r="P10" s="2"/>
      <c r="Q10" s="2"/>
      <c r="R10" s="2"/>
      <c r="S10" s="2"/>
      <c r="T10" s="2"/>
      <c r="U10" s="2"/>
      <c r="V10" s="2"/>
      <c r="W10" s="2"/>
      <c r="X10" s="2"/>
      <c r="Y10" s="2"/>
    </row>
    <row r="11" spans="1:25" x14ac:dyDescent="0.25">
      <c r="A11" s="2"/>
      <c r="B11" s="287" t="s">
        <v>49</v>
      </c>
      <c r="C11" s="288"/>
      <c r="D11" s="289" t="s">
        <v>325</v>
      </c>
      <c r="E11" s="290"/>
      <c r="F11" s="2"/>
      <c r="G11" s="32" t="str">
        <f>CONCATENATE("Reference Flow: ",D5," ",E5," of ",G5)</f>
        <v>Reference Flow: 1 kg of various steel products</v>
      </c>
      <c r="H11" s="33"/>
      <c r="I11" s="33"/>
      <c r="J11" s="33"/>
      <c r="K11" s="33"/>
      <c r="L11" s="33"/>
      <c r="M11" s="33"/>
      <c r="N11" s="33"/>
      <c r="O11" s="34"/>
      <c r="P11" s="2"/>
      <c r="Q11" s="2"/>
      <c r="R11" s="2"/>
      <c r="S11" s="2"/>
      <c r="T11" s="2"/>
      <c r="U11" s="2"/>
      <c r="V11" s="2"/>
      <c r="W11" s="2"/>
      <c r="X11" s="2"/>
      <c r="Y11" s="2"/>
    </row>
    <row r="12" spans="1:25" x14ac:dyDescent="0.25">
      <c r="A12" s="2"/>
      <c r="B12" s="291" t="s">
        <v>50</v>
      </c>
      <c r="C12" s="291"/>
      <c r="D12" s="285" t="s">
        <v>453</v>
      </c>
      <c r="E12" s="285"/>
      <c r="F12" s="2"/>
      <c r="G12" s="32"/>
      <c r="H12" s="33"/>
      <c r="I12" s="33"/>
      <c r="J12" s="33"/>
      <c r="K12" s="33"/>
      <c r="L12" s="33"/>
      <c r="M12" s="33"/>
      <c r="N12" s="33"/>
      <c r="O12" s="34"/>
      <c r="P12" s="2"/>
      <c r="Q12" s="2"/>
      <c r="R12" s="2"/>
      <c r="S12" s="2"/>
      <c r="T12" s="2"/>
      <c r="U12" s="2"/>
      <c r="V12" s="2"/>
      <c r="W12" s="2"/>
      <c r="X12" s="2"/>
      <c r="Y12" s="2"/>
    </row>
    <row r="13" spans="1:25" ht="12.75" customHeight="1" x14ac:dyDescent="0.25">
      <c r="A13" s="2"/>
      <c r="B13" s="291" t="s">
        <v>51</v>
      </c>
      <c r="C13" s="291"/>
      <c r="D13" s="285" t="s">
        <v>92</v>
      </c>
      <c r="E13" s="285"/>
      <c r="F13" s="2"/>
      <c r="G13" s="301" t="s">
        <v>446</v>
      </c>
      <c r="H13" s="302"/>
      <c r="I13" s="302"/>
      <c r="J13" s="302"/>
      <c r="K13" s="302"/>
      <c r="L13" s="302"/>
      <c r="M13" s="302"/>
      <c r="N13" s="302"/>
      <c r="O13" s="303"/>
      <c r="P13" s="2"/>
      <c r="Q13" s="2"/>
      <c r="R13" s="2"/>
      <c r="S13" s="2"/>
      <c r="T13" s="2"/>
      <c r="U13" s="2"/>
      <c r="V13" s="2"/>
      <c r="W13" s="2"/>
      <c r="X13" s="2"/>
      <c r="Y13" s="2"/>
    </row>
    <row r="14" spans="1:25" x14ac:dyDescent="0.25">
      <c r="A14" s="2"/>
      <c r="B14" s="291" t="s">
        <v>52</v>
      </c>
      <c r="C14" s="291"/>
      <c r="D14" s="285" t="s">
        <v>93</v>
      </c>
      <c r="E14" s="285"/>
      <c r="F14" s="2"/>
      <c r="G14" s="301"/>
      <c r="H14" s="302"/>
      <c r="I14" s="302"/>
      <c r="J14" s="302"/>
      <c r="K14" s="302"/>
      <c r="L14" s="302"/>
      <c r="M14" s="302"/>
      <c r="N14" s="302"/>
      <c r="O14" s="303"/>
      <c r="P14" s="2"/>
      <c r="Q14" s="2"/>
      <c r="R14" s="2"/>
      <c r="S14" s="2"/>
      <c r="T14" s="2"/>
      <c r="U14" s="2"/>
      <c r="V14" s="2"/>
      <c r="W14" s="2"/>
      <c r="X14" s="2"/>
      <c r="Y14" s="2"/>
    </row>
    <row r="15" spans="1:25" x14ac:dyDescent="0.25">
      <c r="A15" s="2"/>
      <c r="B15" s="291" t="s">
        <v>53</v>
      </c>
      <c r="C15" s="291"/>
      <c r="D15" s="285" t="s">
        <v>326</v>
      </c>
      <c r="E15" s="285"/>
      <c r="F15" s="2"/>
      <c r="G15" s="301"/>
      <c r="H15" s="302"/>
      <c r="I15" s="302"/>
      <c r="J15" s="302"/>
      <c r="K15" s="302"/>
      <c r="L15" s="302"/>
      <c r="M15" s="302"/>
      <c r="N15" s="302"/>
      <c r="O15" s="303"/>
      <c r="P15" s="2"/>
      <c r="Q15" s="2"/>
      <c r="R15" s="2"/>
      <c r="S15" s="2"/>
      <c r="T15" s="2"/>
      <c r="U15" s="2"/>
      <c r="V15" s="2"/>
      <c r="W15" s="2"/>
      <c r="X15" s="2"/>
      <c r="Y15" s="2"/>
    </row>
    <row r="16" spans="1:25" x14ac:dyDescent="0.25">
      <c r="A16" s="2"/>
      <c r="B16" s="291" t="s">
        <v>54</v>
      </c>
      <c r="C16" s="291"/>
      <c r="D16" s="285" t="s">
        <v>94</v>
      </c>
      <c r="E16" s="285"/>
      <c r="F16" s="2"/>
      <c r="G16" s="301"/>
      <c r="H16" s="302"/>
      <c r="I16" s="302"/>
      <c r="J16" s="302"/>
      <c r="K16" s="302"/>
      <c r="L16" s="302"/>
      <c r="M16" s="302"/>
      <c r="N16" s="302"/>
      <c r="O16" s="303"/>
      <c r="P16" s="2"/>
      <c r="Q16" s="2"/>
      <c r="R16" s="2"/>
      <c r="S16" s="2"/>
      <c r="T16" s="2"/>
      <c r="U16" s="2"/>
      <c r="V16" s="2"/>
      <c r="W16" s="2"/>
      <c r="X16" s="2"/>
      <c r="Y16" s="2"/>
    </row>
    <row r="17" spans="1:25" ht="23.45" customHeight="1" x14ac:dyDescent="0.25">
      <c r="A17" s="2"/>
      <c r="B17" s="276" t="s">
        <v>55</v>
      </c>
      <c r="C17" s="278"/>
      <c r="D17" s="286"/>
      <c r="E17" s="286"/>
      <c r="F17" s="2"/>
      <c r="G17" s="35" t="s">
        <v>456</v>
      </c>
      <c r="H17" s="36"/>
      <c r="I17" s="36"/>
      <c r="J17" s="36"/>
      <c r="K17" s="36"/>
      <c r="L17" s="36"/>
      <c r="M17" s="36"/>
      <c r="N17" s="36"/>
      <c r="O17" s="37"/>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customHeight="1" thickBot="1" x14ac:dyDescent="0.3">
      <c r="A20" s="28"/>
      <c r="B20" s="280" t="s">
        <v>56</v>
      </c>
      <c r="C20" s="281"/>
      <c r="D20" s="281"/>
      <c r="E20" s="281"/>
      <c r="F20" s="281"/>
      <c r="G20" s="281"/>
      <c r="H20" s="281"/>
      <c r="I20" s="281"/>
      <c r="J20" s="281"/>
      <c r="K20" s="281"/>
      <c r="L20" s="281"/>
      <c r="M20" s="281"/>
      <c r="N20" s="281"/>
      <c r="O20" s="281"/>
      <c r="P20" s="281"/>
      <c r="Q20" s="282"/>
      <c r="R20" s="28"/>
      <c r="S20" s="28"/>
      <c r="T20" s="28"/>
      <c r="U20" s="28"/>
      <c r="V20" s="28"/>
      <c r="W20" s="28"/>
      <c r="X20" s="28"/>
      <c r="Y20" s="28"/>
    </row>
    <row r="21" spans="1:25" x14ac:dyDescent="0.25">
      <c r="A21" s="2"/>
      <c r="B21" s="9"/>
      <c r="C21" s="2"/>
      <c r="D21" s="2"/>
      <c r="E21" s="2"/>
      <c r="F21" s="2"/>
      <c r="G21" s="38" t="s">
        <v>57</v>
      </c>
      <c r="H21" s="2"/>
      <c r="I21" s="2"/>
      <c r="J21" s="2"/>
      <c r="K21" s="2"/>
      <c r="L21" s="2"/>
      <c r="M21" s="2"/>
      <c r="N21" s="2"/>
      <c r="O21" s="2"/>
      <c r="P21" s="2"/>
      <c r="Q21" s="2"/>
      <c r="R21" s="2"/>
      <c r="S21" s="2"/>
      <c r="T21" s="2"/>
      <c r="U21" s="2"/>
      <c r="V21" s="2"/>
      <c r="W21" s="2"/>
      <c r="X21" s="2"/>
      <c r="Y21" s="2"/>
    </row>
    <row r="22" spans="1:25" x14ac:dyDescent="0.25">
      <c r="A22" s="2"/>
      <c r="B22" s="9"/>
      <c r="C22" s="39" t="s">
        <v>58</v>
      </c>
      <c r="D22" s="39" t="s">
        <v>59</v>
      </c>
      <c r="E22" s="39" t="s">
        <v>60</v>
      </c>
      <c r="F22" s="39" t="s">
        <v>61</v>
      </c>
      <c r="G22" s="39" t="s">
        <v>62</v>
      </c>
      <c r="H22" s="39" t="s">
        <v>63</v>
      </c>
      <c r="I22" s="39" t="s">
        <v>64</v>
      </c>
      <c r="J22" s="283" t="s">
        <v>65</v>
      </c>
      <c r="K22" s="283"/>
      <c r="L22" s="283"/>
      <c r="M22" s="283"/>
      <c r="N22" s="283"/>
      <c r="O22" s="283"/>
      <c r="P22" s="283"/>
      <c r="Q22" s="283"/>
      <c r="R22" s="2"/>
      <c r="S22" s="2"/>
      <c r="T22" s="2"/>
      <c r="U22" s="2"/>
      <c r="V22" s="2"/>
      <c r="W22" s="2"/>
      <c r="X22" s="2"/>
      <c r="Y22" s="2"/>
    </row>
    <row r="23" spans="1:25" x14ac:dyDescent="0.25">
      <c r="A23" s="2"/>
      <c r="B23" s="17">
        <f t="shared" ref="B23:B78" si="0">LEN(C23)</f>
        <v>6</v>
      </c>
      <c r="C23" s="40" t="s">
        <v>273</v>
      </c>
      <c r="D23" s="41"/>
      <c r="E23" s="90">
        <f>PS!C7</f>
        <v>1.1285450000000001E-2</v>
      </c>
      <c r="F23" s="43"/>
      <c r="G23" s="44"/>
      <c r="H23" s="45" t="s">
        <v>361</v>
      </c>
      <c r="I23" s="43" t="s">
        <v>362</v>
      </c>
      <c r="J23" s="284" t="s">
        <v>363</v>
      </c>
      <c r="K23" s="284"/>
      <c r="L23" s="284"/>
      <c r="M23" s="284"/>
      <c r="N23" s="284"/>
      <c r="O23" s="284"/>
      <c r="P23" s="284"/>
      <c r="Q23" s="284"/>
      <c r="R23" s="2"/>
      <c r="S23" s="2"/>
      <c r="T23" s="2"/>
      <c r="U23" s="2"/>
      <c r="V23" s="2"/>
      <c r="W23" s="2"/>
      <c r="X23" s="2"/>
      <c r="Y23" s="2"/>
    </row>
    <row r="24" spans="1:25" x14ac:dyDescent="0.25">
      <c r="A24" s="2"/>
      <c r="B24" s="17">
        <f t="shared" si="0"/>
        <v>8</v>
      </c>
      <c r="C24" s="40" t="s">
        <v>274</v>
      </c>
      <c r="D24" s="41"/>
      <c r="E24" s="90">
        <f>PS!C8</f>
        <v>-9.7930059999999999E-3</v>
      </c>
      <c r="F24" s="43"/>
      <c r="G24" s="44"/>
      <c r="H24" s="45" t="s">
        <v>361</v>
      </c>
      <c r="I24" s="43" t="s">
        <v>362</v>
      </c>
      <c r="J24" s="284" t="s">
        <v>364</v>
      </c>
      <c r="K24" s="284"/>
      <c r="L24" s="284"/>
      <c r="M24" s="284"/>
      <c r="N24" s="284"/>
      <c r="O24" s="284"/>
      <c r="P24" s="284"/>
      <c r="Q24" s="284"/>
      <c r="R24" s="2"/>
      <c r="S24" s="2"/>
      <c r="T24" s="2"/>
      <c r="U24" s="2"/>
      <c r="V24" s="2"/>
      <c r="W24" s="2"/>
      <c r="X24" s="2"/>
      <c r="Y24" s="2"/>
    </row>
    <row r="25" spans="1:25" x14ac:dyDescent="0.25">
      <c r="A25" s="2"/>
      <c r="B25" s="17">
        <f t="shared" si="0"/>
        <v>11</v>
      </c>
      <c r="C25" s="40" t="s">
        <v>277</v>
      </c>
      <c r="D25" s="41"/>
      <c r="E25" s="90">
        <f>PS!C9</f>
        <v>5.1061849999999999E-2</v>
      </c>
      <c r="F25" s="43"/>
      <c r="G25" s="44"/>
      <c r="H25" s="45" t="s">
        <v>361</v>
      </c>
      <c r="I25" s="43" t="s">
        <v>362</v>
      </c>
      <c r="J25" s="284" t="s">
        <v>365</v>
      </c>
      <c r="K25" s="284"/>
      <c r="L25" s="284"/>
      <c r="M25" s="284"/>
      <c r="N25" s="284"/>
      <c r="O25" s="284"/>
      <c r="P25" s="284"/>
      <c r="Q25" s="284"/>
      <c r="R25" s="2"/>
      <c r="S25" s="2"/>
      <c r="T25" s="2"/>
      <c r="U25" s="2"/>
      <c r="V25" s="2"/>
      <c r="W25" s="2"/>
      <c r="X25" s="2"/>
      <c r="Y25" s="2"/>
    </row>
    <row r="26" spans="1:25" x14ac:dyDescent="0.25">
      <c r="A26" s="2"/>
      <c r="B26" s="17">
        <f t="shared" si="0"/>
        <v>11</v>
      </c>
      <c r="C26" s="40" t="s">
        <v>279</v>
      </c>
      <c r="D26" s="41"/>
      <c r="E26" s="90">
        <f>PS!C10</f>
        <v>3.8635500000000003E-2</v>
      </c>
      <c r="F26" s="43"/>
      <c r="G26" s="44"/>
      <c r="H26" s="45" t="s">
        <v>361</v>
      </c>
      <c r="I26" s="43" t="s">
        <v>362</v>
      </c>
      <c r="J26" s="284" t="s">
        <v>366</v>
      </c>
      <c r="K26" s="284"/>
      <c r="L26" s="284"/>
      <c r="M26" s="284"/>
      <c r="N26" s="284"/>
      <c r="O26" s="284"/>
      <c r="P26" s="284"/>
      <c r="Q26" s="284"/>
      <c r="R26" s="2"/>
      <c r="S26" s="2"/>
      <c r="T26" s="2"/>
      <c r="U26" s="2"/>
      <c r="V26" s="2"/>
      <c r="W26" s="2"/>
      <c r="X26" s="2"/>
      <c r="Y26" s="2"/>
    </row>
    <row r="27" spans="1:25" x14ac:dyDescent="0.25">
      <c r="A27" s="2"/>
      <c r="B27" s="17">
        <f t="shared" si="0"/>
        <v>11</v>
      </c>
      <c r="C27" s="40" t="s">
        <v>280</v>
      </c>
      <c r="D27" s="41"/>
      <c r="E27" s="90">
        <f>PS!C11</f>
        <v>0.93395700000000004</v>
      </c>
      <c r="F27" s="43"/>
      <c r="G27" s="44"/>
      <c r="H27" s="45" t="s">
        <v>361</v>
      </c>
      <c r="I27" s="43" t="s">
        <v>362</v>
      </c>
      <c r="J27" s="284" t="s">
        <v>367</v>
      </c>
      <c r="K27" s="284"/>
      <c r="L27" s="284"/>
      <c r="M27" s="284"/>
      <c r="N27" s="284"/>
      <c r="O27" s="284"/>
      <c r="P27" s="284"/>
      <c r="Q27" s="284"/>
      <c r="R27" s="2"/>
      <c r="S27" s="2"/>
      <c r="T27" s="2"/>
      <c r="U27" s="2"/>
      <c r="V27" s="2"/>
      <c r="W27" s="2"/>
      <c r="X27" s="2"/>
      <c r="Y27" s="2"/>
    </row>
    <row r="28" spans="1:25" x14ac:dyDescent="0.25">
      <c r="A28" s="2"/>
      <c r="B28" s="17">
        <f t="shared" si="0"/>
        <v>10</v>
      </c>
      <c r="C28" s="40" t="s">
        <v>281</v>
      </c>
      <c r="D28" s="41"/>
      <c r="E28" s="90">
        <f>PS!C12</f>
        <v>1.3948179999999999</v>
      </c>
      <c r="F28" s="43"/>
      <c r="G28" s="44"/>
      <c r="H28" s="45" t="s">
        <v>361</v>
      </c>
      <c r="I28" s="43" t="s">
        <v>362</v>
      </c>
      <c r="J28" s="284" t="s">
        <v>368</v>
      </c>
      <c r="K28" s="284"/>
      <c r="L28" s="284"/>
      <c r="M28" s="284"/>
      <c r="N28" s="284"/>
      <c r="O28" s="284"/>
      <c r="P28" s="284"/>
      <c r="Q28" s="284"/>
      <c r="R28" s="2"/>
      <c r="S28" s="2"/>
      <c r="T28" s="2"/>
      <c r="U28" s="2"/>
      <c r="V28" s="2"/>
      <c r="W28" s="2"/>
      <c r="X28" s="2"/>
      <c r="Y28" s="2"/>
    </row>
    <row r="29" spans="1:25" x14ac:dyDescent="0.25">
      <c r="A29" s="2"/>
      <c r="B29" s="17">
        <f t="shared" si="0"/>
        <v>10</v>
      </c>
      <c r="C29" s="40" t="s">
        <v>275</v>
      </c>
      <c r="D29" s="41"/>
      <c r="E29" s="90">
        <f>PS!C13</f>
        <v>-2.0346230000000002E-3</v>
      </c>
      <c r="F29" s="43"/>
      <c r="G29" s="44"/>
      <c r="H29" s="45" t="s">
        <v>361</v>
      </c>
      <c r="I29" s="43" t="s">
        <v>362</v>
      </c>
      <c r="J29" s="284" t="s">
        <v>369</v>
      </c>
      <c r="K29" s="284"/>
      <c r="L29" s="284"/>
      <c r="M29" s="284"/>
      <c r="N29" s="284"/>
      <c r="O29" s="284"/>
      <c r="P29" s="284"/>
      <c r="Q29" s="284"/>
      <c r="R29" s="2"/>
      <c r="S29" s="2"/>
      <c r="T29" s="2"/>
      <c r="U29" s="2"/>
      <c r="V29" s="2"/>
      <c r="W29" s="2"/>
      <c r="X29" s="2"/>
      <c r="Y29" s="2"/>
    </row>
    <row r="30" spans="1:25" x14ac:dyDescent="0.25">
      <c r="A30" s="2"/>
      <c r="B30" s="17">
        <f t="shared" si="0"/>
        <v>12</v>
      </c>
      <c r="C30" s="40" t="s">
        <v>276</v>
      </c>
      <c r="D30" s="41"/>
      <c r="E30" s="90">
        <f>PS!C14</f>
        <v>7.5727520000000006E-2</v>
      </c>
      <c r="F30" s="43"/>
      <c r="G30" s="44"/>
      <c r="H30" s="45" t="s">
        <v>361</v>
      </c>
      <c r="I30" s="43" t="s">
        <v>362</v>
      </c>
      <c r="J30" s="284" t="s">
        <v>370</v>
      </c>
      <c r="K30" s="284"/>
      <c r="L30" s="284"/>
      <c r="M30" s="284"/>
      <c r="N30" s="284"/>
      <c r="O30" s="284"/>
      <c r="P30" s="284"/>
      <c r="Q30" s="284"/>
      <c r="R30" s="2"/>
      <c r="S30" s="2"/>
      <c r="T30" s="2"/>
      <c r="U30" s="2"/>
      <c r="V30" s="2"/>
      <c r="W30" s="2"/>
      <c r="X30" s="2"/>
      <c r="Y30" s="2"/>
    </row>
    <row r="31" spans="1:25" x14ac:dyDescent="0.25">
      <c r="A31" s="2"/>
      <c r="B31" s="17">
        <f t="shared" si="0"/>
        <v>5</v>
      </c>
      <c r="C31" s="40" t="s">
        <v>282</v>
      </c>
      <c r="D31" s="41"/>
      <c r="E31" s="90">
        <f>PS!C15</f>
        <v>1.265112E-2</v>
      </c>
      <c r="F31" s="43"/>
      <c r="G31" s="44"/>
      <c r="H31" s="45" t="s">
        <v>361</v>
      </c>
      <c r="I31" s="43" t="s">
        <v>362</v>
      </c>
      <c r="J31" s="284" t="s">
        <v>371</v>
      </c>
      <c r="K31" s="284"/>
      <c r="L31" s="284"/>
      <c r="M31" s="284"/>
      <c r="N31" s="284"/>
      <c r="O31" s="284"/>
      <c r="P31" s="284"/>
      <c r="Q31" s="284"/>
      <c r="R31" s="2"/>
      <c r="S31" s="2"/>
      <c r="T31" s="2"/>
      <c r="U31" s="2"/>
      <c r="V31" s="2"/>
      <c r="W31" s="2"/>
      <c r="X31" s="2"/>
      <c r="Y31" s="2"/>
    </row>
    <row r="32" spans="1:25" x14ac:dyDescent="0.25">
      <c r="A32" s="2"/>
      <c r="B32" s="17">
        <f t="shared" si="0"/>
        <v>6</v>
      </c>
      <c r="C32" s="40" t="s">
        <v>283</v>
      </c>
      <c r="D32" s="41"/>
      <c r="E32" s="90">
        <f>PS!C16</f>
        <v>-1.006646E-15</v>
      </c>
      <c r="F32" s="43"/>
      <c r="G32" s="44"/>
      <c r="H32" s="45" t="s">
        <v>361</v>
      </c>
      <c r="I32" s="43" t="s">
        <v>362</v>
      </c>
      <c r="J32" s="284" t="s">
        <v>372</v>
      </c>
      <c r="K32" s="284"/>
      <c r="L32" s="284"/>
      <c r="M32" s="284"/>
      <c r="N32" s="284"/>
      <c r="O32" s="284"/>
      <c r="P32" s="284"/>
      <c r="Q32" s="284"/>
      <c r="R32" s="2"/>
      <c r="S32" s="2"/>
      <c r="T32" s="2"/>
      <c r="U32" s="2"/>
      <c r="V32" s="2"/>
      <c r="W32" s="2"/>
      <c r="X32" s="2"/>
      <c r="Y32" s="2"/>
    </row>
    <row r="33" spans="1:25" x14ac:dyDescent="0.25">
      <c r="A33" s="2"/>
      <c r="B33" s="17">
        <f t="shared" si="0"/>
        <v>10</v>
      </c>
      <c r="C33" s="40" t="s">
        <v>284</v>
      </c>
      <c r="D33" s="41"/>
      <c r="E33" s="90">
        <f>PS!C17</f>
        <v>-5.375722E-7</v>
      </c>
      <c r="F33" s="43"/>
      <c r="G33" s="44"/>
      <c r="H33" s="45" t="s">
        <v>361</v>
      </c>
      <c r="I33" s="43" t="s">
        <v>362</v>
      </c>
      <c r="J33" s="284" t="s">
        <v>373</v>
      </c>
      <c r="K33" s="284"/>
      <c r="L33" s="284"/>
      <c r="M33" s="284"/>
      <c r="N33" s="284"/>
      <c r="O33" s="284"/>
      <c r="P33" s="284"/>
      <c r="Q33" s="284"/>
      <c r="R33" s="2"/>
      <c r="S33" s="2"/>
      <c r="T33" s="2"/>
      <c r="U33" s="2"/>
      <c r="V33" s="2"/>
      <c r="W33" s="2"/>
      <c r="X33" s="2"/>
      <c r="Y33" s="2"/>
    </row>
    <row r="34" spans="1:25" x14ac:dyDescent="0.25">
      <c r="A34" s="2"/>
      <c r="B34" s="17">
        <f t="shared" si="0"/>
        <v>8</v>
      </c>
      <c r="C34" s="40" t="s">
        <v>278</v>
      </c>
      <c r="D34" s="41"/>
      <c r="E34" s="90">
        <f>PS!C18</f>
        <v>25.358180000000001</v>
      </c>
      <c r="F34" s="43"/>
      <c r="G34" s="44"/>
      <c r="H34" s="45" t="s">
        <v>361</v>
      </c>
      <c r="I34" s="43" t="s">
        <v>362</v>
      </c>
      <c r="J34" s="284" t="s">
        <v>374</v>
      </c>
      <c r="K34" s="284"/>
      <c r="L34" s="284"/>
      <c r="M34" s="284"/>
      <c r="N34" s="284"/>
      <c r="O34" s="284"/>
      <c r="P34" s="284"/>
      <c r="Q34" s="284"/>
      <c r="R34" s="2"/>
      <c r="S34" s="2"/>
      <c r="T34" s="2"/>
      <c r="U34" s="2"/>
      <c r="V34" s="2"/>
      <c r="W34" s="2"/>
      <c r="X34" s="2"/>
      <c r="Y34" s="2"/>
    </row>
    <row r="35" spans="1:25" x14ac:dyDescent="0.25">
      <c r="A35" s="2"/>
      <c r="B35" s="17">
        <f t="shared" si="0"/>
        <v>11</v>
      </c>
      <c r="C35" s="40" t="s">
        <v>285</v>
      </c>
      <c r="D35" s="41"/>
      <c r="E35" s="90">
        <f>PS!C19</f>
        <v>5.7363309999999997E-4</v>
      </c>
      <c r="F35" s="43"/>
      <c r="G35" s="44"/>
      <c r="H35" s="45" t="s">
        <v>361</v>
      </c>
      <c r="I35" s="43" t="s">
        <v>362</v>
      </c>
      <c r="J35" s="284" t="s">
        <v>375</v>
      </c>
      <c r="K35" s="284"/>
      <c r="L35" s="284"/>
      <c r="M35" s="284"/>
      <c r="N35" s="284"/>
      <c r="O35" s="284"/>
      <c r="P35" s="284"/>
      <c r="Q35" s="284"/>
      <c r="R35" s="2"/>
      <c r="S35" s="2"/>
      <c r="T35" s="2"/>
      <c r="U35" s="2"/>
      <c r="V35" s="2"/>
      <c r="W35" s="2"/>
      <c r="X35" s="2"/>
      <c r="Y35" s="2"/>
    </row>
    <row r="36" spans="1:25" x14ac:dyDescent="0.25">
      <c r="A36" s="2"/>
      <c r="B36" s="17">
        <f t="shared" si="0"/>
        <v>8</v>
      </c>
      <c r="C36" s="40" t="s">
        <v>286</v>
      </c>
      <c r="D36" s="41"/>
      <c r="E36" s="90">
        <f>PS!C20</f>
        <v>8.294E-8</v>
      </c>
      <c r="F36" s="43"/>
      <c r="G36" s="44"/>
      <c r="H36" s="45" t="s">
        <v>361</v>
      </c>
      <c r="I36" s="43" t="s">
        <v>362</v>
      </c>
      <c r="J36" s="284" t="s">
        <v>376</v>
      </c>
      <c r="K36" s="284"/>
      <c r="L36" s="284"/>
      <c r="M36" s="284"/>
      <c r="N36" s="284"/>
      <c r="O36" s="284"/>
      <c r="P36" s="284"/>
      <c r="Q36" s="284"/>
      <c r="R36" s="2"/>
      <c r="S36" s="2"/>
      <c r="T36" s="2"/>
      <c r="U36" s="2"/>
      <c r="V36" s="2"/>
      <c r="W36" s="2"/>
      <c r="X36" s="2"/>
      <c r="Y36" s="2"/>
    </row>
    <row r="37" spans="1:25" x14ac:dyDescent="0.25">
      <c r="A37" s="2"/>
      <c r="B37" s="17">
        <f t="shared" si="0"/>
        <v>7</v>
      </c>
      <c r="C37" s="40" t="s">
        <v>287</v>
      </c>
      <c r="D37" s="41"/>
      <c r="E37" s="90">
        <f>PS!C21</f>
        <v>2.2960000000000003</v>
      </c>
      <c r="F37" s="43"/>
      <c r="G37" s="44"/>
      <c r="H37" s="45" t="s">
        <v>361</v>
      </c>
      <c r="I37" s="43" t="s">
        <v>362</v>
      </c>
      <c r="J37" s="284" t="s">
        <v>377</v>
      </c>
      <c r="K37" s="284"/>
      <c r="L37" s="284"/>
      <c r="M37" s="284"/>
      <c r="N37" s="284"/>
      <c r="O37" s="284"/>
      <c r="P37" s="284"/>
      <c r="Q37" s="284"/>
      <c r="R37" s="2"/>
      <c r="S37" s="2"/>
      <c r="T37" s="2"/>
      <c r="U37" s="2"/>
      <c r="V37" s="2"/>
      <c r="W37" s="2"/>
      <c r="X37" s="2"/>
      <c r="Y37" s="2"/>
    </row>
    <row r="38" spans="1:25" x14ac:dyDescent="0.25">
      <c r="A38" s="2"/>
      <c r="B38" s="17">
        <f t="shared" si="0"/>
        <v>6</v>
      </c>
      <c r="C38" s="40" t="s">
        <v>288</v>
      </c>
      <c r="D38" s="41"/>
      <c r="E38" s="90">
        <f>PS!C22</f>
        <v>3.7240000000000002E-2</v>
      </c>
      <c r="F38" s="43"/>
      <c r="G38" s="44"/>
      <c r="H38" s="45" t="s">
        <v>361</v>
      </c>
      <c r="I38" s="43" t="s">
        <v>362</v>
      </c>
      <c r="J38" s="284" t="s">
        <v>378</v>
      </c>
      <c r="K38" s="284"/>
      <c r="L38" s="284"/>
      <c r="M38" s="284"/>
      <c r="N38" s="284"/>
      <c r="O38" s="284"/>
      <c r="P38" s="284"/>
      <c r="Q38" s="284"/>
      <c r="R38" s="2"/>
      <c r="S38" s="2"/>
      <c r="T38" s="2"/>
      <c r="U38" s="2"/>
      <c r="V38" s="2"/>
      <c r="W38" s="2"/>
      <c r="X38" s="2"/>
      <c r="Y38" s="2"/>
    </row>
    <row r="39" spans="1:25" x14ac:dyDescent="0.25">
      <c r="A39" s="2"/>
      <c r="B39" s="17">
        <f t="shared" si="0"/>
        <v>6</v>
      </c>
      <c r="C39" s="40" t="s">
        <v>289</v>
      </c>
      <c r="D39" s="41"/>
      <c r="E39" s="90">
        <f>PS!C23</f>
        <v>2.7230000000000002E-7</v>
      </c>
      <c r="F39" s="43"/>
      <c r="G39" s="44"/>
      <c r="H39" s="45" t="s">
        <v>361</v>
      </c>
      <c r="I39" s="43" t="s">
        <v>362</v>
      </c>
      <c r="J39" s="284" t="s">
        <v>379</v>
      </c>
      <c r="K39" s="284"/>
      <c r="L39" s="284"/>
      <c r="M39" s="284"/>
      <c r="N39" s="284"/>
      <c r="O39" s="284"/>
      <c r="P39" s="284"/>
      <c r="Q39" s="284"/>
      <c r="R39" s="2"/>
      <c r="S39" s="2"/>
      <c r="T39" s="2"/>
      <c r="U39" s="2"/>
      <c r="V39" s="2"/>
      <c r="W39" s="2"/>
      <c r="X39" s="2"/>
      <c r="Y39" s="2"/>
    </row>
    <row r="40" spans="1:25" x14ac:dyDescent="0.25">
      <c r="A40" s="2"/>
      <c r="B40" s="17">
        <f t="shared" si="0"/>
        <v>11</v>
      </c>
      <c r="C40" s="40" t="s">
        <v>290</v>
      </c>
      <c r="D40" s="41"/>
      <c r="E40" s="90">
        <f>PS!C24</f>
        <v>1.764E-12</v>
      </c>
      <c r="F40" s="43"/>
      <c r="G40" s="44"/>
      <c r="H40" s="45" t="s">
        <v>361</v>
      </c>
      <c r="I40" s="43" t="s">
        <v>362</v>
      </c>
      <c r="J40" s="284" t="s">
        <v>380</v>
      </c>
      <c r="K40" s="284"/>
      <c r="L40" s="284"/>
      <c r="M40" s="284"/>
      <c r="N40" s="284"/>
      <c r="O40" s="284"/>
      <c r="P40" s="284"/>
      <c r="Q40" s="284"/>
      <c r="R40" s="2"/>
      <c r="S40" s="2"/>
      <c r="T40" s="2"/>
      <c r="U40" s="2"/>
      <c r="V40" s="2"/>
      <c r="W40" s="2"/>
      <c r="X40" s="2"/>
      <c r="Y40" s="2"/>
    </row>
    <row r="41" spans="1:25" x14ac:dyDescent="0.25">
      <c r="A41" s="2"/>
      <c r="B41" s="17">
        <f t="shared" si="0"/>
        <v>7</v>
      </c>
      <c r="C41" s="40" t="s">
        <v>291</v>
      </c>
      <c r="D41" s="41"/>
      <c r="E41" s="90">
        <f>PS!C25</f>
        <v>4.8480000000000003E-5</v>
      </c>
      <c r="F41" s="43"/>
      <c r="G41" s="44"/>
      <c r="H41" s="45" t="s">
        <v>361</v>
      </c>
      <c r="I41" s="43" t="s">
        <v>362</v>
      </c>
      <c r="J41" s="284" t="s">
        <v>381</v>
      </c>
      <c r="K41" s="284"/>
      <c r="L41" s="284"/>
      <c r="M41" s="284"/>
      <c r="N41" s="284"/>
      <c r="O41" s="284"/>
      <c r="P41" s="284"/>
      <c r="Q41" s="284"/>
      <c r="R41" s="2"/>
      <c r="S41" s="2"/>
      <c r="T41" s="2"/>
      <c r="U41" s="2"/>
      <c r="V41" s="2"/>
      <c r="W41" s="2"/>
      <c r="X41" s="2"/>
      <c r="Y41" s="2"/>
    </row>
    <row r="42" spans="1:25" x14ac:dyDescent="0.25">
      <c r="A42" s="2"/>
      <c r="B42" s="17">
        <f t="shared" si="0"/>
        <v>7</v>
      </c>
      <c r="C42" s="40" t="s">
        <v>292</v>
      </c>
      <c r="D42" s="41"/>
      <c r="E42" s="90">
        <f>PS!C26</f>
        <v>9.0329999999999997E-5</v>
      </c>
      <c r="F42" s="43"/>
      <c r="G42" s="44"/>
      <c r="H42" s="45" t="s">
        <v>361</v>
      </c>
      <c r="I42" s="43" t="s">
        <v>362</v>
      </c>
      <c r="J42" s="284" t="s">
        <v>382</v>
      </c>
      <c r="K42" s="284"/>
      <c r="L42" s="284"/>
      <c r="M42" s="284"/>
      <c r="N42" s="284"/>
      <c r="O42" s="284"/>
      <c r="P42" s="284"/>
      <c r="Q42" s="284"/>
      <c r="R42" s="2"/>
      <c r="S42" s="2"/>
      <c r="T42" s="2"/>
      <c r="U42" s="2"/>
      <c r="V42" s="2"/>
      <c r="W42" s="2"/>
      <c r="X42" s="2"/>
      <c r="Y42" s="2"/>
    </row>
    <row r="43" spans="1:25" x14ac:dyDescent="0.25">
      <c r="A43" s="2"/>
      <c r="B43" s="17">
        <f t="shared" si="0"/>
        <v>10</v>
      </c>
      <c r="C43" s="40" t="s">
        <v>293</v>
      </c>
      <c r="D43" s="41"/>
      <c r="E43" s="90">
        <f>PS!C27</f>
        <v>4.0080000000000004E-6</v>
      </c>
      <c r="F43" s="43"/>
      <c r="G43" s="44"/>
      <c r="H43" s="45" t="s">
        <v>361</v>
      </c>
      <c r="I43" s="43" t="s">
        <v>362</v>
      </c>
      <c r="J43" s="284" t="s">
        <v>383</v>
      </c>
      <c r="K43" s="284"/>
      <c r="L43" s="284"/>
      <c r="M43" s="284"/>
      <c r="N43" s="284"/>
      <c r="O43" s="284"/>
      <c r="P43" s="284"/>
      <c r="Q43" s="284"/>
      <c r="R43" s="2"/>
      <c r="S43" s="2"/>
      <c r="T43" s="2"/>
      <c r="U43" s="2"/>
      <c r="V43" s="2"/>
      <c r="W43" s="2"/>
      <c r="X43" s="2"/>
      <c r="Y43" s="2"/>
    </row>
    <row r="44" spans="1:25" x14ac:dyDescent="0.25">
      <c r="A44" s="2"/>
      <c r="B44" s="17">
        <f t="shared" si="0"/>
        <v>8</v>
      </c>
      <c r="C44" s="40" t="s">
        <v>294</v>
      </c>
      <c r="D44" s="41"/>
      <c r="E44" s="90">
        <f>PS!C28</f>
        <v>8.7360000000000009E-8</v>
      </c>
      <c r="F44" s="43"/>
      <c r="G44" s="44"/>
      <c r="H44" s="45" t="s">
        <v>361</v>
      </c>
      <c r="I44" s="43" t="s">
        <v>362</v>
      </c>
      <c r="J44" s="284" t="s">
        <v>384</v>
      </c>
      <c r="K44" s="284"/>
      <c r="L44" s="284"/>
      <c r="M44" s="284"/>
      <c r="N44" s="284"/>
      <c r="O44" s="284"/>
      <c r="P44" s="284"/>
      <c r="Q44" s="284"/>
      <c r="R44" s="2"/>
      <c r="S44" s="2"/>
      <c r="T44" s="2"/>
      <c r="U44" s="2"/>
      <c r="V44" s="2"/>
      <c r="W44" s="2"/>
      <c r="X44" s="2"/>
      <c r="Y44" s="2"/>
    </row>
    <row r="45" spans="1:25" x14ac:dyDescent="0.25">
      <c r="A45" s="2"/>
      <c r="B45" s="17">
        <f t="shared" si="0"/>
        <v>7</v>
      </c>
      <c r="C45" s="40" t="s">
        <v>386</v>
      </c>
      <c r="D45" s="41"/>
      <c r="E45" s="90">
        <f>PS!C29</f>
        <v>6.1449999999999994E-3</v>
      </c>
      <c r="F45" s="43"/>
      <c r="G45" s="44"/>
      <c r="H45" s="45" t="s">
        <v>361</v>
      </c>
      <c r="I45" s="43" t="s">
        <v>362</v>
      </c>
      <c r="J45" s="284" t="s">
        <v>385</v>
      </c>
      <c r="K45" s="284"/>
      <c r="L45" s="284"/>
      <c r="M45" s="284"/>
      <c r="N45" s="284"/>
      <c r="O45" s="284"/>
      <c r="P45" s="284"/>
      <c r="Q45" s="284"/>
      <c r="R45" s="2"/>
      <c r="S45" s="2"/>
      <c r="T45" s="2"/>
      <c r="U45" s="2"/>
      <c r="V45" s="2"/>
      <c r="W45" s="2"/>
      <c r="X45" s="2"/>
      <c r="Y45" s="2"/>
    </row>
    <row r="46" spans="1:25" x14ac:dyDescent="0.25">
      <c r="A46" s="2"/>
      <c r="B46" s="17">
        <f t="shared" si="0"/>
        <v>7</v>
      </c>
      <c r="C46" s="40" t="s">
        <v>296</v>
      </c>
      <c r="D46" s="41"/>
      <c r="E46" s="90">
        <f>PS!C30</f>
        <v>0</v>
      </c>
      <c r="F46" s="43"/>
      <c r="G46" s="44"/>
      <c r="H46" s="45" t="s">
        <v>361</v>
      </c>
      <c r="I46" s="43" t="s">
        <v>362</v>
      </c>
      <c r="J46" s="284" t="s">
        <v>387</v>
      </c>
      <c r="K46" s="284"/>
      <c r="L46" s="284"/>
      <c r="M46" s="284"/>
      <c r="N46" s="284"/>
      <c r="O46" s="284"/>
      <c r="P46" s="284"/>
      <c r="Q46" s="284"/>
      <c r="R46" s="2"/>
      <c r="S46" s="2"/>
      <c r="T46" s="2"/>
      <c r="U46" s="2"/>
      <c r="V46" s="2"/>
      <c r="W46" s="2"/>
      <c r="X46" s="2"/>
      <c r="Y46" s="2"/>
    </row>
    <row r="47" spans="1:25" x14ac:dyDescent="0.25">
      <c r="A47" s="2"/>
      <c r="B47" s="17">
        <f t="shared" si="0"/>
        <v>7</v>
      </c>
      <c r="C47" s="40" t="s">
        <v>454</v>
      </c>
      <c r="D47" s="41"/>
      <c r="E47" s="90">
        <f>PS!C31</f>
        <v>3.2210000000000003E-3</v>
      </c>
      <c r="F47" s="43"/>
      <c r="G47" s="44"/>
      <c r="H47" s="45" t="s">
        <v>361</v>
      </c>
      <c r="I47" s="43" t="s">
        <v>362</v>
      </c>
      <c r="J47" s="284" t="s">
        <v>388</v>
      </c>
      <c r="K47" s="284"/>
      <c r="L47" s="284"/>
      <c r="M47" s="284"/>
      <c r="N47" s="284"/>
      <c r="O47" s="284"/>
      <c r="P47" s="284"/>
      <c r="Q47" s="284"/>
      <c r="R47" s="2"/>
      <c r="S47" s="2"/>
      <c r="T47" s="2"/>
      <c r="U47" s="2"/>
      <c r="V47" s="2"/>
      <c r="W47" s="2"/>
      <c r="X47" s="2"/>
      <c r="Y47" s="2"/>
    </row>
    <row r="48" spans="1:25" x14ac:dyDescent="0.25">
      <c r="A48" s="2"/>
      <c r="B48" s="17">
        <f t="shared" si="0"/>
        <v>7</v>
      </c>
      <c r="C48" s="40" t="s">
        <v>455</v>
      </c>
      <c r="D48" s="41"/>
      <c r="E48" s="90">
        <f>PS!C32</f>
        <v>7.0699999999999997E-5</v>
      </c>
      <c r="F48" s="43"/>
      <c r="G48" s="44"/>
      <c r="H48" s="45" t="s">
        <v>361</v>
      </c>
      <c r="I48" s="43" t="s">
        <v>362</v>
      </c>
      <c r="J48" s="284" t="s">
        <v>389</v>
      </c>
      <c r="K48" s="284"/>
      <c r="L48" s="284"/>
      <c r="M48" s="284"/>
      <c r="N48" s="284"/>
      <c r="O48" s="284"/>
      <c r="P48" s="284"/>
      <c r="Q48" s="284"/>
      <c r="R48" s="2"/>
      <c r="S48" s="2"/>
      <c r="T48" s="2"/>
      <c r="U48" s="2"/>
      <c r="V48" s="2"/>
      <c r="W48" s="2"/>
      <c r="X48" s="2"/>
      <c r="Y48" s="2"/>
    </row>
    <row r="49" spans="1:25" x14ac:dyDescent="0.25">
      <c r="A49" s="2"/>
      <c r="B49" s="17">
        <f t="shared" si="0"/>
        <v>9</v>
      </c>
      <c r="C49" s="40" t="s">
        <v>299</v>
      </c>
      <c r="D49" s="41"/>
      <c r="E49" s="90">
        <f>PS!C33</f>
        <v>1.983E-4</v>
      </c>
      <c r="F49" s="43"/>
      <c r="G49" s="44"/>
      <c r="H49" s="45" t="s">
        <v>361</v>
      </c>
      <c r="I49" s="43" t="s">
        <v>362</v>
      </c>
      <c r="J49" s="284" t="s">
        <v>390</v>
      </c>
      <c r="K49" s="284"/>
      <c r="L49" s="284"/>
      <c r="M49" s="284"/>
      <c r="N49" s="284"/>
      <c r="O49" s="284"/>
      <c r="P49" s="284"/>
      <c r="Q49" s="284"/>
      <c r="R49" s="2"/>
      <c r="S49" s="2"/>
      <c r="T49" s="2"/>
      <c r="U49" s="2"/>
      <c r="V49" s="2"/>
      <c r="W49" s="2"/>
      <c r="X49" s="2"/>
      <c r="Y49" s="2"/>
    </row>
    <row r="50" spans="1:25" x14ac:dyDescent="0.25">
      <c r="A50" s="2"/>
      <c r="B50" s="17">
        <f t="shared" si="0"/>
        <v>6</v>
      </c>
      <c r="C50" s="40" t="s">
        <v>300</v>
      </c>
      <c r="D50" s="41"/>
      <c r="E50" s="90">
        <f>PS!C34</f>
        <v>1.732E-3</v>
      </c>
      <c r="F50" s="43"/>
      <c r="G50" s="44"/>
      <c r="H50" s="45" t="s">
        <v>361</v>
      </c>
      <c r="I50" s="43" t="s">
        <v>362</v>
      </c>
      <c r="J50" s="284" t="s">
        <v>391</v>
      </c>
      <c r="K50" s="284"/>
      <c r="L50" s="284"/>
      <c r="M50" s="284"/>
      <c r="N50" s="284"/>
      <c r="O50" s="284"/>
      <c r="P50" s="284"/>
      <c r="Q50" s="284"/>
      <c r="R50" s="2"/>
      <c r="S50" s="2"/>
      <c r="T50" s="2"/>
      <c r="U50" s="2"/>
      <c r="V50" s="2"/>
      <c r="W50" s="2"/>
      <c r="X50" s="2"/>
      <c r="Y50" s="2"/>
    </row>
    <row r="51" spans="1:25" x14ac:dyDescent="0.25">
      <c r="A51" s="2"/>
      <c r="B51" s="17">
        <f t="shared" si="0"/>
        <v>7</v>
      </c>
      <c r="C51" s="40" t="s">
        <v>301</v>
      </c>
      <c r="D51" s="41"/>
      <c r="E51" s="90">
        <f>PS!C35</f>
        <v>3.5460000000000001E-3</v>
      </c>
      <c r="F51" s="43"/>
      <c r="G51" s="44"/>
      <c r="H51" s="45" t="s">
        <v>361</v>
      </c>
      <c r="I51" s="43" t="s">
        <v>362</v>
      </c>
      <c r="J51" s="284" t="s">
        <v>392</v>
      </c>
      <c r="K51" s="284"/>
      <c r="L51" s="284"/>
      <c r="M51" s="284"/>
      <c r="N51" s="284"/>
      <c r="O51" s="284"/>
      <c r="P51" s="284"/>
      <c r="Q51" s="284"/>
      <c r="R51" s="2"/>
      <c r="S51" s="2"/>
      <c r="T51" s="2"/>
      <c r="U51" s="2"/>
      <c r="V51" s="2"/>
      <c r="W51" s="2"/>
      <c r="X51" s="2"/>
      <c r="Y51" s="2"/>
    </row>
    <row r="52" spans="1:25" x14ac:dyDescent="0.25">
      <c r="A52" s="2"/>
      <c r="B52" s="17">
        <f t="shared" si="0"/>
        <v>9</v>
      </c>
      <c r="C52" s="40" t="s">
        <v>302</v>
      </c>
      <c r="D52" s="41"/>
      <c r="E52" s="90">
        <f>PS!C36</f>
        <v>4.9029999999999996E-5</v>
      </c>
      <c r="F52" s="43"/>
      <c r="G52" s="44"/>
      <c r="H52" s="45" t="s">
        <v>361</v>
      </c>
      <c r="I52" s="43" t="s">
        <v>362</v>
      </c>
      <c r="J52" s="284" t="s">
        <v>394</v>
      </c>
      <c r="K52" s="284"/>
      <c r="L52" s="284"/>
      <c r="M52" s="284"/>
      <c r="N52" s="284"/>
      <c r="O52" s="284"/>
      <c r="P52" s="284"/>
      <c r="Q52" s="284"/>
      <c r="R52" s="2"/>
      <c r="S52" s="2"/>
      <c r="T52" s="2"/>
      <c r="U52" s="2"/>
      <c r="V52" s="2"/>
      <c r="W52" s="2"/>
      <c r="X52" s="2"/>
      <c r="Y52" s="2"/>
    </row>
    <row r="53" spans="1:25" x14ac:dyDescent="0.25">
      <c r="A53" s="2"/>
      <c r="B53" s="17">
        <f t="shared" si="0"/>
        <v>5</v>
      </c>
      <c r="C53" s="40" t="s">
        <v>304</v>
      </c>
      <c r="D53" s="41"/>
      <c r="E53" s="90">
        <f>PS!C37</f>
        <v>5.1750000000000004E-6</v>
      </c>
      <c r="F53" s="43"/>
      <c r="G53" s="44"/>
      <c r="H53" s="45" t="s">
        <v>361</v>
      </c>
      <c r="I53" s="43" t="s">
        <v>362</v>
      </c>
      <c r="J53" s="284" t="s">
        <v>393</v>
      </c>
      <c r="K53" s="284"/>
      <c r="L53" s="284"/>
      <c r="M53" s="284"/>
      <c r="N53" s="284"/>
      <c r="O53" s="284"/>
      <c r="P53" s="284"/>
      <c r="Q53" s="284"/>
      <c r="R53" s="2"/>
      <c r="S53" s="2"/>
      <c r="T53" s="2"/>
      <c r="U53" s="2"/>
      <c r="V53" s="2"/>
      <c r="W53" s="2"/>
      <c r="X53" s="2"/>
      <c r="Y53" s="2"/>
    </row>
    <row r="54" spans="1:25" x14ac:dyDescent="0.25">
      <c r="A54" s="2"/>
      <c r="B54" s="17">
        <f t="shared" si="0"/>
        <v>6</v>
      </c>
      <c r="C54" s="40" t="s">
        <v>306</v>
      </c>
      <c r="D54" s="41"/>
      <c r="E54" s="90">
        <f>PS!C38</f>
        <v>3.4700000000000006E-8</v>
      </c>
      <c r="F54" s="43"/>
      <c r="G54" s="44"/>
      <c r="H54" s="45" t="s">
        <v>361</v>
      </c>
      <c r="I54" s="43" t="s">
        <v>362</v>
      </c>
      <c r="J54" s="284" t="s">
        <v>395</v>
      </c>
      <c r="K54" s="284"/>
      <c r="L54" s="284"/>
      <c r="M54" s="284"/>
      <c r="N54" s="284"/>
      <c r="O54" s="284"/>
      <c r="P54" s="284"/>
      <c r="Q54" s="284"/>
      <c r="R54" s="2"/>
      <c r="S54" s="2"/>
      <c r="T54" s="2"/>
      <c r="U54" s="2"/>
      <c r="V54" s="2"/>
      <c r="W54" s="2"/>
      <c r="X54" s="2"/>
      <c r="Y54" s="2"/>
    </row>
    <row r="55" spans="1:25" x14ac:dyDescent="0.25">
      <c r="A55" s="2"/>
      <c r="B55" s="17">
        <f t="shared" si="0"/>
        <v>5</v>
      </c>
      <c r="C55" s="40" t="s">
        <v>305</v>
      </c>
      <c r="D55" s="41"/>
      <c r="E55" s="90">
        <f>PS!C39</f>
        <v>1.517E-4</v>
      </c>
      <c r="F55" s="43"/>
      <c r="G55" s="44"/>
      <c r="H55" s="45" t="s">
        <v>361</v>
      </c>
      <c r="I55" s="43" t="s">
        <v>362</v>
      </c>
      <c r="J55" s="284" t="s">
        <v>396</v>
      </c>
      <c r="K55" s="284"/>
      <c r="L55" s="284"/>
      <c r="M55" s="284"/>
      <c r="N55" s="284"/>
      <c r="O55" s="284"/>
      <c r="P55" s="284"/>
      <c r="Q55" s="284"/>
      <c r="R55" s="2"/>
      <c r="S55" s="2"/>
      <c r="T55" s="2"/>
      <c r="U55" s="2"/>
      <c r="V55" s="2"/>
      <c r="W55" s="2"/>
      <c r="X55" s="2"/>
      <c r="Y55" s="2"/>
    </row>
    <row r="56" spans="1:25" x14ac:dyDescent="0.25">
      <c r="A56" s="2"/>
      <c r="B56" s="17">
        <f t="shared" si="0"/>
        <v>4</v>
      </c>
      <c r="C56" s="40" t="s">
        <v>307</v>
      </c>
      <c r="D56" s="41"/>
      <c r="E56" s="90">
        <f>PS!C40</f>
        <v>1.8400000000000001E-10</v>
      </c>
      <c r="F56" s="43"/>
      <c r="G56" s="44"/>
      <c r="H56" s="45" t="s">
        <v>361</v>
      </c>
      <c r="I56" s="43" t="s">
        <v>362</v>
      </c>
      <c r="J56" s="284" t="s">
        <v>397</v>
      </c>
      <c r="K56" s="284"/>
      <c r="L56" s="284"/>
      <c r="M56" s="284"/>
      <c r="N56" s="284"/>
      <c r="O56" s="284"/>
      <c r="P56" s="284"/>
      <c r="Q56" s="284"/>
      <c r="R56" s="2"/>
      <c r="S56" s="2"/>
      <c r="T56" s="2"/>
      <c r="U56" s="2"/>
      <c r="V56" s="2"/>
      <c r="W56" s="2"/>
      <c r="X56" s="2"/>
      <c r="Y56" s="2"/>
    </row>
    <row r="57" spans="1:25" x14ac:dyDescent="0.25">
      <c r="A57" s="2"/>
      <c r="B57" s="17">
        <f t="shared" si="0"/>
        <v>4</v>
      </c>
      <c r="C57" s="40" t="s">
        <v>308</v>
      </c>
      <c r="D57" s="41"/>
      <c r="E57" s="90">
        <f>PS!C41</f>
        <v>2.8670000000000002E-6</v>
      </c>
      <c r="F57" s="43"/>
      <c r="G57" s="44"/>
      <c r="H57" s="45" t="s">
        <v>361</v>
      </c>
      <c r="I57" s="43" t="s">
        <v>362</v>
      </c>
      <c r="J57" s="284" t="s">
        <v>398</v>
      </c>
      <c r="K57" s="284"/>
      <c r="L57" s="284"/>
      <c r="M57" s="284"/>
      <c r="N57" s="284"/>
      <c r="O57" s="284"/>
      <c r="P57" s="284"/>
      <c r="Q57" s="284"/>
      <c r="R57" s="2"/>
      <c r="S57" s="2"/>
      <c r="T57" s="2"/>
      <c r="U57" s="2"/>
      <c r="V57" s="2"/>
      <c r="W57" s="2"/>
      <c r="X57" s="2"/>
      <c r="Y57" s="2"/>
    </row>
    <row r="58" spans="1:25" x14ac:dyDescent="0.25">
      <c r="A58" s="2"/>
      <c r="B58" s="17">
        <f t="shared" si="0"/>
        <v>8</v>
      </c>
      <c r="C58" s="40" t="s">
        <v>309</v>
      </c>
      <c r="D58" s="41"/>
      <c r="E58" s="90">
        <f>PS!C42</f>
        <v>0</v>
      </c>
      <c r="F58" s="43"/>
      <c r="G58" s="44"/>
      <c r="H58" s="45" t="s">
        <v>361</v>
      </c>
      <c r="I58" s="43" t="s">
        <v>362</v>
      </c>
      <c r="J58" s="284" t="s">
        <v>399</v>
      </c>
      <c r="K58" s="284"/>
      <c r="L58" s="284"/>
      <c r="M58" s="284"/>
      <c r="N58" s="284"/>
      <c r="O58" s="284"/>
      <c r="P58" s="284"/>
      <c r="Q58" s="284"/>
      <c r="R58" s="2"/>
      <c r="S58" s="2"/>
      <c r="T58" s="2"/>
      <c r="U58" s="2"/>
      <c r="V58" s="2"/>
      <c r="W58" s="2"/>
      <c r="X58" s="2"/>
      <c r="Y58" s="2"/>
    </row>
    <row r="59" spans="1:25" x14ac:dyDescent="0.25">
      <c r="A59" s="2"/>
      <c r="B59" s="17">
        <f t="shared" si="0"/>
        <v>6</v>
      </c>
      <c r="C59" s="40" t="s">
        <v>310</v>
      </c>
      <c r="D59" s="41"/>
      <c r="E59" s="90">
        <f>PS!C43</f>
        <v>1.1620000000000001E-7</v>
      </c>
      <c r="F59" s="43"/>
      <c r="G59" s="44"/>
      <c r="H59" s="45" t="s">
        <v>361</v>
      </c>
      <c r="I59" s="43" t="s">
        <v>362</v>
      </c>
      <c r="J59" s="284" t="s">
        <v>400</v>
      </c>
      <c r="K59" s="284"/>
      <c r="L59" s="284"/>
      <c r="M59" s="284"/>
      <c r="N59" s="284"/>
      <c r="O59" s="284"/>
      <c r="P59" s="284"/>
      <c r="Q59" s="284"/>
      <c r="R59" s="2"/>
      <c r="S59" s="2"/>
      <c r="T59" s="2"/>
      <c r="U59" s="2"/>
      <c r="V59" s="2"/>
      <c r="W59" s="2"/>
      <c r="X59" s="2"/>
      <c r="Y59" s="2"/>
    </row>
    <row r="60" spans="1:25" x14ac:dyDescent="0.25">
      <c r="A60" s="2"/>
      <c r="B60" s="17">
        <f t="shared" si="0"/>
        <v>12</v>
      </c>
      <c r="C60" s="40" t="s">
        <v>311</v>
      </c>
      <c r="D60" s="41"/>
      <c r="E60" s="90">
        <f>PS!C44</f>
        <v>1.618E-4</v>
      </c>
      <c r="F60" s="43"/>
      <c r="G60" s="44"/>
      <c r="H60" s="45" t="s">
        <v>361</v>
      </c>
      <c r="I60" s="43" t="s">
        <v>362</v>
      </c>
      <c r="J60" s="284" t="s">
        <v>401</v>
      </c>
      <c r="K60" s="284"/>
      <c r="L60" s="284"/>
      <c r="M60" s="284"/>
      <c r="N60" s="284"/>
      <c r="O60" s="284"/>
      <c r="P60" s="284"/>
      <c r="Q60" s="284"/>
      <c r="R60" s="2"/>
      <c r="S60" s="2"/>
      <c r="T60" s="2"/>
      <c r="U60" s="2"/>
      <c r="V60" s="2"/>
      <c r="W60" s="2"/>
      <c r="X60" s="2"/>
      <c r="Y60" s="2"/>
    </row>
    <row r="61" spans="1:25" x14ac:dyDescent="0.25">
      <c r="A61" s="2"/>
      <c r="B61" s="17">
        <f t="shared" si="0"/>
        <v>11</v>
      </c>
      <c r="C61" s="40" t="s">
        <v>303</v>
      </c>
      <c r="D61" s="41"/>
      <c r="E61" s="90">
        <f>PS!C45</f>
        <v>4.1060000000000005E-8</v>
      </c>
      <c r="F61" s="43"/>
      <c r="G61" s="44"/>
      <c r="H61" s="45" t="s">
        <v>361</v>
      </c>
      <c r="I61" s="43" t="s">
        <v>362</v>
      </c>
      <c r="J61" s="284" t="s">
        <v>402</v>
      </c>
      <c r="K61" s="284"/>
      <c r="L61" s="284"/>
      <c r="M61" s="284"/>
      <c r="N61" s="284"/>
      <c r="O61" s="284"/>
      <c r="P61" s="284"/>
      <c r="Q61" s="284"/>
      <c r="R61" s="2"/>
      <c r="S61" s="2"/>
      <c r="T61" s="2"/>
      <c r="U61" s="2"/>
      <c r="V61" s="2"/>
      <c r="W61" s="2"/>
      <c r="X61" s="2"/>
      <c r="Y61" s="2"/>
    </row>
    <row r="62" spans="1:25" x14ac:dyDescent="0.25">
      <c r="A62" s="2"/>
      <c r="B62" s="17">
        <f t="shared" si="0"/>
        <v>7</v>
      </c>
      <c r="C62" s="40" t="s">
        <v>312</v>
      </c>
      <c r="D62" s="41"/>
      <c r="E62" s="90">
        <f>PS!C46</f>
        <v>3.0450000000000001E-7</v>
      </c>
      <c r="F62" s="43"/>
      <c r="G62" s="44"/>
      <c r="H62" s="45" t="s">
        <v>361</v>
      </c>
      <c r="I62" s="43" t="s">
        <v>362</v>
      </c>
      <c r="J62" s="284" t="s">
        <v>403</v>
      </c>
      <c r="K62" s="284"/>
      <c r="L62" s="284"/>
      <c r="M62" s="284"/>
      <c r="N62" s="284"/>
      <c r="O62" s="284"/>
      <c r="P62" s="284"/>
      <c r="Q62" s="284"/>
      <c r="R62" s="2"/>
      <c r="S62" s="2"/>
      <c r="T62" s="2"/>
      <c r="U62" s="2"/>
      <c r="V62" s="2"/>
      <c r="W62" s="2"/>
      <c r="X62" s="2"/>
      <c r="Y62" s="2"/>
    </row>
    <row r="63" spans="1:25" x14ac:dyDescent="0.25">
      <c r="A63" s="2"/>
      <c r="B63" s="17">
        <f t="shared" si="0"/>
        <v>5</v>
      </c>
      <c r="C63" s="40" t="s">
        <v>313</v>
      </c>
      <c r="D63" s="41"/>
      <c r="E63" s="90">
        <f>PS!C47</f>
        <v>1.579E-7</v>
      </c>
      <c r="F63" s="43"/>
      <c r="G63" s="44"/>
      <c r="H63" s="45" t="s">
        <v>361</v>
      </c>
      <c r="I63" s="43" t="s">
        <v>362</v>
      </c>
      <c r="J63" s="284" t="s">
        <v>404</v>
      </c>
      <c r="K63" s="284"/>
      <c r="L63" s="284"/>
      <c r="M63" s="284"/>
      <c r="N63" s="284"/>
      <c r="O63" s="284"/>
      <c r="P63" s="284"/>
      <c r="Q63" s="284"/>
      <c r="R63" s="2"/>
      <c r="S63" s="2"/>
      <c r="T63" s="2"/>
      <c r="U63" s="2"/>
      <c r="V63" s="2"/>
      <c r="W63" s="2"/>
      <c r="X63" s="2"/>
      <c r="Y63" s="2"/>
    </row>
    <row r="64" spans="1:25" x14ac:dyDescent="0.25">
      <c r="A64" s="2"/>
      <c r="B64" s="17">
        <f t="shared" si="0"/>
        <v>6</v>
      </c>
      <c r="C64" s="40" t="s">
        <v>314</v>
      </c>
      <c r="D64" s="41"/>
      <c r="E64" s="90">
        <f>PS!C48</f>
        <v>1.1500000000000001E-7</v>
      </c>
      <c r="F64" s="43"/>
      <c r="G64" s="44"/>
      <c r="H64" s="45" t="s">
        <v>361</v>
      </c>
      <c r="I64" s="43" t="s">
        <v>362</v>
      </c>
      <c r="J64" s="284" t="s">
        <v>405</v>
      </c>
      <c r="K64" s="284"/>
      <c r="L64" s="284"/>
      <c r="M64" s="284"/>
      <c r="N64" s="284"/>
      <c r="O64" s="284"/>
      <c r="P64" s="284"/>
      <c r="Q64" s="284"/>
      <c r="R64" s="2"/>
      <c r="S64" s="2"/>
      <c r="T64" s="2"/>
      <c r="U64" s="2"/>
      <c r="V64" s="2"/>
      <c r="W64" s="2"/>
      <c r="X64" s="2"/>
      <c r="Y64" s="2"/>
    </row>
    <row r="65" spans="1:25" x14ac:dyDescent="0.25">
      <c r="A65" s="2"/>
      <c r="B65" s="17">
        <f t="shared" si="0"/>
        <v>11</v>
      </c>
      <c r="C65" s="40" t="s">
        <v>347</v>
      </c>
      <c r="D65" s="41"/>
      <c r="E65" s="90">
        <f>PS!C49</f>
        <v>1</v>
      </c>
      <c r="F65" s="43"/>
      <c r="G65" s="44"/>
      <c r="H65" s="45" t="s">
        <v>361</v>
      </c>
      <c r="I65" s="43" t="s">
        <v>362</v>
      </c>
      <c r="J65" s="284" t="s">
        <v>406</v>
      </c>
      <c r="K65" s="284"/>
      <c r="L65" s="284"/>
      <c r="M65" s="284"/>
      <c r="N65" s="284"/>
      <c r="O65" s="284"/>
      <c r="P65" s="284"/>
      <c r="Q65" s="284"/>
      <c r="R65" s="2"/>
      <c r="S65" s="2"/>
      <c r="T65" s="2"/>
      <c r="U65" s="2"/>
      <c r="V65" s="2"/>
      <c r="W65" s="2"/>
      <c r="X65" s="2"/>
      <c r="Y65" s="2"/>
    </row>
    <row r="66" spans="1:25" x14ac:dyDescent="0.25">
      <c r="A66" s="2"/>
      <c r="B66" s="17">
        <f t="shared" si="0"/>
        <v>13</v>
      </c>
      <c r="C66" s="40" t="s">
        <v>348</v>
      </c>
      <c r="D66" s="41"/>
      <c r="E66" s="90">
        <f>PS!C50</f>
        <v>0</v>
      </c>
      <c r="F66" s="43"/>
      <c r="G66" s="44"/>
      <c r="H66" s="45" t="s">
        <v>361</v>
      </c>
      <c r="I66" s="43" t="s">
        <v>362</v>
      </c>
      <c r="J66" s="284" t="s">
        <v>408</v>
      </c>
      <c r="K66" s="284"/>
      <c r="L66" s="284"/>
      <c r="M66" s="284"/>
      <c r="N66" s="284"/>
      <c r="O66" s="284"/>
      <c r="P66" s="284"/>
      <c r="Q66" s="284"/>
      <c r="R66" s="2"/>
      <c r="S66" s="2"/>
      <c r="T66" s="2"/>
      <c r="U66" s="2"/>
      <c r="V66" s="2"/>
      <c r="W66" s="2"/>
      <c r="X66" s="2"/>
      <c r="Y66" s="2"/>
    </row>
    <row r="67" spans="1:25" x14ac:dyDescent="0.25">
      <c r="A67" s="2"/>
      <c r="B67" s="17">
        <f t="shared" si="0"/>
        <v>8</v>
      </c>
      <c r="C67" s="40" t="s">
        <v>349</v>
      </c>
      <c r="D67" s="41"/>
      <c r="E67" s="90">
        <f>PS!C51</f>
        <v>0</v>
      </c>
      <c r="F67" s="43"/>
      <c r="G67" s="44"/>
      <c r="H67" s="45" t="s">
        <v>361</v>
      </c>
      <c r="I67" s="43" t="s">
        <v>362</v>
      </c>
      <c r="J67" s="284" t="s">
        <v>407</v>
      </c>
      <c r="K67" s="284"/>
      <c r="L67" s="284"/>
      <c r="M67" s="284"/>
      <c r="N67" s="284"/>
      <c r="O67" s="284"/>
      <c r="P67" s="284"/>
      <c r="Q67" s="284"/>
      <c r="R67" s="2"/>
      <c r="S67" s="2"/>
      <c r="T67" s="2"/>
      <c r="U67" s="2"/>
      <c r="V67" s="2"/>
      <c r="W67" s="2"/>
      <c r="X67" s="2"/>
      <c r="Y67" s="2"/>
    </row>
    <row r="68" spans="1:25" x14ac:dyDescent="0.25">
      <c r="A68" s="2"/>
      <c r="B68" s="17">
        <f t="shared" si="0"/>
        <v>7</v>
      </c>
      <c r="C68" s="40" t="s">
        <v>350</v>
      </c>
      <c r="D68" s="41"/>
      <c r="E68" s="90">
        <f>PS!C52</f>
        <v>0</v>
      </c>
      <c r="F68" s="43"/>
      <c r="G68" s="44"/>
      <c r="H68" s="45" t="s">
        <v>361</v>
      </c>
      <c r="I68" s="43" t="s">
        <v>362</v>
      </c>
      <c r="J68" s="284" t="s">
        <v>409</v>
      </c>
      <c r="K68" s="284"/>
      <c r="L68" s="284"/>
      <c r="M68" s="284"/>
      <c r="N68" s="284"/>
      <c r="O68" s="284"/>
      <c r="P68" s="284"/>
      <c r="Q68" s="284"/>
      <c r="R68" s="2"/>
      <c r="S68" s="2"/>
      <c r="T68" s="2"/>
      <c r="U68" s="2"/>
      <c r="V68" s="2"/>
      <c r="W68" s="2"/>
      <c r="X68" s="2"/>
      <c r="Y68" s="2"/>
    </row>
    <row r="69" spans="1:25" x14ac:dyDescent="0.25">
      <c r="A69" s="2"/>
      <c r="B69" s="17">
        <f t="shared" si="0"/>
        <v>7</v>
      </c>
      <c r="C69" s="40" t="s">
        <v>351</v>
      </c>
      <c r="D69" s="41"/>
      <c r="E69" s="90">
        <f>PS!C53</f>
        <v>0</v>
      </c>
      <c r="F69" s="43"/>
      <c r="G69" s="44"/>
      <c r="H69" s="45" t="s">
        <v>361</v>
      </c>
      <c r="I69" s="43" t="s">
        <v>362</v>
      </c>
      <c r="J69" s="284" t="s">
        <v>410</v>
      </c>
      <c r="K69" s="284"/>
      <c r="L69" s="284"/>
      <c r="M69" s="284"/>
      <c r="N69" s="284"/>
      <c r="O69" s="284"/>
      <c r="P69" s="284"/>
      <c r="Q69" s="284"/>
      <c r="R69" s="2"/>
      <c r="S69" s="2"/>
      <c r="T69" s="2"/>
      <c r="U69" s="2"/>
      <c r="V69" s="2"/>
      <c r="W69" s="2"/>
      <c r="X69" s="2"/>
      <c r="Y69" s="2"/>
    </row>
    <row r="70" spans="1:25" x14ac:dyDescent="0.25">
      <c r="A70" s="2"/>
      <c r="B70" s="17">
        <f t="shared" si="0"/>
        <v>12</v>
      </c>
      <c r="C70" s="40" t="s">
        <v>352</v>
      </c>
      <c r="D70" s="41"/>
      <c r="E70" s="90">
        <f>PS!C54</f>
        <v>0</v>
      </c>
      <c r="F70" s="43"/>
      <c r="G70" s="44"/>
      <c r="H70" s="45" t="s">
        <v>361</v>
      </c>
      <c r="I70" s="43" t="s">
        <v>362</v>
      </c>
      <c r="J70" s="284" t="s">
        <v>411</v>
      </c>
      <c r="K70" s="284"/>
      <c r="L70" s="284"/>
      <c r="M70" s="284"/>
      <c r="N70" s="284"/>
      <c r="O70" s="284"/>
      <c r="P70" s="284"/>
      <c r="Q70" s="284"/>
      <c r="R70" s="2"/>
      <c r="S70" s="2"/>
      <c r="T70" s="2"/>
      <c r="U70" s="2"/>
      <c r="V70" s="2"/>
      <c r="W70" s="2"/>
      <c r="X70" s="2"/>
      <c r="Y70" s="2"/>
    </row>
    <row r="71" spans="1:25" x14ac:dyDescent="0.25">
      <c r="A71" s="2"/>
      <c r="B71" s="17">
        <f t="shared" si="0"/>
        <v>7</v>
      </c>
      <c r="C71" s="40" t="s">
        <v>353</v>
      </c>
      <c r="D71" s="41"/>
      <c r="E71" s="90">
        <f>PS!C55</f>
        <v>0</v>
      </c>
      <c r="F71" s="43"/>
      <c r="G71" s="44"/>
      <c r="H71" s="45" t="s">
        <v>361</v>
      </c>
      <c r="I71" s="43" t="s">
        <v>362</v>
      </c>
      <c r="J71" s="284" t="s">
        <v>426</v>
      </c>
      <c r="K71" s="284"/>
      <c r="L71" s="284"/>
      <c r="M71" s="284"/>
      <c r="N71" s="284"/>
      <c r="O71" s="284"/>
      <c r="P71" s="284"/>
      <c r="Q71" s="284"/>
      <c r="R71" s="2"/>
      <c r="S71" s="2"/>
      <c r="T71" s="2"/>
      <c r="U71" s="2"/>
      <c r="V71" s="2"/>
      <c r="W71" s="2"/>
      <c r="X71" s="2"/>
      <c r="Y71" s="2"/>
    </row>
    <row r="72" spans="1:25" x14ac:dyDescent="0.25">
      <c r="A72" s="2"/>
      <c r="B72" s="17">
        <f t="shared" si="0"/>
        <v>6</v>
      </c>
      <c r="C72" s="40" t="s">
        <v>354</v>
      </c>
      <c r="D72" s="41"/>
      <c r="E72" s="90">
        <f>PS!C56</f>
        <v>0</v>
      </c>
      <c r="F72" s="43"/>
      <c r="G72" s="44"/>
      <c r="H72" s="45" t="s">
        <v>361</v>
      </c>
      <c r="I72" s="43" t="s">
        <v>362</v>
      </c>
      <c r="J72" s="284" t="s">
        <v>412</v>
      </c>
      <c r="K72" s="284"/>
      <c r="L72" s="284"/>
      <c r="M72" s="284"/>
      <c r="N72" s="284"/>
      <c r="O72" s="284"/>
      <c r="P72" s="284"/>
      <c r="Q72" s="284"/>
      <c r="R72" s="2"/>
      <c r="S72" s="2"/>
      <c r="T72" s="2"/>
      <c r="U72" s="2"/>
      <c r="V72" s="2"/>
      <c r="W72" s="2"/>
      <c r="X72" s="2"/>
      <c r="Y72" s="2"/>
    </row>
    <row r="73" spans="1:25" x14ac:dyDescent="0.25">
      <c r="A73" s="2"/>
      <c r="B73" s="17">
        <f t="shared" si="0"/>
        <v>13</v>
      </c>
      <c r="C73" s="40" t="s">
        <v>359</v>
      </c>
      <c r="D73" s="41"/>
      <c r="E73" s="90">
        <f>PS!C57</f>
        <v>0</v>
      </c>
      <c r="F73" s="43"/>
      <c r="G73" s="44"/>
      <c r="H73" s="45" t="s">
        <v>361</v>
      </c>
      <c r="I73" s="43" t="s">
        <v>362</v>
      </c>
      <c r="J73" s="284" t="s">
        <v>413</v>
      </c>
      <c r="K73" s="284"/>
      <c r="L73" s="284"/>
      <c r="M73" s="284"/>
      <c r="N73" s="284"/>
      <c r="O73" s="284"/>
      <c r="P73" s="284"/>
      <c r="Q73" s="284"/>
      <c r="R73" s="2"/>
      <c r="S73" s="2"/>
      <c r="T73" s="2"/>
      <c r="U73" s="2"/>
      <c r="V73" s="2"/>
      <c r="W73" s="2"/>
      <c r="X73" s="2"/>
      <c r="Y73" s="2"/>
    </row>
    <row r="74" spans="1:25" x14ac:dyDescent="0.25">
      <c r="A74" s="2"/>
      <c r="B74" s="17">
        <f t="shared" si="0"/>
        <v>13</v>
      </c>
      <c r="C74" s="40" t="s">
        <v>360</v>
      </c>
      <c r="D74" s="41"/>
      <c r="E74" s="90">
        <f>PS!C58</f>
        <v>0</v>
      </c>
      <c r="F74" s="43"/>
      <c r="G74" s="44"/>
      <c r="H74" s="45" t="s">
        <v>361</v>
      </c>
      <c r="I74" s="43" t="s">
        <v>362</v>
      </c>
      <c r="J74" s="284" t="s">
        <v>414</v>
      </c>
      <c r="K74" s="284"/>
      <c r="L74" s="284"/>
      <c r="M74" s="284"/>
      <c r="N74" s="284"/>
      <c r="O74" s="284"/>
      <c r="P74" s="284"/>
      <c r="Q74" s="284"/>
      <c r="R74" s="2"/>
      <c r="S74" s="2"/>
      <c r="T74" s="2"/>
      <c r="U74" s="2"/>
      <c r="V74" s="2"/>
      <c r="W74" s="2"/>
      <c r="X74" s="2"/>
      <c r="Y74" s="2"/>
    </row>
    <row r="75" spans="1:25" x14ac:dyDescent="0.25">
      <c r="A75" s="2"/>
      <c r="B75" s="17">
        <f t="shared" si="0"/>
        <v>10</v>
      </c>
      <c r="C75" s="40" t="s">
        <v>355</v>
      </c>
      <c r="D75" s="41"/>
      <c r="E75" s="90">
        <f>PS!C59</f>
        <v>0</v>
      </c>
      <c r="F75" s="43"/>
      <c r="G75" s="44"/>
      <c r="H75" s="45" t="s">
        <v>361</v>
      </c>
      <c r="I75" s="43" t="s">
        <v>362</v>
      </c>
      <c r="J75" s="284" t="s">
        <v>415</v>
      </c>
      <c r="K75" s="284"/>
      <c r="L75" s="284"/>
      <c r="M75" s="284"/>
      <c r="N75" s="284"/>
      <c r="O75" s="284"/>
      <c r="P75" s="284"/>
      <c r="Q75" s="284"/>
      <c r="R75" s="2"/>
      <c r="S75" s="2"/>
      <c r="T75" s="2"/>
      <c r="U75" s="2"/>
      <c r="V75" s="2"/>
      <c r="W75" s="2"/>
      <c r="X75" s="2"/>
      <c r="Y75" s="2"/>
    </row>
    <row r="76" spans="1:25" x14ac:dyDescent="0.25">
      <c r="A76" s="2"/>
      <c r="B76" s="17">
        <f t="shared" si="0"/>
        <v>9</v>
      </c>
      <c r="C76" s="40" t="s">
        <v>356</v>
      </c>
      <c r="D76" s="41"/>
      <c r="E76" s="90">
        <f>PS!C60</f>
        <v>0</v>
      </c>
      <c r="F76" s="43"/>
      <c r="G76" s="44"/>
      <c r="H76" s="45" t="s">
        <v>361</v>
      </c>
      <c r="I76" s="43" t="s">
        <v>362</v>
      </c>
      <c r="J76" s="284" t="s">
        <v>416</v>
      </c>
      <c r="K76" s="284"/>
      <c r="L76" s="284"/>
      <c r="M76" s="284"/>
      <c r="N76" s="284"/>
      <c r="O76" s="284"/>
      <c r="P76" s="284"/>
      <c r="Q76" s="284"/>
      <c r="R76" s="2"/>
      <c r="S76" s="2"/>
      <c r="T76" s="2"/>
      <c r="U76" s="2"/>
      <c r="V76" s="2"/>
      <c r="W76" s="2"/>
      <c r="X76" s="2"/>
      <c r="Y76" s="2"/>
    </row>
    <row r="77" spans="1:25" x14ac:dyDescent="0.25">
      <c r="A77" s="2"/>
      <c r="B77" s="17">
        <f t="shared" si="0"/>
        <v>9</v>
      </c>
      <c r="C77" s="40" t="s">
        <v>357</v>
      </c>
      <c r="D77" s="41"/>
      <c r="E77" s="90">
        <f>PS!C61</f>
        <v>0</v>
      </c>
      <c r="F77" s="43"/>
      <c r="G77" s="44"/>
      <c r="H77" s="45" t="s">
        <v>361</v>
      </c>
      <c r="I77" s="43" t="s">
        <v>362</v>
      </c>
      <c r="J77" s="284" t="s">
        <v>417</v>
      </c>
      <c r="K77" s="284"/>
      <c r="L77" s="284"/>
      <c r="M77" s="284"/>
      <c r="N77" s="284"/>
      <c r="O77" s="284"/>
      <c r="P77" s="284"/>
      <c r="Q77" s="284"/>
      <c r="R77" s="2"/>
      <c r="S77" s="2"/>
      <c r="T77" s="2"/>
      <c r="U77" s="2"/>
      <c r="V77" s="2"/>
      <c r="W77" s="2"/>
      <c r="X77" s="2"/>
      <c r="Y77" s="2"/>
    </row>
    <row r="78" spans="1:25" x14ac:dyDescent="0.25">
      <c r="A78" s="2"/>
      <c r="B78" s="17">
        <f t="shared" si="0"/>
        <v>14</v>
      </c>
      <c r="C78" s="40" t="s">
        <v>358</v>
      </c>
      <c r="D78" s="41"/>
      <c r="E78" s="90">
        <f>PS!C62</f>
        <v>0</v>
      </c>
      <c r="F78" s="43"/>
      <c r="G78" s="44"/>
      <c r="H78" s="45" t="s">
        <v>361</v>
      </c>
      <c r="I78" s="43" t="s">
        <v>362</v>
      </c>
      <c r="J78" s="284" t="s">
        <v>418</v>
      </c>
      <c r="K78" s="284"/>
      <c r="L78" s="284"/>
      <c r="M78" s="284"/>
      <c r="N78" s="284"/>
      <c r="O78" s="284"/>
      <c r="P78" s="284"/>
      <c r="Q78" s="284"/>
      <c r="R78" s="2"/>
      <c r="S78" s="2"/>
      <c r="T78" s="2"/>
      <c r="U78" s="2"/>
      <c r="V78" s="2"/>
      <c r="W78" s="2"/>
      <c r="X78" s="2"/>
      <c r="Y78" s="2"/>
    </row>
    <row r="79" spans="1:25" x14ac:dyDescent="0.25">
      <c r="A79" s="2"/>
      <c r="B79" s="17"/>
      <c r="C79" s="40"/>
      <c r="D79" s="41"/>
      <c r="E79" s="42"/>
      <c r="F79" s="43"/>
      <c r="G79" s="44"/>
      <c r="H79" s="45"/>
      <c r="I79" s="43"/>
      <c r="J79" s="284"/>
      <c r="K79" s="284"/>
      <c r="L79" s="284"/>
      <c r="M79" s="284"/>
      <c r="N79" s="284"/>
      <c r="O79" s="284"/>
      <c r="P79" s="284"/>
      <c r="Q79" s="284"/>
      <c r="R79" s="2"/>
      <c r="S79" s="2"/>
      <c r="T79" s="2"/>
      <c r="U79" s="2"/>
      <c r="V79" s="2"/>
      <c r="W79" s="2"/>
      <c r="X79" s="2"/>
      <c r="Y79" s="2"/>
    </row>
    <row r="80" spans="1:25" x14ac:dyDescent="0.25">
      <c r="A80" s="2"/>
      <c r="B80" s="9"/>
      <c r="C80" s="46" t="s">
        <v>66</v>
      </c>
      <c r="D80" s="47" t="s">
        <v>67</v>
      </c>
      <c r="E80" s="48"/>
      <c r="F80" s="48"/>
      <c r="G80" s="48"/>
      <c r="H80" s="49"/>
      <c r="I80" s="50"/>
      <c r="J80" s="305"/>
      <c r="K80" s="305"/>
      <c r="L80" s="305"/>
      <c r="M80" s="305"/>
      <c r="N80" s="305"/>
      <c r="O80" s="305"/>
      <c r="P80" s="305"/>
      <c r="Q80" s="305"/>
      <c r="R80" s="2"/>
      <c r="S80" s="2"/>
      <c r="T80" s="2"/>
      <c r="U80" s="2"/>
      <c r="V80" s="2"/>
      <c r="W80" s="2"/>
      <c r="X80" s="2"/>
      <c r="Y80" s="2"/>
    </row>
    <row r="81" spans="1:25" ht="15.75" thickBot="1" x14ac:dyDescent="0.3">
      <c r="A81" s="2"/>
      <c r="B81" s="9"/>
      <c r="C81" s="2"/>
      <c r="D81" s="2"/>
      <c r="E81" s="2"/>
      <c r="F81" s="2"/>
      <c r="G81" s="2"/>
      <c r="H81" s="2"/>
      <c r="I81" s="2"/>
      <c r="J81" s="2"/>
      <c r="K81" s="2"/>
      <c r="L81" s="2"/>
      <c r="M81" s="2"/>
      <c r="N81" s="2"/>
      <c r="O81" s="2"/>
      <c r="P81" s="2"/>
      <c r="Q81" s="2"/>
      <c r="R81" s="2"/>
      <c r="S81" s="2"/>
      <c r="T81" s="2"/>
      <c r="U81" s="2"/>
      <c r="V81" s="2"/>
      <c r="W81" s="2"/>
      <c r="X81" s="2"/>
      <c r="Y81" s="2"/>
    </row>
    <row r="82" spans="1:25" ht="15.75" customHeight="1" thickBot="1" x14ac:dyDescent="0.3">
      <c r="A82" s="28"/>
      <c r="B82" s="280" t="s">
        <v>68</v>
      </c>
      <c r="C82" s="281"/>
      <c r="D82" s="281"/>
      <c r="E82" s="281"/>
      <c r="F82" s="281"/>
      <c r="G82" s="281"/>
      <c r="H82" s="281"/>
      <c r="I82" s="281"/>
      <c r="J82" s="281"/>
      <c r="K82" s="281"/>
      <c r="L82" s="281"/>
      <c r="M82" s="281"/>
      <c r="N82" s="281"/>
      <c r="O82" s="281"/>
      <c r="P82" s="281"/>
      <c r="Q82" s="282"/>
      <c r="R82" s="28"/>
      <c r="S82" s="28"/>
      <c r="T82" s="28"/>
      <c r="U82" s="28"/>
      <c r="V82" s="28"/>
      <c r="W82" s="28"/>
      <c r="X82" s="28"/>
      <c r="Y82" s="28"/>
    </row>
    <row r="83" spans="1:25" x14ac:dyDescent="0.25">
      <c r="A83" s="2"/>
      <c r="B83" s="9"/>
      <c r="C83" s="2"/>
      <c r="D83" s="2"/>
      <c r="E83" s="2"/>
      <c r="F83" s="2"/>
      <c r="G83" s="2"/>
      <c r="H83" s="38" t="s">
        <v>69</v>
      </c>
      <c r="I83" s="2"/>
      <c r="J83" s="2"/>
      <c r="K83" s="2"/>
      <c r="L83" s="2"/>
      <c r="M83" s="2"/>
      <c r="N83" s="2"/>
      <c r="O83" s="2"/>
      <c r="P83" s="2"/>
      <c r="Q83" s="2"/>
      <c r="R83" s="2"/>
      <c r="S83" s="2"/>
      <c r="T83" s="2"/>
      <c r="U83" s="2"/>
      <c r="V83" s="2"/>
      <c r="W83" s="2"/>
      <c r="X83" s="2"/>
      <c r="Y83" s="2"/>
    </row>
    <row r="84" spans="1:25" x14ac:dyDescent="0.25">
      <c r="A84" s="2"/>
      <c r="B84" s="9"/>
      <c r="C84" s="39" t="s">
        <v>70</v>
      </c>
      <c r="D84" s="39" t="s">
        <v>71</v>
      </c>
      <c r="E84" s="39" t="s">
        <v>60</v>
      </c>
      <c r="F84" s="39" t="s">
        <v>72</v>
      </c>
      <c r="G84" s="39" t="s">
        <v>70</v>
      </c>
      <c r="H84" s="39" t="s">
        <v>63</v>
      </c>
      <c r="I84" s="39" t="s">
        <v>73</v>
      </c>
      <c r="J84" s="39" t="s">
        <v>74</v>
      </c>
      <c r="K84" s="39" t="s">
        <v>75</v>
      </c>
      <c r="L84" s="39" t="s">
        <v>76</v>
      </c>
      <c r="M84" s="39" t="s">
        <v>64</v>
      </c>
      <c r="N84" s="39" t="s">
        <v>17</v>
      </c>
      <c r="O84" s="283" t="s">
        <v>65</v>
      </c>
      <c r="P84" s="283"/>
      <c r="Q84" s="283"/>
      <c r="R84" s="2"/>
      <c r="S84" s="2"/>
      <c r="T84" s="2"/>
      <c r="U84" s="2"/>
      <c r="V84" s="2"/>
      <c r="W84" s="2"/>
      <c r="X84" s="28"/>
      <c r="Y84" s="28"/>
    </row>
    <row r="85" spans="1:25" ht="14.25" customHeight="1" x14ac:dyDescent="0.25">
      <c r="A85" s="2"/>
      <c r="B85" s="9"/>
      <c r="C85" s="51" t="s">
        <v>273</v>
      </c>
      <c r="D85" s="52" t="s">
        <v>227</v>
      </c>
      <c r="E85" s="53">
        <v>1</v>
      </c>
      <c r="F85" s="53" t="s">
        <v>42</v>
      </c>
      <c r="G85" s="54">
        <f>IF($C85="",1,VLOOKUP($C85,$C$22:$H$80,3,FALSE))</f>
        <v>1.1285450000000001E-2</v>
      </c>
      <c r="H85" s="55" t="str">
        <f>IF($C85="","",VLOOKUP($C85,$C$22:$H$80,6,FALSE))</f>
        <v>kg/kg</v>
      </c>
      <c r="I85" s="241">
        <f>IF(D85="","",E85*G85*$D$5)</f>
        <v>1.1285450000000001E-2</v>
      </c>
      <c r="J85" s="53" t="s">
        <v>42</v>
      </c>
      <c r="K85" s="57"/>
      <c r="L85" s="53" t="s">
        <v>90</v>
      </c>
      <c r="M85" s="58" t="s">
        <v>362</v>
      </c>
      <c r="N85" s="58" t="str">
        <f>VLOOKUP(M85,DQI!$C$4:$I$4,7,FALSE)</f>
        <v>1,1,3,1,1</v>
      </c>
      <c r="O85" s="304" t="str">
        <f>"[Resource] "&amp;RIGHT(VLOOKUP(C85,$C$23:$Q$78,8,FALSE),LEN(VLOOKUP(C85,$C$23:$Q$78,8,FALSE))-LEN("[kg/kg] "))</f>
        <v>[Resource] Carbon dioxide into steelmaking</v>
      </c>
      <c r="P85" s="304"/>
      <c r="Q85" s="304"/>
      <c r="R85" s="2"/>
      <c r="S85" s="2"/>
      <c r="T85" s="2"/>
      <c r="U85" s="2"/>
      <c r="V85" s="2"/>
      <c r="W85" s="2"/>
      <c r="X85" s="28"/>
      <c r="Y85" s="28"/>
    </row>
    <row r="86" spans="1:25" x14ac:dyDescent="0.25">
      <c r="A86" s="2"/>
      <c r="B86" s="9"/>
      <c r="C86" s="40" t="s">
        <v>274</v>
      </c>
      <c r="D86" s="59" t="s">
        <v>419</v>
      </c>
      <c r="E86" s="53">
        <v>1</v>
      </c>
      <c r="F86" s="53" t="s">
        <v>42</v>
      </c>
      <c r="G86" s="54">
        <f>IF($C86="",1,VLOOKUP($C86,$C$22:$H$80,3,FALSE))</f>
        <v>-9.7930059999999999E-3</v>
      </c>
      <c r="H86" s="55" t="str">
        <f>IF($C86="","",VLOOKUP($C86,$C$22:$H$80,6,FALSE))</f>
        <v>kg/kg</v>
      </c>
      <c r="I86" s="241">
        <f>IF(D86="","",E86*G86*$D$5)</f>
        <v>-9.7930059999999999E-3</v>
      </c>
      <c r="J86" s="53" t="s">
        <v>42</v>
      </c>
      <c r="K86" s="57"/>
      <c r="L86" s="53" t="s">
        <v>90</v>
      </c>
      <c r="M86" s="58" t="s">
        <v>362</v>
      </c>
      <c r="N86" s="58" t="str">
        <f>VLOOKUP(M86,DQI!$C$4:$I$4,7,FALSE)</f>
        <v>1,1,3,1,1</v>
      </c>
      <c r="O86" s="304" t="str">
        <f t="shared" ref="O86:O97" si="1">"[Resource] "&amp;RIGHT(VLOOKUP(C86,$C$23:$Q$78,8,FALSE),LEN(VLOOKUP(C86,$C$23:$Q$78,8,FALSE))-LEN("[kg/kg] "))</f>
        <v>[Resource] Crude oil resource into steelmaking</v>
      </c>
      <c r="P86" s="304"/>
      <c r="Q86" s="304"/>
      <c r="R86" s="2"/>
      <c r="S86" s="2"/>
      <c r="T86" s="2"/>
      <c r="U86" s="2"/>
      <c r="V86" s="2"/>
      <c r="W86" s="2"/>
      <c r="X86" s="28"/>
      <c r="Y86" s="28"/>
    </row>
    <row r="87" spans="1:25" x14ac:dyDescent="0.25">
      <c r="A87" s="2"/>
      <c r="B87" s="9"/>
      <c r="C87" s="40" t="s">
        <v>277</v>
      </c>
      <c r="D87" s="59" t="s">
        <v>229</v>
      </c>
      <c r="E87" s="53">
        <v>1</v>
      </c>
      <c r="F87" s="53" t="s">
        <v>42</v>
      </c>
      <c r="G87" s="54">
        <f t="shared" ref="G87:G92" si="2">IF($C87="",1,VLOOKUP($C87,$C$22:$H$80,3,FALSE))</f>
        <v>5.1061849999999999E-2</v>
      </c>
      <c r="H87" s="55" t="str">
        <f t="shared" ref="H87:H92" si="3">IF($C87="","",VLOOKUP($C87,$C$22:$H$80,6,FALSE))</f>
        <v>kg/kg</v>
      </c>
      <c r="I87" s="241">
        <f t="shared" ref="I87:I92" si="4">IF(D87="","",E87*G87*$D$5)</f>
        <v>5.1061849999999999E-2</v>
      </c>
      <c r="J87" s="53" t="s">
        <v>42</v>
      </c>
      <c r="K87" s="57"/>
      <c r="L87" s="53" t="s">
        <v>90</v>
      </c>
      <c r="M87" s="58" t="s">
        <v>362</v>
      </c>
      <c r="N87" s="58" t="str">
        <f>VLOOKUP(M87,DQI!$C$4:$I$4,7,FALSE)</f>
        <v>1,1,3,1,1</v>
      </c>
      <c r="O87" s="304" t="str">
        <f t="shared" si="1"/>
        <v>[Resource] Dolomite resource into steelmaking</v>
      </c>
      <c r="P87" s="304"/>
      <c r="Q87" s="304"/>
      <c r="R87" s="2"/>
      <c r="S87" s="2"/>
      <c r="T87" s="2"/>
      <c r="U87" s="2"/>
      <c r="V87" s="2"/>
      <c r="W87" s="2"/>
      <c r="X87" s="28"/>
      <c r="Y87" s="28"/>
    </row>
    <row r="88" spans="1:25" x14ac:dyDescent="0.25">
      <c r="A88" s="2"/>
      <c r="B88" s="9"/>
      <c r="C88" s="40" t="s">
        <v>279</v>
      </c>
      <c r="D88" s="59" t="s">
        <v>422</v>
      </c>
      <c r="E88" s="53">
        <v>1</v>
      </c>
      <c r="F88" s="53" t="s">
        <v>42</v>
      </c>
      <c r="G88" s="54">
        <f t="shared" si="2"/>
        <v>3.8635500000000003E-2</v>
      </c>
      <c r="H88" s="55" t="str">
        <f t="shared" si="3"/>
        <v>kg/kg</v>
      </c>
      <c r="I88" s="241">
        <f t="shared" si="4"/>
        <v>3.8635500000000003E-2</v>
      </c>
      <c r="J88" s="53" t="s">
        <v>42</v>
      </c>
      <c r="K88" s="57"/>
      <c r="L88" s="53" t="s">
        <v>90</v>
      </c>
      <c r="M88" s="58" t="s">
        <v>362</v>
      </c>
      <c r="N88" s="58" t="str">
        <f>VLOOKUP(M88,DQI!$C$4:$I$4,7,FALSE)</f>
        <v>1,1,3,1,1</v>
      </c>
      <c r="O88" s="304" t="str">
        <f t="shared" si="1"/>
        <v>[Resource] Iron scrap into steelmaking - unburdened</v>
      </c>
      <c r="P88" s="304"/>
      <c r="Q88" s="304"/>
      <c r="R88" s="2"/>
      <c r="S88" s="2"/>
      <c r="T88" s="2"/>
      <c r="U88" s="2"/>
      <c r="V88" s="2"/>
      <c r="W88" s="2"/>
      <c r="X88" s="28"/>
      <c r="Y88" s="28"/>
    </row>
    <row r="89" spans="1:25" x14ac:dyDescent="0.25">
      <c r="A89" s="2"/>
      <c r="B89" s="9"/>
      <c r="C89" s="40" t="s">
        <v>280</v>
      </c>
      <c r="D89" s="59" t="s">
        <v>423</v>
      </c>
      <c r="E89" s="53">
        <v>1</v>
      </c>
      <c r="F89" s="53" t="s">
        <v>42</v>
      </c>
      <c r="G89" s="54">
        <f t="shared" si="2"/>
        <v>0.93395700000000004</v>
      </c>
      <c r="H89" s="55" t="str">
        <f t="shared" si="3"/>
        <v>kg/kg</v>
      </c>
      <c r="I89" s="241">
        <f t="shared" si="4"/>
        <v>0.93395700000000004</v>
      </c>
      <c r="J89" s="53" t="s">
        <v>42</v>
      </c>
      <c r="K89" s="57"/>
      <c r="L89" s="53" t="s">
        <v>90</v>
      </c>
      <c r="M89" s="58" t="s">
        <v>362</v>
      </c>
      <c r="N89" s="58" t="str">
        <f>VLOOKUP(M89,DQI!$C$4:$I$4,7,FALSE)</f>
        <v>1,1,3,1,1</v>
      </c>
      <c r="O89" s="304" t="str">
        <f t="shared" si="1"/>
        <v>[Resource] Hard coal resource into steelmaking</v>
      </c>
      <c r="P89" s="304"/>
      <c r="Q89" s="304"/>
      <c r="R89" s="2"/>
      <c r="S89" s="2"/>
      <c r="T89" s="2"/>
      <c r="U89" s="2"/>
      <c r="V89" s="2"/>
      <c r="W89" s="2"/>
      <c r="X89" s="28"/>
      <c r="Y89" s="28"/>
    </row>
    <row r="90" spans="1:25" x14ac:dyDescent="0.25">
      <c r="A90" s="2"/>
      <c r="B90" s="9"/>
      <c r="C90" s="40" t="s">
        <v>281</v>
      </c>
      <c r="D90" s="59" t="s">
        <v>232</v>
      </c>
      <c r="E90" s="53">
        <v>1</v>
      </c>
      <c r="F90" s="53" t="s">
        <v>42</v>
      </c>
      <c r="G90" s="54">
        <f t="shared" si="2"/>
        <v>1.3948179999999999</v>
      </c>
      <c r="H90" s="55" t="str">
        <f t="shared" si="3"/>
        <v>kg/kg</v>
      </c>
      <c r="I90" s="241">
        <f t="shared" si="4"/>
        <v>1.3948179999999999</v>
      </c>
      <c r="J90" s="53" t="s">
        <v>42</v>
      </c>
      <c r="K90" s="57"/>
      <c r="L90" s="53" t="s">
        <v>90</v>
      </c>
      <c r="M90" s="58" t="s">
        <v>362</v>
      </c>
      <c r="N90" s="58" t="str">
        <f>VLOOKUP(M90,DQI!$C$4:$I$4,7,FALSE)</f>
        <v>1,1,3,1,1</v>
      </c>
      <c r="O90" s="304" t="str">
        <f t="shared" si="1"/>
        <v>[Resource] Iron ore resource into steelmaking</v>
      </c>
      <c r="P90" s="304"/>
      <c r="Q90" s="304"/>
      <c r="R90" s="2"/>
      <c r="S90" s="2"/>
      <c r="T90" s="2"/>
      <c r="U90" s="2"/>
      <c r="V90" s="2"/>
      <c r="W90" s="2"/>
      <c r="X90" s="28"/>
      <c r="Y90" s="28"/>
    </row>
    <row r="91" spans="1:25" x14ac:dyDescent="0.25">
      <c r="A91" s="2"/>
      <c r="B91" s="9"/>
      <c r="C91" s="40" t="s">
        <v>275</v>
      </c>
      <c r="D91" s="59" t="s">
        <v>420</v>
      </c>
      <c r="E91" s="53">
        <v>1</v>
      </c>
      <c r="F91" s="53" t="s">
        <v>42</v>
      </c>
      <c r="G91" s="54">
        <f t="shared" si="2"/>
        <v>-2.0346230000000002E-3</v>
      </c>
      <c r="H91" s="55" t="str">
        <f t="shared" si="3"/>
        <v>kg/kg</v>
      </c>
      <c r="I91" s="241">
        <f t="shared" si="4"/>
        <v>-2.0346230000000002E-3</v>
      </c>
      <c r="J91" s="53" t="s">
        <v>42</v>
      </c>
      <c r="K91" s="57"/>
      <c r="L91" s="53" t="s">
        <v>90</v>
      </c>
      <c r="M91" s="58" t="s">
        <v>362</v>
      </c>
      <c r="N91" s="58" t="str">
        <f>VLOOKUP(M91,DQI!$C$4:$I$4,7,FALSE)</f>
        <v>1,1,3,1,1</v>
      </c>
      <c r="O91" s="304" t="str">
        <f t="shared" si="1"/>
        <v>[Resource] Lignite resource into steelmaking</v>
      </c>
      <c r="P91" s="304"/>
      <c r="Q91" s="304"/>
      <c r="R91" s="2"/>
      <c r="S91" s="2"/>
      <c r="T91" s="2"/>
      <c r="U91" s="2"/>
      <c r="V91" s="2"/>
      <c r="W91" s="2"/>
      <c r="X91" s="28"/>
      <c r="Y91" s="28"/>
    </row>
    <row r="92" spans="1:25" x14ac:dyDescent="0.25">
      <c r="A92" s="2"/>
      <c r="B92" s="9"/>
      <c r="C92" s="40" t="s">
        <v>276</v>
      </c>
      <c r="D92" s="59" t="s">
        <v>421</v>
      </c>
      <c r="E92" s="53">
        <v>1</v>
      </c>
      <c r="F92" s="53" t="s">
        <v>42</v>
      </c>
      <c r="G92" s="54">
        <f t="shared" si="2"/>
        <v>7.5727520000000006E-2</v>
      </c>
      <c r="H92" s="55" t="str">
        <f t="shared" si="3"/>
        <v>kg/kg</v>
      </c>
      <c r="I92" s="241">
        <f t="shared" si="4"/>
        <v>7.5727520000000006E-2</v>
      </c>
      <c r="J92" s="53" t="s">
        <v>42</v>
      </c>
      <c r="K92" s="57"/>
      <c r="L92" s="53" t="s">
        <v>90</v>
      </c>
      <c r="M92" s="58" t="s">
        <v>362</v>
      </c>
      <c r="N92" s="58" t="str">
        <f>VLOOKUP(M92,DQI!$C$4:$I$4,7,FALSE)</f>
        <v>1,1,3,1,1</v>
      </c>
      <c r="O92" s="304" t="str">
        <f t="shared" si="1"/>
        <v>[Resource] Limestone resource into steelmaking</v>
      </c>
      <c r="P92" s="304"/>
      <c r="Q92" s="304"/>
      <c r="R92" s="2"/>
      <c r="S92" s="2"/>
      <c r="T92" s="2"/>
      <c r="U92" s="2"/>
      <c r="V92" s="2"/>
      <c r="W92" s="2"/>
      <c r="X92" s="28"/>
      <c r="Y92" s="28"/>
    </row>
    <row r="93" spans="1:25" x14ac:dyDescent="0.25">
      <c r="A93" s="2"/>
      <c r="B93" s="9"/>
      <c r="C93" s="40" t="s">
        <v>282</v>
      </c>
      <c r="D93" s="59" t="s">
        <v>424</v>
      </c>
      <c r="E93" s="53">
        <v>1</v>
      </c>
      <c r="F93" s="53" t="s">
        <v>42</v>
      </c>
      <c r="G93" s="54">
        <f>IF($C93="",1,VLOOKUP($C93,$C$22:$H$80,3,FALSE))</f>
        <v>1.265112E-2</v>
      </c>
      <c r="H93" s="55" t="str">
        <f>IF($C93="","",VLOOKUP($C93,$C$22:$H$80,6,FALSE))</f>
        <v>kg/kg</v>
      </c>
      <c r="I93" s="241">
        <f>IF(D93="","",E93*G93*$D$5)</f>
        <v>1.265112E-2</v>
      </c>
      <c r="J93" s="53" t="s">
        <v>42</v>
      </c>
      <c r="K93" s="57"/>
      <c r="L93" s="53" t="s">
        <v>90</v>
      </c>
      <c r="M93" s="58" t="s">
        <v>362</v>
      </c>
      <c r="N93" s="58" t="str">
        <f>VLOOKUP(M93,DQI!$C$4:$I$4,7,FALSE)</f>
        <v>1,1,3,1,1</v>
      </c>
      <c r="O93" s="304" t="str">
        <f t="shared" si="1"/>
        <v>[Resource] Natural gas resource into steelmaking</v>
      </c>
      <c r="P93" s="304"/>
      <c r="Q93" s="304"/>
      <c r="R93" s="2"/>
      <c r="S93" s="2"/>
      <c r="T93" s="2"/>
      <c r="U93" s="2"/>
      <c r="V93" s="2"/>
      <c r="W93" s="2"/>
      <c r="X93" s="28"/>
      <c r="Y93" s="28"/>
    </row>
    <row r="94" spans="1:25" x14ac:dyDescent="0.25">
      <c r="A94" s="2"/>
      <c r="B94" s="9"/>
      <c r="C94" s="60" t="s">
        <v>283</v>
      </c>
      <c r="D94" s="61" t="s">
        <v>236</v>
      </c>
      <c r="E94" s="53">
        <v>1</v>
      </c>
      <c r="F94" s="53" t="s">
        <v>42</v>
      </c>
      <c r="G94" s="54">
        <f>IF($C94="",1,VLOOKUP($C94,$C$22:$H$80,3,FALSE))</f>
        <v>-1.006646E-15</v>
      </c>
      <c r="H94" s="55" t="str">
        <f>IF($C94="","",VLOOKUP($C94,$C$22:$H$80,6,FALSE))</f>
        <v>kg/kg</v>
      </c>
      <c r="I94" s="241">
        <f>IF(D94="","",E94*G94*$D$5)</f>
        <v>-1.006646E-15</v>
      </c>
      <c r="J94" s="53" t="s">
        <v>42</v>
      </c>
      <c r="K94" s="57"/>
      <c r="L94" s="53" t="s">
        <v>90</v>
      </c>
      <c r="M94" s="58" t="s">
        <v>362</v>
      </c>
      <c r="N94" s="58" t="str">
        <f>VLOOKUP(M94,DQI!$C$4:$I$4,7,FALSE)</f>
        <v>1,1,3,1,1</v>
      </c>
      <c r="O94" s="304" t="str">
        <f t="shared" si="1"/>
        <v>[Resource] Tin ore resource  into steelmaking</v>
      </c>
      <c r="P94" s="304"/>
      <c r="Q94" s="304"/>
      <c r="R94" s="2"/>
      <c r="S94" s="2"/>
      <c r="T94" s="2"/>
      <c r="U94" s="2"/>
      <c r="V94" s="2"/>
      <c r="W94" s="2"/>
      <c r="X94" s="28"/>
      <c r="Y94" s="28"/>
    </row>
    <row r="95" spans="1:25" x14ac:dyDescent="0.25">
      <c r="A95" s="2"/>
      <c r="B95" s="9"/>
      <c r="C95" s="60" t="s">
        <v>284</v>
      </c>
      <c r="D95" s="59" t="s">
        <v>425</v>
      </c>
      <c r="E95" s="53">
        <v>1</v>
      </c>
      <c r="F95" s="53" t="s">
        <v>42</v>
      </c>
      <c r="G95" s="54">
        <f t="shared" ref="G95:G97" si="5">IF($C95="",1,VLOOKUP($C95,$C$22:$H$80,3,FALSE))</f>
        <v>-5.375722E-7</v>
      </c>
      <c r="H95" s="55" t="str">
        <f t="shared" ref="H95:H97" si="6">IF($C95="","",VLOOKUP($C95,$C$22:$H$80,6,FALSE))</f>
        <v>kg/kg</v>
      </c>
      <c r="I95" s="241">
        <f t="shared" ref="I95:I97" si="7">IF(D95="","",E95*G95*$D$5)</f>
        <v>-5.375722E-7</v>
      </c>
      <c r="J95" s="53" t="s">
        <v>42</v>
      </c>
      <c r="K95" s="57"/>
      <c r="L95" s="53" t="s">
        <v>90</v>
      </c>
      <c r="M95" s="58" t="s">
        <v>362</v>
      </c>
      <c r="N95" s="58" t="str">
        <f>VLOOKUP(M95,DQI!$C$4:$I$4,7,FALSE)</f>
        <v>1,1,3,1,1</v>
      </c>
      <c r="O95" s="304" t="str">
        <f t="shared" si="1"/>
        <v>[Resource] Uranium resource into steelmaking</v>
      </c>
      <c r="P95" s="304"/>
      <c r="Q95" s="304"/>
      <c r="R95" s="2"/>
      <c r="S95" s="2"/>
      <c r="T95" s="2"/>
      <c r="U95" s="2"/>
      <c r="V95" s="2"/>
      <c r="W95" s="2"/>
      <c r="X95" s="28"/>
      <c r="Y95" s="28"/>
    </row>
    <row r="96" spans="1:25" x14ac:dyDescent="0.25">
      <c r="A96" s="2"/>
      <c r="B96" s="9"/>
      <c r="C96" s="60" t="s">
        <v>278</v>
      </c>
      <c r="D96" s="61" t="s">
        <v>238</v>
      </c>
      <c r="E96" s="53">
        <v>1</v>
      </c>
      <c r="F96" s="53" t="s">
        <v>42</v>
      </c>
      <c r="G96" s="54">
        <f t="shared" si="5"/>
        <v>25.358180000000001</v>
      </c>
      <c r="H96" s="55" t="str">
        <f t="shared" si="6"/>
        <v>kg/kg</v>
      </c>
      <c r="I96" s="241">
        <f t="shared" si="7"/>
        <v>25.358180000000001</v>
      </c>
      <c r="J96" s="53" t="s">
        <v>42</v>
      </c>
      <c r="K96" s="57"/>
      <c r="L96" s="53" t="s">
        <v>90</v>
      </c>
      <c r="M96" s="58" t="s">
        <v>362</v>
      </c>
      <c r="N96" s="58" t="str">
        <f>VLOOKUP(M96,DQI!$C$4:$I$4,7,FALSE)</f>
        <v>1,1,3,1,1</v>
      </c>
      <c r="O96" s="304" t="str">
        <f t="shared" si="1"/>
        <v>[Resource] Water resource into steelmaking</v>
      </c>
      <c r="P96" s="304"/>
      <c r="Q96" s="304"/>
      <c r="R96" s="2"/>
      <c r="S96" s="2"/>
      <c r="T96" s="2"/>
      <c r="U96" s="2"/>
      <c r="V96" s="2"/>
      <c r="W96" s="2"/>
      <c r="X96" s="28"/>
      <c r="Y96" s="28"/>
    </row>
    <row r="97" spans="1:25" x14ac:dyDescent="0.25">
      <c r="A97" s="2"/>
      <c r="B97" s="9"/>
      <c r="C97" s="60" t="s">
        <v>285</v>
      </c>
      <c r="D97" s="61" t="s">
        <v>239</v>
      </c>
      <c r="E97" s="53">
        <v>1</v>
      </c>
      <c r="F97" s="53" t="s">
        <v>42</v>
      </c>
      <c r="G97" s="54">
        <f t="shared" si="5"/>
        <v>5.7363309999999997E-4</v>
      </c>
      <c r="H97" s="55" t="str">
        <f t="shared" si="6"/>
        <v>kg/kg</v>
      </c>
      <c r="I97" s="241">
        <f t="shared" si="7"/>
        <v>5.7363309999999997E-4</v>
      </c>
      <c r="J97" s="53" t="s">
        <v>42</v>
      </c>
      <c r="K97" s="57"/>
      <c r="L97" s="53" t="s">
        <v>90</v>
      </c>
      <c r="M97" s="58" t="s">
        <v>362</v>
      </c>
      <c r="N97" s="58" t="str">
        <f>VLOOKUP(M97,DQI!$C$4:$I$4,7,FALSE)</f>
        <v>1,1,3,1,1</v>
      </c>
      <c r="O97" s="304" t="str">
        <f t="shared" si="1"/>
        <v>[Resource] Zinc ore resource into steelmaking</v>
      </c>
      <c r="P97" s="304"/>
      <c r="Q97" s="304"/>
      <c r="R97" s="2"/>
      <c r="S97" s="2"/>
      <c r="T97" s="2"/>
      <c r="U97" s="2"/>
      <c r="V97" s="2"/>
      <c r="W97" s="2"/>
      <c r="X97" s="28"/>
      <c r="Y97" s="28"/>
    </row>
    <row r="98" spans="1:25" x14ac:dyDescent="0.25">
      <c r="A98" s="2"/>
      <c r="B98" s="9"/>
      <c r="C98" s="62" t="s">
        <v>66</v>
      </c>
      <c r="D98" s="47" t="s">
        <v>67</v>
      </c>
      <c r="E98" s="63" t="s">
        <v>77</v>
      </c>
      <c r="F98" s="47"/>
      <c r="G98" s="47"/>
      <c r="H98" s="47"/>
      <c r="I98" s="63" t="s">
        <v>78</v>
      </c>
      <c r="J98" s="47"/>
      <c r="K98" s="63"/>
      <c r="L98" s="47" t="s">
        <v>79</v>
      </c>
      <c r="M98" s="64"/>
      <c r="N98" s="64"/>
      <c r="O98" s="275"/>
      <c r="P98" s="275"/>
      <c r="Q98" s="275"/>
      <c r="R98" s="2"/>
      <c r="S98" s="2"/>
      <c r="T98" s="2"/>
      <c r="U98" s="2"/>
      <c r="V98" s="2"/>
      <c r="W98" s="2"/>
      <c r="X98" s="28"/>
      <c r="Y98" s="28"/>
    </row>
    <row r="99" spans="1:25" ht="15.75" thickBot="1" x14ac:dyDescent="0.3">
      <c r="A99" s="2"/>
      <c r="B99" s="9"/>
      <c r="C99" s="2"/>
      <c r="D99" s="2"/>
      <c r="E99" s="2"/>
      <c r="F99" s="2"/>
      <c r="G99" s="2"/>
      <c r="H99" s="2"/>
      <c r="I99" s="2"/>
      <c r="J99" s="2"/>
      <c r="K99" s="2"/>
      <c r="L99" s="2"/>
      <c r="M99" s="2"/>
      <c r="N99" s="2"/>
      <c r="O99" s="2"/>
      <c r="P99" s="2"/>
      <c r="Q99" s="2"/>
      <c r="R99" s="2"/>
      <c r="S99" s="2"/>
      <c r="T99" s="2"/>
      <c r="U99" s="2"/>
      <c r="V99" s="2"/>
      <c r="W99" s="2"/>
      <c r="X99" s="28"/>
      <c r="Y99" s="28"/>
    </row>
    <row r="100" spans="1:25" ht="15.75" customHeight="1" thickBot="1" x14ac:dyDescent="0.3">
      <c r="A100" s="28"/>
      <c r="B100" s="280" t="s">
        <v>80</v>
      </c>
      <c r="C100" s="281"/>
      <c r="D100" s="281"/>
      <c r="E100" s="281"/>
      <c r="F100" s="281"/>
      <c r="G100" s="281"/>
      <c r="H100" s="281"/>
      <c r="I100" s="281"/>
      <c r="J100" s="281"/>
      <c r="K100" s="281"/>
      <c r="L100" s="281"/>
      <c r="M100" s="281"/>
      <c r="N100" s="281"/>
      <c r="O100" s="281"/>
      <c r="P100" s="281"/>
      <c r="Q100" s="282"/>
      <c r="R100" s="28"/>
      <c r="S100" s="28"/>
      <c r="T100" s="28"/>
      <c r="U100" s="28"/>
      <c r="V100" s="28"/>
      <c r="W100" s="28"/>
      <c r="X100" s="28"/>
      <c r="Y100" s="28"/>
    </row>
    <row r="101" spans="1:25" x14ac:dyDescent="0.25">
      <c r="A101" s="2"/>
      <c r="B101" s="9"/>
      <c r="C101" s="2"/>
      <c r="D101" s="2"/>
      <c r="E101" s="2"/>
      <c r="F101" s="2"/>
      <c r="G101" s="2"/>
      <c r="H101" s="38" t="s">
        <v>81</v>
      </c>
      <c r="I101" s="2"/>
      <c r="J101" s="2"/>
      <c r="K101" s="2"/>
      <c r="L101" s="2"/>
      <c r="M101" s="2"/>
      <c r="N101" s="2"/>
      <c r="O101" s="2"/>
      <c r="P101" s="2"/>
      <c r="Q101" s="2"/>
      <c r="R101" s="2"/>
      <c r="S101" s="2"/>
      <c r="T101" s="2"/>
      <c r="U101" s="2"/>
      <c r="V101" s="2"/>
      <c r="W101" s="2"/>
      <c r="X101" s="28"/>
      <c r="Y101" s="28"/>
    </row>
    <row r="102" spans="1:25" x14ac:dyDescent="0.25">
      <c r="A102" s="2"/>
      <c r="B102" s="9"/>
      <c r="C102" s="39" t="s">
        <v>70</v>
      </c>
      <c r="D102" s="39" t="s">
        <v>71</v>
      </c>
      <c r="E102" s="39" t="s">
        <v>60</v>
      </c>
      <c r="F102" s="39" t="s">
        <v>72</v>
      </c>
      <c r="G102" s="39" t="s">
        <v>70</v>
      </c>
      <c r="H102" s="39" t="s">
        <v>63</v>
      </c>
      <c r="I102" s="39" t="s">
        <v>73</v>
      </c>
      <c r="J102" s="39" t="s">
        <v>74</v>
      </c>
      <c r="K102" s="39" t="s">
        <v>75</v>
      </c>
      <c r="L102" s="39" t="s">
        <v>76</v>
      </c>
      <c r="M102" s="39" t="s">
        <v>64</v>
      </c>
      <c r="N102" s="39" t="s">
        <v>17</v>
      </c>
      <c r="O102" s="283" t="s">
        <v>65</v>
      </c>
      <c r="P102" s="283"/>
      <c r="Q102" s="283"/>
      <c r="R102" s="2"/>
      <c r="S102" s="2"/>
      <c r="T102" s="2"/>
      <c r="U102" s="2"/>
      <c r="V102" s="2"/>
      <c r="W102" s="2"/>
      <c r="X102" s="28"/>
      <c r="Y102" s="28"/>
    </row>
    <row r="103" spans="1:25" x14ac:dyDescent="0.25">
      <c r="A103" s="2"/>
      <c r="B103" s="9"/>
      <c r="C103" s="65" t="s">
        <v>347</v>
      </c>
      <c r="D103" s="66" t="s">
        <v>430</v>
      </c>
      <c r="E103" s="67">
        <v>1</v>
      </c>
      <c r="F103" s="67" t="s">
        <v>42</v>
      </c>
      <c r="G103" s="54">
        <f>IF($C103="",1,VLOOKUP($C103,$C$22:$H$80,3,FALSE))</f>
        <v>1</v>
      </c>
      <c r="H103" s="55" t="str">
        <f>IF($C103="","",VLOOKUP($C103,$C$22:$H$80,6,FALSE))</f>
        <v>kg/kg</v>
      </c>
      <c r="I103" s="241">
        <f>IF(D103="","",E103*G103*$D$5)</f>
        <v>1</v>
      </c>
      <c r="J103" s="67" t="s">
        <v>42</v>
      </c>
      <c r="K103" s="57" t="s">
        <v>91</v>
      </c>
      <c r="L103" s="53" t="s">
        <v>90</v>
      </c>
      <c r="M103" s="58" t="s">
        <v>362</v>
      </c>
      <c r="N103" s="68" t="str">
        <f>VLOOKUP(M103,DQI!$C$4:$I$4,7,FALSE)</f>
        <v>1,1,3,1,1</v>
      </c>
      <c r="O103" s="279" t="str">
        <f>"[Reference flow] "&amp;RIGHT(VLOOKUP(C103,$C$23:$Q$78,8,FALSE),LEN(VLOOKUP(C103,$C$23:$Q$78,8,FALSE))-LEN("[kg/kg]"))</f>
        <v>[Reference flow]  UO (large diameter) pipe product - global average</v>
      </c>
      <c r="P103" s="279"/>
      <c r="Q103" s="279"/>
      <c r="R103" s="2"/>
      <c r="S103" s="2"/>
      <c r="T103" s="2"/>
      <c r="U103" s="2"/>
      <c r="V103" s="2"/>
      <c r="W103" s="2"/>
      <c r="X103" s="28"/>
      <c r="Y103" s="28"/>
    </row>
    <row r="104" spans="1:25" x14ac:dyDescent="0.25">
      <c r="A104" s="2"/>
      <c r="B104" s="9"/>
      <c r="C104" s="60" t="s">
        <v>348</v>
      </c>
      <c r="D104" s="69" t="s">
        <v>429</v>
      </c>
      <c r="E104" s="60">
        <v>1</v>
      </c>
      <c r="F104" s="67" t="s">
        <v>42</v>
      </c>
      <c r="G104" s="54">
        <f t="shared" ref="G104:G145" si="8">IF($C104="",1,VLOOKUP($C104,$C$22:$H$80,3,FALSE))</f>
        <v>0</v>
      </c>
      <c r="H104" s="55" t="str">
        <f t="shared" ref="H104:H145" si="9">IF($C104="","",VLOOKUP($C104,$C$22:$H$80,6,FALSE))</f>
        <v>kg/kg</v>
      </c>
      <c r="I104" s="241">
        <f t="shared" ref="I104:I145" si="10">IF(D104="","",E104*G104*$D$5)</f>
        <v>0</v>
      </c>
      <c r="J104" s="67" t="s">
        <v>42</v>
      </c>
      <c r="K104" s="57" t="s">
        <v>91</v>
      </c>
      <c r="L104" s="53" t="s">
        <v>90</v>
      </c>
      <c r="M104" s="58" t="s">
        <v>362</v>
      </c>
      <c r="N104" s="58" t="str">
        <f>VLOOKUP(M104,DQI!$C$4:$I$4,7,FALSE)</f>
        <v>1,1,3,1,1</v>
      </c>
      <c r="O104" s="279" t="str">
        <f t="shared" ref="O104:O116" si="11">"[Reference flow] "&amp;RIGHT(VLOOKUP(C104,$C$23:$Q$78,8,FALSE),LEN(VLOOKUP(C104,$C$23:$Q$78,8,FALSE))-LEN("[kg/kg]"))</f>
        <v>[Reference flow]  Welded pipe product - global average</v>
      </c>
      <c r="P104" s="279"/>
      <c r="Q104" s="279"/>
      <c r="R104" s="2"/>
      <c r="S104" s="2"/>
      <c r="T104" s="2"/>
      <c r="U104" s="2"/>
      <c r="V104" s="2"/>
      <c r="W104" s="2"/>
      <c r="X104" s="28"/>
      <c r="Y104" s="28"/>
    </row>
    <row r="105" spans="1:25" x14ac:dyDescent="0.25">
      <c r="A105" s="2"/>
      <c r="B105" s="9"/>
      <c r="C105" s="60" t="s">
        <v>349</v>
      </c>
      <c r="D105" s="69" t="s">
        <v>437</v>
      </c>
      <c r="E105" s="60">
        <v>1</v>
      </c>
      <c r="F105" s="67" t="s">
        <v>42</v>
      </c>
      <c r="G105" s="54">
        <f t="shared" si="8"/>
        <v>0</v>
      </c>
      <c r="H105" s="55" t="str">
        <f t="shared" si="9"/>
        <v>kg/kg</v>
      </c>
      <c r="I105" s="241">
        <f t="shared" si="10"/>
        <v>0</v>
      </c>
      <c r="J105" s="67" t="s">
        <v>42</v>
      </c>
      <c r="K105" s="57" t="s">
        <v>91</v>
      </c>
      <c r="L105" s="53" t="s">
        <v>90</v>
      </c>
      <c r="M105" s="58" t="s">
        <v>362</v>
      </c>
      <c r="N105" s="58" t="str">
        <f>VLOOKUP(M105,DQI!$C$4:$I$4,7,FALSE)</f>
        <v>1,1,3,1,1</v>
      </c>
      <c r="O105" s="279" t="str">
        <f t="shared" si="11"/>
        <v>[Reference flow]  Finished cold rolled coil product - global average</v>
      </c>
      <c r="P105" s="279"/>
      <c r="Q105" s="279"/>
      <c r="R105" s="2"/>
      <c r="S105" s="2"/>
      <c r="T105" s="2"/>
      <c r="U105" s="2"/>
      <c r="V105" s="2"/>
      <c r="W105" s="2"/>
      <c r="X105" s="28"/>
      <c r="Y105" s="28"/>
    </row>
    <row r="106" spans="1:25" x14ac:dyDescent="0.25">
      <c r="A106" s="2"/>
      <c r="B106" s="9"/>
      <c r="C106" s="60" t="s">
        <v>350</v>
      </c>
      <c r="D106" s="69" t="s">
        <v>431</v>
      </c>
      <c r="E106" s="60">
        <v>1</v>
      </c>
      <c r="F106" s="67" t="s">
        <v>42</v>
      </c>
      <c r="G106" s="54">
        <f t="shared" si="8"/>
        <v>0</v>
      </c>
      <c r="H106" s="55" t="str">
        <f t="shared" si="9"/>
        <v>kg/kg</v>
      </c>
      <c r="I106" s="241">
        <f t="shared" si="10"/>
        <v>0</v>
      </c>
      <c r="J106" s="67" t="s">
        <v>42</v>
      </c>
      <c r="K106" s="57" t="s">
        <v>91</v>
      </c>
      <c r="L106" s="53" t="s">
        <v>90</v>
      </c>
      <c r="M106" s="58" t="s">
        <v>362</v>
      </c>
      <c r="N106" s="58" t="str">
        <f>VLOOKUP(M106,DQI!$C$4:$I$4,7,FALSE)</f>
        <v>1,1,3,1,1</v>
      </c>
      <c r="O106" s="279" t="str">
        <f t="shared" si="11"/>
        <v>[Reference flow]  Organic coated steel product - global average</v>
      </c>
      <c r="P106" s="279"/>
      <c r="Q106" s="279"/>
      <c r="R106" s="2"/>
      <c r="S106" s="2"/>
      <c r="T106" s="2"/>
      <c r="U106" s="2"/>
      <c r="V106" s="2"/>
      <c r="W106" s="2"/>
      <c r="X106" s="28"/>
      <c r="Y106" s="28"/>
    </row>
    <row r="107" spans="1:25" x14ac:dyDescent="0.25">
      <c r="A107" s="2"/>
      <c r="B107" s="9"/>
      <c r="C107" s="60" t="s">
        <v>351</v>
      </c>
      <c r="D107" s="69" t="s">
        <v>432</v>
      </c>
      <c r="E107" s="60">
        <v>1</v>
      </c>
      <c r="F107" s="67" t="s">
        <v>42</v>
      </c>
      <c r="G107" s="54">
        <f t="shared" si="8"/>
        <v>0</v>
      </c>
      <c r="H107" s="55" t="str">
        <f t="shared" si="9"/>
        <v>kg/kg</v>
      </c>
      <c r="I107" s="241">
        <f t="shared" si="10"/>
        <v>0</v>
      </c>
      <c r="J107" s="67" t="s">
        <v>42</v>
      </c>
      <c r="K107" s="57" t="s">
        <v>91</v>
      </c>
      <c r="L107" s="53" t="s">
        <v>90</v>
      </c>
      <c r="M107" s="58" t="s">
        <v>362</v>
      </c>
      <c r="N107" s="58" t="str">
        <f>VLOOKUP(M107,DQI!$C$4:$I$4,7,FALSE)</f>
        <v>1,1,3,1,1</v>
      </c>
      <c r="O107" s="279" t="str">
        <f t="shared" si="11"/>
        <v>[Reference flow]  Hot-dipped galvanized steel product - global average</v>
      </c>
      <c r="P107" s="279"/>
      <c r="Q107" s="279"/>
      <c r="R107" s="2"/>
      <c r="S107" s="2"/>
      <c r="T107" s="2"/>
      <c r="U107" s="2"/>
      <c r="V107" s="2"/>
      <c r="W107" s="2"/>
      <c r="X107" s="28"/>
      <c r="Y107" s="28"/>
    </row>
    <row r="108" spans="1:25" x14ac:dyDescent="0.25">
      <c r="A108" s="2"/>
      <c r="B108" s="9"/>
      <c r="C108" s="60" t="s">
        <v>352</v>
      </c>
      <c r="D108" s="70" t="s">
        <v>433</v>
      </c>
      <c r="E108" s="60">
        <v>1</v>
      </c>
      <c r="F108" s="67" t="s">
        <v>42</v>
      </c>
      <c r="G108" s="54">
        <f t="shared" si="8"/>
        <v>0</v>
      </c>
      <c r="H108" s="55" t="str">
        <f t="shared" si="9"/>
        <v>kg/kg</v>
      </c>
      <c r="I108" s="241">
        <f t="shared" si="10"/>
        <v>0</v>
      </c>
      <c r="J108" s="67" t="s">
        <v>42</v>
      </c>
      <c r="K108" s="57" t="s">
        <v>91</v>
      </c>
      <c r="L108" s="53" t="s">
        <v>90</v>
      </c>
      <c r="M108" s="58" t="s">
        <v>362</v>
      </c>
      <c r="N108" s="58" t="str">
        <f>VLOOKUP(M108,DQI!$C$4:$I$4,7,FALSE)</f>
        <v>1,1,3,1,1</v>
      </c>
      <c r="O108" s="279" t="str">
        <f t="shared" si="11"/>
        <v>[Reference flow]  Steel sections product - global average</v>
      </c>
      <c r="P108" s="279"/>
      <c r="Q108" s="279"/>
      <c r="R108" s="2"/>
      <c r="S108" s="2"/>
      <c r="T108" s="2"/>
      <c r="U108" s="2"/>
      <c r="V108" s="2"/>
      <c r="W108" s="2"/>
      <c r="X108" s="28"/>
      <c r="Y108" s="28"/>
    </row>
    <row r="109" spans="1:25" x14ac:dyDescent="0.25">
      <c r="A109" s="2"/>
      <c r="B109" s="9"/>
      <c r="C109" s="60" t="s">
        <v>353</v>
      </c>
      <c r="D109" s="70" t="s">
        <v>451</v>
      </c>
      <c r="E109" s="60">
        <v>1</v>
      </c>
      <c r="F109" s="67" t="s">
        <v>42</v>
      </c>
      <c r="G109" s="54">
        <f t="shared" si="8"/>
        <v>0</v>
      </c>
      <c r="H109" s="55" t="str">
        <f t="shared" si="9"/>
        <v>kg/kg</v>
      </c>
      <c r="I109" s="241">
        <f t="shared" si="10"/>
        <v>0</v>
      </c>
      <c r="J109" s="67" t="s">
        <v>42</v>
      </c>
      <c r="K109" s="57" t="s">
        <v>91</v>
      </c>
      <c r="L109" s="53" t="s">
        <v>90</v>
      </c>
      <c r="M109" s="58" t="s">
        <v>362</v>
      </c>
      <c r="N109" s="58" t="str">
        <f>VLOOKUP(M109,DQI!$C$4:$I$4,7,FALSE)</f>
        <v>1,1,3,1,1</v>
      </c>
      <c r="O109" s="279" t="str">
        <f t="shared" si="11"/>
        <v>[Reference flow]  Finished cold rolled coil product - North American average</v>
      </c>
      <c r="P109" s="279"/>
      <c r="Q109" s="279"/>
      <c r="R109" s="2"/>
      <c r="S109" s="2"/>
      <c r="T109" s="2"/>
      <c r="U109" s="2"/>
      <c r="V109" s="2"/>
      <c r="W109" s="2"/>
      <c r="X109" s="28"/>
      <c r="Y109" s="28"/>
    </row>
    <row r="110" spans="1:25" x14ac:dyDescent="0.25">
      <c r="A110" s="2"/>
      <c r="B110" s="9"/>
      <c r="C110" s="60" t="s">
        <v>354</v>
      </c>
      <c r="D110" s="70" t="s">
        <v>452</v>
      </c>
      <c r="E110" s="60">
        <v>1</v>
      </c>
      <c r="F110" s="67" t="s">
        <v>42</v>
      </c>
      <c r="G110" s="54">
        <f t="shared" si="8"/>
        <v>0</v>
      </c>
      <c r="H110" s="55" t="str">
        <f t="shared" si="9"/>
        <v>kg/kg</v>
      </c>
      <c r="I110" s="241">
        <f t="shared" si="10"/>
        <v>0</v>
      </c>
      <c r="J110" s="67" t="s">
        <v>42</v>
      </c>
      <c r="K110" s="57" t="s">
        <v>91</v>
      </c>
      <c r="L110" s="53" t="s">
        <v>90</v>
      </c>
      <c r="M110" s="58" t="s">
        <v>362</v>
      </c>
      <c r="N110" s="58" t="str">
        <f>VLOOKUP(M110,DQI!$C$4:$I$4,7,FALSE)</f>
        <v>1,1,3,1,1</v>
      </c>
      <c r="O110" s="279" t="str">
        <f t="shared" si="11"/>
        <v>[Reference flow]  Hot-dipped galvanized steel product - North American average</v>
      </c>
      <c r="P110" s="279"/>
      <c r="Q110" s="279"/>
      <c r="R110" s="2"/>
      <c r="S110" s="2"/>
      <c r="T110" s="2"/>
      <c r="U110" s="2"/>
      <c r="V110" s="2"/>
      <c r="W110" s="2"/>
      <c r="X110" s="28"/>
      <c r="Y110" s="28"/>
    </row>
    <row r="111" spans="1:25" x14ac:dyDescent="0.25">
      <c r="A111" s="2"/>
      <c r="B111" s="9"/>
      <c r="C111" s="60" t="s">
        <v>359</v>
      </c>
      <c r="D111" s="70" t="s">
        <v>434</v>
      </c>
      <c r="E111" s="60">
        <v>1</v>
      </c>
      <c r="F111" s="67" t="s">
        <v>42</v>
      </c>
      <c r="G111" s="54">
        <f t="shared" si="8"/>
        <v>0</v>
      </c>
      <c r="H111" s="55" t="str">
        <f t="shared" si="9"/>
        <v>kg/kg</v>
      </c>
      <c r="I111" s="241">
        <f t="shared" si="10"/>
        <v>0</v>
      </c>
      <c r="J111" s="67" t="s">
        <v>42</v>
      </c>
      <c r="K111" s="57" t="s">
        <v>91</v>
      </c>
      <c r="L111" s="53" t="s">
        <v>90</v>
      </c>
      <c r="M111" s="58" t="s">
        <v>362</v>
      </c>
      <c r="N111" s="58" t="str">
        <f>VLOOKUP(M111,DQI!$C$4:$I$4,7,FALSE)</f>
        <v>1,1,3,1,1</v>
      </c>
      <c r="O111" s="279" t="str">
        <f t="shared" si="11"/>
        <v>[Reference flow]  UO (large diameter) pipe end of life recycle credit - global average</v>
      </c>
      <c r="P111" s="279"/>
      <c r="Q111" s="279"/>
      <c r="R111" s="2"/>
      <c r="S111" s="2"/>
      <c r="T111" s="2"/>
      <c r="U111" s="2"/>
      <c r="V111" s="2"/>
      <c r="W111" s="2"/>
      <c r="X111" s="28"/>
      <c r="Y111" s="28"/>
    </row>
    <row r="112" spans="1:25" x14ac:dyDescent="0.25">
      <c r="A112" s="2"/>
      <c r="B112" s="9"/>
      <c r="C112" s="60" t="s">
        <v>360</v>
      </c>
      <c r="D112" s="70" t="s">
        <v>435</v>
      </c>
      <c r="E112" s="60">
        <v>1</v>
      </c>
      <c r="F112" s="67" t="s">
        <v>42</v>
      </c>
      <c r="G112" s="54">
        <f t="shared" si="8"/>
        <v>0</v>
      </c>
      <c r="H112" s="55" t="str">
        <f t="shared" si="9"/>
        <v>kg/kg</v>
      </c>
      <c r="I112" s="241">
        <f t="shared" si="10"/>
        <v>0</v>
      </c>
      <c r="J112" s="67" t="s">
        <v>42</v>
      </c>
      <c r="K112" s="57" t="s">
        <v>91</v>
      </c>
      <c r="L112" s="53" t="s">
        <v>90</v>
      </c>
      <c r="M112" s="58" t="s">
        <v>362</v>
      </c>
      <c r="N112" s="58" t="str">
        <f>VLOOKUP(M112,DQI!$C$4:$I$4,7,FALSE)</f>
        <v>1,1,3,1,1</v>
      </c>
      <c r="O112" s="279" t="str">
        <f t="shared" si="11"/>
        <v>[Reference flow]  Welded pipe end of life recycle credit  - global average</v>
      </c>
      <c r="P112" s="279"/>
      <c r="Q112" s="279"/>
      <c r="R112" s="2"/>
      <c r="S112" s="2"/>
      <c r="T112" s="2"/>
      <c r="U112" s="2"/>
      <c r="V112" s="2"/>
      <c r="W112" s="2"/>
      <c r="X112" s="28"/>
      <c r="Y112" s="28"/>
    </row>
    <row r="113" spans="1:25" x14ac:dyDescent="0.25">
      <c r="A113" s="2"/>
      <c r="B113" s="9"/>
      <c r="C113" s="60" t="s">
        <v>355</v>
      </c>
      <c r="D113" s="69" t="s">
        <v>436</v>
      </c>
      <c r="E113" s="60">
        <v>1</v>
      </c>
      <c r="F113" s="67" t="s">
        <v>42</v>
      </c>
      <c r="G113" s="54">
        <f t="shared" si="8"/>
        <v>0</v>
      </c>
      <c r="H113" s="55" t="str">
        <f t="shared" si="9"/>
        <v>kg/kg</v>
      </c>
      <c r="I113" s="241">
        <f t="shared" si="10"/>
        <v>0</v>
      </c>
      <c r="J113" s="67" t="s">
        <v>42</v>
      </c>
      <c r="K113" s="57" t="s">
        <v>91</v>
      </c>
      <c r="L113" s="53" t="s">
        <v>90</v>
      </c>
      <c r="M113" s="58" t="s">
        <v>362</v>
      </c>
      <c r="N113" s="58" t="str">
        <f>VLOOKUP(M113,DQI!$C$4:$I$4,7,FALSE)</f>
        <v>1,1,3,1,1</v>
      </c>
      <c r="O113" s="279" t="str">
        <f t="shared" si="11"/>
        <v>[Reference flow]  Finished cold rolled coil end of life recycle credit  - global average</v>
      </c>
      <c r="P113" s="279"/>
      <c r="Q113" s="279"/>
      <c r="R113" s="2"/>
      <c r="S113" s="2"/>
      <c r="T113" s="2"/>
      <c r="U113" s="2"/>
      <c r="V113" s="2"/>
      <c r="W113" s="2"/>
      <c r="X113" s="28"/>
      <c r="Y113" s="28"/>
    </row>
    <row r="114" spans="1:25" x14ac:dyDescent="0.25">
      <c r="A114" s="2"/>
      <c r="B114" s="9"/>
      <c r="C114" s="60" t="s">
        <v>356</v>
      </c>
      <c r="D114" s="69" t="s">
        <v>438</v>
      </c>
      <c r="E114" s="60">
        <v>1</v>
      </c>
      <c r="F114" s="67" t="s">
        <v>42</v>
      </c>
      <c r="G114" s="54">
        <f t="shared" si="8"/>
        <v>0</v>
      </c>
      <c r="H114" s="55" t="str">
        <f t="shared" si="9"/>
        <v>kg/kg</v>
      </c>
      <c r="I114" s="241">
        <f t="shared" si="10"/>
        <v>0</v>
      </c>
      <c r="J114" s="67" t="s">
        <v>42</v>
      </c>
      <c r="K114" s="57" t="s">
        <v>91</v>
      </c>
      <c r="L114" s="53" t="s">
        <v>90</v>
      </c>
      <c r="M114" s="58" t="s">
        <v>362</v>
      </c>
      <c r="N114" s="58" t="str">
        <f>VLOOKUP(M114,DQI!$C$4:$I$4,7,FALSE)</f>
        <v>1,1,3,1,1</v>
      </c>
      <c r="O114" s="279" t="str">
        <f t="shared" si="11"/>
        <v>[Reference flow]  Organic coated steel end of life recycle credit  - global average</v>
      </c>
      <c r="P114" s="279"/>
      <c r="Q114" s="279"/>
      <c r="R114" s="2"/>
      <c r="S114" s="2"/>
      <c r="T114" s="2"/>
      <c r="U114" s="2"/>
      <c r="V114" s="2"/>
      <c r="W114" s="2"/>
      <c r="X114" s="28"/>
      <c r="Y114" s="28"/>
    </row>
    <row r="115" spans="1:25" x14ac:dyDescent="0.25">
      <c r="A115" s="2"/>
      <c r="B115" s="9"/>
      <c r="C115" s="60" t="s">
        <v>357</v>
      </c>
      <c r="D115" s="69" t="s">
        <v>439</v>
      </c>
      <c r="E115" s="60">
        <v>1</v>
      </c>
      <c r="F115" s="67" t="s">
        <v>42</v>
      </c>
      <c r="G115" s="54">
        <f t="shared" si="8"/>
        <v>0</v>
      </c>
      <c r="H115" s="55" t="str">
        <f t="shared" si="9"/>
        <v>kg/kg</v>
      </c>
      <c r="I115" s="241">
        <f t="shared" si="10"/>
        <v>0</v>
      </c>
      <c r="J115" s="67" t="s">
        <v>42</v>
      </c>
      <c r="K115" s="57" t="s">
        <v>91</v>
      </c>
      <c r="L115" s="53" t="s">
        <v>90</v>
      </c>
      <c r="M115" s="58" t="s">
        <v>362</v>
      </c>
      <c r="N115" s="58" t="str">
        <f>VLOOKUP(M115,DQI!$C$4:$I$4,7,FALSE)</f>
        <v>1,1,3,1,1</v>
      </c>
      <c r="O115" s="279" t="str">
        <f t="shared" si="11"/>
        <v>[Reference flow]  Hot-dipped galvanized steel end of life recycle credit  - global average</v>
      </c>
      <c r="P115" s="279"/>
      <c r="Q115" s="279"/>
      <c r="R115" s="2"/>
      <c r="S115" s="2"/>
      <c r="T115" s="2"/>
      <c r="U115" s="2"/>
      <c r="V115" s="2"/>
      <c r="W115" s="2"/>
      <c r="X115" s="28"/>
      <c r="Y115" s="28"/>
    </row>
    <row r="116" spans="1:25" x14ac:dyDescent="0.25">
      <c r="A116" s="2"/>
      <c r="B116" s="9"/>
      <c r="C116" s="60" t="s">
        <v>358</v>
      </c>
      <c r="D116" s="69" t="s">
        <v>440</v>
      </c>
      <c r="E116" s="60">
        <v>1</v>
      </c>
      <c r="F116" s="67" t="s">
        <v>42</v>
      </c>
      <c r="G116" s="54">
        <f t="shared" si="8"/>
        <v>0</v>
      </c>
      <c r="H116" s="55" t="str">
        <f t="shared" si="9"/>
        <v>kg/kg</v>
      </c>
      <c r="I116" s="241">
        <f t="shared" si="10"/>
        <v>0</v>
      </c>
      <c r="J116" s="67" t="s">
        <v>42</v>
      </c>
      <c r="K116" s="57" t="s">
        <v>91</v>
      </c>
      <c r="L116" s="53" t="s">
        <v>90</v>
      </c>
      <c r="M116" s="58" t="s">
        <v>362</v>
      </c>
      <c r="N116" s="58" t="str">
        <f>VLOOKUP(M116,DQI!$C$4:$I$4,7,FALSE)</f>
        <v>1,1,3,1,1</v>
      </c>
      <c r="O116" s="279" t="str">
        <f t="shared" si="11"/>
        <v>[Reference flow]  Steel sections end of life recycle credit  - global average</v>
      </c>
      <c r="P116" s="279"/>
      <c r="Q116" s="279"/>
      <c r="R116" s="2"/>
      <c r="S116" s="2"/>
      <c r="T116" s="2"/>
      <c r="U116" s="2"/>
      <c r="V116" s="2"/>
      <c r="W116" s="2"/>
      <c r="X116" s="28"/>
      <c r="Y116" s="28"/>
    </row>
    <row r="117" spans="1:25" x14ac:dyDescent="0.25">
      <c r="A117" s="2"/>
      <c r="B117" s="9"/>
      <c r="C117" s="60" t="s">
        <v>286</v>
      </c>
      <c r="D117" s="69" t="str">
        <f>RIGHT(VLOOKUP(C117,$C$23:$Q$78,8,FALSE),LEN(VLOOKUP(C117,$C$23:$Q$78,8,FALSE))-LEN("[kg/kg] "))</f>
        <v>Cadmium (+II) emissions to air</v>
      </c>
      <c r="E117" s="60">
        <v>1</v>
      </c>
      <c r="F117" s="67" t="s">
        <v>42</v>
      </c>
      <c r="G117" s="54">
        <f t="shared" si="8"/>
        <v>8.294E-8</v>
      </c>
      <c r="H117" s="55" t="str">
        <f t="shared" si="9"/>
        <v>kg/kg</v>
      </c>
      <c r="I117" s="241">
        <f t="shared" si="10"/>
        <v>8.294E-8</v>
      </c>
      <c r="J117" s="67" t="s">
        <v>42</v>
      </c>
      <c r="K117" s="57"/>
      <c r="L117" s="53" t="s">
        <v>90</v>
      </c>
      <c r="M117" s="58" t="s">
        <v>362</v>
      </c>
      <c r="N117" s="58" t="str">
        <f>VLOOKUP(M117,DQI!$C$4:$I$4,7,FALSE)</f>
        <v>1,1,3,1,1</v>
      </c>
      <c r="O117" s="279" t="s">
        <v>427</v>
      </c>
      <c r="P117" s="279"/>
      <c r="Q117" s="279"/>
      <c r="R117" s="2"/>
      <c r="S117" s="2"/>
      <c r="T117" s="2"/>
      <c r="U117" s="2"/>
      <c r="V117" s="2"/>
      <c r="W117" s="2"/>
      <c r="X117" s="28"/>
      <c r="Y117" s="28"/>
    </row>
    <row r="118" spans="1:25" x14ac:dyDescent="0.25">
      <c r="A118" s="2"/>
      <c r="B118" s="9"/>
      <c r="C118" s="60" t="s">
        <v>287</v>
      </c>
      <c r="D118" s="69" t="str">
        <f t="shared" ref="D118:D145" si="12">RIGHT(VLOOKUP(C118,$C$23:$Q$78,8,FALSE),LEN(VLOOKUP(C118,$C$23:$Q$78,8,FALSE))-LEN("[kg/kg] "))</f>
        <v>Carbon dioxide emissions to air</v>
      </c>
      <c r="E118" s="60">
        <v>1</v>
      </c>
      <c r="F118" s="67" t="s">
        <v>42</v>
      </c>
      <c r="G118" s="54">
        <f t="shared" si="8"/>
        <v>2.2960000000000003</v>
      </c>
      <c r="H118" s="55" t="str">
        <f t="shared" si="9"/>
        <v>kg/kg</v>
      </c>
      <c r="I118" s="241">
        <f t="shared" si="10"/>
        <v>2.2960000000000003</v>
      </c>
      <c r="J118" s="67" t="s">
        <v>42</v>
      </c>
      <c r="K118" s="57"/>
      <c r="L118" s="53" t="s">
        <v>90</v>
      </c>
      <c r="M118" s="58" t="s">
        <v>362</v>
      </c>
      <c r="N118" s="58" t="str">
        <f>VLOOKUP(M118,DQI!$C$4:$I$4,7,FALSE)</f>
        <v>1,1,3,1,1</v>
      </c>
      <c r="O118" s="279" t="s">
        <v>427</v>
      </c>
      <c r="P118" s="279"/>
      <c r="Q118" s="279"/>
      <c r="R118" s="2"/>
      <c r="S118" s="2"/>
      <c r="T118" s="2"/>
      <c r="U118" s="2"/>
      <c r="V118" s="2"/>
      <c r="W118" s="2"/>
      <c r="X118" s="28"/>
      <c r="Y118" s="28"/>
    </row>
    <row r="119" spans="1:25" x14ac:dyDescent="0.25">
      <c r="A119" s="2"/>
      <c r="B119" s="9"/>
      <c r="C119" s="60" t="s">
        <v>288</v>
      </c>
      <c r="D119" s="69" t="str">
        <f t="shared" si="12"/>
        <v>Carbon monoxide emissions to air</v>
      </c>
      <c r="E119" s="60">
        <v>1</v>
      </c>
      <c r="F119" s="67" t="s">
        <v>42</v>
      </c>
      <c r="G119" s="54">
        <f t="shared" si="8"/>
        <v>3.7240000000000002E-2</v>
      </c>
      <c r="H119" s="55" t="str">
        <f t="shared" si="9"/>
        <v>kg/kg</v>
      </c>
      <c r="I119" s="241">
        <f t="shared" si="10"/>
        <v>3.7240000000000002E-2</v>
      </c>
      <c r="J119" s="67" t="s">
        <v>42</v>
      </c>
      <c r="K119" s="57"/>
      <c r="L119" s="53" t="s">
        <v>90</v>
      </c>
      <c r="M119" s="58" t="s">
        <v>362</v>
      </c>
      <c r="N119" s="58" t="str">
        <f>VLOOKUP(M119,DQI!$C$4:$I$4,7,FALSE)</f>
        <v>1,1,3,1,1</v>
      </c>
      <c r="O119" s="279" t="s">
        <v>427</v>
      </c>
      <c r="P119" s="279"/>
      <c r="Q119" s="279"/>
      <c r="R119" s="2"/>
      <c r="S119" s="2"/>
      <c r="T119" s="2"/>
      <c r="U119" s="2"/>
      <c r="V119" s="2"/>
      <c r="W119" s="2"/>
      <c r="X119" s="28"/>
      <c r="Y119" s="28"/>
    </row>
    <row r="120" spans="1:25" x14ac:dyDescent="0.25">
      <c r="A120" s="2"/>
      <c r="B120" s="9"/>
      <c r="C120" s="60" t="s">
        <v>289</v>
      </c>
      <c r="D120" s="70" t="str">
        <f t="shared" si="12"/>
        <v>Chromium (unspecified) emissions to air</v>
      </c>
      <c r="E120" s="60">
        <v>1</v>
      </c>
      <c r="F120" s="67" t="s">
        <v>42</v>
      </c>
      <c r="G120" s="54">
        <f t="shared" si="8"/>
        <v>2.7230000000000002E-7</v>
      </c>
      <c r="H120" s="55" t="str">
        <f t="shared" si="9"/>
        <v>kg/kg</v>
      </c>
      <c r="I120" s="241">
        <f t="shared" si="10"/>
        <v>2.7230000000000002E-7</v>
      </c>
      <c r="J120" s="67" t="s">
        <v>42</v>
      </c>
      <c r="K120" s="57"/>
      <c r="L120" s="53" t="s">
        <v>90</v>
      </c>
      <c r="M120" s="58" t="s">
        <v>362</v>
      </c>
      <c r="N120" s="58" t="str">
        <f>VLOOKUP(M120,DQI!$C$4:$I$4,7,FALSE)</f>
        <v>1,1,3,1,1</v>
      </c>
      <c r="O120" s="279" t="s">
        <v>427</v>
      </c>
      <c r="P120" s="279"/>
      <c r="Q120" s="279"/>
      <c r="R120" s="2"/>
      <c r="S120" s="2"/>
      <c r="T120" s="2"/>
      <c r="U120" s="2"/>
      <c r="V120" s="2"/>
      <c r="W120" s="2"/>
      <c r="X120" s="28"/>
      <c r="Y120" s="28"/>
    </row>
    <row r="121" spans="1:25" x14ac:dyDescent="0.25">
      <c r="A121" s="2"/>
      <c r="B121" s="9"/>
      <c r="C121" s="60" t="s">
        <v>290</v>
      </c>
      <c r="D121" s="70" t="str">
        <f t="shared" si="12"/>
        <v>Dioxins (unspecified) emissions to air</v>
      </c>
      <c r="E121" s="60">
        <v>1</v>
      </c>
      <c r="F121" s="67" t="s">
        <v>42</v>
      </c>
      <c r="G121" s="54">
        <f t="shared" si="8"/>
        <v>1.764E-12</v>
      </c>
      <c r="H121" s="55" t="str">
        <f t="shared" si="9"/>
        <v>kg/kg</v>
      </c>
      <c r="I121" s="241">
        <f t="shared" si="10"/>
        <v>1.764E-12</v>
      </c>
      <c r="J121" s="67" t="s">
        <v>42</v>
      </c>
      <c r="K121" s="57"/>
      <c r="L121" s="53" t="s">
        <v>90</v>
      </c>
      <c r="M121" s="58" t="s">
        <v>362</v>
      </c>
      <c r="N121" s="58" t="str">
        <f>VLOOKUP(M121,DQI!$C$4:$I$4,7,FALSE)</f>
        <v>1,1,3,1,1</v>
      </c>
      <c r="O121" s="279" t="s">
        <v>427</v>
      </c>
      <c r="P121" s="279"/>
      <c r="Q121" s="279"/>
      <c r="R121" s="2"/>
      <c r="S121" s="2"/>
      <c r="T121" s="2"/>
      <c r="U121" s="2"/>
      <c r="V121" s="2"/>
      <c r="W121" s="2"/>
      <c r="X121" s="28"/>
      <c r="Y121" s="28"/>
    </row>
    <row r="122" spans="1:25" x14ac:dyDescent="0.25">
      <c r="A122" s="2"/>
      <c r="B122" s="9"/>
      <c r="C122" s="60" t="s">
        <v>291</v>
      </c>
      <c r="D122" s="70" t="str">
        <f t="shared" si="12"/>
        <v>Hydrochloric acid emissions to air</v>
      </c>
      <c r="E122" s="60">
        <v>1</v>
      </c>
      <c r="F122" s="67" t="s">
        <v>42</v>
      </c>
      <c r="G122" s="54">
        <f t="shared" si="8"/>
        <v>4.8480000000000003E-5</v>
      </c>
      <c r="H122" s="55" t="str">
        <f t="shared" si="9"/>
        <v>kg/kg</v>
      </c>
      <c r="I122" s="241">
        <f t="shared" si="10"/>
        <v>4.8480000000000003E-5</v>
      </c>
      <c r="J122" s="67" t="s">
        <v>42</v>
      </c>
      <c r="K122" s="57"/>
      <c r="L122" s="53" t="s">
        <v>90</v>
      </c>
      <c r="M122" s="58" t="s">
        <v>362</v>
      </c>
      <c r="N122" s="58" t="str">
        <f>VLOOKUP(M122,DQI!$C$4:$I$4,7,FALSE)</f>
        <v>1,1,3,1,1</v>
      </c>
      <c r="O122" s="279" t="s">
        <v>427</v>
      </c>
      <c r="P122" s="279"/>
      <c r="Q122" s="279"/>
      <c r="R122" s="2"/>
      <c r="S122" s="2"/>
      <c r="T122" s="2"/>
      <c r="U122" s="2"/>
      <c r="V122" s="2"/>
      <c r="W122" s="2"/>
      <c r="X122" s="28"/>
      <c r="Y122" s="28"/>
    </row>
    <row r="123" spans="1:25" x14ac:dyDescent="0.25">
      <c r="A123" s="2"/>
      <c r="B123" s="9"/>
      <c r="C123" s="60" t="s">
        <v>292</v>
      </c>
      <c r="D123" s="70" t="str">
        <f t="shared" si="12"/>
        <v>Hydrogen sulfide emissions to air</v>
      </c>
      <c r="E123" s="60">
        <v>1</v>
      </c>
      <c r="F123" s="67" t="s">
        <v>42</v>
      </c>
      <c r="G123" s="54">
        <f t="shared" si="8"/>
        <v>9.0329999999999997E-5</v>
      </c>
      <c r="H123" s="55" t="str">
        <f t="shared" si="9"/>
        <v>kg/kg</v>
      </c>
      <c r="I123" s="241">
        <f t="shared" si="10"/>
        <v>9.0329999999999997E-5</v>
      </c>
      <c r="J123" s="67" t="s">
        <v>42</v>
      </c>
      <c r="K123" s="57"/>
      <c r="L123" s="53" t="s">
        <v>90</v>
      </c>
      <c r="M123" s="58" t="s">
        <v>362</v>
      </c>
      <c r="N123" s="58" t="str">
        <f>VLOOKUP(M123,DQI!$C$4:$I$4,7,FALSE)</f>
        <v>1,1,3,1,1</v>
      </c>
      <c r="O123" s="279" t="s">
        <v>427</v>
      </c>
      <c r="P123" s="279"/>
      <c r="Q123" s="279"/>
      <c r="R123" s="2"/>
      <c r="S123" s="2"/>
      <c r="T123" s="2"/>
      <c r="U123" s="2"/>
      <c r="V123" s="2"/>
      <c r="W123" s="2"/>
      <c r="X123" s="28"/>
      <c r="Y123" s="28"/>
    </row>
    <row r="124" spans="1:25" x14ac:dyDescent="0.25">
      <c r="A124" s="2"/>
      <c r="B124" s="9"/>
      <c r="C124" s="60" t="s">
        <v>293</v>
      </c>
      <c r="D124" s="70" t="str">
        <f t="shared" si="12"/>
        <v>Lead (+II) emissions to air</v>
      </c>
      <c r="E124" s="60">
        <v>1</v>
      </c>
      <c r="F124" s="67" t="s">
        <v>42</v>
      </c>
      <c r="G124" s="54">
        <f t="shared" si="8"/>
        <v>4.0080000000000004E-6</v>
      </c>
      <c r="H124" s="55" t="str">
        <f t="shared" si="9"/>
        <v>kg/kg</v>
      </c>
      <c r="I124" s="241">
        <f t="shared" si="10"/>
        <v>4.0080000000000004E-6</v>
      </c>
      <c r="J124" s="67" t="s">
        <v>42</v>
      </c>
      <c r="K124" s="57"/>
      <c r="L124" s="53" t="s">
        <v>90</v>
      </c>
      <c r="M124" s="58" t="s">
        <v>362</v>
      </c>
      <c r="N124" s="58" t="str">
        <f>VLOOKUP(M124,DQI!$C$4:$I$4,7,FALSE)</f>
        <v>1,1,3,1,1</v>
      </c>
      <c r="O124" s="279" t="s">
        <v>427</v>
      </c>
      <c r="P124" s="279"/>
      <c r="Q124" s="279"/>
      <c r="R124" s="2"/>
      <c r="S124" s="2"/>
      <c r="T124" s="2"/>
      <c r="U124" s="2"/>
      <c r="V124" s="2"/>
      <c r="W124" s="2"/>
      <c r="X124" s="28"/>
      <c r="Y124" s="28"/>
    </row>
    <row r="125" spans="1:25" x14ac:dyDescent="0.25">
      <c r="A125" s="2"/>
      <c r="B125" s="9"/>
      <c r="C125" s="60" t="s">
        <v>294</v>
      </c>
      <c r="D125" s="70" t="str">
        <f t="shared" si="12"/>
        <v>Mercury (+II) emissions to air</v>
      </c>
      <c r="E125" s="60">
        <v>1</v>
      </c>
      <c r="F125" s="67" t="s">
        <v>42</v>
      </c>
      <c r="G125" s="54">
        <f t="shared" si="8"/>
        <v>8.7360000000000009E-8</v>
      </c>
      <c r="H125" s="55" t="str">
        <f t="shared" si="9"/>
        <v>kg/kg</v>
      </c>
      <c r="I125" s="241">
        <f t="shared" si="10"/>
        <v>8.7360000000000009E-8</v>
      </c>
      <c r="J125" s="67" t="s">
        <v>42</v>
      </c>
      <c r="K125" s="57"/>
      <c r="L125" s="53" t="s">
        <v>90</v>
      </c>
      <c r="M125" s="58" t="s">
        <v>362</v>
      </c>
      <c r="N125" s="58" t="str">
        <f>VLOOKUP(M125,DQI!$C$4:$I$4,7,FALSE)</f>
        <v>1,1,3,1,1</v>
      </c>
      <c r="O125" s="279" t="s">
        <v>427</v>
      </c>
      <c r="P125" s="279"/>
      <c r="Q125" s="279"/>
      <c r="R125" s="2"/>
      <c r="S125" s="2"/>
      <c r="T125" s="2"/>
      <c r="U125" s="2"/>
      <c r="V125" s="2"/>
      <c r="W125" s="2"/>
      <c r="X125" s="28"/>
      <c r="Y125" s="28"/>
    </row>
    <row r="126" spans="1:25" x14ac:dyDescent="0.25">
      <c r="A126" s="2"/>
      <c r="B126" s="9"/>
      <c r="C126" s="60" t="s">
        <v>386</v>
      </c>
      <c r="D126" s="70" t="str">
        <f t="shared" si="12"/>
        <v>Methane emissions to air</v>
      </c>
      <c r="E126" s="60">
        <v>1</v>
      </c>
      <c r="F126" s="67" t="s">
        <v>42</v>
      </c>
      <c r="G126" s="54">
        <f t="shared" si="8"/>
        <v>6.1449999999999994E-3</v>
      </c>
      <c r="H126" s="55" t="str">
        <f t="shared" si="9"/>
        <v>kg/kg</v>
      </c>
      <c r="I126" s="241">
        <f t="shared" si="10"/>
        <v>6.1449999999999994E-3</v>
      </c>
      <c r="J126" s="67" t="s">
        <v>42</v>
      </c>
      <c r="K126" s="57"/>
      <c r="L126" s="53" t="s">
        <v>90</v>
      </c>
      <c r="M126" s="58" t="s">
        <v>362</v>
      </c>
      <c r="N126" s="58" t="str">
        <f>VLOOKUP(M126,DQI!$C$4:$I$4,7,FALSE)</f>
        <v>1,1,3,1,1</v>
      </c>
      <c r="O126" s="279" t="s">
        <v>427</v>
      </c>
      <c r="P126" s="279"/>
      <c r="Q126" s="279"/>
      <c r="R126" s="2"/>
      <c r="S126" s="2"/>
      <c r="T126" s="2"/>
      <c r="U126" s="2"/>
      <c r="V126" s="2"/>
      <c r="W126" s="2"/>
      <c r="X126" s="28"/>
      <c r="Y126" s="28"/>
    </row>
    <row r="127" spans="1:25" x14ac:dyDescent="0.25">
      <c r="A127" s="2"/>
      <c r="B127" s="9"/>
      <c r="C127" s="60" t="s">
        <v>296</v>
      </c>
      <c r="D127" s="70" t="str">
        <f t="shared" si="12"/>
        <v>Nitrogen dioxide emissions to air</v>
      </c>
      <c r="E127" s="60">
        <v>1</v>
      </c>
      <c r="F127" s="67" t="s">
        <v>42</v>
      </c>
      <c r="G127" s="54">
        <f t="shared" si="8"/>
        <v>0</v>
      </c>
      <c r="H127" s="55" t="str">
        <f t="shared" si="9"/>
        <v>kg/kg</v>
      </c>
      <c r="I127" s="241">
        <f t="shared" si="10"/>
        <v>0</v>
      </c>
      <c r="J127" s="67" t="s">
        <v>42</v>
      </c>
      <c r="K127" s="57"/>
      <c r="L127" s="53" t="s">
        <v>90</v>
      </c>
      <c r="M127" s="58" t="s">
        <v>362</v>
      </c>
      <c r="N127" s="58" t="str">
        <f>VLOOKUP(M127,DQI!$C$4:$I$4,7,FALSE)</f>
        <v>1,1,3,1,1</v>
      </c>
      <c r="O127" s="279" t="s">
        <v>427</v>
      </c>
      <c r="P127" s="279"/>
      <c r="Q127" s="279"/>
      <c r="R127" s="2"/>
      <c r="S127" s="2"/>
      <c r="T127" s="2"/>
      <c r="U127" s="2"/>
      <c r="V127" s="2"/>
      <c r="W127" s="2"/>
      <c r="X127" s="28"/>
      <c r="Y127" s="28"/>
    </row>
    <row r="128" spans="1:25" x14ac:dyDescent="0.25">
      <c r="A128" s="2"/>
      <c r="B128" s="9"/>
      <c r="C128" s="40" t="s">
        <v>454</v>
      </c>
      <c r="D128" s="70" t="str">
        <f t="shared" si="12"/>
        <v>Nitrogen oxides emissions to air</v>
      </c>
      <c r="E128" s="60">
        <v>1</v>
      </c>
      <c r="F128" s="67" t="s">
        <v>42</v>
      </c>
      <c r="G128" s="54">
        <f t="shared" si="8"/>
        <v>3.2210000000000003E-3</v>
      </c>
      <c r="H128" s="55" t="str">
        <f t="shared" si="9"/>
        <v>kg/kg</v>
      </c>
      <c r="I128" s="241">
        <f t="shared" si="10"/>
        <v>3.2210000000000003E-3</v>
      </c>
      <c r="J128" s="67" t="s">
        <v>42</v>
      </c>
      <c r="K128" s="57"/>
      <c r="L128" s="53" t="s">
        <v>90</v>
      </c>
      <c r="M128" s="58" t="s">
        <v>362</v>
      </c>
      <c r="N128" s="58" t="str">
        <f>VLOOKUP(M128,DQI!$C$4:$I$4,7,FALSE)</f>
        <v>1,1,3,1,1</v>
      </c>
      <c r="O128" s="279" t="s">
        <v>427</v>
      </c>
      <c r="P128" s="279"/>
      <c r="Q128" s="279"/>
      <c r="R128" s="2"/>
      <c r="S128" s="2"/>
      <c r="T128" s="2"/>
      <c r="U128" s="2"/>
      <c r="V128" s="2"/>
      <c r="W128" s="2"/>
      <c r="X128" s="28"/>
      <c r="Y128" s="28"/>
    </row>
    <row r="129" spans="1:25" x14ac:dyDescent="0.25">
      <c r="A129" s="2"/>
      <c r="B129" s="9"/>
      <c r="C129" s="40" t="s">
        <v>455</v>
      </c>
      <c r="D129" s="70" t="str">
        <f t="shared" si="12"/>
        <v>Nitrous oxide emissions to air</v>
      </c>
      <c r="E129" s="60">
        <v>1</v>
      </c>
      <c r="F129" s="67" t="s">
        <v>42</v>
      </c>
      <c r="G129" s="54">
        <f t="shared" si="8"/>
        <v>7.0699999999999997E-5</v>
      </c>
      <c r="H129" s="55" t="str">
        <f t="shared" si="9"/>
        <v>kg/kg</v>
      </c>
      <c r="I129" s="241">
        <f t="shared" si="10"/>
        <v>7.0699999999999997E-5</v>
      </c>
      <c r="J129" s="67" t="s">
        <v>42</v>
      </c>
      <c r="K129" s="57"/>
      <c r="L129" s="53" t="s">
        <v>90</v>
      </c>
      <c r="M129" s="58" t="s">
        <v>362</v>
      </c>
      <c r="N129" s="58" t="str">
        <f>VLOOKUP(M129,DQI!$C$4:$I$4,7,FALSE)</f>
        <v>1,1,3,1,1</v>
      </c>
      <c r="O129" s="279" t="s">
        <v>427</v>
      </c>
      <c r="P129" s="279"/>
      <c r="Q129" s="279"/>
      <c r="R129" s="2"/>
      <c r="S129" s="2"/>
      <c r="T129" s="2"/>
      <c r="U129" s="2"/>
      <c r="V129" s="2"/>
      <c r="W129" s="2"/>
      <c r="X129" s="28"/>
      <c r="Y129" s="28"/>
    </row>
    <row r="130" spans="1:25" x14ac:dyDescent="0.25">
      <c r="A130" s="2"/>
      <c r="B130" s="9"/>
      <c r="C130" s="60" t="s">
        <v>299</v>
      </c>
      <c r="D130" s="70" t="str">
        <f t="shared" si="12"/>
        <v>Non-methane VOCs emissions to air</v>
      </c>
      <c r="E130" s="60">
        <v>1</v>
      </c>
      <c r="F130" s="67" t="s">
        <v>42</v>
      </c>
      <c r="G130" s="54">
        <f t="shared" si="8"/>
        <v>1.983E-4</v>
      </c>
      <c r="H130" s="55" t="str">
        <f t="shared" si="9"/>
        <v>kg/kg</v>
      </c>
      <c r="I130" s="241">
        <f t="shared" si="10"/>
        <v>1.983E-4</v>
      </c>
      <c r="J130" s="67" t="s">
        <v>42</v>
      </c>
      <c r="K130" s="57"/>
      <c r="L130" s="53" t="s">
        <v>90</v>
      </c>
      <c r="M130" s="58" t="s">
        <v>362</v>
      </c>
      <c r="N130" s="58" t="str">
        <f>VLOOKUP(M130,DQI!$C$4:$I$4,7,FALSE)</f>
        <v>1,1,3,1,1</v>
      </c>
      <c r="O130" s="279" t="s">
        <v>427</v>
      </c>
      <c r="P130" s="279"/>
      <c r="Q130" s="279"/>
      <c r="R130" s="2"/>
      <c r="S130" s="2"/>
      <c r="T130" s="2"/>
      <c r="U130" s="2"/>
      <c r="V130" s="2"/>
      <c r="W130" s="2"/>
      <c r="X130" s="28"/>
      <c r="Y130" s="28"/>
    </row>
    <row r="131" spans="1:25" x14ac:dyDescent="0.25">
      <c r="A131" s="2"/>
      <c r="B131" s="9"/>
      <c r="C131" s="60" t="s">
        <v>300</v>
      </c>
      <c r="D131" s="70" t="str">
        <f t="shared" si="12"/>
        <v>Particulate matter (unspecified) emissions to air</v>
      </c>
      <c r="E131" s="60">
        <v>1</v>
      </c>
      <c r="F131" s="67" t="s">
        <v>42</v>
      </c>
      <c r="G131" s="54">
        <f t="shared" si="8"/>
        <v>1.732E-3</v>
      </c>
      <c r="H131" s="55" t="str">
        <f t="shared" si="9"/>
        <v>kg/kg</v>
      </c>
      <c r="I131" s="241">
        <f t="shared" si="10"/>
        <v>1.732E-3</v>
      </c>
      <c r="J131" s="67" t="s">
        <v>42</v>
      </c>
      <c r="K131" s="57"/>
      <c r="L131" s="53" t="s">
        <v>90</v>
      </c>
      <c r="M131" s="58" t="s">
        <v>362</v>
      </c>
      <c r="N131" s="58" t="str">
        <f>VLOOKUP(M131,DQI!$C$4:$I$4,7,FALSE)</f>
        <v>1,1,3,1,1</v>
      </c>
      <c r="O131" s="279" t="s">
        <v>427</v>
      </c>
      <c r="P131" s="279"/>
      <c r="Q131" s="279"/>
      <c r="R131" s="2"/>
      <c r="S131" s="2"/>
      <c r="T131" s="2"/>
      <c r="U131" s="2"/>
      <c r="V131" s="2"/>
      <c r="W131" s="2"/>
      <c r="X131" s="28"/>
      <c r="Y131" s="28"/>
    </row>
    <row r="132" spans="1:25" x14ac:dyDescent="0.25">
      <c r="A132" s="2"/>
      <c r="B132" s="9"/>
      <c r="C132" s="60" t="s">
        <v>301</v>
      </c>
      <c r="D132" s="70" t="str">
        <f t="shared" si="12"/>
        <v>Sulfur dioxide emissions to air</v>
      </c>
      <c r="E132" s="60">
        <v>1</v>
      </c>
      <c r="F132" s="67" t="s">
        <v>42</v>
      </c>
      <c r="G132" s="54">
        <f t="shared" si="8"/>
        <v>3.5460000000000001E-3</v>
      </c>
      <c r="H132" s="55" t="str">
        <f t="shared" si="9"/>
        <v>kg/kg</v>
      </c>
      <c r="I132" s="241">
        <f t="shared" si="10"/>
        <v>3.5460000000000001E-3</v>
      </c>
      <c r="J132" s="67" t="s">
        <v>42</v>
      </c>
      <c r="K132" s="57"/>
      <c r="L132" s="53" t="s">
        <v>90</v>
      </c>
      <c r="M132" s="58" t="s">
        <v>362</v>
      </c>
      <c r="N132" s="58" t="str">
        <f>VLOOKUP(M132,DQI!$C$4:$I$4,7,FALSE)</f>
        <v>1,1,3,1,1</v>
      </c>
      <c r="O132" s="279" t="s">
        <v>427</v>
      </c>
      <c r="P132" s="279"/>
      <c r="Q132" s="279"/>
      <c r="R132" s="2"/>
      <c r="S132" s="2"/>
      <c r="T132" s="2"/>
      <c r="U132" s="2"/>
      <c r="V132" s="2"/>
      <c r="W132" s="2"/>
      <c r="X132" s="28"/>
      <c r="Y132" s="28"/>
    </row>
    <row r="133" spans="1:25" x14ac:dyDescent="0.25">
      <c r="A133" s="2"/>
      <c r="B133" s="9"/>
      <c r="C133" s="60" t="s">
        <v>302</v>
      </c>
      <c r="D133" s="70" t="str">
        <f t="shared" si="12"/>
        <v>Ammonia/Ammonium as N emissions to water</v>
      </c>
      <c r="E133" s="60">
        <v>1</v>
      </c>
      <c r="F133" s="67" t="s">
        <v>42</v>
      </c>
      <c r="G133" s="54">
        <f t="shared" si="8"/>
        <v>4.9029999999999996E-5</v>
      </c>
      <c r="H133" s="55" t="str">
        <f t="shared" si="9"/>
        <v>kg/kg</v>
      </c>
      <c r="I133" s="241">
        <f t="shared" si="10"/>
        <v>4.9029999999999996E-5</v>
      </c>
      <c r="J133" s="67" t="s">
        <v>42</v>
      </c>
      <c r="K133" s="57"/>
      <c r="L133" s="53" t="s">
        <v>90</v>
      </c>
      <c r="M133" s="58" t="s">
        <v>362</v>
      </c>
      <c r="N133" s="58" t="str">
        <f>VLOOKUP(M133,DQI!$C$4:$I$4,7,FALSE)</f>
        <v>1,1,3,1,1</v>
      </c>
      <c r="O133" s="279" t="s">
        <v>428</v>
      </c>
      <c r="P133" s="279"/>
      <c r="Q133" s="279"/>
      <c r="R133" s="2"/>
      <c r="S133" s="2"/>
      <c r="T133" s="2"/>
      <c r="U133" s="2"/>
      <c r="V133" s="2"/>
      <c r="W133" s="2"/>
      <c r="X133" s="28"/>
      <c r="Y133" s="28"/>
    </row>
    <row r="134" spans="1:25" x14ac:dyDescent="0.25">
      <c r="A134" s="2"/>
      <c r="B134" s="9"/>
      <c r="C134" s="60" t="s">
        <v>304</v>
      </c>
      <c r="D134" s="70" t="str">
        <f t="shared" si="12"/>
        <v>Biological oxygen demand emission so water</v>
      </c>
      <c r="E134" s="60">
        <v>1</v>
      </c>
      <c r="F134" s="67" t="s">
        <v>42</v>
      </c>
      <c r="G134" s="54">
        <f t="shared" si="8"/>
        <v>5.1750000000000004E-6</v>
      </c>
      <c r="H134" s="55" t="str">
        <f t="shared" si="9"/>
        <v>kg/kg</v>
      </c>
      <c r="I134" s="241">
        <f t="shared" si="10"/>
        <v>5.1750000000000004E-6</v>
      </c>
      <c r="J134" s="67" t="s">
        <v>42</v>
      </c>
      <c r="K134" s="57"/>
      <c r="L134" s="53" t="s">
        <v>90</v>
      </c>
      <c r="M134" s="58" t="s">
        <v>362</v>
      </c>
      <c r="N134" s="58" t="str">
        <f>VLOOKUP(M134,DQI!$C$4:$I$4,7,FALSE)</f>
        <v>1,1,3,1,1</v>
      </c>
      <c r="O134" s="279" t="s">
        <v>428</v>
      </c>
      <c r="P134" s="279"/>
      <c r="Q134" s="279"/>
      <c r="R134" s="2"/>
      <c r="S134" s="2"/>
      <c r="T134" s="2"/>
      <c r="U134" s="2"/>
      <c r="V134" s="2"/>
      <c r="W134" s="2"/>
      <c r="X134" s="28"/>
      <c r="Y134" s="28"/>
    </row>
    <row r="135" spans="1:25" x14ac:dyDescent="0.25">
      <c r="A135" s="2"/>
      <c r="B135" s="9"/>
      <c r="C135" s="60" t="s">
        <v>306</v>
      </c>
      <c r="D135" s="70" t="str">
        <f t="shared" si="12"/>
        <v>Cadmium (+II) emissions to water</v>
      </c>
      <c r="E135" s="60">
        <v>1</v>
      </c>
      <c r="F135" s="67" t="s">
        <v>42</v>
      </c>
      <c r="G135" s="54">
        <f t="shared" si="8"/>
        <v>3.4700000000000006E-8</v>
      </c>
      <c r="H135" s="55" t="str">
        <f t="shared" si="9"/>
        <v>kg/kg</v>
      </c>
      <c r="I135" s="241">
        <f t="shared" si="10"/>
        <v>3.4700000000000006E-8</v>
      </c>
      <c r="J135" s="67" t="s">
        <v>42</v>
      </c>
      <c r="K135" s="57"/>
      <c r="L135" s="53" t="s">
        <v>90</v>
      </c>
      <c r="M135" s="58" t="s">
        <v>362</v>
      </c>
      <c r="N135" s="58" t="str">
        <f>VLOOKUP(M135,DQI!$C$4:$I$4,7,FALSE)</f>
        <v>1,1,3,1,1</v>
      </c>
      <c r="O135" s="279" t="s">
        <v>428</v>
      </c>
      <c r="P135" s="279"/>
      <c r="Q135" s="279"/>
      <c r="R135" s="2"/>
      <c r="S135" s="2"/>
      <c r="T135" s="2"/>
      <c r="U135" s="2"/>
      <c r="V135" s="2"/>
      <c r="W135" s="2"/>
      <c r="X135" s="28"/>
      <c r="Y135" s="28"/>
    </row>
    <row r="136" spans="1:25" x14ac:dyDescent="0.25">
      <c r="A136" s="2"/>
      <c r="B136" s="9"/>
      <c r="C136" s="60" t="s">
        <v>305</v>
      </c>
      <c r="D136" s="70" t="str">
        <f t="shared" si="12"/>
        <v>Chemical oxygen demand emission to water</v>
      </c>
      <c r="E136" s="60">
        <v>1</v>
      </c>
      <c r="F136" s="67" t="s">
        <v>42</v>
      </c>
      <c r="G136" s="54">
        <f t="shared" si="8"/>
        <v>1.517E-4</v>
      </c>
      <c r="H136" s="55" t="str">
        <f t="shared" si="9"/>
        <v>kg/kg</v>
      </c>
      <c r="I136" s="241">
        <f t="shared" si="10"/>
        <v>1.517E-4</v>
      </c>
      <c r="J136" s="67" t="s">
        <v>42</v>
      </c>
      <c r="K136" s="57"/>
      <c r="L136" s="53" t="s">
        <v>90</v>
      </c>
      <c r="M136" s="58" t="s">
        <v>362</v>
      </c>
      <c r="N136" s="58" t="str">
        <f>VLOOKUP(M136,DQI!$C$4:$I$4,7,FALSE)</f>
        <v>1,1,3,1,1</v>
      </c>
      <c r="O136" s="279" t="s">
        <v>428</v>
      </c>
      <c r="P136" s="279"/>
      <c r="Q136" s="279"/>
      <c r="R136" s="2"/>
      <c r="S136" s="2"/>
      <c r="T136" s="2"/>
      <c r="U136" s="2"/>
      <c r="V136" s="2"/>
      <c r="W136" s="2"/>
      <c r="X136" s="28"/>
      <c r="Y136" s="28"/>
    </row>
    <row r="137" spans="1:25" x14ac:dyDescent="0.25">
      <c r="A137" s="2"/>
      <c r="B137" s="9"/>
      <c r="C137" s="60" t="s">
        <v>307</v>
      </c>
      <c r="D137" s="70" t="str">
        <f t="shared" si="12"/>
        <v>Chromium (unspecified) emissions to water</v>
      </c>
      <c r="E137" s="60">
        <v>1</v>
      </c>
      <c r="F137" s="67" t="s">
        <v>42</v>
      </c>
      <c r="G137" s="54">
        <f t="shared" si="8"/>
        <v>1.8400000000000001E-10</v>
      </c>
      <c r="H137" s="55" t="str">
        <f t="shared" si="9"/>
        <v>kg/kg</v>
      </c>
      <c r="I137" s="241">
        <f t="shared" si="10"/>
        <v>1.8400000000000001E-10</v>
      </c>
      <c r="J137" s="67" t="s">
        <v>42</v>
      </c>
      <c r="K137" s="57"/>
      <c r="L137" s="53" t="s">
        <v>90</v>
      </c>
      <c r="M137" s="58" t="s">
        <v>362</v>
      </c>
      <c r="N137" s="58" t="str">
        <f>VLOOKUP(M137,DQI!$C$4:$I$4,7,FALSE)</f>
        <v>1,1,3,1,1</v>
      </c>
      <c r="O137" s="279" t="s">
        <v>428</v>
      </c>
      <c r="P137" s="279"/>
      <c r="Q137" s="279"/>
      <c r="R137" s="2"/>
      <c r="S137" s="2"/>
      <c r="T137" s="2"/>
      <c r="U137" s="2"/>
      <c r="V137" s="2"/>
      <c r="W137" s="2"/>
      <c r="X137" s="28"/>
      <c r="Y137" s="28"/>
    </row>
    <row r="138" spans="1:25" x14ac:dyDescent="0.25">
      <c r="A138" s="2"/>
      <c r="B138" s="9"/>
      <c r="C138" s="60" t="s">
        <v>308</v>
      </c>
      <c r="D138" s="70" t="str">
        <f t="shared" si="12"/>
        <v>Iron (unspecified) emissions to water</v>
      </c>
      <c r="E138" s="60">
        <v>1</v>
      </c>
      <c r="F138" s="67" t="s">
        <v>42</v>
      </c>
      <c r="G138" s="54">
        <f t="shared" si="8"/>
        <v>2.8670000000000002E-6</v>
      </c>
      <c r="H138" s="55" t="str">
        <f t="shared" si="9"/>
        <v>kg/kg</v>
      </c>
      <c r="I138" s="241">
        <f t="shared" si="10"/>
        <v>2.8670000000000002E-6</v>
      </c>
      <c r="J138" s="67" t="s">
        <v>42</v>
      </c>
      <c r="K138" s="57"/>
      <c r="L138" s="53" t="s">
        <v>90</v>
      </c>
      <c r="M138" s="58" t="s">
        <v>362</v>
      </c>
      <c r="N138" s="58" t="str">
        <f>VLOOKUP(M138,DQI!$C$4:$I$4,7,FALSE)</f>
        <v>1,1,3,1,1</v>
      </c>
      <c r="O138" s="279" t="s">
        <v>428</v>
      </c>
      <c r="P138" s="279"/>
      <c r="Q138" s="279"/>
      <c r="R138" s="2"/>
      <c r="S138" s="2"/>
      <c r="T138" s="2"/>
      <c r="U138" s="2"/>
      <c r="V138" s="2"/>
      <c r="W138" s="2"/>
      <c r="X138" s="28"/>
      <c r="Y138" s="28"/>
    </row>
    <row r="139" spans="1:25" x14ac:dyDescent="0.25">
      <c r="A139" s="2"/>
      <c r="B139" s="9"/>
      <c r="C139" s="60" t="s">
        <v>309</v>
      </c>
      <c r="D139" s="70" t="str">
        <f t="shared" si="12"/>
        <v>Lead (+II) emissions to water</v>
      </c>
      <c r="E139" s="60">
        <v>1</v>
      </c>
      <c r="F139" s="67" t="s">
        <v>42</v>
      </c>
      <c r="G139" s="54">
        <f t="shared" si="8"/>
        <v>0</v>
      </c>
      <c r="H139" s="55" t="str">
        <f t="shared" si="9"/>
        <v>kg/kg</v>
      </c>
      <c r="I139" s="241">
        <f t="shared" si="10"/>
        <v>0</v>
      </c>
      <c r="J139" s="67" t="s">
        <v>42</v>
      </c>
      <c r="K139" s="57"/>
      <c r="L139" s="53" t="s">
        <v>90</v>
      </c>
      <c r="M139" s="58" t="s">
        <v>362</v>
      </c>
      <c r="N139" s="58" t="str">
        <f>VLOOKUP(M139,DQI!$C$4:$I$4,7,FALSE)</f>
        <v>1,1,3,1,1</v>
      </c>
      <c r="O139" s="279" t="s">
        <v>428</v>
      </c>
      <c r="P139" s="279"/>
      <c r="Q139" s="279"/>
      <c r="R139" s="2"/>
      <c r="S139" s="2"/>
      <c r="T139" s="2"/>
      <c r="U139" s="2"/>
      <c r="V139" s="2"/>
      <c r="W139" s="2"/>
      <c r="X139" s="28"/>
      <c r="Y139" s="28"/>
    </row>
    <row r="140" spans="1:25" x14ac:dyDescent="0.25">
      <c r="A140" s="2"/>
      <c r="B140" s="9"/>
      <c r="C140" s="60" t="s">
        <v>310</v>
      </c>
      <c r="D140" s="70" t="str">
        <f t="shared" si="12"/>
        <v>Nickel (+II) emissions to water</v>
      </c>
      <c r="E140" s="60">
        <v>1</v>
      </c>
      <c r="F140" s="67" t="s">
        <v>42</v>
      </c>
      <c r="G140" s="54">
        <f t="shared" si="8"/>
        <v>1.1620000000000001E-7</v>
      </c>
      <c r="H140" s="55" t="str">
        <f t="shared" si="9"/>
        <v>kg/kg</v>
      </c>
      <c r="I140" s="241">
        <f t="shared" si="10"/>
        <v>1.1620000000000001E-7</v>
      </c>
      <c r="J140" s="67" t="s">
        <v>42</v>
      </c>
      <c r="K140" s="57"/>
      <c r="L140" s="53" t="s">
        <v>90</v>
      </c>
      <c r="M140" s="58" t="s">
        <v>362</v>
      </c>
      <c r="N140" s="58" t="str">
        <f>VLOOKUP(M140,DQI!$C$4:$I$4,7,FALSE)</f>
        <v>1,1,3,1,1</v>
      </c>
      <c r="O140" s="279" t="s">
        <v>428</v>
      </c>
      <c r="P140" s="279"/>
      <c r="Q140" s="279"/>
      <c r="R140" s="2"/>
      <c r="S140" s="2"/>
      <c r="T140" s="2"/>
      <c r="U140" s="2"/>
      <c r="V140" s="2"/>
      <c r="W140" s="2"/>
      <c r="X140" s="28"/>
      <c r="Y140" s="28"/>
    </row>
    <row r="141" spans="1:25" x14ac:dyDescent="0.25">
      <c r="A141" s="2"/>
      <c r="B141" s="9"/>
      <c r="C141" s="60" t="s">
        <v>311</v>
      </c>
      <c r="D141" s="70" t="str">
        <f t="shared" si="12"/>
        <v>Nitrogeneous emissions to water</v>
      </c>
      <c r="E141" s="60">
        <v>1</v>
      </c>
      <c r="F141" s="67" t="s">
        <v>42</v>
      </c>
      <c r="G141" s="54">
        <f t="shared" si="8"/>
        <v>1.618E-4</v>
      </c>
      <c r="H141" s="55" t="str">
        <f t="shared" si="9"/>
        <v>kg/kg</v>
      </c>
      <c r="I141" s="241">
        <f t="shared" si="10"/>
        <v>1.618E-4</v>
      </c>
      <c r="J141" s="67" t="s">
        <v>42</v>
      </c>
      <c r="K141" s="57"/>
      <c r="L141" s="53" t="s">
        <v>90</v>
      </c>
      <c r="M141" s="58" t="s">
        <v>362</v>
      </c>
      <c r="N141" s="58" t="str">
        <f>VLOOKUP(M141,DQI!$C$4:$I$4,7,FALSE)</f>
        <v>1,1,3,1,1</v>
      </c>
      <c r="O141" s="279" t="s">
        <v>428</v>
      </c>
      <c r="P141" s="279"/>
      <c r="Q141" s="279"/>
      <c r="R141" s="2"/>
      <c r="S141" s="2"/>
      <c r="T141" s="2"/>
      <c r="U141" s="2"/>
      <c r="V141" s="2"/>
      <c r="W141" s="2"/>
      <c r="X141" s="28"/>
      <c r="Y141" s="28"/>
    </row>
    <row r="142" spans="1:25" ht="15" customHeight="1" x14ac:dyDescent="0.25">
      <c r="A142" s="2"/>
      <c r="B142" s="9"/>
      <c r="C142" s="60" t="s">
        <v>303</v>
      </c>
      <c r="D142" s="70" t="str">
        <f t="shared" si="12"/>
        <v>Phosphate emissions to water</v>
      </c>
      <c r="E142" s="60">
        <v>1</v>
      </c>
      <c r="F142" s="67" t="s">
        <v>42</v>
      </c>
      <c r="G142" s="54">
        <f t="shared" si="8"/>
        <v>4.1060000000000005E-8</v>
      </c>
      <c r="H142" s="55" t="str">
        <f t="shared" si="9"/>
        <v>kg/kg</v>
      </c>
      <c r="I142" s="241">
        <f t="shared" si="10"/>
        <v>4.1060000000000005E-8</v>
      </c>
      <c r="J142" s="67" t="s">
        <v>42</v>
      </c>
      <c r="K142" s="57"/>
      <c r="L142" s="53" t="s">
        <v>90</v>
      </c>
      <c r="M142" s="58" t="s">
        <v>362</v>
      </c>
      <c r="N142" s="58" t="str">
        <f>VLOOKUP(M142,DQI!$C$4:$I$4,7,FALSE)</f>
        <v>1,1,3,1,1</v>
      </c>
      <c r="O142" s="279" t="s">
        <v>428</v>
      </c>
      <c r="P142" s="279"/>
      <c r="Q142" s="279"/>
      <c r="R142" s="2"/>
      <c r="S142" s="2"/>
      <c r="T142" s="2"/>
      <c r="U142" s="2"/>
      <c r="V142" s="2"/>
      <c r="W142" s="2"/>
      <c r="X142" s="28"/>
      <c r="Y142" s="28"/>
    </row>
    <row r="143" spans="1:25" ht="15" customHeight="1" x14ac:dyDescent="0.25">
      <c r="A143" s="2"/>
      <c r="B143" s="9"/>
      <c r="C143" s="60" t="s">
        <v>312</v>
      </c>
      <c r="D143" s="70" t="str">
        <f t="shared" si="12"/>
        <v>Phosphorous emissions to water</v>
      </c>
      <c r="E143" s="60">
        <v>1</v>
      </c>
      <c r="F143" s="67" t="s">
        <v>42</v>
      </c>
      <c r="G143" s="54">
        <f t="shared" si="8"/>
        <v>3.0450000000000001E-7</v>
      </c>
      <c r="H143" s="55" t="str">
        <f t="shared" si="9"/>
        <v>kg/kg</v>
      </c>
      <c r="I143" s="241">
        <f t="shared" si="10"/>
        <v>3.0450000000000001E-7</v>
      </c>
      <c r="J143" s="67" t="s">
        <v>42</v>
      </c>
      <c r="K143" s="57"/>
      <c r="L143" s="53" t="s">
        <v>90</v>
      </c>
      <c r="M143" s="58" t="s">
        <v>362</v>
      </c>
      <c r="N143" s="58" t="str">
        <f>VLOOKUP(M143,DQI!$C$4:$I$4,7,FALSE)</f>
        <v>1,1,3,1,1</v>
      </c>
      <c r="O143" s="279" t="s">
        <v>428</v>
      </c>
      <c r="P143" s="279"/>
      <c r="Q143" s="279"/>
      <c r="R143" s="2"/>
      <c r="S143" s="2"/>
      <c r="T143" s="2"/>
      <c r="U143" s="2"/>
      <c r="V143" s="2"/>
      <c r="W143" s="2"/>
      <c r="X143" s="28"/>
      <c r="Y143" s="28"/>
    </row>
    <row r="144" spans="1:25" x14ac:dyDescent="0.25">
      <c r="A144" s="2"/>
      <c r="B144" s="9"/>
      <c r="C144" s="60" t="s">
        <v>313</v>
      </c>
      <c r="D144" s="70" t="str">
        <f t="shared" si="12"/>
        <v>Total dissolved solids emissions to water</v>
      </c>
      <c r="E144" s="60">
        <v>1</v>
      </c>
      <c r="F144" s="67" t="s">
        <v>42</v>
      </c>
      <c r="G144" s="54">
        <f t="shared" si="8"/>
        <v>1.579E-7</v>
      </c>
      <c r="H144" s="55" t="str">
        <f t="shared" si="9"/>
        <v>kg/kg</v>
      </c>
      <c r="I144" s="241">
        <f t="shared" si="10"/>
        <v>1.579E-7</v>
      </c>
      <c r="J144" s="67" t="s">
        <v>42</v>
      </c>
      <c r="K144" s="57"/>
      <c r="L144" s="53" t="s">
        <v>90</v>
      </c>
      <c r="M144" s="58" t="s">
        <v>362</v>
      </c>
      <c r="N144" s="58" t="str">
        <f>VLOOKUP(M144,DQI!$C$4:$I$4,7,FALSE)</f>
        <v>1,1,3,1,1</v>
      </c>
      <c r="O144" s="279" t="s">
        <v>428</v>
      </c>
      <c r="P144" s="279"/>
      <c r="Q144" s="279"/>
      <c r="R144" s="2"/>
      <c r="S144" s="2"/>
      <c r="T144" s="2"/>
      <c r="U144" s="2"/>
      <c r="V144" s="2"/>
      <c r="W144" s="2"/>
      <c r="X144" s="28"/>
      <c r="Y144" s="28"/>
    </row>
    <row r="145" spans="1:25" x14ac:dyDescent="0.25">
      <c r="A145" s="2"/>
      <c r="B145" s="9"/>
      <c r="C145" s="60" t="s">
        <v>314</v>
      </c>
      <c r="D145" s="70" t="str">
        <f t="shared" si="12"/>
        <v>Zinc (+II) emissions to water</v>
      </c>
      <c r="E145" s="60">
        <v>1</v>
      </c>
      <c r="F145" s="67" t="s">
        <v>42</v>
      </c>
      <c r="G145" s="54">
        <f t="shared" si="8"/>
        <v>1.1500000000000001E-7</v>
      </c>
      <c r="H145" s="55" t="str">
        <f t="shared" si="9"/>
        <v>kg/kg</v>
      </c>
      <c r="I145" s="241">
        <f t="shared" si="10"/>
        <v>1.1500000000000001E-7</v>
      </c>
      <c r="J145" s="67" t="s">
        <v>42</v>
      </c>
      <c r="K145" s="57"/>
      <c r="L145" s="53" t="s">
        <v>90</v>
      </c>
      <c r="M145" s="58" t="s">
        <v>362</v>
      </c>
      <c r="N145" s="58" t="str">
        <f>VLOOKUP(M145,DQI!$C$4:$I$4,7,FALSE)</f>
        <v>1,1,3,1,1</v>
      </c>
      <c r="O145" s="279" t="s">
        <v>428</v>
      </c>
      <c r="P145" s="279"/>
      <c r="Q145" s="279"/>
      <c r="R145" s="2"/>
      <c r="S145" s="2"/>
      <c r="T145" s="2"/>
      <c r="U145" s="2"/>
      <c r="V145" s="2"/>
      <c r="W145" s="2"/>
      <c r="X145" s="28"/>
      <c r="Y145" s="28"/>
    </row>
    <row r="146" spans="1:25" x14ac:dyDescent="0.25">
      <c r="A146" s="2"/>
      <c r="B146" s="9"/>
      <c r="C146" s="60"/>
      <c r="D146" s="70"/>
      <c r="E146" s="60"/>
      <c r="F146" s="67"/>
      <c r="G146" s="54">
        <f>IF($C146="",1,VLOOKUP($C146,$C$22:$H$80,3,FALSE))</f>
        <v>1</v>
      </c>
      <c r="H146" s="55" t="str">
        <f>IF($C146="","",VLOOKUP($C146,$C$22:$H$80,6,FALSE))</f>
        <v/>
      </c>
      <c r="I146" s="56" t="str">
        <f>IF(D146="","",E146*G146*$D$5)</f>
        <v/>
      </c>
      <c r="J146" s="60"/>
      <c r="K146" s="57"/>
      <c r="L146" s="53"/>
      <c r="M146" s="58"/>
      <c r="N146" s="58"/>
      <c r="O146" s="279"/>
      <c r="P146" s="279"/>
      <c r="Q146" s="279"/>
      <c r="R146" s="2"/>
      <c r="S146" s="2"/>
      <c r="T146" s="2"/>
      <c r="U146" s="2"/>
      <c r="V146" s="2"/>
      <c r="W146" s="2"/>
      <c r="X146" s="28"/>
      <c r="Y146" s="28"/>
    </row>
    <row r="147" spans="1:25" x14ac:dyDescent="0.25">
      <c r="A147" s="2"/>
      <c r="B147" s="9"/>
      <c r="C147" s="62" t="s">
        <v>66</v>
      </c>
      <c r="D147" s="71" t="s">
        <v>67</v>
      </c>
      <c r="E147" s="63" t="s">
        <v>77</v>
      </c>
      <c r="F147" s="47"/>
      <c r="G147" s="72"/>
      <c r="H147" s="73"/>
      <c r="I147" s="73"/>
      <c r="J147" s="47"/>
      <c r="K147" s="63"/>
      <c r="L147" s="47" t="s">
        <v>79</v>
      </c>
      <c r="M147" s="64"/>
      <c r="N147" s="64"/>
      <c r="O147" s="275"/>
      <c r="P147" s="275"/>
      <c r="Q147" s="275"/>
      <c r="R147" s="2"/>
      <c r="S147" s="2"/>
      <c r="T147" s="2"/>
      <c r="U147" s="2"/>
      <c r="V147" s="2"/>
      <c r="W147" s="2"/>
      <c r="X147" s="28"/>
      <c r="Y147" s="28"/>
    </row>
    <row r="148" spans="1:25" x14ac:dyDescent="0.25">
      <c r="A148" s="2"/>
      <c r="B148" s="9"/>
      <c r="C148" s="2"/>
      <c r="D148" s="2"/>
      <c r="E148" s="2"/>
      <c r="F148" s="2"/>
      <c r="G148" s="2"/>
      <c r="H148" s="2"/>
      <c r="I148" s="2"/>
      <c r="J148" s="2"/>
      <c r="K148" s="2"/>
      <c r="L148" s="2"/>
      <c r="M148" s="2"/>
      <c r="N148" s="2"/>
      <c r="O148" s="2"/>
      <c r="P148" s="2"/>
      <c r="Q148" s="2"/>
      <c r="R148" s="2"/>
      <c r="S148" s="2"/>
      <c r="T148" s="2"/>
      <c r="U148" s="2"/>
      <c r="V148" s="2"/>
      <c r="W148" s="2"/>
      <c r="X148" s="28"/>
      <c r="Y148" s="28"/>
    </row>
    <row r="149" spans="1:25" ht="20.25" customHeight="1" x14ac:dyDescent="0.25">
      <c r="A149" s="2"/>
      <c r="B149" s="9"/>
      <c r="C149" s="276" t="s">
        <v>82</v>
      </c>
      <c r="D149" s="277"/>
      <c r="E149" s="277"/>
      <c r="F149" s="277"/>
      <c r="G149" s="277"/>
      <c r="H149" s="277"/>
      <c r="I149" s="277"/>
      <c r="J149" s="277"/>
      <c r="K149" s="277"/>
      <c r="L149" s="277"/>
      <c r="M149" s="277"/>
      <c r="N149" s="277"/>
      <c r="O149" s="277"/>
      <c r="P149" s="277"/>
      <c r="Q149" s="278"/>
      <c r="R149" s="2"/>
      <c r="S149" s="2"/>
      <c r="T149" s="2"/>
      <c r="U149" s="2"/>
      <c r="V149" s="2"/>
      <c r="W149" s="2"/>
      <c r="X149" s="2"/>
      <c r="Y149" s="2"/>
    </row>
    <row r="150" spans="1:25" x14ac:dyDescent="0.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9"/>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9"/>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9"/>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9"/>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9"/>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2"/>
      <c r="B200" s="9"/>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5">
      <c r="A201" s="2"/>
      <c r="B201" s="74" t="s">
        <v>83</v>
      </c>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5">
      <c r="A202" s="9"/>
      <c r="B202" s="9"/>
      <c r="C202" s="9" t="s">
        <v>84</v>
      </c>
      <c r="D202" s="9" t="s">
        <v>85</v>
      </c>
      <c r="E202" s="9" t="s">
        <v>86</v>
      </c>
      <c r="F202" s="9"/>
      <c r="G202" s="9"/>
      <c r="H202" s="9" t="s">
        <v>76</v>
      </c>
      <c r="I202" s="9"/>
      <c r="J202" s="9" t="s">
        <v>75</v>
      </c>
      <c r="K202" s="9"/>
      <c r="L202" s="9"/>
      <c r="M202" s="9"/>
      <c r="N202" s="9"/>
      <c r="O202" s="9"/>
      <c r="P202" s="9"/>
      <c r="Q202" s="9"/>
      <c r="R202" s="9"/>
      <c r="S202" s="9"/>
      <c r="T202" s="9"/>
      <c r="U202" s="9"/>
      <c r="V202" s="9"/>
      <c r="W202" s="9"/>
      <c r="X202" s="9"/>
      <c r="Y202" s="9"/>
    </row>
    <row r="203" spans="1:25" x14ac:dyDescent="0.25">
      <c r="A203" s="2"/>
      <c r="B203" s="9"/>
      <c r="C203" s="75" t="s">
        <v>79</v>
      </c>
      <c r="D203" s="75" t="s">
        <v>79</v>
      </c>
      <c r="E203" s="75" t="s">
        <v>79</v>
      </c>
      <c r="F203" s="2"/>
      <c r="G203" s="2"/>
      <c r="H203" s="75" t="s">
        <v>79</v>
      </c>
      <c r="I203" s="2"/>
      <c r="J203" s="2"/>
      <c r="K203" s="2"/>
      <c r="L203" s="2"/>
      <c r="M203" s="2"/>
      <c r="N203" s="2"/>
      <c r="O203" s="2"/>
      <c r="P203" s="2"/>
      <c r="Q203" s="2"/>
      <c r="R203" s="2"/>
      <c r="S203" s="2"/>
      <c r="T203" s="2"/>
      <c r="U203" s="2"/>
      <c r="V203" s="2"/>
      <c r="W203" s="2"/>
      <c r="X203" s="2"/>
      <c r="Y203" s="2"/>
    </row>
    <row r="204" spans="1:25" x14ac:dyDescent="0.25">
      <c r="A204" s="2"/>
      <c r="B204" s="9"/>
      <c r="C204" s="17" t="s">
        <v>87</v>
      </c>
      <c r="D204" s="2" t="s">
        <v>88</v>
      </c>
      <c r="E204" s="2" t="s">
        <v>89</v>
      </c>
      <c r="F204" s="2"/>
      <c r="G204" s="2"/>
      <c r="H204" s="2" t="s">
        <v>90</v>
      </c>
      <c r="I204" s="2"/>
      <c r="J204" s="2" t="s">
        <v>91</v>
      </c>
      <c r="K204" s="2"/>
      <c r="L204" s="2"/>
      <c r="M204" s="2"/>
      <c r="N204" s="2"/>
      <c r="O204" s="2"/>
      <c r="P204" s="2"/>
      <c r="Q204" s="2"/>
      <c r="R204" s="2"/>
      <c r="S204" s="2"/>
      <c r="T204" s="2"/>
      <c r="U204" s="2"/>
      <c r="V204" s="2"/>
      <c r="W204" s="2"/>
      <c r="X204" s="2"/>
      <c r="Y204" s="2"/>
    </row>
    <row r="205" spans="1:25" x14ac:dyDescent="0.25">
      <c r="A205" s="2"/>
      <c r="B205" s="9"/>
      <c r="C205" s="2" t="s">
        <v>92</v>
      </c>
      <c r="D205" s="2" t="s">
        <v>93</v>
      </c>
      <c r="E205" s="2" t="s">
        <v>94</v>
      </c>
      <c r="F205" s="2"/>
      <c r="G205" s="2"/>
      <c r="H205" s="2" t="s">
        <v>95</v>
      </c>
      <c r="I205" s="2"/>
      <c r="J205" s="2" t="s">
        <v>96</v>
      </c>
      <c r="K205" s="2"/>
      <c r="L205" s="2"/>
      <c r="M205" s="2"/>
      <c r="N205" s="2"/>
      <c r="O205" s="2"/>
      <c r="P205" s="2"/>
      <c r="Q205" s="2"/>
      <c r="R205" s="2"/>
      <c r="S205" s="2"/>
      <c r="T205" s="2"/>
      <c r="U205" s="2"/>
      <c r="V205" s="2"/>
      <c r="W205" s="2"/>
      <c r="X205" s="2"/>
      <c r="Y205" s="2"/>
    </row>
    <row r="206" spans="1:25" x14ac:dyDescent="0.25">
      <c r="A206" s="2"/>
      <c r="B206" s="9"/>
      <c r="C206" s="2" t="s">
        <v>97</v>
      </c>
      <c r="D206" s="2" t="s">
        <v>98</v>
      </c>
      <c r="E206" s="2" t="s">
        <v>99</v>
      </c>
      <c r="F206" s="2"/>
      <c r="G206" s="2"/>
      <c r="H206" s="2" t="s">
        <v>100</v>
      </c>
      <c r="I206" s="2"/>
      <c r="J206" s="2"/>
      <c r="K206" s="2"/>
      <c r="L206" s="2"/>
      <c r="M206" s="2"/>
      <c r="N206" s="2"/>
      <c r="O206" s="2"/>
      <c r="P206" s="2"/>
      <c r="Q206" s="2"/>
      <c r="R206" s="2"/>
      <c r="S206" s="2"/>
      <c r="T206" s="2"/>
      <c r="U206" s="2"/>
      <c r="V206" s="2"/>
      <c r="W206" s="2"/>
      <c r="X206" s="2"/>
      <c r="Y206" s="2"/>
    </row>
    <row r="207" spans="1:25" x14ac:dyDescent="0.25">
      <c r="A207" s="2"/>
      <c r="B207" s="9"/>
      <c r="C207" s="2" t="s">
        <v>101</v>
      </c>
      <c r="D207" s="2" t="s">
        <v>102</v>
      </c>
      <c r="E207" s="2" t="s">
        <v>103</v>
      </c>
      <c r="F207" s="2"/>
      <c r="G207" s="2"/>
      <c r="H207" s="2" t="s">
        <v>104</v>
      </c>
      <c r="I207" s="2"/>
      <c r="J207" s="2"/>
      <c r="K207" s="2"/>
      <c r="L207" s="2"/>
      <c r="M207" s="2"/>
      <c r="N207" s="2"/>
      <c r="O207" s="2"/>
      <c r="P207" s="2"/>
      <c r="Q207" s="2"/>
      <c r="R207" s="2"/>
      <c r="S207" s="2"/>
      <c r="T207" s="2"/>
      <c r="U207" s="2"/>
      <c r="V207" s="2"/>
      <c r="W207" s="2"/>
      <c r="X207" s="2"/>
      <c r="Y207" s="2"/>
    </row>
    <row r="208" spans="1:25" x14ac:dyDescent="0.25">
      <c r="A208" s="2"/>
      <c r="B208" s="9"/>
      <c r="C208" s="2" t="s">
        <v>105</v>
      </c>
      <c r="D208" s="2"/>
      <c r="E208" s="2" t="s">
        <v>106</v>
      </c>
      <c r="F208" s="2"/>
      <c r="G208" s="2"/>
      <c r="H208" s="2" t="s">
        <v>106</v>
      </c>
      <c r="I208" s="2"/>
      <c r="J208" s="2"/>
      <c r="K208" s="2"/>
      <c r="L208" s="2"/>
      <c r="M208" s="2"/>
      <c r="N208" s="2"/>
      <c r="O208" s="2"/>
      <c r="P208" s="2"/>
      <c r="Q208" s="2"/>
      <c r="R208" s="2"/>
      <c r="S208" s="2"/>
      <c r="T208" s="2"/>
      <c r="U208" s="2"/>
      <c r="V208" s="2"/>
      <c r="W208" s="2"/>
      <c r="X208" s="2"/>
      <c r="Y208" s="2"/>
    </row>
    <row r="209" spans="1:25" x14ac:dyDescent="0.25">
      <c r="A209" s="2"/>
      <c r="B209" s="9"/>
      <c r="C209" s="2" t="s">
        <v>107</v>
      </c>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9"/>
      <c r="C210" s="2" t="s">
        <v>108</v>
      </c>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5">
      <c r="A211" s="2"/>
      <c r="B211" s="9"/>
      <c r="C211" s="2" t="s">
        <v>109</v>
      </c>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5">
      <c r="A212" s="2"/>
      <c r="B212" s="9"/>
      <c r="C212" s="17" t="s">
        <v>110</v>
      </c>
      <c r="D212" s="2"/>
      <c r="E212" s="2"/>
      <c r="F212" s="2"/>
      <c r="G212" s="2"/>
      <c r="H212" s="2"/>
      <c r="I212" s="2"/>
      <c r="J212" s="2"/>
      <c r="K212" s="2"/>
      <c r="L212" s="2"/>
      <c r="M212" s="2"/>
      <c r="N212" s="2"/>
      <c r="O212" s="2"/>
      <c r="P212" s="2"/>
      <c r="Q212" s="2"/>
      <c r="R212" s="2"/>
      <c r="S212" s="2"/>
      <c r="T212" s="2"/>
      <c r="U212" s="2"/>
      <c r="V212" s="2"/>
      <c r="W212" s="2"/>
      <c r="X212" s="2"/>
      <c r="Y212" s="2"/>
    </row>
  </sheetData>
  <sheetProtection formatCells="0" formatRows="0" insertRows="0" insertHyperlinks="0" deleteRows="0" selectLockedCells="1"/>
  <mergeCells count="150">
    <mergeCell ref="J78:Q78"/>
    <mergeCell ref="J79:Q79"/>
    <mergeCell ref="O87:Q87"/>
    <mergeCell ref="O88:Q88"/>
    <mergeCell ref="O89:Q89"/>
    <mergeCell ref="O98:Q98"/>
    <mergeCell ref="B82:Q82"/>
    <mergeCell ref="O84:Q84"/>
    <mergeCell ref="O85:Q85"/>
    <mergeCell ref="O86:Q86"/>
    <mergeCell ref="O93:Q93"/>
    <mergeCell ref="O94:Q94"/>
    <mergeCell ref="O90:Q90"/>
    <mergeCell ref="O91:Q91"/>
    <mergeCell ref="O92:Q92"/>
    <mergeCell ref="O95:Q95"/>
    <mergeCell ref="O96:Q96"/>
    <mergeCell ref="J80:Q80"/>
    <mergeCell ref="O97:Q97"/>
    <mergeCell ref="J73:Q73"/>
    <mergeCell ref="J74:Q74"/>
    <mergeCell ref="J75:Q75"/>
    <mergeCell ref="J76:Q76"/>
    <mergeCell ref="J77:Q77"/>
    <mergeCell ref="J68:Q68"/>
    <mergeCell ref="J69:Q69"/>
    <mergeCell ref="J70:Q70"/>
    <mergeCell ref="J71:Q71"/>
    <mergeCell ref="J72:Q72"/>
    <mergeCell ref="J63:Q63"/>
    <mergeCell ref="J64:Q64"/>
    <mergeCell ref="J65:Q65"/>
    <mergeCell ref="J66:Q66"/>
    <mergeCell ref="J67:Q67"/>
    <mergeCell ref="J58:Q58"/>
    <mergeCell ref="J59:Q59"/>
    <mergeCell ref="J60:Q60"/>
    <mergeCell ref="J61:Q61"/>
    <mergeCell ref="J62:Q62"/>
    <mergeCell ref="J53:Q53"/>
    <mergeCell ref="J54:Q54"/>
    <mergeCell ref="J55:Q55"/>
    <mergeCell ref="J56:Q56"/>
    <mergeCell ref="J57:Q57"/>
    <mergeCell ref="J48:Q48"/>
    <mergeCell ref="J49:Q49"/>
    <mergeCell ref="J50:Q50"/>
    <mergeCell ref="J51:Q51"/>
    <mergeCell ref="J52:Q52"/>
    <mergeCell ref="J43:Q43"/>
    <mergeCell ref="J44:Q44"/>
    <mergeCell ref="J45:Q45"/>
    <mergeCell ref="J46:Q46"/>
    <mergeCell ref="J47:Q47"/>
    <mergeCell ref="J38:Q38"/>
    <mergeCell ref="J39:Q39"/>
    <mergeCell ref="J40:Q40"/>
    <mergeCell ref="J41:Q41"/>
    <mergeCell ref="J42:Q42"/>
    <mergeCell ref="J37:Q37"/>
    <mergeCell ref="B11:C11"/>
    <mergeCell ref="D11:E11"/>
    <mergeCell ref="B1:Q1"/>
    <mergeCell ref="B2:Q2"/>
    <mergeCell ref="B4:C4"/>
    <mergeCell ref="D4:E4"/>
    <mergeCell ref="B5:C5"/>
    <mergeCell ref="G5:J5"/>
    <mergeCell ref="B6:C6"/>
    <mergeCell ref="D6:O6"/>
    <mergeCell ref="B8:Q8"/>
    <mergeCell ref="B10:C10"/>
    <mergeCell ref="D10:E10"/>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J23:Q23"/>
    <mergeCell ref="J24:Q24"/>
    <mergeCell ref="J25:Q25"/>
    <mergeCell ref="J26:Q26"/>
    <mergeCell ref="J27:Q27"/>
    <mergeCell ref="J28:Q28"/>
    <mergeCell ref="J29:Q29"/>
    <mergeCell ref="J30:Q30"/>
    <mergeCell ref="J31:Q31"/>
    <mergeCell ref="J33:Q33"/>
    <mergeCell ref="J34:Q34"/>
    <mergeCell ref="J35:Q35"/>
    <mergeCell ref="J36:Q36"/>
    <mergeCell ref="J32:Q32"/>
    <mergeCell ref="O112:Q112"/>
    <mergeCell ref="B100:Q100"/>
    <mergeCell ref="O102:Q102"/>
    <mergeCell ref="O103:Q103"/>
    <mergeCell ref="O104:Q104"/>
    <mergeCell ref="O105:Q105"/>
    <mergeCell ref="O106:Q106"/>
    <mergeCell ref="O107:Q107"/>
    <mergeCell ref="O108:Q108"/>
    <mergeCell ref="O109:Q109"/>
    <mergeCell ref="O110:Q110"/>
    <mergeCell ref="O111:Q111"/>
    <mergeCell ref="O124:Q124"/>
    <mergeCell ref="O113:Q113"/>
    <mergeCell ref="O114:Q114"/>
    <mergeCell ref="O115:Q115"/>
    <mergeCell ref="O116:Q116"/>
    <mergeCell ref="O117:Q117"/>
    <mergeCell ref="O118:Q118"/>
    <mergeCell ref="O119:Q119"/>
    <mergeCell ref="O120:Q120"/>
    <mergeCell ref="O121:Q121"/>
    <mergeCell ref="O122:Q122"/>
    <mergeCell ref="O123:Q123"/>
    <mergeCell ref="O147:Q147"/>
    <mergeCell ref="C149:Q149"/>
    <mergeCell ref="O125:Q125"/>
    <mergeCell ref="O142:Q142"/>
    <mergeCell ref="O143:Q143"/>
    <mergeCell ref="O144:Q144"/>
    <mergeCell ref="O145:Q145"/>
    <mergeCell ref="O146:Q146"/>
    <mergeCell ref="O126:Q126"/>
    <mergeCell ref="O127:Q127"/>
    <mergeCell ref="O128:Q128"/>
    <mergeCell ref="O129:Q129"/>
    <mergeCell ref="O130:Q130"/>
    <mergeCell ref="O131:Q131"/>
    <mergeCell ref="O132:Q132"/>
    <mergeCell ref="O133:Q133"/>
    <mergeCell ref="O134:Q134"/>
    <mergeCell ref="O140:Q140"/>
    <mergeCell ref="O141:Q141"/>
    <mergeCell ref="O135:Q135"/>
    <mergeCell ref="O136:Q136"/>
    <mergeCell ref="O137:Q137"/>
    <mergeCell ref="O138:Q138"/>
    <mergeCell ref="O139:Q139"/>
  </mergeCells>
  <conditionalFormatting sqref="H85:H97 H103:H147">
    <cfRule type="cellIs" dxfId="3" priority="2" stopIfTrue="1" operator="equal">
      <formula>0</formula>
    </cfRule>
  </conditionalFormatting>
  <conditionalFormatting sqref="G85:G97 G103:G147">
    <cfRule type="cellIs" dxfId="2" priority="1" stopIfTrue="1" operator="equal">
      <formula>1</formula>
    </cfRule>
  </conditionalFormatting>
  <dataValidations count="7">
    <dataValidation type="list" allowBlank="1" showInputMessage="1" showErrorMessage="1" sqref="L85:L97 L103:L146">
      <formula1>$H$203:$H$208</formula1>
    </dataValidation>
    <dataValidation type="list" allowBlank="1" showInputMessage="1" showErrorMessage="1" sqref="K85:K97 K103:K146">
      <formula1>$J$203:$J$205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$C$203:$C$212</formula1>
    </dataValidation>
    <dataValidation type="list" allowBlank="1" showInputMessage="1" showErrorMessage="1" sqref="D14:E14">
      <formula1>$D$203:$D$207</formula1>
    </dataValidation>
    <dataValidation type="list" allowBlank="1" showInputMessage="1" showErrorMessage="1" sqref="D16:E16">
      <formula1>$E$203:$E$208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W74"/>
  <sheetViews>
    <sheetView tabSelected="1" topLeftCell="W1" workbookViewId="0">
      <pane ySplit="3060" topLeftCell="A39" activePane="bottomLeft"/>
      <selection activeCell="S1" sqref="S1"/>
      <selection pane="bottomLeft" activeCell="AC7" sqref="AC7:AC62"/>
    </sheetView>
  </sheetViews>
  <sheetFormatPr defaultColWidth="9.140625" defaultRowHeight="15" x14ac:dyDescent="0.25"/>
  <cols>
    <col min="1" max="1" width="2.5703125" customWidth="1"/>
    <col min="2" max="2" width="24.42578125" customWidth="1"/>
    <col min="3" max="3" width="32.140625" customWidth="1"/>
    <col min="4" max="17" width="16.5703125" customWidth="1"/>
    <col min="18" max="18" width="83.85546875" customWidth="1"/>
    <col min="21" max="21" width="14.28515625" customWidth="1"/>
    <col min="22" max="35" width="16.85546875" customWidth="1"/>
    <col min="268" max="268" width="2.5703125" customWidth="1"/>
    <col min="269" max="269" width="24.42578125" customWidth="1"/>
    <col min="270" max="270" width="32.140625" customWidth="1"/>
    <col min="271" max="273" width="16.5703125" customWidth="1"/>
    <col min="274" max="274" width="83.85546875" customWidth="1"/>
    <col min="524" max="524" width="2.5703125" customWidth="1"/>
    <col min="525" max="525" width="24.42578125" customWidth="1"/>
    <col min="526" max="526" width="32.140625" customWidth="1"/>
    <col min="527" max="529" width="16.5703125" customWidth="1"/>
    <col min="530" max="530" width="83.85546875" customWidth="1"/>
    <col min="780" max="780" width="2.5703125" customWidth="1"/>
    <col min="781" max="781" width="24.42578125" customWidth="1"/>
    <col min="782" max="782" width="32.140625" customWidth="1"/>
    <col min="783" max="785" width="16.5703125" customWidth="1"/>
    <col min="786" max="786" width="83.85546875" customWidth="1"/>
    <col min="1036" max="1036" width="2.5703125" customWidth="1"/>
    <col min="1037" max="1037" width="24.42578125" customWidth="1"/>
    <col min="1038" max="1038" width="32.140625" customWidth="1"/>
    <col min="1039" max="1041" width="16.5703125" customWidth="1"/>
    <col min="1042" max="1042" width="83.85546875" customWidth="1"/>
    <col min="1292" max="1292" width="2.5703125" customWidth="1"/>
    <col min="1293" max="1293" width="24.42578125" customWidth="1"/>
    <col min="1294" max="1294" width="32.140625" customWidth="1"/>
    <col min="1295" max="1297" width="16.5703125" customWidth="1"/>
    <col min="1298" max="1298" width="83.85546875" customWidth="1"/>
    <col min="1548" max="1548" width="2.5703125" customWidth="1"/>
    <col min="1549" max="1549" width="24.42578125" customWidth="1"/>
    <col min="1550" max="1550" width="32.140625" customWidth="1"/>
    <col min="1551" max="1553" width="16.5703125" customWidth="1"/>
    <col min="1554" max="1554" width="83.85546875" customWidth="1"/>
    <col min="1804" max="1804" width="2.5703125" customWidth="1"/>
    <col min="1805" max="1805" width="24.42578125" customWidth="1"/>
    <col min="1806" max="1806" width="32.140625" customWidth="1"/>
    <col min="1807" max="1809" width="16.5703125" customWidth="1"/>
    <col min="1810" max="1810" width="83.85546875" customWidth="1"/>
    <col min="2060" max="2060" width="2.5703125" customWidth="1"/>
    <col min="2061" max="2061" width="24.42578125" customWidth="1"/>
    <col min="2062" max="2062" width="32.140625" customWidth="1"/>
    <col min="2063" max="2065" width="16.5703125" customWidth="1"/>
    <col min="2066" max="2066" width="83.85546875" customWidth="1"/>
    <col min="2316" max="2316" width="2.5703125" customWidth="1"/>
    <col min="2317" max="2317" width="24.42578125" customWidth="1"/>
    <col min="2318" max="2318" width="32.140625" customWidth="1"/>
    <col min="2319" max="2321" width="16.5703125" customWidth="1"/>
    <col min="2322" max="2322" width="83.85546875" customWidth="1"/>
    <col min="2572" max="2572" width="2.5703125" customWidth="1"/>
    <col min="2573" max="2573" width="24.42578125" customWidth="1"/>
    <col min="2574" max="2574" width="32.140625" customWidth="1"/>
    <col min="2575" max="2577" width="16.5703125" customWidth="1"/>
    <col min="2578" max="2578" width="83.85546875" customWidth="1"/>
    <col min="2828" max="2828" width="2.5703125" customWidth="1"/>
    <col min="2829" max="2829" width="24.42578125" customWidth="1"/>
    <col min="2830" max="2830" width="32.140625" customWidth="1"/>
    <col min="2831" max="2833" width="16.5703125" customWidth="1"/>
    <col min="2834" max="2834" width="83.85546875" customWidth="1"/>
    <col min="3084" max="3084" width="2.5703125" customWidth="1"/>
    <col min="3085" max="3085" width="24.42578125" customWidth="1"/>
    <col min="3086" max="3086" width="32.140625" customWidth="1"/>
    <col min="3087" max="3089" width="16.5703125" customWidth="1"/>
    <col min="3090" max="3090" width="83.85546875" customWidth="1"/>
    <col min="3340" max="3340" width="2.5703125" customWidth="1"/>
    <col min="3341" max="3341" width="24.42578125" customWidth="1"/>
    <col min="3342" max="3342" width="32.140625" customWidth="1"/>
    <col min="3343" max="3345" width="16.5703125" customWidth="1"/>
    <col min="3346" max="3346" width="83.85546875" customWidth="1"/>
    <col min="3596" max="3596" width="2.5703125" customWidth="1"/>
    <col min="3597" max="3597" width="24.42578125" customWidth="1"/>
    <col min="3598" max="3598" width="32.140625" customWidth="1"/>
    <col min="3599" max="3601" width="16.5703125" customWidth="1"/>
    <col min="3602" max="3602" width="83.85546875" customWidth="1"/>
    <col min="3852" max="3852" width="2.5703125" customWidth="1"/>
    <col min="3853" max="3853" width="24.42578125" customWidth="1"/>
    <col min="3854" max="3854" width="32.140625" customWidth="1"/>
    <col min="3855" max="3857" width="16.5703125" customWidth="1"/>
    <col min="3858" max="3858" width="83.85546875" customWidth="1"/>
    <col min="4108" max="4108" width="2.5703125" customWidth="1"/>
    <col min="4109" max="4109" width="24.42578125" customWidth="1"/>
    <col min="4110" max="4110" width="32.140625" customWidth="1"/>
    <col min="4111" max="4113" width="16.5703125" customWidth="1"/>
    <col min="4114" max="4114" width="83.85546875" customWidth="1"/>
    <col min="4364" max="4364" width="2.5703125" customWidth="1"/>
    <col min="4365" max="4365" width="24.42578125" customWidth="1"/>
    <col min="4366" max="4366" width="32.140625" customWidth="1"/>
    <col min="4367" max="4369" width="16.5703125" customWidth="1"/>
    <col min="4370" max="4370" width="83.85546875" customWidth="1"/>
    <col min="4620" max="4620" width="2.5703125" customWidth="1"/>
    <col min="4621" max="4621" width="24.42578125" customWidth="1"/>
    <col min="4622" max="4622" width="32.140625" customWidth="1"/>
    <col min="4623" max="4625" width="16.5703125" customWidth="1"/>
    <col min="4626" max="4626" width="83.85546875" customWidth="1"/>
    <col min="4876" max="4876" width="2.5703125" customWidth="1"/>
    <col min="4877" max="4877" width="24.42578125" customWidth="1"/>
    <col min="4878" max="4878" width="32.140625" customWidth="1"/>
    <col min="4879" max="4881" width="16.5703125" customWidth="1"/>
    <col min="4882" max="4882" width="83.85546875" customWidth="1"/>
    <col min="5132" max="5132" width="2.5703125" customWidth="1"/>
    <col min="5133" max="5133" width="24.42578125" customWidth="1"/>
    <col min="5134" max="5134" width="32.140625" customWidth="1"/>
    <col min="5135" max="5137" width="16.5703125" customWidth="1"/>
    <col min="5138" max="5138" width="83.85546875" customWidth="1"/>
    <col min="5388" max="5388" width="2.5703125" customWidth="1"/>
    <col min="5389" max="5389" width="24.42578125" customWidth="1"/>
    <col min="5390" max="5390" width="32.140625" customWidth="1"/>
    <col min="5391" max="5393" width="16.5703125" customWidth="1"/>
    <col min="5394" max="5394" width="83.85546875" customWidth="1"/>
    <col min="5644" max="5644" width="2.5703125" customWidth="1"/>
    <col min="5645" max="5645" width="24.42578125" customWidth="1"/>
    <col min="5646" max="5646" width="32.140625" customWidth="1"/>
    <col min="5647" max="5649" width="16.5703125" customWidth="1"/>
    <col min="5650" max="5650" width="83.85546875" customWidth="1"/>
    <col min="5900" max="5900" width="2.5703125" customWidth="1"/>
    <col min="5901" max="5901" width="24.42578125" customWidth="1"/>
    <col min="5902" max="5902" width="32.140625" customWidth="1"/>
    <col min="5903" max="5905" width="16.5703125" customWidth="1"/>
    <col min="5906" max="5906" width="83.85546875" customWidth="1"/>
    <col min="6156" max="6156" width="2.5703125" customWidth="1"/>
    <col min="6157" max="6157" width="24.42578125" customWidth="1"/>
    <col min="6158" max="6158" width="32.140625" customWidth="1"/>
    <col min="6159" max="6161" width="16.5703125" customWidth="1"/>
    <col min="6162" max="6162" width="83.85546875" customWidth="1"/>
    <col min="6412" max="6412" width="2.5703125" customWidth="1"/>
    <col min="6413" max="6413" width="24.42578125" customWidth="1"/>
    <col min="6414" max="6414" width="32.140625" customWidth="1"/>
    <col min="6415" max="6417" width="16.5703125" customWidth="1"/>
    <col min="6418" max="6418" width="83.85546875" customWidth="1"/>
    <col min="6668" max="6668" width="2.5703125" customWidth="1"/>
    <col min="6669" max="6669" width="24.42578125" customWidth="1"/>
    <col min="6670" max="6670" width="32.140625" customWidth="1"/>
    <col min="6671" max="6673" width="16.5703125" customWidth="1"/>
    <col min="6674" max="6674" width="83.85546875" customWidth="1"/>
    <col min="6924" max="6924" width="2.5703125" customWidth="1"/>
    <col min="6925" max="6925" width="24.42578125" customWidth="1"/>
    <col min="6926" max="6926" width="32.140625" customWidth="1"/>
    <col min="6927" max="6929" width="16.5703125" customWidth="1"/>
    <col min="6930" max="6930" width="83.85546875" customWidth="1"/>
    <col min="7180" max="7180" width="2.5703125" customWidth="1"/>
    <col min="7181" max="7181" width="24.42578125" customWidth="1"/>
    <col min="7182" max="7182" width="32.140625" customWidth="1"/>
    <col min="7183" max="7185" width="16.5703125" customWidth="1"/>
    <col min="7186" max="7186" width="83.85546875" customWidth="1"/>
    <col min="7436" max="7436" width="2.5703125" customWidth="1"/>
    <col min="7437" max="7437" width="24.42578125" customWidth="1"/>
    <col min="7438" max="7438" width="32.140625" customWidth="1"/>
    <col min="7439" max="7441" width="16.5703125" customWidth="1"/>
    <col min="7442" max="7442" width="83.85546875" customWidth="1"/>
    <col min="7692" max="7692" width="2.5703125" customWidth="1"/>
    <col min="7693" max="7693" width="24.42578125" customWidth="1"/>
    <col min="7694" max="7694" width="32.140625" customWidth="1"/>
    <col min="7695" max="7697" width="16.5703125" customWidth="1"/>
    <col min="7698" max="7698" width="83.85546875" customWidth="1"/>
    <col min="7948" max="7948" width="2.5703125" customWidth="1"/>
    <col min="7949" max="7949" width="24.42578125" customWidth="1"/>
    <col min="7950" max="7950" width="32.140625" customWidth="1"/>
    <col min="7951" max="7953" width="16.5703125" customWidth="1"/>
    <col min="7954" max="7954" width="83.85546875" customWidth="1"/>
    <col min="8204" max="8204" width="2.5703125" customWidth="1"/>
    <col min="8205" max="8205" width="24.42578125" customWidth="1"/>
    <col min="8206" max="8206" width="32.140625" customWidth="1"/>
    <col min="8207" max="8209" width="16.5703125" customWidth="1"/>
    <col min="8210" max="8210" width="83.85546875" customWidth="1"/>
    <col min="8460" max="8460" width="2.5703125" customWidth="1"/>
    <col min="8461" max="8461" width="24.42578125" customWidth="1"/>
    <col min="8462" max="8462" width="32.140625" customWidth="1"/>
    <col min="8463" max="8465" width="16.5703125" customWidth="1"/>
    <col min="8466" max="8466" width="83.85546875" customWidth="1"/>
    <col min="8716" max="8716" width="2.5703125" customWidth="1"/>
    <col min="8717" max="8717" width="24.42578125" customWidth="1"/>
    <col min="8718" max="8718" width="32.140625" customWidth="1"/>
    <col min="8719" max="8721" width="16.5703125" customWidth="1"/>
    <col min="8722" max="8722" width="83.85546875" customWidth="1"/>
    <col min="8972" max="8972" width="2.5703125" customWidth="1"/>
    <col min="8973" max="8973" width="24.42578125" customWidth="1"/>
    <col min="8974" max="8974" width="32.140625" customWidth="1"/>
    <col min="8975" max="8977" width="16.5703125" customWidth="1"/>
    <col min="8978" max="8978" width="83.85546875" customWidth="1"/>
    <col min="9228" max="9228" width="2.5703125" customWidth="1"/>
    <col min="9229" max="9229" width="24.42578125" customWidth="1"/>
    <col min="9230" max="9230" width="32.140625" customWidth="1"/>
    <col min="9231" max="9233" width="16.5703125" customWidth="1"/>
    <col min="9234" max="9234" width="83.85546875" customWidth="1"/>
    <col min="9484" max="9484" width="2.5703125" customWidth="1"/>
    <col min="9485" max="9485" width="24.42578125" customWidth="1"/>
    <col min="9486" max="9486" width="32.140625" customWidth="1"/>
    <col min="9487" max="9489" width="16.5703125" customWidth="1"/>
    <col min="9490" max="9490" width="83.85546875" customWidth="1"/>
    <col min="9740" max="9740" width="2.5703125" customWidth="1"/>
    <col min="9741" max="9741" width="24.42578125" customWidth="1"/>
    <col min="9742" max="9742" width="32.140625" customWidth="1"/>
    <col min="9743" max="9745" width="16.5703125" customWidth="1"/>
    <col min="9746" max="9746" width="83.85546875" customWidth="1"/>
    <col min="9996" max="9996" width="2.5703125" customWidth="1"/>
    <col min="9997" max="9997" width="24.42578125" customWidth="1"/>
    <col min="9998" max="9998" width="32.140625" customWidth="1"/>
    <col min="9999" max="10001" width="16.5703125" customWidth="1"/>
    <col min="10002" max="10002" width="83.85546875" customWidth="1"/>
    <col min="10252" max="10252" width="2.5703125" customWidth="1"/>
    <col min="10253" max="10253" width="24.42578125" customWidth="1"/>
    <col min="10254" max="10254" width="32.140625" customWidth="1"/>
    <col min="10255" max="10257" width="16.5703125" customWidth="1"/>
    <col min="10258" max="10258" width="83.85546875" customWidth="1"/>
    <col min="10508" max="10508" width="2.5703125" customWidth="1"/>
    <col min="10509" max="10509" width="24.42578125" customWidth="1"/>
    <col min="10510" max="10510" width="32.140625" customWidth="1"/>
    <col min="10511" max="10513" width="16.5703125" customWidth="1"/>
    <col min="10514" max="10514" width="83.85546875" customWidth="1"/>
    <col min="10764" max="10764" width="2.5703125" customWidth="1"/>
    <col min="10765" max="10765" width="24.42578125" customWidth="1"/>
    <col min="10766" max="10766" width="32.140625" customWidth="1"/>
    <col min="10767" max="10769" width="16.5703125" customWidth="1"/>
    <col min="10770" max="10770" width="83.85546875" customWidth="1"/>
    <col min="11020" max="11020" width="2.5703125" customWidth="1"/>
    <col min="11021" max="11021" width="24.42578125" customWidth="1"/>
    <col min="11022" max="11022" width="32.140625" customWidth="1"/>
    <col min="11023" max="11025" width="16.5703125" customWidth="1"/>
    <col min="11026" max="11026" width="83.85546875" customWidth="1"/>
    <col min="11276" max="11276" width="2.5703125" customWidth="1"/>
    <col min="11277" max="11277" width="24.42578125" customWidth="1"/>
    <col min="11278" max="11278" width="32.140625" customWidth="1"/>
    <col min="11279" max="11281" width="16.5703125" customWidth="1"/>
    <col min="11282" max="11282" width="83.85546875" customWidth="1"/>
    <col min="11532" max="11532" width="2.5703125" customWidth="1"/>
    <col min="11533" max="11533" width="24.42578125" customWidth="1"/>
    <col min="11534" max="11534" width="32.140625" customWidth="1"/>
    <col min="11535" max="11537" width="16.5703125" customWidth="1"/>
    <col min="11538" max="11538" width="83.85546875" customWidth="1"/>
    <col min="11788" max="11788" width="2.5703125" customWidth="1"/>
    <col min="11789" max="11789" width="24.42578125" customWidth="1"/>
    <col min="11790" max="11790" width="32.140625" customWidth="1"/>
    <col min="11791" max="11793" width="16.5703125" customWidth="1"/>
    <col min="11794" max="11794" width="83.85546875" customWidth="1"/>
    <col min="12044" max="12044" width="2.5703125" customWidth="1"/>
    <col min="12045" max="12045" width="24.42578125" customWidth="1"/>
    <col min="12046" max="12046" width="32.140625" customWidth="1"/>
    <col min="12047" max="12049" width="16.5703125" customWidth="1"/>
    <col min="12050" max="12050" width="83.85546875" customWidth="1"/>
    <col min="12300" max="12300" width="2.5703125" customWidth="1"/>
    <col min="12301" max="12301" width="24.42578125" customWidth="1"/>
    <col min="12302" max="12302" width="32.140625" customWidth="1"/>
    <col min="12303" max="12305" width="16.5703125" customWidth="1"/>
    <col min="12306" max="12306" width="83.85546875" customWidth="1"/>
    <col min="12556" max="12556" width="2.5703125" customWidth="1"/>
    <col min="12557" max="12557" width="24.42578125" customWidth="1"/>
    <col min="12558" max="12558" width="32.140625" customWidth="1"/>
    <col min="12559" max="12561" width="16.5703125" customWidth="1"/>
    <col min="12562" max="12562" width="83.85546875" customWidth="1"/>
    <col min="12812" max="12812" width="2.5703125" customWidth="1"/>
    <col min="12813" max="12813" width="24.42578125" customWidth="1"/>
    <col min="12814" max="12814" width="32.140625" customWidth="1"/>
    <col min="12815" max="12817" width="16.5703125" customWidth="1"/>
    <col min="12818" max="12818" width="83.85546875" customWidth="1"/>
    <col min="13068" max="13068" width="2.5703125" customWidth="1"/>
    <col min="13069" max="13069" width="24.42578125" customWidth="1"/>
    <col min="13070" max="13070" width="32.140625" customWidth="1"/>
    <col min="13071" max="13073" width="16.5703125" customWidth="1"/>
    <col min="13074" max="13074" width="83.85546875" customWidth="1"/>
    <col min="13324" max="13324" width="2.5703125" customWidth="1"/>
    <col min="13325" max="13325" width="24.42578125" customWidth="1"/>
    <col min="13326" max="13326" width="32.140625" customWidth="1"/>
    <col min="13327" max="13329" width="16.5703125" customWidth="1"/>
    <col min="13330" max="13330" width="83.85546875" customWidth="1"/>
    <col min="13580" max="13580" width="2.5703125" customWidth="1"/>
    <col min="13581" max="13581" width="24.42578125" customWidth="1"/>
    <col min="13582" max="13582" width="32.140625" customWidth="1"/>
    <col min="13583" max="13585" width="16.5703125" customWidth="1"/>
    <col min="13586" max="13586" width="83.85546875" customWidth="1"/>
    <col min="13836" max="13836" width="2.5703125" customWidth="1"/>
    <col min="13837" max="13837" width="24.42578125" customWidth="1"/>
    <col min="13838" max="13838" width="32.140625" customWidth="1"/>
    <col min="13839" max="13841" width="16.5703125" customWidth="1"/>
    <col min="13842" max="13842" width="83.85546875" customWidth="1"/>
    <col min="14092" max="14092" width="2.5703125" customWidth="1"/>
    <col min="14093" max="14093" width="24.42578125" customWidth="1"/>
    <col min="14094" max="14094" width="32.140625" customWidth="1"/>
    <col min="14095" max="14097" width="16.5703125" customWidth="1"/>
    <col min="14098" max="14098" width="83.85546875" customWidth="1"/>
    <col min="14348" max="14348" width="2.5703125" customWidth="1"/>
    <col min="14349" max="14349" width="24.42578125" customWidth="1"/>
    <col min="14350" max="14350" width="32.140625" customWidth="1"/>
    <col min="14351" max="14353" width="16.5703125" customWidth="1"/>
    <col min="14354" max="14354" width="83.85546875" customWidth="1"/>
    <col min="14604" max="14604" width="2.5703125" customWidth="1"/>
    <col min="14605" max="14605" width="24.42578125" customWidth="1"/>
    <col min="14606" max="14606" width="32.140625" customWidth="1"/>
    <col min="14607" max="14609" width="16.5703125" customWidth="1"/>
    <col min="14610" max="14610" width="83.85546875" customWidth="1"/>
    <col min="14860" max="14860" width="2.5703125" customWidth="1"/>
    <col min="14861" max="14861" width="24.42578125" customWidth="1"/>
    <col min="14862" max="14862" width="32.140625" customWidth="1"/>
    <col min="14863" max="14865" width="16.5703125" customWidth="1"/>
    <col min="14866" max="14866" width="83.85546875" customWidth="1"/>
    <col min="15116" max="15116" width="2.5703125" customWidth="1"/>
    <col min="15117" max="15117" width="24.42578125" customWidth="1"/>
    <col min="15118" max="15118" width="32.140625" customWidth="1"/>
    <col min="15119" max="15121" width="16.5703125" customWidth="1"/>
    <col min="15122" max="15122" width="83.85546875" customWidth="1"/>
    <col min="15372" max="15372" width="2.5703125" customWidth="1"/>
    <col min="15373" max="15373" width="24.42578125" customWidth="1"/>
    <col min="15374" max="15374" width="32.140625" customWidth="1"/>
    <col min="15375" max="15377" width="16.5703125" customWidth="1"/>
    <col min="15378" max="15378" width="83.85546875" customWidth="1"/>
    <col min="15628" max="15628" width="2.5703125" customWidth="1"/>
    <col min="15629" max="15629" width="24.42578125" customWidth="1"/>
    <col min="15630" max="15630" width="32.140625" customWidth="1"/>
    <col min="15631" max="15633" width="16.5703125" customWidth="1"/>
    <col min="15634" max="15634" width="83.85546875" customWidth="1"/>
    <col min="15884" max="15884" width="2.5703125" customWidth="1"/>
    <col min="15885" max="15885" width="24.42578125" customWidth="1"/>
    <col min="15886" max="15886" width="32.140625" customWidth="1"/>
    <col min="15887" max="15889" width="16.5703125" customWidth="1"/>
    <col min="15890" max="15890" width="83.85546875" customWidth="1"/>
    <col min="16140" max="16140" width="2.5703125" customWidth="1"/>
    <col min="16141" max="16141" width="24.42578125" customWidth="1"/>
    <col min="16142" max="16142" width="32.140625" customWidth="1"/>
    <col min="16143" max="16145" width="16.5703125" customWidth="1"/>
    <col min="16146" max="16146" width="83.85546875" customWidth="1"/>
  </cols>
  <sheetData>
    <row r="1" spans="1:49" s="3" customFormat="1" ht="20.25" x14ac:dyDescent="0.3">
      <c r="A1" s="309" t="s">
        <v>13</v>
      </c>
      <c r="B1" s="309"/>
      <c r="C1" s="309"/>
      <c r="D1" s="309"/>
      <c r="E1" s="309"/>
      <c r="F1" s="309"/>
      <c r="G1" s="309"/>
      <c r="H1" s="309"/>
      <c r="I1" s="309"/>
      <c r="J1" s="309"/>
      <c r="K1" s="309"/>
      <c r="L1" s="309"/>
      <c r="M1" s="309"/>
      <c r="N1" s="309"/>
      <c r="O1" s="309"/>
      <c r="P1" s="309"/>
      <c r="Q1" s="309"/>
      <c r="R1" s="309"/>
      <c r="S1" s="309"/>
      <c r="T1" s="309"/>
      <c r="U1" s="309"/>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s="3" customFormat="1" ht="21" thickBot="1" x14ac:dyDescent="0.35">
      <c r="A2" s="76"/>
      <c r="B2" s="76"/>
      <c r="C2" s="76"/>
      <c r="D2" s="76"/>
      <c r="E2" s="76"/>
      <c r="F2" s="76"/>
      <c r="G2" s="76"/>
      <c r="H2" s="76"/>
      <c r="I2" s="76"/>
      <c r="J2" s="76"/>
      <c r="K2" s="76"/>
      <c r="L2" s="76"/>
      <c r="M2" s="76"/>
      <c r="N2" s="76"/>
      <c r="O2" s="76"/>
      <c r="P2" s="76"/>
      <c r="Q2" s="76"/>
      <c r="R2" s="76"/>
      <c r="S2" s="76"/>
      <c r="T2" s="76"/>
      <c r="U2" s="76"/>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s="3" customFormat="1" ht="15" customHeight="1" x14ac:dyDescent="0.3">
      <c r="A3" s="76"/>
      <c r="B3" s="310" t="s">
        <v>58</v>
      </c>
      <c r="C3" s="77" t="s">
        <v>111</v>
      </c>
      <c r="D3" s="312" t="s">
        <v>112</v>
      </c>
      <c r="E3" s="313"/>
      <c r="F3" s="313"/>
      <c r="G3" s="313"/>
      <c r="H3" s="313"/>
      <c r="I3" s="313"/>
      <c r="J3" s="313"/>
      <c r="K3" s="313"/>
      <c r="L3" s="313"/>
      <c r="M3" s="313"/>
      <c r="N3" s="313"/>
      <c r="O3" s="313"/>
      <c r="P3" s="313"/>
      <c r="Q3" s="314"/>
      <c r="R3" s="315" t="s">
        <v>113</v>
      </c>
      <c r="S3" s="76"/>
      <c r="T3" s="76"/>
      <c r="U3" s="76"/>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15" customHeight="1" x14ac:dyDescent="0.25">
      <c r="B4" s="311"/>
      <c r="C4" s="78">
        <v>1</v>
      </c>
      <c r="D4" s="79">
        <v>1</v>
      </c>
      <c r="E4" s="228">
        <v>2</v>
      </c>
      <c r="F4" s="79">
        <v>3</v>
      </c>
      <c r="G4" s="228">
        <v>4</v>
      </c>
      <c r="H4" s="79">
        <v>5</v>
      </c>
      <c r="I4" s="228">
        <v>6</v>
      </c>
      <c r="J4" s="79">
        <v>7</v>
      </c>
      <c r="K4" s="228">
        <v>8</v>
      </c>
      <c r="L4" s="79">
        <v>9</v>
      </c>
      <c r="M4" s="228">
        <v>10</v>
      </c>
      <c r="N4" s="79">
        <v>11</v>
      </c>
      <c r="O4" s="228">
        <v>12</v>
      </c>
      <c r="P4" s="79">
        <v>13</v>
      </c>
      <c r="Q4" s="228">
        <v>14</v>
      </c>
      <c r="R4" s="316"/>
    </row>
    <row r="5" spans="1:49" ht="15" customHeight="1" x14ac:dyDescent="0.25">
      <c r="B5" s="311"/>
      <c r="C5" s="80" t="str">
        <f>D5</f>
        <v>Steel products</v>
      </c>
      <c r="D5" s="317" t="str">
        <f>'Data Summary'!D4</f>
        <v>Steel products</v>
      </c>
      <c r="E5" s="318"/>
      <c r="F5" s="318"/>
      <c r="G5" s="318"/>
      <c r="H5" s="318"/>
      <c r="I5" s="318"/>
      <c r="J5" s="318"/>
      <c r="K5" s="318"/>
      <c r="L5" s="318"/>
      <c r="M5" s="318"/>
      <c r="N5" s="318"/>
      <c r="O5" s="318"/>
      <c r="P5" s="318"/>
      <c r="Q5" s="319"/>
      <c r="R5" s="316"/>
    </row>
    <row r="6" spans="1:49" ht="51.75" x14ac:dyDescent="0.25">
      <c r="B6" s="311"/>
      <c r="C6" s="81" t="str">
        <f>HLOOKUP($C$4,$D$4:$Q$64,3,FALSE)</f>
        <v>UO pipe - Global</v>
      </c>
      <c r="D6" s="82" t="s">
        <v>333</v>
      </c>
      <c r="E6" s="229" t="s">
        <v>334</v>
      </c>
      <c r="F6" s="229" t="s">
        <v>335</v>
      </c>
      <c r="G6" s="229" t="s">
        <v>336</v>
      </c>
      <c r="H6" s="229" t="s">
        <v>337</v>
      </c>
      <c r="I6" s="229" t="s">
        <v>338</v>
      </c>
      <c r="J6" s="229" t="s">
        <v>339</v>
      </c>
      <c r="K6" s="229" t="s">
        <v>340</v>
      </c>
      <c r="L6" s="229" t="s">
        <v>341</v>
      </c>
      <c r="M6" s="229" t="s">
        <v>342</v>
      </c>
      <c r="N6" s="229" t="s">
        <v>343</v>
      </c>
      <c r="O6" s="229" t="s">
        <v>344</v>
      </c>
      <c r="P6" s="83" t="s">
        <v>345</v>
      </c>
      <c r="Q6" s="84" t="s">
        <v>346</v>
      </c>
      <c r="R6" s="316"/>
      <c r="V6" s="82" t="s">
        <v>333</v>
      </c>
      <c r="W6" s="229" t="s">
        <v>334</v>
      </c>
      <c r="X6" s="229" t="s">
        <v>335</v>
      </c>
      <c r="Y6" s="229" t="s">
        <v>336</v>
      </c>
      <c r="Z6" s="229" t="s">
        <v>337</v>
      </c>
      <c r="AA6" s="229" t="s">
        <v>338</v>
      </c>
      <c r="AB6" s="229" t="s">
        <v>339</v>
      </c>
      <c r="AC6" s="229" t="s">
        <v>340</v>
      </c>
      <c r="AD6" s="229" t="s">
        <v>341</v>
      </c>
      <c r="AE6" s="229" t="s">
        <v>342</v>
      </c>
      <c r="AF6" s="229" t="s">
        <v>343</v>
      </c>
      <c r="AG6" s="229" t="s">
        <v>344</v>
      </c>
      <c r="AH6" s="83" t="s">
        <v>345</v>
      </c>
      <c r="AI6" s="84" t="s">
        <v>346</v>
      </c>
    </row>
    <row r="7" spans="1:49" ht="15" customHeight="1" x14ac:dyDescent="0.25">
      <c r="B7" s="227" t="s">
        <v>273</v>
      </c>
      <c r="C7" s="88">
        <f t="shared" ref="C7:C48" si="0">HLOOKUP($C$4,$D$4:$Q$64,ROW()-ROW($C$3),FALSE)</f>
        <v>1.1285450000000001E-2</v>
      </c>
      <c r="D7" s="89">
        <f>inventories!C50</f>
        <v>1.1285450000000001E-2</v>
      </c>
      <c r="E7" s="230">
        <f>inventories!D50</f>
        <v>9.0421330000000008E-3</v>
      </c>
      <c r="F7" s="230">
        <f>inventories!E50</f>
        <v>1.9348609999999999E-2</v>
      </c>
      <c r="G7" s="230">
        <f>inventories!F50</f>
        <v>1.6624480000000001E-2</v>
      </c>
      <c r="H7" s="230">
        <f>inventories!G50</f>
        <v>1.8668799999999999E-2</v>
      </c>
      <c r="I7" s="230">
        <f>inventories!H50</f>
        <v>1.7204919999999999E-2</v>
      </c>
      <c r="J7" s="230">
        <f>inventories!I50</f>
        <v>1.4137439999999999E-2</v>
      </c>
      <c r="K7" s="230">
        <f>inventories!J50</f>
        <v>1.5999670000000001E-2</v>
      </c>
      <c r="L7" s="230">
        <f>inventories!K50</f>
        <v>-5.1105559999999996E-3</v>
      </c>
      <c r="M7" s="230">
        <f>inventories!L50</f>
        <v>-4.2062899999999997E-3</v>
      </c>
      <c r="N7" s="230">
        <f>inventories!M50</f>
        <v>-4.755362E-3</v>
      </c>
      <c r="O7" s="230">
        <f>inventories!N50</f>
        <v>-4.9042000000000001E-3</v>
      </c>
      <c r="P7" s="90">
        <f>inventories!O50</f>
        <v>-4.7071500000000002E-3</v>
      </c>
      <c r="Q7" s="91">
        <f>inventories!P50</f>
        <v>-1.5232609999999999E-3</v>
      </c>
      <c r="R7" s="85"/>
      <c r="T7" t="e">
        <f t="shared" ref="T7:T38" si="1">MATCH(U7,$AL$7:$AL$62,0)</f>
        <v>#N/A</v>
      </c>
      <c r="U7" t="s">
        <v>302</v>
      </c>
      <c r="V7">
        <f>VLOOKUP($U7,$B$7:$Q$62,COLUMN()-COLUMN($S$7),FALSE)</f>
        <v>4.9029999999999996E-5</v>
      </c>
      <c r="W7">
        <f t="shared" ref="W7:AI7" si="2">VLOOKUP($U7,$B$7:$Q$62,COLUMN()-COLUMN($S$7),FALSE)</f>
        <v>4.0930000000000003E-5</v>
      </c>
      <c r="X7">
        <f t="shared" si="2"/>
        <v>4.422E-5</v>
      </c>
      <c r="Y7">
        <f t="shared" si="2"/>
        <v>3.2629999999999998E-5</v>
      </c>
      <c r="Z7">
        <f t="shared" si="2"/>
        <v>4.0540000000000001E-5</v>
      </c>
      <c r="AA7">
        <f t="shared" si="2"/>
        <v>2.3500000000000002E-5</v>
      </c>
      <c r="AB7">
        <f t="shared" si="2"/>
        <v>4.032E-5</v>
      </c>
      <c r="AC7">
        <f t="shared" si="2"/>
        <v>3.1770000000000002E-5</v>
      </c>
      <c r="AD7">
        <f t="shared" si="2"/>
        <v>-3.9399999999999995E-5</v>
      </c>
      <c r="AE7">
        <f t="shared" si="2"/>
        <v>-3.243E-5</v>
      </c>
      <c r="AF7">
        <f t="shared" si="2"/>
        <v>-3.6659999999999998E-5</v>
      </c>
      <c r="AG7">
        <f t="shared" si="2"/>
        <v>-3.7810000000000006E-5</v>
      </c>
      <c r="AH7">
        <f t="shared" si="2"/>
        <v>-3.6290000000000007E-5</v>
      </c>
      <c r="AI7">
        <f t="shared" si="2"/>
        <v>-1.1740000000000001E-5</v>
      </c>
      <c r="AJ7" s="242"/>
      <c r="AK7" s="242"/>
      <c r="AL7" t="s">
        <v>349</v>
      </c>
    </row>
    <row r="8" spans="1:49" ht="15" customHeight="1" x14ac:dyDescent="0.25">
      <c r="B8" s="87" t="s">
        <v>274</v>
      </c>
      <c r="C8" s="88">
        <f t="shared" si="0"/>
        <v>-9.7930059999999999E-3</v>
      </c>
      <c r="D8" s="89">
        <f>inventories!C51</f>
        <v>-9.7930059999999999E-3</v>
      </c>
      <c r="E8" s="230">
        <f>inventories!D51</f>
        <v>3.5972230000000001E-2</v>
      </c>
      <c r="F8" s="230">
        <f>inventories!E51</f>
        <v>4.9107090000000001E-3</v>
      </c>
      <c r="G8" s="230">
        <f>inventories!F51</f>
        <v>2.0097250000000001E-2</v>
      </c>
      <c r="H8" s="230">
        <f>inventories!G51</f>
        <v>2.098568E-2</v>
      </c>
      <c r="I8" s="230">
        <f>inventories!H51</f>
        <v>-6.1134130000000005E-4</v>
      </c>
      <c r="J8" s="230">
        <f>inventories!I51</f>
        <v>3.3403349999999998E-2</v>
      </c>
      <c r="K8" s="230">
        <f>inventories!J51</f>
        <v>5.8810260000000003E-2</v>
      </c>
      <c r="L8" s="230">
        <f>inventories!K51</f>
        <v>1.430651E-2</v>
      </c>
      <c r="M8" s="230">
        <f>inventories!L51</f>
        <v>1.17751E-2</v>
      </c>
      <c r="N8" s="230">
        <f>inventories!M51</f>
        <v>1.331218E-2</v>
      </c>
      <c r="O8" s="230">
        <f>inventories!N51</f>
        <v>1.3728840000000001E-2</v>
      </c>
      <c r="P8" s="90">
        <f>inventories!O51</f>
        <v>1.317721E-2</v>
      </c>
      <c r="Q8" s="91">
        <f>inventories!P51</f>
        <v>4.2642219999999998E-3</v>
      </c>
      <c r="R8" s="86"/>
      <c r="T8">
        <f t="shared" si="1"/>
        <v>14</v>
      </c>
      <c r="U8" t="s">
        <v>304</v>
      </c>
      <c r="V8">
        <f t="shared" ref="V8:AI62" si="3">VLOOKUP($U8,$B$7:$Q$62,COLUMN()-COLUMN($S$7),FALSE)</f>
        <v>5.1750000000000004E-6</v>
      </c>
      <c r="W8">
        <f t="shared" si="3"/>
        <v>5.7530000000000007E-6</v>
      </c>
      <c r="X8">
        <f t="shared" si="3"/>
        <v>2.0619999999999999E-6</v>
      </c>
      <c r="Y8">
        <f t="shared" si="3"/>
        <v>4.014E-6</v>
      </c>
      <c r="Z8">
        <f t="shared" si="3"/>
        <v>2.198E-6</v>
      </c>
      <c r="AA8">
        <f t="shared" si="3"/>
        <v>5.1370000000000001E-6</v>
      </c>
      <c r="AB8">
        <f t="shared" si="3"/>
        <v>9.1579999999999994E-6</v>
      </c>
      <c r="AC8">
        <f t="shared" si="3"/>
        <v>6.0530000000000003E-6</v>
      </c>
      <c r="AD8">
        <f t="shared" si="3"/>
        <v>-8.8620000000000009E-6</v>
      </c>
      <c r="AE8">
        <f t="shared" si="3"/>
        <v>-7.294E-6</v>
      </c>
      <c r="AF8">
        <f t="shared" si="3"/>
        <v>-8.2460000000000003E-6</v>
      </c>
      <c r="AG8">
        <f t="shared" si="3"/>
        <v>-8.5040000000000002E-6</v>
      </c>
      <c r="AH8">
        <f t="shared" si="3"/>
        <v>-8.1620000000000008E-6</v>
      </c>
      <c r="AI8">
        <f t="shared" si="3"/>
        <v>-2.6410000000000002E-6</v>
      </c>
      <c r="AJ8" s="242"/>
      <c r="AK8" s="242"/>
      <c r="AL8" t="s">
        <v>351</v>
      </c>
    </row>
    <row r="9" spans="1:49" ht="15" customHeight="1" x14ac:dyDescent="0.25">
      <c r="B9" s="87" t="s">
        <v>277</v>
      </c>
      <c r="C9" s="88">
        <f t="shared" si="0"/>
        <v>5.1061849999999999E-2</v>
      </c>
      <c r="D9" s="89">
        <f>inventories!C52</f>
        <v>5.1061849999999999E-2</v>
      </c>
      <c r="E9" s="230">
        <f>inventories!D52</f>
        <v>4.2940449999999998E-2</v>
      </c>
      <c r="F9" s="230">
        <f>inventories!E52</f>
        <v>4.6196939999999999E-2</v>
      </c>
      <c r="G9" s="230">
        <f>inventories!F52</f>
        <v>4.8676230000000001E-2</v>
      </c>
      <c r="H9" s="230">
        <f>inventories!G52</f>
        <v>3.710198E-2</v>
      </c>
      <c r="I9" s="230">
        <f>inventories!H52</f>
        <v>5.1463139999999997E-2</v>
      </c>
      <c r="J9" s="230">
        <f>inventories!I52</f>
        <v>0.1020599</v>
      </c>
      <c r="K9" s="230">
        <f>inventories!J52</f>
        <v>9.4788700000000004E-2</v>
      </c>
      <c r="L9" s="230">
        <f>inventories!K52</f>
        <v>-2.926693E-2</v>
      </c>
      <c r="M9" s="230">
        <f>inventories!L52</f>
        <v>-2.4088419999999999E-2</v>
      </c>
      <c r="N9" s="230">
        <f>inventories!M52</f>
        <v>-2.7232820000000001E-2</v>
      </c>
      <c r="O9" s="230">
        <f>inventories!N52</f>
        <v>-2.8085180000000001E-2</v>
      </c>
      <c r="P9" s="90">
        <f>inventories!O52</f>
        <v>-2.695672E-2</v>
      </c>
      <c r="Q9" s="91">
        <f>inventories!P52</f>
        <v>-8.7233510000000007E-3</v>
      </c>
      <c r="R9" s="86"/>
      <c r="T9">
        <f t="shared" si="1"/>
        <v>16</v>
      </c>
      <c r="U9" t="s">
        <v>286</v>
      </c>
      <c r="V9">
        <f t="shared" si="3"/>
        <v>8.294E-8</v>
      </c>
      <c r="W9">
        <f t="shared" si="3"/>
        <v>2.7379999999999998E-8</v>
      </c>
      <c r="X9">
        <f t="shared" si="3"/>
        <v>6.4920000000000002E-8</v>
      </c>
      <c r="Y9">
        <f t="shared" si="3"/>
        <v>8.4859999999999994E-8</v>
      </c>
      <c r="Z9">
        <f t="shared" si="3"/>
        <v>7.6279999999999992E-8</v>
      </c>
      <c r="AA9">
        <f t="shared" si="3"/>
        <v>4.4100000000000004E-8</v>
      </c>
      <c r="AB9">
        <f t="shared" si="3"/>
        <v>3.7150000000000005E-8</v>
      </c>
      <c r="AC9">
        <f t="shared" si="3"/>
        <v>4.0210000000000001E-8</v>
      </c>
      <c r="AD9">
        <f t="shared" si="3"/>
        <v>-4.0920000000000005E-8</v>
      </c>
      <c r="AE9">
        <f t="shared" si="3"/>
        <v>-3.3680000000000001E-8</v>
      </c>
      <c r="AF9">
        <f t="shared" si="3"/>
        <v>-3.8080000000000001E-8</v>
      </c>
      <c r="AG9">
        <f t="shared" si="3"/>
        <v>-3.927E-8</v>
      </c>
      <c r="AH9">
        <f t="shared" si="3"/>
        <v>-3.7690000000000002E-8</v>
      </c>
      <c r="AI9">
        <f t="shared" si="3"/>
        <v>-1.22E-8</v>
      </c>
      <c r="AJ9" s="242"/>
      <c r="AK9" s="242"/>
      <c r="AL9" t="s">
        <v>354</v>
      </c>
    </row>
    <row r="10" spans="1:49" ht="15" customHeight="1" x14ac:dyDescent="0.25">
      <c r="B10" s="87" t="s">
        <v>279</v>
      </c>
      <c r="C10" s="88">
        <f t="shared" si="0"/>
        <v>3.8635500000000003E-2</v>
      </c>
      <c r="D10" s="89">
        <f>inventories!C53</f>
        <v>3.8635500000000003E-2</v>
      </c>
      <c r="E10" s="230">
        <f>inventories!D53</f>
        <v>0.182199</v>
      </c>
      <c r="F10" s="230">
        <f>inventories!E53</f>
        <v>9.5027050000000002E-2</v>
      </c>
      <c r="G10" s="230">
        <f>inventories!F53</f>
        <v>7.1397139999999998E-2</v>
      </c>
      <c r="H10" s="230">
        <f>inventories!G53</f>
        <v>0.1026812</v>
      </c>
      <c r="I10" s="230">
        <f>inventories!H53</f>
        <v>0.60816329999999996</v>
      </c>
      <c r="J10" s="230">
        <f>inventories!I53</f>
        <v>0.16203809999999999</v>
      </c>
      <c r="K10" s="230">
        <f>inventories!J53</f>
        <v>0.43862190000000001</v>
      </c>
      <c r="L10" s="230">
        <f>inventories!K53</f>
        <v>0</v>
      </c>
      <c r="M10" s="230">
        <f>inventories!L53</f>
        <v>0</v>
      </c>
      <c r="N10" s="230">
        <f>inventories!M53</f>
        <v>0</v>
      </c>
      <c r="O10" s="230">
        <f>inventories!N53</f>
        <v>0</v>
      </c>
      <c r="P10" s="90">
        <f>inventories!O53</f>
        <v>0</v>
      </c>
      <c r="Q10" s="91">
        <f>inventories!P53</f>
        <v>0</v>
      </c>
      <c r="R10" s="86"/>
      <c r="T10">
        <f t="shared" si="1"/>
        <v>15</v>
      </c>
      <c r="U10" t="s">
        <v>306</v>
      </c>
      <c r="V10">
        <f t="shared" si="3"/>
        <v>3.4700000000000006E-8</v>
      </c>
      <c r="W10">
        <f t="shared" si="3"/>
        <v>3.5320000000000001E-8</v>
      </c>
      <c r="X10">
        <f t="shared" si="3"/>
        <v>3.3130000000000006E-8</v>
      </c>
      <c r="Y10">
        <f t="shared" si="3"/>
        <v>7.514000000000001E-8</v>
      </c>
      <c r="Z10">
        <f t="shared" si="3"/>
        <v>6.4010000000000002E-8</v>
      </c>
      <c r="AA10">
        <f t="shared" si="3"/>
        <v>3.1709999999999997E-8</v>
      </c>
      <c r="AB10">
        <f t="shared" si="3"/>
        <v>6.425000000000001E-8</v>
      </c>
      <c r="AC10">
        <f t="shared" si="3"/>
        <v>9.0660000000000006E-8</v>
      </c>
      <c r="AD10">
        <f t="shared" si="3"/>
        <v>-1.555E-8</v>
      </c>
      <c r="AE10">
        <f t="shared" si="3"/>
        <v>-1.2789999999999999E-8</v>
      </c>
      <c r="AF10">
        <f t="shared" si="3"/>
        <v>-1.446E-8</v>
      </c>
      <c r="AG10">
        <f t="shared" si="3"/>
        <v>-1.4920000000000001E-8</v>
      </c>
      <c r="AH10">
        <f t="shared" si="3"/>
        <v>-1.432E-8</v>
      </c>
      <c r="AI10">
        <f t="shared" si="3"/>
        <v>-4.6330000000000009E-9</v>
      </c>
      <c r="AJ10" s="242"/>
      <c r="AK10" s="242"/>
      <c r="AL10" t="s">
        <v>350</v>
      </c>
    </row>
    <row r="11" spans="1:49" ht="15" customHeight="1" x14ac:dyDescent="0.25">
      <c r="B11" s="87" t="s">
        <v>280</v>
      </c>
      <c r="C11" s="88">
        <f t="shared" si="0"/>
        <v>0.93395700000000004</v>
      </c>
      <c r="D11" s="89">
        <f>inventories!C54</f>
        <v>0.93395700000000004</v>
      </c>
      <c r="E11" s="230">
        <f>inventories!D54</f>
        <v>0.71273220000000004</v>
      </c>
      <c r="F11" s="230">
        <f>inventories!E54</f>
        <v>0.83611409999999997</v>
      </c>
      <c r="G11" s="230">
        <f>inventories!F54</f>
        <v>0.89543150000000005</v>
      </c>
      <c r="H11" s="230">
        <f>inventories!G54</f>
        <v>0.8341248</v>
      </c>
      <c r="I11" s="230">
        <f>inventories!H54</f>
        <v>0.55426980000000003</v>
      </c>
      <c r="J11" s="230">
        <f>inventories!I54</f>
        <v>0.77017469999999999</v>
      </c>
      <c r="K11" s="230">
        <f>inventories!J54</f>
        <v>0.62590599999999996</v>
      </c>
      <c r="L11" s="230">
        <f>inventories!K54</f>
        <v>-0.60050300000000001</v>
      </c>
      <c r="M11" s="230">
        <f>inventories!L54</f>
        <v>-0.49424950000000001</v>
      </c>
      <c r="N11" s="230">
        <f>inventories!M54</f>
        <v>-0.55876680000000001</v>
      </c>
      <c r="O11" s="230">
        <f>inventories!N54</f>
        <v>-0.57625559999999998</v>
      </c>
      <c r="P11" s="90">
        <f>inventories!O54</f>
        <v>-0.55310179999999998</v>
      </c>
      <c r="Q11" s="91">
        <f>inventories!P54</f>
        <v>-0.1789869</v>
      </c>
      <c r="R11" s="86"/>
      <c r="T11">
        <f t="shared" si="1"/>
        <v>30</v>
      </c>
      <c r="U11" t="s">
        <v>386</v>
      </c>
      <c r="V11">
        <f t="shared" si="3"/>
        <v>6.1449999999999994E-3</v>
      </c>
      <c r="W11">
        <f t="shared" si="3"/>
        <v>5.0700000000000007E-3</v>
      </c>
      <c r="X11">
        <f t="shared" si="3"/>
        <v>5.7949999999999998E-3</v>
      </c>
      <c r="Y11">
        <f t="shared" si="3"/>
        <v>6.5519999999999997E-3</v>
      </c>
      <c r="Z11">
        <f t="shared" si="3"/>
        <v>6.0330000000000002E-3</v>
      </c>
      <c r="AA11">
        <f t="shared" si="3"/>
        <v>4.058E-3</v>
      </c>
      <c r="AB11">
        <f t="shared" si="3"/>
        <v>5.1900000000000002E-3</v>
      </c>
      <c r="AC11">
        <f t="shared" si="3"/>
        <v>4.5510000000000004E-3</v>
      </c>
      <c r="AD11">
        <f t="shared" si="3"/>
        <v>-3.4820000000000003E-3</v>
      </c>
      <c r="AE11">
        <f t="shared" si="3"/>
        <v>-2.8660000000000001E-3</v>
      </c>
      <c r="AF11">
        <f t="shared" si="3"/>
        <v>-3.2400000000000003E-3</v>
      </c>
      <c r="AG11">
        <f t="shared" si="3"/>
        <v>-3.3410000000000002E-3</v>
      </c>
      <c r="AH11">
        <f t="shared" si="3"/>
        <v>-3.2069999999999998E-3</v>
      </c>
      <c r="AI11">
        <f t="shared" si="3"/>
        <v>-1.0380000000000001E-3</v>
      </c>
      <c r="AJ11" s="242"/>
      <c r="AK11" s="242"/>
      <c r="AL11" t="s">
        <v>355</v>
      </c>
    </row>
    <row r="12" spans="1:49" ht="15" customHeight="1" x14ac:dyDescent="0.25">
      <c r="B12" s="87" t="s">
        <v>281</v>
      </c>
      <c r="C12" s="88">
        <f t="shared" si="0"/>
        <v>1.3948179999999999</v>
      </c>
      <c r="D12" s="89">
        <f>inventories!C55</f>
        <v>1.3948179999999999</v>
      </c>
      <c r="E12" s="230">
        <f>inventories!D55</f>
        <v>1.2671509999999999</v>
      </c>
      <c r="F12" s="230">
        <f>inventories!E55</f>
        <v>1.3628530000000001</v>
      </c>
      <c r="G12" s="230">
        <f>inventories!F55</f>
        <v>1.30721</v>
      </c>
      <c r="H12" s="230">
        <f>inventories!G55</f>
        <v>1.343952</v>
      </c>
      <c r="I12" s="230">
        <f>inventories!H55</f>
        <v>0.856742</v>
      </c>
      <c r="J12" s="230">
        <f>inventories!I55</f>
        <v>1.305504</v>
      </c>
      <c r="K12" s="230">
        <f>inventories!J55</f>
        <v>0.9661151</v>
      </c>
      <c r="L12" s="230">
        <f>inventories!K55</f>
        <v>-1.148566</v>
      </c>
      <c r="M12" s="230">
        <f>inventories!L55</f>
        <v>-0.94533800000000001</v>
      </c>
      <c r="N12" s="230">
        <f>inventories!M55</f>
        <v>-1.0687390000000001</v>
      </c>
      <c r="O12" s="230">
        <f>inventories!N55</f>
        <v>-1.1021890000000001</v>
      </c>
      <c r="P12" s="90">
        <f>inventories!O55</f>
        <v>-1.057903</v>
      </c>
      <c r="Q12" s="91">
        <f>inventories!P55</f>
        <v>-0.34234360000000003</v>
      </c>
      <c r="R12" s="86"/>
      <c r="T12">
        <f t="shared" si="1"/>
        <v>18</v>
      </c>
      <c r="U12" t="s">
        <v>288</v>
      </c>
      <c r="V12">
        <f t="shared" si="3"/>
        <v>3.7240000000000002E-2</v>
      </c>
      <c r="W12">
        <f t="shared" si="3"/>
        <v>1.1630000000000001E-2</v>
      </c>
      <c r="X12">
        <f t="shared" si="3"/>
        <v>2.5670000000000002E-2</v>
      </c>
      <c r="Y12">
        <f t="shared" si="3"/>
        <v>2.5000000000000001E-2</v>
      </c>
      <c r="Z12">
        <f t="shared" si="3"/>
        <v>2.7469999999999998E-2</v>
      </c>
      <c r="AA12">
        <f t="shared" si="3"/>
        <v>1.8720000000000001E-2</v>
      </c>
      <c r="AB12">
        <f t="shared" si="3"/>
        <v>1.566E-2</v>
      </c>
      <c r="AC12">
        <f t="shared" si="3"/>
        <v>1.125E-2</v>
      </c>
      <c r="AD12">
        <f t="shared" si="3"/>
        <v>-1.8350000000000002E-2</v>
      </c>
      <c r="AE12">
        <f t="shared" si="3"/>
        <v>-1.5100000000000001E-2</v>
      </c>
      <c r="AF12">
        <f t="shared" si="3"/>
        <v>-1.7070000000000002E-2</v>
      </c>
      <c r="AG12">
        <f t="shared" si="3"/>
        <v>-1.7610000000000001E-2</v>
      </c>
      <c r="AH12">
        <f t="shared" si="3"/>
        <v>-1.6899999999999998E-2</v>
      </c>
      <c r="AI12">
        <f t="shared" si="3"/>
        <v>-5.4690000000000008E-3</v>
      </c>
      <c r="AJ12" s="242"/>
      <c r="AK12" s="242"/>
      <c r="AL12" t="s">
        <v>357</v>
      </c>
    </row>
    <row r="13" spans="1:49" ht="15" customHeight="1" x14ac:dyDescent="0.25">
      <c r="B13" s="87" t="s">
        <v>275</v>
      </c>
      <c r="C13" s="88">
        <f t="shared" si="0"/>
        <v>-2.0346230000000002E-3</v>
      </c>
      <c r="D13" s="89">
        <f>inventories!C56</f>
        <v>-2.0346230000000002E-3</v>
      </c>
      <c r="E13" s="230">
        <f>inventories!D56</f>
        <v>1.1549240000000001E-2</v>
      </c>
      <c r="F13" s="230">
        <f>inventories!E56</f>
        <v>2.08997E-3</v>
      </c>
      <c r="G13" s="230">
        <f>inventories!F56</f>
        <v>1.313479E-2</v>
      </c>
      <c r="H13" s="230">
        <f>inventories!G56</f>
        <v>2.364809E-2</v>
      </c>
      <c r="I13" s="230">
        <f>inventories!H56</f>
        <v>4.5937239999999997E-2</v>
      </c>
      <c r="J13" s="230">
        <f>inventories!I56</f>
        <v>1.2050679999999999E-2</v>
      </c>
      <c r="K13" s="230">
        <f>inventories!J56</f>
        <v>3.2053940000000003E-2</v>
      </c>
      <c r="L13" s="230">
        <f>inventories!K56</f>
        <v>4.0153950000000001E-2</v>
      </c>
      <c r="M13" s="230">
        <f>inventories!L56</f>
        <v>3.304907E-2</v>
      </c>
      <c r="N13" s="230">
        <f>inventories!M56</f>
        <v>3.7363159999999999E-2</v>
      </c>
      <c r="O13" s="230">
        <f>inventories!N56</f>
        <v>3.8532589999999999E-2</v>
      </c>
      <c r="P13" s="90">
        <f>inventories!O56</f>
        <v>3.6984360000000001E-2</v>
      </c>
      <c r="Q13" s="91">
        <f>inventories!P56</f>
        <v>1.1968350000000001E-2</v>
      </c>
      <c r="R13" s="86"/>
      <c r="T13">
        <f t="shared" si="1"/>
        <v>17</v>
      </c>
      <c r="U13" t="s">
        <v>287</v>
      </c>
      <c r="V13">
        <f t="shared" si="3"/>
        <v>2.2960000000000003</v>
      </c>
      <c r="W13">
        <f t="shared" si="3"/>
        <v>2.1800000000000002</v>
      </c>
      <c r="X13">
        <f t="shared" si="3"/>
        <v>2.181</v>
      </c>
      <c r="Y13">
        <f t="shared" si="3"/>
        <v>2.694</v>
      </c>
      <c r="Z13">
        <f t="shared" si="3"/>
        <v>2.3359999999999999</v>
      </c>
      <c r="AA13">
        <f t="shared" si="3"/>
        <v>1.454</v>
      </c>
      <c r="AB13">
        <f t="shared" si="3"/>
        <v>2.1659999999999999</v>
      </c>
      <c r="AC13">
        <f t="shared" si="3"/>
        <v>2.0539999999999998</v>
      </c>
      <c r="AD13">
        <f t="shared" si="3"/>
        <v>-1.143</v>
      </c>
      <c r="AE13">
        <f t="shared" si="3"/>
        <v>-0.94059999999999999</v>
      </c>
      <c r="AF13">
        <f t="shared" si="3"/>
        <v>-1.0629999999999999</v>
      </c>
      <c r="AG13">
        <f t="shared" si="3"/>
        <v>-1.097</v>
      </c>
      <c r="AH13">
        <f t="shared" si="3"/>
        <v>-1.0529999999999999</v>
      </c>
      <c r="AI13">
        <f t="shared" si="3"/>
        <v>-0.34060000000000001</v>
      </c>
      <c r="AJ13" s="242"/>
      <c r="AK13" s="242"/>
      <c r="AL13" t="s">
        <v>356</v>
      </c>
    </row>
    <row r="14" spans="1:49" ht="15" customHeight="1" x14ac:dyDescent="0.25">
      <c r="B14" s="87" t="s">
        <v>276</v>
      </c>
      <c r="C14" s="88">
        <f t="shared" si="0"/>
        <v>7.5727520000000006E-2</v>
      </c>
      <c r="D14" s="89">
        <f>inventories!C57</f>
        <v>7.5727520000000006E-2</v>
      </c>
      <c r="E14" s="230">
        <f>inventories!D57</f>
        <v>-3.9620969999999998E-2</v>
      </c>
      <c r="F14" s="230">
        <f>inventories!E57</f>
        <v>-3.3192629999999998E-3</v>
      </c>
      <c r="G14" s="230">
        <f>inventories!F57</f>
        <v>-1.189714E-2</v>
      </c>
      <c r="H14" s="230">
        <f>inventories!G57</f>
        <v>2.9370899999999998E-2</v>
      </c>
      <c r="I14" s="230">
        <f>inventories!H57</f>
        <v>-1.0953549999999999E-2</v>
      </c>
      <c r="J14" s="230">
        <f>inventories!I57</f>
        <v>-2.128942E-2</v>
      </c>
      <c r="K14" s="230">
        <f>inventories!J57</f>
        <v>-2.4295609999999999E-2</v>
      </c>
      <c r="L14" s="230">
        <f>inventories!K57</f>
        <v>4.5006999999999998E-2</v>
      </c>
      <c r="M14" s="230">
        <f>inventories!L57</f>
        <v>3.7043420000000001E-2</v>
      </c>
      <c r="N14" s="230">
        <f>inventories!M57</f>
        <v>4.187892E-2</v>
      </c>
      <c r="O14" s="230">
        <f>inventories!N57</f>
        <v>4.3189690000000003E-2</v>
      </c>
      <c r="P14" s="90">
        <f>inventories!O57</f>
        <v>4.1454329999999998E-2</v>
      </c>
      <c r="Q14" s="91">
        <f>inventories!P57</f>
        <v>1.3414860000000001E-2</v>
      </c>
      <c r="R14" s="86"/>
      <c r="T14">
        <f t="shared" si="1"/>
        <v>41</v>
      </c>
      <c r="U14" t="s">
        <v>273</v>
      </c>
      <c r="V14">
        <f t="shared" si="3"/>
        <v>1.1285450000000001E-2</v>
      </c>
      <c r="W14">
        <f t="shared" si="3"/>
        <v>9.0421330000000008E-3</v>
      </c>
      <c r="X14">
        <f t="shared" si="3"/>
        <v>1.9348609999999999E-2</v>
      </c>
      <c r="Y14">
        <f t="shared" si="3"/>
        <v>1.6624480000000001E-2</v>
      </c>
      <c r="Z14">
        <f t="shared" si="3"/>
        <v>1.8668799999999999E-2</v>
      </c>
      <c r="AA14">
        <f t="shared" si="3"/>
        <v>1.7204919999999999E-2</v>
      </c>
      <c r="AB14">
        <f t="shared" si="3"/>
        <v>1.4137439999999999E-2</v>
      </c>
      <c r="AC14">
        <f t="shared" si="3"/>
        <v>1.5999670000000001E-2</v>
      </c>
      <c r="AD14">
        <f t="shared" si="3"/>
        <v>-5.1105559999999996E-3</v>
      </c>
      <c r="AE14">
        <f t="shared" si="3"/>
        <v>-4.2062899999999997E-3</v>
      </c>
      <c r="AF14">
        <f t="shared" si="3"/>
        <v>-4.755362E-3</v>
      </c>
      <c r="AG14">
        <f t="shared" si="3"/>
        <v>-4.9042000000000001E-3</v>
      </c>
      <c r="AH14">
        <f t="shared" si="3"/>
        <v>-4.7071500000000002E-3</v>
      </c>
      <c r="AI14">
        <f t="shared" si="3"/>
        <v>-1.5232609999999999E-3</v>
      </c>
      <c r="AJ14" s="242"/>
      <c r="AK14" s="242"/>
      <c r="AL14" t="s">
        <v>358</v>
      </c>
    </row>
    <row r="15" spans="1:49" ht="15" customHeight="1" x14ac:dyDescent="0.25">
      <c r="B15" s="87" t="s">
        <v>282</v>
      </c>
      <c r="C15" s="88">
        <f t="shared" si="0"/>
        <v>1.265112E-2</v>
      </c>
      <c r="D15" s="89">
        <f>inventories!C58</f>
        <v>1.265112E-2</v>
      </c>
      <c r="E15" s="230">
        <f>inventories!D58</f>
        <v>5.9492200000000002E-2</v>
      </c>
      <c r="F15" s="230">
        <f>inventories!E58</f>
        <v>3.6711639999999997E-2</v>
      </c>
      <c r="G15" s="230">
        <f>inventories!F58</f>
        <v>0.1016504</v>
      </c>
      <c r="H15" s="230">
        <f>inventories!G58</f>
        <v>5.9690970000000003E-2</v>
      </c>
      <c r="I15" s="230">
        <f>inventories!H58</f>
        <v>6.5050090000000005E-2</v>
      </c>
      <c r="J15" s="230">
        <f>inventories!I58</f>
        <v>0.1050976</v>
      </c>
      <c r="K15" s="230">
        <f>inventories!J58</f>
        <v>0.13797909999999999</v>
      </c>
      <c r="L15" s="230">
        <f>inventories!K58</f>
        <v>4.3548829999999997E-2</v>
      </c>
      <c r="M15" s="230">
        <f>inventories!L58</f>
        <v>3.5843260000000002E-2</v>
      </c>
      <c r="N15" s="230">
        <f>inventories!M58</f>
        <v>4.0522089999999997E-2</v>
      </c>
      <c r="O15" s="230">
        <f>inventories!N58</f>
        <v>4.1790399999999998E-2</v>
      </c>
      <c r="P15" s="90">
        <f>inventories!O58</f>
        <v>4.0111269999999997E-2</v>
      </c>
      <c r="Q15" s="91">
        <f>inventories!P58</f>
        <v>1.2980240000000001E-2</v>
      </c>
      <c r="R15" s="86"/>
      <c r="T15">
        <f t="shared" si="1"/>
        <v>19</v>
      </c>
      <c r="U15" t="s">
        <v>305</v>
      </c>
      <c r="V15">
        <f t="shared" si="3"/>
        <v>1.517E-4</v>
      </c>
      <c r="W15">
        <f t="shared" si="3"/>
        <v>2.254E-4</v>
      </c>
      <c r="X15">
        <f t="shared" si="3"/>
        <v>4.08E-4</v>
      </c>
      <c r="Y15">
        <f t="shared" si="3"/>
        <v>7.3999999999999999E-4</v>
      </c>
      <c r="Z15">
        <f t="shared" si="3"/>
        <v>6.3959999999999993E-4</v>
      </c>
      <c r="AA15">
        <f t="shared" si="3"/>
        <v>2.8810000000000001E-4</v>
      </c>
      <c r="AB15">
        <f t="shared" si="3"/>
        <v>4.9530000000000006E-4</v>
      </c>
      <c r="AC15">
        <f t="shared" si="3"/>
        <v>6.3460000000000003E-4</v>
      </c>
      <c r="AD15">
        <f t="shared" si="3"/>
        <v>6.268E-6</v>
      </c>
      <c r="AE15">
        <f t="shared" si="3"/>
        <v>5.1590000000000009E-6</v>
      </c>
      <c r="AF15">
        <f t="shared" si="3"/>
        <v>5.8320000000000002E-6</v>
      </c>
      <c r="AG15">
        <f t="shared" si="3"/>
        <v>6.0150000000000009E-6</v>
      </c>
      <c r="AH15">
        <f t="shared" si="3"/>
        <v>5.7730000000000005E-6</v>
      </c>
      <c r="AI15">
        <f t="shared" si="3"/>
        <v>1.8680000000000002E-6</v>
      </c>
      <c r="AJ15" s="242"/>
      <c r="AK15" s="242"/>
      <c r="AL15" t="s">
        <v>359</v>
      </c>
    </row>
    <row r="16" spans="1:49" ht="15" customHeight="1" x14ac:dyDescent="0.25">
      <c r="B16" s="87" t="s">
        <v>283</v>
      </c>
      <c r="C16" s="88">
        <f t="shared" si="0"/>
        <v>-1.006646E-15</v>
      </c>
      <c r="D16" s="89">
        <f>inventories!C59</f>
        <v>-1.006646E-15</v>
      </c>
      <c r="E16" s="230">
        <f>inventories!D59</f>
        <v>8.4448690000000001E-16</v>
      </c>
      <c r="F16" s="230">
        <f>inventories!E59</f>
        <v>4.7597000000000002E-16</v>
      </c>
      <c r="G16" s="230">
        <f>inventories!F59</f>
        <v>1.9564210000000002E-15</v>
      </c>
      <c r="H16" s="230">
        <f>inventories!G59</f>
        <v>1.0110849999999999E-15</v>
      </c>
      <c r="I16" s="230">
        <f>inventories!H59</f>
        <v>1.566675E-16</v>
      </c>
      <c r="J16" s="230">
        <f>inventories!I59</f>
        <v>4.2203599999999998E-15</v>
      </c>
      <c r="K16" s="230">
        <f>inventories!J59</f>
        <v>5.311787E-15</v>
      </c>
      <c r="L16" s="230">
        <f>inventories!K59</f>
        <v>7.1525050000000004E-17</v>
      </c>
      <c r="M16" s="230">
        <f>inventories!L59</f>
        <v>5.8869340000000004E-17</v>
      </c>
      <c r="N16" s="230">
        <f>inventories!M59</f>
        <v>6.6553900000000005E-17</v>
      </c>
      <c r="O16" s="230">
        <f>inventories!N59</f>
        <v>6.8636980000000006E-17</v>
      </c>
      <c r="P16" s="90">
        <f>inventories!O59</f>
        <v>6.5879160000000001E-17</v>
      </c>
      <c r="Q16" s="91">
        <f>inventories!P59</f>
        <v>2.1318870000000001E-17</v>
      </c>
      <c r="R16" s="86"/>
      <c r="T16">
        <f t="shared" si="1"/>
        <v>21</v>
      </c>
      <c r="U16" t="s">
        <v>289</v>
      </c>
      <c r="V16">
        <f t="shared" si="3"/>
        <v>2.7230000000000002E-7</v>
      </c>
      <c r="W16">
        <f t="shared" si="3"/>
        <v>1.6119999999999999E-7</v>
      </c>
      <c r="X16">
        <f t="shared" si="3"/>
        <v>1.889E-7</v>
      </c>
      <c r="Y16">
        <f t="shared" si="3"/>
        <v>2.4699999999999998E-7</v>
      </c>
      <c r="Z16">
        <f t="shared" si="3"/>
        <v>2.0430000000000002E-7</v>
      </c>
      <c r="AA16">
        <f t="shared" si="3"/>
        <v>1.952E-7</v>
      </c>
      <c r="AB16">
        <f t="shared" si="3"/>
        <v>1.8909999999999999E-7</v>
      </c>
      <c r="AC16">
        <f t="shared" si="3"/>
        <v>2.3059999999999999E-7</v>
      </c>
      <c r="AD16">
        <f t="shared" si="3"/>
        <v>1.1880000000000001E-7</v>
      </c>
      <c r="AE16">
        <f t="shared" si="3"/>
        <v>9.7759999999999997E-8</v>
      </c>
      <c r="AF16">
        <f t="shared" si="3"/>
        <v>1.105E-7</v>
      </c>
      <c r="AG16">
        <f t="shared" si="3"/>
        <v>1.1400000000000001E-7</v>
      </c>
      <c r="AH16">
        <f t="shared" si="3"/>
        <v>1.094E-7</v>
      </c>
      <c r="AI16">
        <f t="shared" si="3"/>
        <v>3.5399999999999999E-8</v>
      </c>
      <c r="AJ16" s="242"/>
      <c r="AK16" s="242"/>
      <c r="AL16" t="s">
        <v>360</v>
      </c>
    </row>
    <row r="17" spans="2:38" ht="15" customHeight="1" x14ac:dyDescent="0.25">
      <c r="B17" s="87" t="s">
        <v>284</v>
      </c>
      <c r="C17" s="88">
        <f t="shared" si="0"/>
        <v>-5.375722E-7</v>
      </c>
      <c r="D17" s="89">
        <f>inventories!C60</f>
        <v>-5.375722E-7</v>
      </c>
      <c r="E17" s="230">
        <f>inventories!D60</f>
        <v>1.5363049999999999E-6</v>
      </c>
      <c r="F17" s="230">
        <f>inventories!E60</f>
        <v>1.241702E-6</v>
      </c>
      <c r="G17" s="230">
        <f>inventories!F60</f>
        <v>2.3834400000000002E-6</v>
      </c>
      <c r="H17" s="230">
        <f>inventories!G60</f>
        <v>2.3518699999999999E-6</v>
      </c>
      <c r="I17" s="230">
        <f>inventories!H60</f>
        <v>2.8150339999999998E-6</v>
      </c>
      <c r="J17" s="230">
        <f>inventories!I60</f>
        <v>2.1069000000000001E-6</v>
      </c>
      <c r="K17" s="230">
        <f>inventories!J60</f>
        <v>3.530925E-6</v>
      </c>
      <c r="L17" s="230">
        <f>inventories!K60</f>
        <v>3.0775050000000001E-6</v>
      </c>
      <c r="M17" s="230">
        <f>inventories!L60</f>
        <v>2.5329689999999999E-6</v>
      </c>
      <c r="N17" s="230">
        <f>inventories!M60</f>
        <v>2.8636119999999999E-6</v>
      </c>
      <c r="O17" s="230">
        <f>inventories!N60</f>
        <v>2.9532400000000002E-6</v>
      </c>
      <c r="P17" s="90">
        <f>inventories!O60</f>
        <v>2.8345799999999998E-6</v>
      </c>
      <c r="Q17" s="91">
        <f>inventories!P60</f>
        <v>9.1728629999999995E-7</v>
      </c>
      <c r="R17" s="86"/>
      <c r="T17">
        <f t="shared" si="1"/>
        <v>20</v>
      </c>
      <c r="U17" t="s">
        <v>307</v>
      </c>
      <c r="V17">
        <f t="shared" si="3"/>
        <v>1.8400000000000001E-10</v>
      </c>
      <c r="W17">
        <f t="shared" si="3"/>
        <v>2.9390000000000004E-8</v>
      </c>
      <c r="X17">
        <f t="shared" si="3"/>
        <v>5.9130000000000001E-8</v>
      </c>
      <c r="Y17">
        <f t="shared" si="3"/>
        <v>1.5660000000000001E-7</v>
      </c>
      <c r="Z17">
        <f t="shared" si="3"/>
        <v>6.8869999999999994E-8</v>
      </c>
      <c r="AA17">
        <f t="shared" si="3"/>
        <v>5.6209999999999998E-8</v>
      </c>
      <c r="AB17">
        <f t="shared" si="3"/>
        <v>1.3860000000000002E-6</v>
      </c>
      <c r="AC17">
        <f t="shared" si="3"/>
        <v>1.28E-6</v>
      </c>
      <c r="AD17">
        <f t="shared" si="3"/>
        <v>2.824E-8</v>
      </c>
      <c r="AE17">
        <f t="shared" si="3"/>
        <v>2.3240000000000002E-8</v>
      </c>
      <c r="AF17">
        <f t="shared" si="3"/>
        <v>2.6270000000000003E-8</v>
      </c>
      <c r="AG17">
        <f t="shared" si="3"/>
        <v>2.7100000000000001E-8</v>
      </c>
      <c r="AH17">
        <f t="shared" si="3"/>
        <v>2.6009999999999999E-8</v>
      </c>
      <c r="AI17">
        <f t="shared" si="3"/>
        <v>8.4160000000000007E-9</v>
      </c>
      <c r="AJ17" s="242"/>
      <c r="AK17" s="242"/>
      <c r="AL17" t="s">
        <v>352</v>
      </c>
    </row>
    <row r="18" spans="2:38" ht="15" customHeight="1" x14ac:dyDescent="0.25">
      <c r="B18" s="87" t="s">
        <v>278</v>
      </c>
      <c r="C18" s="88">
        <f t="shared" si="0"/>
        <v>25.358180000000001</v>
      </c>
      <c r="D18" s="89">
        <f>inventories!C61</f>
        <v>25.358180000000001</v>
      </c>
      <c r="E18" s="230">
        <f>inventories!D61</f>
        <v>10.284129999999999</v>
      </c>
      <c r="F18" s="230">
        <f>inventories!E61</f>
        <v>24.754740000000002</v>
      </c>
      <c r="G18" s="230">
        <f>inventories!F61</f>
        <v>11.90648</v>
      </c>
      <c r="H18" s="230">
        <f>inventories!G61</f>
        <v>21.465779999999999</v>
      </c>
      <c r="I18" s="230">
        <f>inventories!H61</f>
        <v>2.4174820000000001</v>
      </c>
      <c r="J18" s="230">
        <f>inventories!I61</f>
        <v>24.754740000000002</v>
      </c>
      <c r="K18" s="230">
        <f>inventories!J61</f>
        <v>21.465779999999999</v>
      </c>
      <c r="L18" s="230">
        <f>inventories!K61</f>
        <v>-10.601749999999999</v>
      </c>
      <c r="M18" s="230">
        <f>inventories!L61</f>
        <v>-8.7258709999999997</v>
      </c>
      <c r="N18" s="230">
        <f>inventories!M61</f>
        <v>-9.8649100000000001</v>
      </c>
      <c r="O18" s="230">
        <f>inventories!N61</f>
        <v>-10.17367</v>
      </c>
      <c r="P18" s="90">
        <f>inventories!O61</f>
        <v>-9.7648960000000002</v>
      </c>
      <c r="Q18" s="91">
        <f>inventories!P61</f>
        <v>-3.1599759999999999</v>
      </c>
      <c r="R18" s="86"/>
      <c r="T18">
        <f t="shared" si="1"/>
        <v>42</v>
      </c>
      <c r="U18" t="s">
        <v>274</v>
      </c>
      <c r="V18">
        <f t="shared" si="3"/>
        <v>-9.7930059999999999E-3</v>
      </c>
      <c r="W18">
        <f t="shared" si="3"/>
        <v>3.5972230000000001E-2</v>
      </c>
      <c r="X18">
        <f t="shared" si="3"/>
        <v>4.9107090000000001E-3</v>
      </c>
      <c r="Y18">
        <f t="shared" si="3"/>
        <v>2.0097250000000001E-2</v>
      </c>
      <c r="Z18">
        <f t="shared" si="3"/>
        <v>2.098568E-2</v>
      </c>
      <c r="AA18">
        <f t="shared" si="3"/>
        <v>-6.1134130000000005E-4</v>
      </c>
      <c r="AB18">
        <f t="shared" si="3"/>
        <v>3.3403349999999998E-2</v>
      </c>
      <c r="AC18">
        <f t="shared" si="3"/>
        <v>5.8810260000000003E-2</v>
      </c>
      <c r="AD18">
        <f t="shared" si="3"/>
        <v>1.430651E-2</v>
      </c>
      <c r="AE18">
        <f t="shared" si="3"/>
        <v>1.17751E-2</v>
      </c>
      <c r="AF18">
        <f t="shared" si="3"/>
        <v>1.331218E-2</v>
      </c>
      <c r="AG18">
        <f t="shared" si="3"/>
        <v>1.3728840000000001E-2</v>
      </c>
      <c r="AH18">
        <f t="shared" si="3"/>
        <v>1.317721E-2</v>
      </c>
      <c r="AI18">
        <f t="shared" si="3"/>
        <v>4.2642219999999998E-3</v>
      </c>
      <c r="AJ18" s="242"/>
      <c r="AK18" s="242"/>
      <c r="AL18" t="s">
        <v>347</v>
      </c>
    </row>
    <row r="19" spans="2:38" ht="15" customHeight="1" x14ac:dyDescent="0.25">
      <c r="B19" s="87" t="s">
        <v>285</v>
      </c>
      <c r="C19" s="88">
        <f t="shared" si="0"/>
        <v>5.7363309999999997E-4</v>
      </c>
      <c r="D19" s="89">
        <f>inventories!C62</f>
        <v>5.7363309999999997E-4</v>
      </c>
      <c r="E19" s="230">
        <f>inventories!D62</f>
        <v>2.8386610000000001E-3</v>
      </c>
      <c r="F19" s="230">
        <f>inventories!E62</f>
        <v>8.7064809999999994E-5</v>
      </c>
      <c r="G19" s="230">
        <f>inventories!F62</f>
        <v>0.14800530000000001</v>
      </c>
      <c r="H19" s="230">
        <f>inventories!G62</f>
        <v>0.1069032</v>
      </c>
      <c r="I19" s="230">
        <f>inventories!H62</f>
        <v>-2.406966E-2</v>
      </c>
      <c r="J19" s="230">
        <f>inventories!I62</f>
        <v>-1.095974E-3</v>
      </c>
      <c r="K19" s="230">
        <f>inventories!J62</f>
        <v>9.6848089999999998E-2</v>
      </c>
      <c r="L19" s="230">
        <f>inventories!K62</f>
        <v>0</v>
      </c>
      <c r="M19" s="230">
        <f>inventories!L62</f>
        <v>0</v>
      </c>
      <c r="N19" s="230">
        <f>inventories!M62</f>
        <v>0</v>
      </c>
      <c r="O19" s="230">
        <f>inventories!N62</f>
        <v>0</v>
      </c>
      <c r="P19" s="90">
        <f>inventories!O62</f>
        <v>0</v>
      </c>
      <c r="Q19" s="91">
        <f>inventories!P62</f>
        <v>0</v>
      </c>
      <c r="R19" s="86"/>
      <c r="T19">
        <f t="shared" si="1"/>
        <v>22</v>
      </c>
      <c r="U19" t="s">
        <v>290</v>
      </c>
      <c r="V19">
        <f t="shared" si="3"/>
        <v>1.764E-12</v>
      </c>
      <c r="W19">
        <f t="shared" si="3"/>
        <v>6.0740000000000002E-13</v>
      </c>
      <c r="X19">
        <f t="shared" si="3"/>
        <v>1.0280000000000001E-12</v>
      </c>
      <c r="Y19">
        <f t="shared" si="3"/>
        <v>1.157E-12</v>
      </c>
      <c r="Z19">
        <f t="shared" si="3"/>
        <v>8.4870000000000001E-13</v>
      </c>
      <c r="AA19">
        <f t="shared" si="3"/>
        <v>6.5590000000000006E-12</v>
      </c>
      <c r="AB19">
        <f t="shared" si="3"/>
        <v>1.1220000000000001E-12</v>
      </c>
      <c r="AC19">
        <f t="shared" si="3"/>
        <v>8.7490000000000004E-13</v>
      </c>
      <c r="AD19">
        <f t="shared" si="3"/>
        <v>8.6330000000000001E-12</v>
      </c>
      <c r="AE19">
        <f t="shared" si="3"/>
        <v>7.1060000000000006E-12</v>
      </c>
      <c r="AF19">
        <f t="shared" si="3"/>
        <v>8.0330000000000002E-12</v>
      </c>
      <c r="AG19">
        <f t="shared" si="3"/>
        <v>8.2850000000000003E-12</v>
      </c>
      <c r="AH19">
        <f t="shared" si="3"/>
        <v>7.952E-12</v>
      </c>
      <c r="AI19">
        <f t="shared" si="3"/>
        <v>2.573E-12</v>
      </c>
      <c r="AJ19" s="242"/>
      <c r="AK19" s="242"/>
      <c r="AL19" t="s">
        <v>348</v>
      </c>
    </row>
    <row r="20" spans="2:38" ht="15" customHeight="1" x14ac:dyDescent="0.25">
      <c r="B20" s="87" t="s">
        <v>286</v>
      </c>
      <c r="C20" s="88">
        <f t="shared" si="0"/>
        <v>8.294E-8</v>
      </c>
      <c r="D20" s="89">
        <f>inventories!C64</f>
        <v>8.294E-8</v>
      </c>
      <c r="E20" s="230">
        <f>inventories!D64</f>
        <v>2.7379999999999998E-8</v>
      </c>
      <c r="F20" s="230">
        <f>inventories!E64</f>
        <v>6.4920000000000002E-8</v>
      </c>
      <c r="G20" s="230">
        <f>inventories!F64</f>
        <v>8.4859999999999994E-8</v>
      </c>
      <c r="H20" s="230">
        <f>inventories!G64</f>
        <v>7.6279999999999992E-8</v>
      </c>
      <c r="I20" s="230">
        <f>inventories!H64</f>
        <v>4.4100000000000004E-8</v>
      </c>
      <c r="J20" s="230">
        <f>inventories!I64</f>
        <v>3.7150000000000005E-8</v>
      </c>
      <c r="K20" s="230">
        <f>inventories!J64</f>
        <v>4.0210000000000001E-8</v>
      </c>
      <c r="L20" s="230">
        <f>inventories!K64</f>
        <v>-4.0920000000000005E-8</v>
      </c>
      <c r="M20" s="230">
        <f>inventories!L64</f>
        <v>-3.3680000000000001E-8</v>
      </c>
      <c r="N20" s="230">
        <f>inventories!M64</f>
        <v>-3.8080000000000001E-8</v>
      </c>
      <c r="O20" s="230">
        <f>inventories!N64</f>
        <v>-3.927E-8</v>
      </c>
      <c r="P20" s="90">
        <f>inventories!O64</f>
        <v>-3.7690000000000002E-8</v>
      </c>
      <c r="Q20" s="91">
        <f>inventories!P64</f>
        <v>-1.22E-8</v>
      </c>
      <c r="R20" s="86"/>
      <c r="T20">
        <f t="shared" si="1"/>
        <v>43</v>
      </c>
      <c r="U20" t="s">
        <v>277</v>
      </c>
      <c r="V20">
        <f t="shared" si="3"/>
        <v>5.1061849999999999E-2</v>
      </c>
      <c r="W20">
        <f t="shared" si="3"/>
        <v>4.2940449999999998E-2</v>
      </c>
      <c r="X20">
        <f t="shared" si="3"/>
        <v>4.6196939999999999E-2</v>
      </c>
      <c r="Y20">
        <f t="shared" si="3"/>
        <v>4.8676230000000001E-2</v>
      </c>
      <c r="Z20">
        <f t="shared" si="3"/>
        <v>3.710198E-2</v>
      </c>
      <c r="AA20">
        <f t="shared" si="3"/>
        <v>5.1463139999999997E-2</v>
      </c>
      <c r="AB20">
        <f t="shared" si="3"/>
        <v>0.1020599</v>
      </c>
      <c r="AC20">
        <f t="shared" si="3"/>
        <v>9.4788700000000004E-2</v>
      </c>
      <c r="AD20">
        <f t="shared" si="3"/>
        <v>-2.926693E-2</v>
      </c>
      <c r="AE20">
        <f t="shared" si="3"/>
        <v>-2.4088419999999999E-2</v>
      </c>
      <c r="AF20">
        <f t="shared" si="3"/>
        <v>-2.7232820000000001E-2</v>
      </c>
      <c r="AG20">
        <f t="shared" si="3"/>
        <v>-2.8085180000000001E-2</v>
      </c>
      <c r="AH20">
        <f t="shared" si="3"/>
        <v>-2.695672E-2</v>
      </c>
      <c r="AI20">
        <f t="shared" si="3"/>
        <v>-8.7233510000000007E-3</v>
      </c>
      <c r="AL20" t="s">
        <v>304</v>
      </c>
    </row>
    <row r="21" spans="2:38" ht="15" customHeight="1" x14ac:dyDescent="0.25">
      <c r="B21" s="87" t="s">
        <v>287</v>
      </c>
      <c r="C21" s="88">
        <f t="shared" si="0"/>
        <v>2.2960000000000003</v>
      </c>
      <c r="D21" s="89">
        <f>inventories!C65</f>
        <v>2.2960000000000003</v>
      </c>
      <c r="E21" s="230">
        <f>inventories!D65</f>
        <v>2.1800000000000002</v>
      </c>
      <c r="F21" s="230">
        <f>inventories!E65</f>
        <v>2.181</v>
      </c>
      <c r="G21" s="230">
        <f>inventories!F65</f>
        <v>2.694</v>
      </c>
      <c r="H21" s="230">
        <f>inventories!G65</f>
        <v>2.3359999999999999</v>
      </c>
      <c r="I21" s="230">
        <f>inventories!H65</f>
        <v>1.454</v>
      </c>
      <c r="J21" s="230">
        <f>inventories!I65</f>
        <v>2.1659999999999999</v>
      </c>
      <c r="K21" s="230">
        <f>inventories!J65</f>
        <v>2.0539999999999998</v>
      </c>
      <c r="L21" s="230">
        <f>inventories!K65</f>
        <v>-1.143</v>
      </c>
      <c r="M21" s="230">
        <f>inventories!L65</f>
        <v>-0.94059999999999999</v>
      </c>
      <c r="N21" s="230">
        <f>inventories!M65</f>
        <v>-1.0629999999999999</v>
      </c>
      <c r="O21" s="230">
        <f>inventories!N65</f>
        <v>-1.097</v>
      </c>
      <c r="P21" s="90">
        <f>inventories!O65</f>
        <v>-1.0529999999999999</v>
      </c>
      <c r="Q21" s="91">
        <f>inventories!P65</f>
        <v>-0.34060000000000001</v>
      </c>
      <c r="R21" s="86"/>
      <c r="T21">
        <f t="shared" si="1"/>
        <v>1</v>
      </c>
      <c r="U21" t="s">
        <v>349</v>
      </c>
      <c r="V21">
        <f t="shared" si="3"/>
        <v>0</v>
      </c>
      <c r="W21">
        <f t="shared" si="3"/>
        <v>0</v>
      </c>
      <c r="X21">
        <f t="shared" si="3"/>
        <v>1</v>
      </c>
      <c r="Y21">
        <f t="shared" si="3"/>
        <v>0</v>
      </c>
      <c r="Z21">
        <f t="shared" si="3"/>
        <v>0</v>
      </c>
      <c r="AA21">
        <f t="shared" si="3"/>
        <v>0</v>
      </c>
      <c r="AB21">
        <f t="shared" si="3"/>
        <v>0</v>
      </c>
      <c r="AC21">
        <f t="shared" si="3"/>
        <v>0</v>
      </c>
      <c r="AD21">
        <f t="shared" si="3"/>
        <v>0</v>
      </c>
      <c r="AE21">
        <f t="shared" si="3"/>
        <v>0</v>
      </c>
      <c r="AF21">
        <f t="shared" si="3"/>
        <v>0</v>
      </c>
      <c r="AG21">
        <f t="shared" si="3"/>
        <v>0</v>
      </c>
      <c r="AH21">
        <f t="shared" si="3"/>
        <v>0</v>
      </c>
      <c r="AI21">
        <f t="shared" si="3"/>
        <v>0</v>
      </c>
      <c r="AL21" t="s">
        <v>306</v>
      </c>
    </row>
    <row r="22" spans="2:38" ht="15" customHeight="1" x14ac:dyDescent="0.25">
      <c r="B22" s="87" t="s">
        <v>288</v>
      </c>
      <c r="C22" s="88">
        <f t="shared" si="0"/>
        <v>3.7240000000000002E-2</v>
      </c>
      <c r="D22" s="89">
        <f>inventories!C66</f>
        <v>3.7240000000000002E-2</v>
      </c>
      <c r="E22" s="230">
        <f>inventories!D66</f>
        <v>1.1630000000000001E-2</v>
      </c>
      <c r="F22" s="230">
        <f>inventories!E66</f>
        <v>2.5670000000000002E-2</v>
      </c>
      <c r="G22" s="230">
        <f>inventories!F66</f>
        <v>2.5000000000000001E-2</v>
      </c>
      <c r="H22" s="230">
        <f>inventories!G66</f>
        <v>2.7469999999999998E-2</v>
      </c>
      <c r="I22" s="230">
        <f>inventories!H66</f>
        <v>1.8720000000000001E-2</v>
      </c>
      <c r="J22" s="230">
        <f>inventories!I66</f>
        <v>1.566E-2</v>
      </c>
      <c r="K22" s="230">
        <f>inventories!J66</f>
        <v>1.125E-2</v>
      </c>
      <c r="L22" s="230">
        <f>inventories!K66</f>
        <v>-1.8350000000000002E-2</v>
      </c>
      <c r="M22" s="230">
        <f>inventories!L66</f>
        <v>-1.5100000000000001E-2</v>
      </c>
      <c r="N22" s="230">
        <f>inventories!M66</f>
        <v>-1.7070000000000002E-2</v>
      </c>
      <c r="O22" s="230">
        <f>inventories!N66</f>
        <v>-1.7610000000000001E-2</v>
      </c>
      <c r="P22" s="90">
        <f>inventories!O66</f>
        <v>-1.6899999999999998E-2</v>
      </c>
      <c r="Q22" s="91">
        <f>inventories!P66</f>
        <v>-5.4690000000000008E-3</v>
      </c>
      <c r="R22" s="86"/>
      <c r="T22" t="e">
        <f t="shared" si="1"/>
        <v>#N/A</v>
      </c>
      <c r="U22" t="s">
        <v>353</v>
      </c>
      <c r="V22">
        <f t="shared" si="3"/>
        <v>0</v>
      </c>
      <c r="W22">
        <f t="shared" si="3"/>
        <v>0</v>
      </c>
      <c r="X22">
        <f t="shared" si="3"/>
        <v>0</v>
      </c>
      <c r="Y22">
        <f t="shared" si="3"/>
        <v>0</v>
      </c>
      <c r="Z22">
        <f t="shared" si="3"/>
        <v>0</v>
      </c>
      <c r="AA22">
        <f t="shared" si="3"/>
        <v>0</v>
      </c>
      <c r="AB22">
        <f t="shared" si="3"/>
        <v>1</v>
      </c>
      <c r="AC22">
        <f t="shared" si="3"/>
        <v>0</v>
      </c>
      <c r="AD22">
        <f t="shared" si="3"/>
        <v>0</v>
      </c>
      <c r="AE22">
        <f t="shared" si="3"/>
        <v>0</v>
      </c>
      <c r="AF22">
        <f t="shared" si="3"/>
        <v>0</v>
      </c>
      <c r="AG22">
        <f t="shared" si="3"/>
        <v>0</v>
      </c>
      <c r="AH22">
        <f t="shared" si="3"/>
        <v>0</v>
      </c>
      <c r="AI22">
        <f t="shared" si="3"/>
        <v>0</v>
      </c>
      <c r="AJ22" s="242"/>
      <c r="AK22" s="242"/>
      <c r="AL22" t="s">
        <v>286</v>
      </c>
    </row>
    <row r="23" spans="2:38" ht="15" customHeight="1" x14ac:dyDescent="0.25">
      <c r="B23" s="87" t="s">
        <v>289</v>
      </c>
      <c r="C23" s="88">
        <f t="shared" si="0"/>
        <v>2.7230000000000002E-7</v>
      </c>
      <c r="D23" s="89">
        <f>inventories!C67</f>
        <v>2.7230000000000002E-7</v>
      </c>
      <c r="E23" s="230">
        <f>inventories!D67</f>
        <v>1.6119999999999999E-7</v>
      </c>
      <c r="F23" s="230">
        <f>inventories!E67</f>
        <v>1.889E-7</v>
      </c>
      <c r="G23" s="230">
        <f>inventories!F67</f>
        <v>2.4699999999999998E-7</v>
      </c>
      <c r="H23" s="230">
        <f>inventories!G67</f>
        <v>2.0430000000000002E-7</v>
      </c>
      <c r="I23" s="230">
        <f>inventories!H67</f>
        <v>1.952E-7</v>
      </c>
      <c r="J23" s="230">
        <f>inventories!I67</f>
        <v>1.8909999999999999E-7</v>
      </c>
      <c r="K23" s="230">
        <f>inventories!J67</f>
        <v>2.3059999999999999E-7</v>
      </c>
      <c r="L23" s="230">
        <f>inventories!K67</f>
        <v>1.1880000000000001E-7</v>
      </c>
      <c r="M23" s="230">
        <f>inventories!L67</f>
        <v>9.7759999999999997E-8</v>
      </c>
      <c r="N23" s="230">
        <f>inventories!M67</f>
        <v>1.105E-7</v>
      </c>
      <c r="O23" s="230">
        <f>inventories!N67</f>
        <v>1.1400000000000001E-7</v>
      </c>
      <c r="P23" s="90">
        <f>inventories!O67</f>
        <v>1.094E-7</v>
      </c>
      <c r="Q23" s="91">
        <f>inventories!P67</f>
        <v>3.5399999999999999E-8</v>
      </c>
      <c r="R23" s="86"/>
      <c r="T23">
        <f t="shared" si="1"/>
        <v>5</v>
      </c>
      <c r="U23" t="s">
        <v>355</v>
      </c>
      <c r="V23">
        <f t="shared" si="3"/>
        <v>0</v>
      </c>
      <c r="W23">
        <f t="shared" si="3"/>
        <v>0</v>
      </c>
      <c r="X23">
        <f t="shared" si="3"/>
        <v>0</v>
      </c>
      <c r="Y23">
        <f t="shared" si="3"/>
        <v>0</v>
      </c>
      <c r="Z23">
        <f t="shared" si="3"/>
        <v>0</v>
      </c>
      <c r="AA23">
        <f t="shared" si="3"/>
        <v>0</v>
      </c>
      <c r="AB23">
        <f t="shared" ref="W23:AI38" si="4">VLOOKUP($U23,$B$7:$Q$62,COLUMN()-COLUMN($S$7),FALSE)</f>
        <v>0</v>
      </c>
      <c r="AC23">
        <f t="shared" si="4"/>
        <v>0</v>
      </c>
      <c r="AD23">
        <f t="shared" si="4"/>
        <v>0</v>
      </c>
      <c r="AE23">
        <f t="shared" si="4"/>
        <v>0</v>
      </c>
      <c r="AF23">
        <f t="shared" si="4"/>
        <v>1</v>
      </c>
      <c r="AG23">
        <f t="shared" si="4"/>
        <v>0</v>
      </c>
      <c r="AH23">
        <f t="shared" si="4"/>
        <v>0</v>
      </c>
      <c r="AI23">
        <f t="shared" si="4"/>
        <v>0</v>
      </c>
      <c r="AJ23" s="242"/>
      <c r="AK23" s="242"/>
      <c r="AL23" t="s">
        <v>287</v>
      </c>
    </row>
    <row r="24" spans="2:38" ht="15" customHeight="1" x14ac:dyDescent="0.25">
      <c r="B24" s="87" t="s">
        <v>290</v>
      </c>
      <c r="C24" s="88">
        <f t="shared" si="0"/>
        <v>1.764E-12</v>
      </c>
      <c r="D24" s="89">
        <f>inventories!C68</f>
        <v>1.764E-12</v>
      </c>
      <c r="E24" s="230">
        <f>inventories!D68</f>
        <v>6.0740000000000002E-13</v>
      </c>
      <c r="F24" s="230">
        <f>inventories!E68</f>
        <v>1.0280000000000001E-12</v>
      </c>
      <c r="G24" s="230">
        <f>inventories!F68</f>
        <v>1.157E-12</v>
      </c>
      <c r="H24" s="230">
        <f>inventories!G68</f>
        <v>8.4870000000000001E-13</v>
      </c>
      <c r="I24" s="230">
        <f>inventories!H68</f>
        <v>6.5590000000000006E-12</v>
      </c>
      <c r="J24" s="230">
        <f>inventories!I68</f>
        <v>1.1220000000000001E-12</v>
      </c>
      <c r="K24" s="230">
        <f>inventories!J68</f>
        <v>8.7490000000000004E-13</v>
      </c>
      <c r="L24" s="230">
        <f>inventories!K68</f>
        <v>8.6330000000000001E-12</v>
      </c>
      <c r="M24" s="230">
        <f>inventories!L68</f>
        <v>7.1060000000000006E-12</v>
      </c>
      <c r="N24" s="230">
        <f>inventories!M68</f>
        <v>8.0330000000000002E-12</v>
      </c>
      <c r="O24" s="230">
        <f>inventories!N68</f>
        <v>8.2850000000000003E-12</v>
      </c>
      <c r="P24" s="90">
        <f>inventories!O68</f>
        <v>7.952E-12</v>
      </c>
      <c r="Q24" s="91">
        <f>inventories!P68</f>
        <v>2.573E-12</v>
      </c>
      <c r="R24" s="86"/>
      <c r="T24">
        <f t="shared" si="1"/>
        <v>46</v>
      </c>
      <c r="U24" t="s">
        <v>279</v>
      </c>
      <c r="V24">
        <f t="shared" si="3"/>
        <v>3.8635500000000003E-2</v>
      </c>
      <c r="W24">
        <f t="shared" si="4"/>
        <v>0.182199</v>
      </c>
      <c r="X24">
        <f t="shared" si="4"/>
        <v>9.5027050000000002E-2</v>
      </c>
      <c r="Y24">
        <f t="shared" si="4"/>
        <v>7.1397139999999998E-2</v>
      </c>
      <c r="Z24">
        <f t="shared" si="4"/>
        <v>0.1026812</v>
      </c>
      <c r="AA24">
        <f t="shared" si="4"/>
        <v>0.60816329999999996</v>
      </c>
      <c r="AB24">
        <f t="shared" si="4"/>
        <v>0.16203809999999999</v>
      </c>
      <c r="AC24">
        <f t="shared" si="4"/>
        <v>0.43862190000000001</v>
      </c>
      <c r="AD24">
        <f t="shared" si="4"/>
        <v>0</v>
      </c>
      <c r="AE24">
        <f t="shared" si="4"/>
        <v>0</v>
      </c>
      <c r="AF24">
        <f t="shared" si="4"/>
        <v>0</v>
      </c>
      <c r="AG24">
        <f t="shared" si="4"/>
        <v>0</v>
      </c>
      <c r="AH24">
        <f t="shared" si="4"/>
        <v>0</v>
      </c>
      <c r="AI24">
        <f t="shared" si="4"/>
        <v>0</v>
      </c>
      <c r="AJ24" s="242"/>
      <c r="AK24" s="242"/>
      <c r="AL24" t="s">
        <v>288</v>
      </c>
    </row>
    <row r="25" spans="2:38" ht="15" customHeight="1" x14ac:dyDescent="0.25">
      <c r="B25" s="87" t="s">
        <v>291</v>
      </c>
      <c r="C25" s="88">
        <f t="shared" si="0"/>
        <v>4.8480000000000003E-5</v>
      </c>
      <c r="D25" s="89">
        <f>inventories!C69</f>
        <v>4.8480000000000003E-5</v>
      </c>
      <c r="E25" s="230">
        <f>inventories!D69</f>
        <v>3.1239999999999999E-5</v>
      </c>
      <c r="F25" s="230">
        <f>inventories!E69</f>
        <v>4.621E-5</v>
      </c>
      <c r="G25" s="230">
        <f>inventories!F69</f>
        <v>7.9339999999999996E-5</v>
      </c>
      <c r="H25" s="230">
        <f>inventories!G69</f>
        <v>6.6339999999999992E-5</v>
      </c>
      <c r="I25" s="230">
        <f>inventories!H69</f>
        <v>4.8199999999999999E-5</v>
      </c>
      <c r="J25" s="230">
        <f>inventories!I69</f>
        <v>4.9759999999999998E-5</v>
      </c>
      <c r="K25" s="230">
        <f>inventories!J69</f>
        <v>6.1929999999999998E-5</v>
      </c>
      <c r="L25" s="230">
        <f>inventories!K69</f>
        <v>-2.55E-5</v>
      </c>
      <c r="M25" s="230">
        <f>inventories!L69</f>
        <v>-2.0990000000000001E-5</v>
      </c>
      <c r="N25" s="230">
        <f>inventories!M69</f>
        <v>-2.3730000000000001E-5</v>
      </c>
      <c r="O25" s="230">
        <f>inventories!N69</f>
        <v>-2.4469999999999998E-5</v>
      </c>
      <c r="P25" s="90">
        <f>inventories!O69</f>
        <v>-2.349E-5</v>
      </c>
      <c r="Q25" s="91">
        <f>inventories!P69</f>
        <v>-7.6010000000000006E-6</v>
      </c>
      <c r="R25" s="86"/>
      <c r="T25">
        <f t="shared" si="1"/>
        <v>26</v>
      </c>
      <c r="U25" t="s">
        <v>308</v>
      </c>
      <c r="V25">
        <f t="shared" si="3"/>
        <v>2.8670000000000002E-6</v>
      </c>
      <c r="W25">
        <f t="shared" si="4"/>
        <v>2.707E-5</v>
      </c>
      <c r="X25">
        <f t="shared" si="4"/>
        <v>8.2330000000000006E-6</v>
      </c>
      <c r="Y25">
        <f t="shared" si="4"/>
        <v>4.897E-5</v>
      </c>
      <c r="Z25">
        <f t="shared" si="4"/>
        <v>5.1100000000000002E-5</v>
      </c>
      <c r="AA25">
        <f t="shared" si="4"/>
        <v>1.9350000000000001E-4</v>
      </c>
      <c r="AB25">
        <f t="shared" si="4"/>
        <v>1.7919999999999999E-4</v>
      </c>
      <c r="AC25">
        <f t="shared" si="4"/>
        <v>2.522E-4</v>
      </c>
      <c r="AD25">
        <f t="shared" si="4"/>
        <v>6.1210000000000005E-5</v>
      </c>
      <c r="AE25">
        <f t="shared" si="4"/>
        <v>5.0380000000000002E-5</v>
      </c>
      <c r="AF25">
        <f t="shared" si="4"/>
        <v>5.6950000000000002E-5</v>
      </c>
      <c r="AG25">
        <f t="shared" si="4"/>
        <v>5.8740000000000003E-5</v>
      </c>
      <c r="AH25">
        <f t="shared" si="4"/>
        <v>5.6379999999999999E-5</v>
      </c>
      <c r="AI25">
        <f t="shared" si="4"/>
        <v>1.8239999999999998E-5</v>
      </c>
      <c r="AJ25" s="242"/>
      <c r="AK25" s="242"/>
      <c r="AL25" t="s">
        <v>305</v>
      </c>
    </row>
    <row r="26" spans="2:38" ht="15" customHeight="1" x14ac:dyDescent="0.25">
      <c r="B26" s="87" t="s">
        <v>292</v>
      </c>
      <c r="C26" s="88">
        <f t="shared" si="0"/>
        <v>9.0329999999999997E-5</v>
      </c>
      <c r="D26" s="89">
        <f>inventories!C70</f>
        <v>9.0329999999999997E-5</v>
      </c>
      <c r="E26" s="230">
        <f>inventories!D70</f>
        <v>6.6199999999999996E-5</v>
      </c>
      <c r="F26" s="230">
        <f>inventories!E70</f>
        <v>4.2410000000000001E-4</v>
      </c>
      <c r="G26" s="230">
        <f>inventories!F70</f>
        <v>6.8559999999999994E-5</v>
      </c>
      <c r="H26" s="230">
        <f>inventories!G70</f>
        <v>2.7829999999999999E-4</v>
      </c>
      <c r="I26" s="230">
        <f>inventories!H70</f>
        <v>5.94E-5</v>
      </c>
      <c r="J26" s="230">
        <f>inventories!I70</f>
        <v>1.6320000000000001E-4</v>
      </c>
      <c r="K26" s="230">
        <f>inventories!J70</f>
        <v>8.1989999999999993E-5</v>
      </c>
      <c r="L26" s="230">
        <f>inventories!K70</f>
        <v>-3.0220000000000003E-4</v>
      </c>
      <c r="M26" s="230">
        <f>inventories!L70</f>
        <v>-2.4870000000000003E-4</v>
      </c>
      <c r="N26" s="230">
        <f>inventories!M70</f>
        <v>-2.812E-4</v>
      </c>
      <c r="O26" s="230">
        <f>inventories!N70</f>
        <v>-2.9E-4</v>
      </c>
      <c r="P26" s="90">
        <f>inventories!O70</f>
        <v>-2.7829999999999999E-4</v>
      </c>
      <c r="Q26" s="91">
        <f>inventories!P70</f>
        <v>-9.0069999999999997E-5</v>
      </c>
      <c r="R26" s="86"/>
      <c r="T26">
        <f t="shared" si="1"/>
        <v>25</v>
      </c>
      <c r="U26" t="s">
        <v>292</v>
      </c>
      <c r="V26">
        <f t="shared" si="3"/>
        <v>9.0329999999999997E-5</v>
      </c>
      <c r="W26">
        <f t="shared" si="4"/>
        <v>6.6199999999999996E-5</v>
      </c>
      <c r="X26">
        <f t="shared" si="4"/>
        <v>4.2410000000000001E-4</v>
      </c>
      <c r="Y26">
        <f t="shared" si="4"/>
        <v>6.8559999999999994E-5</v>
      </c>
      <c r="Z26">
        <f t="shared" si="4"/>
        <v>2.7829999999999999E-4</v>
      </c>
      <c r="AA26">
        <f t="shared" si="4"/>
        <v>5.94E-5</v>
      </c>
      <c r="AB26">
        <f t="shared" si="4"/>
        <v>1.6320000000000001E-4</v>
      </c>
      <c r="AC26">
        <f t="shared" si="4"/>
        <v>8.1989999999999993E-5</v>
      </c>
      <c r="AD26">
        <f t="shared" si="4"/>
        <v>-3.0220000000000003E-4</v>
      </c>
      <c r="AE26">
        <f t="shared" si="4"/>
        <v>-2.4870000000000003E-4</v>
      </c>
      <c r="AF26">
        <f t="shared" si="4"/>
        <v>-2.812E-4</v>
      </c>
      <c r="AG26">
        <f t="shared" si="4"/>
        <v>-2.9E-4</v>
      </c>
      <c r="AH26">
        <f t="shared" si="4"/>
        <v>-2.7829999999999999E-4</v>
      </c>
      <c r="AI26">
        <f t="shared" si="4"/>
        <v>-9.0069999999999997E-5</v>
      </c>
      <c r="AJ26" s="242"/>
      <c r="AK26" s="242"/>
      <c r="AL26" t="s">
        <v>307</v>
      </c>
    </row>
    <row r="27" spans="2:38" ht="15" customHeight="1" x14ac:dyDescent="0.25">
      <c r="B27" s="87" t="s">
        <v>293</v>
      </c>
      <c r="C27" s="88">
        <f t="shared" si="0"/>
        <v>4.0080000000000004E-6</v>
      </c>
      <c r="D27" s="89">
        <f>inventories!C71</f>
        <v>4.0080000000000004E-6</v>
      </c>
      <c r="E27" s="230">
        <f>inventories!D71</f>
        <v>1.085E-6</v>
      </c>
      <c r="F27" s="230">
        <f>inventories!E71</f>
        <v>3.1920000000000001E-6</v>
      </c>
      <c r="G27" s="230">
        <f>inventories!F71</f>
        <v>3.0900000000000001E-6</v>
      </c>
      <c r="H27" s="230">
        <f>inventories!G71</f>
        <v>3.3230000000000002E-6</v>
      </c>
      <c r="I27" s="230">
        <f>inventories!H71</f>
        <v>1.9009999999999999E-6</v>
      </c>
      <c r="J27" s="230">
        <f>inventories!I71</f>
        <v>1.0870000000000001E-6</v>
      </c>
      <c r="K27" s="230">
        <f>inventories!J71</f>
        <v>9.471E-7</v>
      </c>
      <c r="L27" s="230">
        <f>inventories!K71</f>
        <v>-1.4720000000000001E-6</v>
      </c>
      <c r="M27" s="230">
        <f>inventories!L71</f>
        <v>-1.2110000000000001E-6</v>
      </c>
      <c r="N27" s="230">
        <f>inventories!M71</f>
        <v>-1.3689999999999999E-6</v>
      </c>
      <c r="O27" s="230">
        <f>inventories!N71</f>
        <v>-1.412E-6</v>
      </c>
      <c r="P27" s="90">
        <f>inventories!O71</f>
        <v>-1.356E-6</v>
      </c>
      <c r="Q27" s="91">
        <f>inventories!P71</f>
        <v>-4.3869999999999998E-7</v>
      </c>
      <c r="R27" s="86"/>
      <c r="T27">
        <f t="shared" si="1"/>
        <v>44</v>
      </c>
      <c r="U27" t="s">
        <v>280</v>
      </c>
      <c r="V27">
        <f t="shared" si="3"/>
        <v>0.93395700000000004</v>
      </c>
      <c r="W27">
        <f t="shared" si="4"/>
        <v>0.71273220000000004</v>
      </c>
      <c r="X27">
        <f t="shared" si="4"/>
        <v>0.83611409999999997</v>
      </c>
      <c r="Y27">
        <f t="shared" si="4"/>
        <v>0.89543150000000005</v>
      </c>
      <c r="Z27">
        <f t="shared" si="4"/>
        <v>0.8341248</v>
      </c>
      <c r="AA27">
        <f t="shared" si="4"/>
        <v>0.55426980000000003</v>
      </c>
      <c r="AB27">
        <f t="shared" si="4"/>
        <v>0.77017469999999999</v>
      </c>
      <c r="AC27">
        <f t="shared" si="4"/>
        <v>0.62590599999999996</v>
      </c>
      <c r="AD27">
        <f t="shared" si="4"/>
        <v>-0.60050300000000001</v>
      </c>
      <c r="AE27">
        <f t="shared" si="4"/>
        <v>-0.49424950000000001</v>
      </c>
      <c r="AF27">
        <f t="shared" si="4"/>
        <v>-0.55876680000000001</v>
      </c>
      <c r="AG27">
        <f t="shared" si="4"/>
        <v>-0.57625559999999998</v>
      </c>
      <c r="AH27">
        <f t="shared" si="4"/>
        <v>-0.55310179999999998</v>
      </c>
      <c r="AI27">
        <f t="shared" si="4"/>
        <v>-0.1789869</v>
      </c>
      <c r="AJ27" s="242"/>
      <c r="AK27" s="242"/>
      <c r="AL27" t="s">
        <v>289</v>
      </c>
    </row>
    <row r="28" spans="2:38" ht="15" customHeight="1" x14ac:dyDescent="0.25">
      <c r="B28" s="87" t="s">
        <v>294</v>
      </c>
      <c r="C28" s="88">
        <f t="shared" si="0"/>
        <v>8.7360000000000009E-8</v>
      </c>
      <c r="D28" s="89">
        <f>inventories!C72</f>
        <v>8.7360000000000009E-8</v>
      </c>
      <c r="E28" s="230">
        <f>inventories!D72</f>
        <v>3.4369999999999996E-8</v>
      </c>
      <c r="F28" s="230">
        <f>inventories!E72</f>
        <v>8.2849999999999991E-8</v>
      </c>
      <c r="G28" s="230">
        <f>inventories!F72</f>
        <v>7.9700000000000006E-8</v>
      </c>
      <c r="H28" s="230">
        <f>inventories!G72</f>
        <v>8.4149999999999996E-8</v>
      </c>
      <c r="I28" s="230">
        <f>inventories!H72</f>
        <v>8.1810000000000003E-8</v>
      </c>
      <c r="J28" s="230">
        <f>inventories!I72</f>
        <v>4.2130000000000001E-8</v>
      </c>
      <c r="K28" s="230">
        <f>inventories!J72</f>
        <v>5.9849999999999997E-8</v>
      </c>
      <c r="L28" s="230">
        <f>inventories!K72</f>
        <v>7.9740000000000008E-9</v>
      </c>
      <c r="M28" s="230">
        <f>inventories!L72</f>
        <v>6.5629999999999998E-9</v>
      </c>
      <c r="N28" s="230">
        <f>inventories!M72</f>
        <v>7.4200000000000004E-9</v>
      </c>
      <c r="O28" s="230">
        <f>inventories!N72</f>
        <v>7.6520000000000013E-9</v>
      </c>
      <c r="P28" s="90">
        <f>inventories!O72</f>
        <v>7.3449999999999998E-9</v>
      </c>
      <c r="Q28" s="91">
        <f>inventories!P72</f>
        <v>2.377E-9</v>
      </c>
      <c r="R28" s="86"/>
      <c r="T28">
        <f t="shared" si="1"/>
        <v>24</v>
      </c>
      <c r="U28" t="s">
        <v>291</v>
      </c>
      <c r="V28">
        <f t="shared" si="3"/>
        <v>4.8480000000000003E-5</v>
      </c>
      <c r="W28">
        <f t="shared" si="4"/>
        <v>3.1239999999999999E-5</v>
      </c>
      <c r="X28">
        <f t="shared" si="4"/>
        <v>4.621E-5</v>
      </c>
      <c r="Y28">
        <f t="shared" si="4"/>
        <v>7.9339999999999996E-5</v>
      </c>
      <c r="Z28">
        <f t="shared" si="4"/>
        <v>6.6339999999999992E-5</v>
      </c>
      <c r="AA28">
        <f t="shared" si="4"/>
        <v>4.8199999999999999E-5</v>
      </c>
      <c r="AB28">
        <f t="shared" si="4"/>
        <v>4.9759999999999998E-5</v>
      </c>
      <c r="AC28">
        <f t="shared" si="4"/>
        <v>6.1929999999999998E-5</v>
      </c>
      <c r="AD28">
        <f t="shared" si="4"/>
        <v>-2.55E-5</v>
      </c>
      <c r="AE28">
        <f t="shared" si="4"/>
        <v>-2.0990000000000001E-5</v>
      </c>
      <c r="AF28">
        <f t="shared" si="4"/>
        <v>-2.3730000000000001E-5</v>
      </c>
      <c r="AG28">
        <f t="shared" si="4"/>
        <v>-2.4469999999999998E-5</v>
      </c>
      <c r="AH28">
        <f t="shared" si="4"/>
        <v>-2.349E-5</v>
      </c>
      <c r="AI28">
        <f t="shared" si="4"/>
        <v>-7.6010000000000006E-6</v>
      </c>
      <c r="AJ28" s="242"/>
      <c r="AK28" s="242"/>
      <c r="AL28" t="s">
        <v>290</v>
      </c>
    </row>
    <row r="29" spans="2:38" ht="15" customHeight="1" x14ac:dyDescent="0.25">
      <c r="B29" s="87" t="s">
        <v>386</v>
      </c>
      <c r="C29" s="88">
        <f t="shared" si="0"/>
        <v>6.1449999999999994E-3</v>
      </c>
      <c r="D29" s="89">
        <f>inventories!C73</f>
        <v>6.1449999999999994E-3</v>
      </c>
      <c r="E29" s="230">
        <f>inventories!D73</f>
        <v>5.0700000000000007E-3</v>
      </c>
      <c r="F29" s="230">
        <f>inventories!E73</f>
        <v>5.7949999999999998E-3</v>
      </c>
      <c r="G29" s="230">
        <f>inventories!F73</f>
        <v>6.5519999999999997E-3</v>
      </c>
      <c r="H29" s="230">
        <f>inventories!G73</f>
        <v>6.0330000000000002E-3</v>
      </c>
      <c r="I29" s="230">
        <f>inventories!H73</f>
        <v>4.058E-3</v>
      </c>
      <c r="J29" s="230">
        <f>inventories!I73</f>
        <v>5.1900000000000002E-3</v>
      </c>
      <c r="K29" s="230">
        <f>inventories!J73</f>
        <v>4.5510000000000004E-3</v>
      </c>
      <c r="L29" s="230">
        <f>inventories!K73</f>
        <v>-3.4820000000000003E-3</v>
      </c>
      <c r="M29" s="230">
        <f>inventories!L73</f>
        <v>-2.8660000000000001E-3</v>
      </c>
      <c r="N29" s="230">
        <f>inventories!M73</f>
        <v>-3.2400000000000003E-3</v>
      </c>
      <c r="O29" s="230">
        <f>inventories!N73</f>
        <v>-3.3410000000000002E-3</v>
      </c>
      <c r="P29" s="90">
        <f>inventories!O73</f>
        <v>-3.2069999999999998E-3</v>
      </c>
      <c r="Q29" s="91">
        <f>inventories!P73</f>
        <v>-1.0380000000000001E-3</v>
      </c>
      <c r="R29" s="86"/>
      <c r="T29">
        <f t="shared" si="1"/>
        <v>2</v>
      </c>
      <c r="U29" t="s">
        <v>351</v>
      </c>
      <c r="V29">
        <f t="shared" si="3"/>
        <v>0</v>
      </c>
      <c r="W29">
        <f t="shared" si="4"/>
        <v>0</v>
      </c>
      <c r="X29">
        <f t="shared" si="4"/>
        <v>0</v>
      </c>
      <c r="Y29">
        <f t="shared" si="4"/>
        <v>0</v>
      </c>
      <c r="Z29">
        <f t="shared" si="4"/>
        <v>1</v>
      </c>
      <c r="AA29">
        <f t="shared" si="4"/>
        <v>0</v>
      </c>
      <c r="AB29">
        <f t="shared" si="4"/>
        <v>0</v>
      </c>
      <c r="AC29">
        <f t="shared" si="4"/>
        <v>0</v>
      </c>
      <c r="AD29">
        <f t="shared" si="4"/>
        <v>0</v>
      </c>
      <c r="AE29">
        <f t="shared" si="4"/>
        <v>0</v>
      </c>
      <c r="AF29">
        <f t="shared" si="4"/>
        <v>0</v>
      </c>
      <c r="AG29">
        <f t="shared" si="4"/>
        <v>0</v>
      </c>
      <c r="AH29">
        <f t="shared" si="4"/>
        <v>0</v>
      </c>
      <c r="AI29">
        <f t="shared" si="4"/>
        <v>0</v>
      </c>
      <c r="AJ29" s="242"/>
      <c r="AK29" s="242"/>
      <c r="AL29" t="s">
        <v>300</v>
      </c>
    </row>
    <row r="30" spans="2:38" ht="15" customHeight="1" x14ac:dyDescent="0.25">
      <c r="B30" s="87" t="s">
        <v>296</v>
      </c>
      <c r="C30" s="88">
        <f t="shared" si="0"/>
        <v>0</v>
      </c>
      <c r="D30" s="89">
        <f>inventories!C74</f>
        <v>0</v>
      </c>
      <c r="E30" s="230">
        <f>inventories!D74</f>
        <v>2.7430000000000002E-6</v>
      </c>
      <c r="F30" s="230">
        <f>inventories!E74</f>
        <v>2.711E-5</v>
      </c>
      <c r="G30" s="230">
        <f>inventories!F74</f>
        <v>2.3009999999999998E-5</v>
      </c>
      <c r="H30" s="230">
        <f>inventories!G74</f>
        <v>3.1730000000000003E-5</v>
      </c>
      <c r="I30" s="230">
        <f>inventories!H74</f>
        <v>1.085E-7</v>
      </c>
      <c r="J30" s="230">
        <f>inventories!I74</f>
        <v>1.6860000000000001E-5</v>
      </c>
      <c r="K30" s="230">
        <f>inventories!J74</f>
        <v>3.243E-5</v>
      </c>
      <c r="L30" s="230">
        <f>inventories!K74</f>
        <v>-1.1610000000000001E-5</v>
      </c>
      <c r="M30" s="230">
        <f>inventories!L74</f>
        <v>-9.5600000000000016E-6</v>
      </c>
      <c r="N30" s="230">
        <f>inventories!M74</f>
        <v>-1.081E-5</v>
      </c>
      <c r="O30" s="230">
        <f>inventories!N74</f>
        <v>-1.115E-5</v>
      </c>
      <c r="P30" s="90">
        <f>inventories!O74</f>
        <v>-1.0699999999999999E-5</v>
      </c>
      <c r="Q30" s="91">
        <f>inventories!P74</f>
        <v>-3.4620000000000001E-6</v>
      </c>
      <c r="R30" s="86"/>
      <c r="T30">
        <f t="shared" si="1"/>
        <v>3</v>
      </c>
      <c r="U30" t="s">
        <v>354</v>
      </c>
      <c r="V30">
        <f t="shared" si="3"/>
        <v>0</v>
      </c>
      <c r="W30">
        <f t="shared" si="4"/>
        <v>0</v>
      </c>
      <c r="X30">
        <f t="shared" si="4"/>
        <v>0</v>
      </c>
      <c r="Y30">
        <f t="shared" si="4"/>
        <v>0</v>
      </c>
      <c r="Z30">
        <f t="shared" si="4"/>
        <v>0</v>
      </c>
      <c r="AA30">
        <f t="shared" si="4"/>
        <v>0</v>
      </c>
      <c r="AB30">
        <f t="shared" si="4"/>
        <v>0</v>
      </c>
      <c r="AC30">
        <f t="shared" si="4"/>
        <v>1</v>
      </c>
      <c r="AD30">
        <f t="shared" si="4"/>
        <v>0</v>
      </c>
      <c r="AE30">
        <f t="shared" si="4"/>
        <v>0</v>
      </c>
      <c r="AF30">
        <f t="shared" si="4"/>
        <v>0</v>
      </c>
      <c r="AG30">
        <f t="shared" si="4"/>
        <v>0</v>
      </c>
      <c r="AH30">
        <f t="shared" si="4"/>
        <v>0</v>
      </c>
      <c r="AI30">
        <f t="shared" si="4"/>
        <v>0</v>
      </c>
      <c r="AJ30" s="242"/>
      <c r="AK30" s="242"/>
      <c r="AL30" t="s">
        <v>291</v>
      </c>
    </row>
    <row r="31" spans="2:38" ht="15" customHeight="1" x14ac:dyDescent="0.25">
      <c r="B31" s="87" t="s">
        <v>454</v>
      </c>
      <c r="C31" s="88">
        <f t="shared" si="0"/>
        <v>3.2210000000000003E-3</v>
      </c>
      <c r="D31" s="89">
        <f>inventories!C75</f>
        <v>3.2210000000000003E-3</v>
      </c>
      <c r="E31" s="230">
        <f>inventories!D75</f>
        <v>2.4980000000000002E-3</v>
      </c>
      <c r="F31" s="230">
        <f>inventories!E75</f>
        <v>2.96E-3</v>
      </c>
      <c r="G31" s="230">
        <f>inventories!F75</f>
        <v>4.2659999999999998E-3</v>
      </c>
      <c r="H31" s="230">
        <f>inventories!G75</f>
        <v>3.261E-3</v>
      </c>
      <c r="I31" s="230">
        <f>inventories!H75</f>
        <v>2.4369999999999999E-3</v>
      </c>
      <c r="J31" s="230">
        <f>inventories!I75</f>
        <v>4.9940000000000002E-3</v>
      </c>
      <c r="K31" s="230">
        <f>inventories!J75</f>
        <v>6.8529999999999997E-3</v>
      </c>
      <c r="L31" s="230">
        <f>inventories!K75</f>
        <v>-1.0989999999999999E-3</v>
      </c>
      <c r="M31" s="230">
        <f>inventories!L75</f>
        <v>-9.0439999999999997E-4</v>
      </c>
      <c r="N31" s="230">
        <f>inventories!M75</f>
        <v>-1.0220000000000001E-3</v>
      </c>
      <c r="O31" s="230">
        <f>inventories!N75</f>
        <v>-1.054E-3</v>
      </c>
      <c r="P31" s="90">
        <f>inventories!O75</f>
        <v>-1.0120000000000001E-3</v>
      </c>
      <c r="Q31" s="91">
        <f>inventories!P75</f>
        <v>-3.2750000000000005E-4</v>
      </c>
      <c r="R31" s="86"/>
      <c r="T31">
        <f t="shared" si="1"/>
        <v>6</v>
      </c>
      <c r="U31" t="s">
        <v>357</v>
      </c>
      <c r="V31">
        <f t="shared" si="3"/>
        <v>0</v>
      </c>
      <c r="W31">
        <f t="shared" si="4"/>
        <v>0</v>
      </c>
      <c r="X31">
        <f t="shared" si="4"/>
        <v>0</v>
      </c>
      <c r="Y31">
        <f t="shared" si="4"/>
        <v>0</v>
      </c>
      <c r="Z31">
        <f t="shared" si="4"/>
        <v>0</v>
      </c>
      <c r="AA31">
        <f t="shared" si="4"/>
        <v>0</v>
      </c>
      <c r="AB31">
        <f t="shared" si="4"/>
        <v>0</v>
      </c>
      <c r="AC31">
        <f t="shared" si="4"/>
        <v>0</v>
      </c>
      <c r="AD31">
        <f t="shared" si="4"/>
        <v>0</v>
      </c>
      <c r="AE31">
        <f t="shared" si="4"/>
        <v>0</v>
      </c>
      <c r="AF31">
        <f t="shared" si="4"/>
        <v>0</v>
      </c>
      <c r="AG31">
        <f t="shared" si="4"/>
        <v>0</v>
      </c>
      <c r="AH31">
        <f t="shared" si="4"/>
        <v>1</v>
      </c>
      <c r="AI31">
        <f t="shared" si="4"/>
        <v>0</v>
      </c>
      <c r="AJ31" s="242"/>
      <c r="AK31" s="242"/>
      <c r="AL31" t="s">
        <v>292</v>
      </c>
    </row>
    <row r="32" spans="2:38" ht="15" customHeight="1" x14ac:dyDescent="0.25">
      <c r="B32" s="87" t="s">
        <v>455</v>
      </c>
      <c r="C32" s="88">
        <f t="shared" si="0"/>
        <v>7.0699999999999997E-5</v>
      </c>
      <c r="D32" s="89">
        <f>inventories!C76</f>
        <v>7.0699999999999997E-5</v>
      </c>
      <c r="E32" s="230">
        <f>inventories!D76</f>
        <v>3.3559999999999997E-5</v>
      </c>
      <c r="F32" s="230">
        <f>inventories!E76</f>
        <v>9.0040000000000005E-6</v>
      </c>
      <c r="G32" s="230">
        <f>inventories!F76</f>
        <v>1.5740000000000002E-5</v>
      </c>
      <c r="H32" s="230">
        <f>inventories!G76</f>
        <v>1.3920000000000001E-5</v>
      </c>
      <c r="I32" s="230">
        <f>inventories!H76</f>
        <v>8.0480000000000002E-5</v>
      </c>
      <c r="J32" s="230">
        <f>inventories!I76</f>
        <v>1.2980000000000001E-5</v>
      </c>
      <c r="K32" s="230">
        <f>inventories!J76</f>
        <v>1.518E-5</v>
      </c>
      <c r="L32" s="230">
        <f>inventories!K76</f>
        <v>-4.2770000000000007E-6</v>
      </c>
      <c r="M32" s="230">
        <f>inventories!L76</f>
        <v>-3.5200000000000002E-6</v>
      </c>
      <c r="N32" s="230">
        <f>inventories!M76</f>
        <v>-3.9790000000000004E-6</v>
      </c>
      <c r="O32" s="230">
        <f>inventories!N76</f>
        <v>-4.104E-6</v>
      </c>
      <c r="P32" s="90">
        <f>inventories!O76</f>
        <v>-3.9389999999999999E-6</v>
      </c>
      <c r="Q32" s="91">
        <f>inventories!P76</f>
        <v>-1.2750000000000001E-6</v>
      </c>
      <c r="R32" s="86"/>
      <c r="T32">
        <f t="shared" si="1"/>
        <v>29</v>
      </c>
      <c r="U32" t="s">
        <v>294</v>
      </c>
      <c r="V32">
        <f t="shared" si="3"/>
        <v>8.7360000000000009E-8</v>
      </c>
      <c r="W32">
        <f t="shared" si="4"/>
        <v>3.4369999999999996E-8</v>
      </c>
      <c r="X32">
        <f t="shared" si="4"/>
        <v>8.2849999999999991E-8</v>
      </c>
      <c r="Y32">
        <f t="shared" si="4"/>
        <v>7.9700000000000006E-8</v>
      </c>
      <c r="Z32">
        <f t="shared" si="4"/>
        <v>8.4149999999999996E-8</v>
      </c>
      <c r="AA32">
        <f t="shared" si="4"/>
        <v>8.1810000000000003E-8</v>
      </c>
      <c r="AB32">
        <f t="shared" si="4"/>
        <v>4.2130000000000001E-8</v>
      </c>
      <c r="AC32">
        <f t="shared" si="4"/>
        <v>5.9849999999999997E-8</v>
      </c>
      <c r="AD32">
        <f t="shared" si="4"/>
        <v>7.9740000000000008E-9</v>
      </c>
      <c r="AE32">
        <f t="shared" si="4"/>
        <v>6.5629999999999998E-9</v>
      </c>
      <c r="AF32">
        <f t="shared" si="4"/>
        <v>7.4200000000000004E-9</v>
      </c>
      <c r="AG32">
        <f t="shared" si="4"/>
        <v>7.6520000000000013E-9</v>
      </c>
      <c r="AH32">
        <f t="shared" si="4"/>
        <v>7.3449999999999998E-9</v>
      </c>
      <c r="AI32">
        <f t="shared" si="4"/>
        <v>2.377E-9</v>
      </c>
      <c r="AJ32" s="242"/>
      <c r="AK32" s="242"/>
      <c r="AL32" t="s">
        <v>308</v>
      </c>
    </row>
    <row r="33" spans="2:38" ht="15" customHeight="1" x14ac:dyDescent="0.25">
      <c r="B33" s="87" t="s">
        <v>299</v>
      </c>
      <c r="C33" s="88">
        <f t="shared" si="0"/>
        <v>1.983E-4</v>
      </c>
      <c r="D33" s="89">
        <f>inventories!C77</f>
        <v>1.983E-4</v>
      </c>
      <c r="E33" s="230">
        <f>inventories!D77</f>
        <v>2.0269999999999999E-4</v>
      </c>
      <c r="F33" s="230">
        <f>inventories!E77</f>
        <v>3.0200000000000002E-4</v>
      </c>
      <c r="G33" s="230">
        <f>inventories!F77</f>
        <v>3.8469999999999997E-4</v>
      </c>
      <c r="H33" s="230">
        <f>inventories!G77</f>
        <v>3.0489999999999998E-4</v>
      </c>
      <c r="I33" s="230">
        <f>inventories!H77</f>
        <v>1.606E-4</v>
      </c>
      <c r="J33" s="230">
        <f>inventories!I77</f>
        <v>3.4949999999999998E-4</v>
      </c>
      <c r="K33" s="230">
        <f>inventories!J77</f>
        <v>3.1E-4</v>
      </c>
      <c r="L33" s="230">
        <f>inventories!K77</f>
        <v>-1.294E-4</v>
      </c>
      <c r="M33" s="230">
        <f>inventories!L77</f>
        <v>-1.065E-4</v>
      </c>
      <c r="N33" s="230">
        <f>inventories!M77</f>
        <v>-1.204E-4</v>
      </c>
      <c r="O33" s="230">
        <f>inventories!N77</f>
        <v>-1.2410000000000001E-4</v>
      </c>
      <c r="P33" s="90">
        <f>inventories!O77</f>
        <v>-1.1909999999999999E-4</v>
      </c>
      <c r="Q33" s="91">
        <f>inventories!P77</f>
        <v>-3.8559999999999997E-5</v>
      </c>
      <c r="R33" s="86"/>
      <c r="T33">
        <f t="shared" si="1"/>
        <v>45</v>
      </c>
      <c r="U33" t="s">
        <v>281</v>
      </c>
      <c r="V33">
        <f t="shared" si="3"/>
        <v>1.3948179999999999</v>
      </c>
      <c r="W33">
        <f t="shared" si="4"/>
        <v>1.2671509999999999</v>
      </c>
      <c r="X33">
        <f t="shared" si="4"/>
        <v>1.3628530000000001</v>
      </c>
      <c r="Y33">
        <f t="shared" si="4"/>
        <v>1.30721</v>
      </c>
      <c r="Z33">
        <f t="shared" si="4"/>
        <v>1.343952</v>
      </c>
      <c r="AA33">
        <f t="shared" si="4"/>
        <v>0.856742</v>
      </c>
      <c r="AB33">
        <f t="shared" si="4"/>
        <v>1.305504</v>
      </c>
      <c r="AC33">
        <f t="shared" si="4"/>
        <v>0.9661151</v>
      </c>
      <c r="AD33">
        <f t="shared" si="4"/>
        <v>-1.148566</v>
      </c>
      <c r="AE33">
        <f t="shared" si="4"/>
        <v>-0.94533800000000001</v>
      </c>
      <c r="AF33">
        <f t="shared" si="4"/>
        <v>-1.0687390000000001</v>
      </c>
      <c r="AG33">
        <f t="shared" si="4"/>
        <v>-1.1021890000000001</v>
      </c>
      <c r="AH33">
        <f t="shared" si="4"/>
        <v>-1.057903</v>
      </c>
      <c r="AI33">
        <f t="shared" si="4"/>
        <v>-0.34234360000000003</v>
      </c>
      <c r="AJ33" s="242"/>
      <c r="AK33" s="242"/>
      <c r="AL33" t="s">
        <v>293</v>
      </c>
    </row>
    <row r="34" spans="2:38" ht="15" customHeight="1" x14ac:dyDescent="0.25">
      <c r="B34" s="87" t="s">
        <v>300</v>
      </c>
      <c r="C34" s="88">
        <f t="shared" si="0"/>
        <v>1.732E-3</v>
      </c>
      <c r="D34" s="89">
        <f>inventories!C78</f>
        <v>1.732E-3</v>
      </c>
      <c r="E34" s="230">
        <f>inventories!D78</f>
        <v>9.2789999999999995E-4</v>
      </c>
      <c r="F34" s="230">
        <f>inventories!E78</f>
        <v>1.5300000000000001E-3</v>
      </c>
      <c r="G34" s="230">
        <f>inventories!F78</f>
        <v>1.8890000000000001E-3</v>
      </c>
      <c r="H34" s="230">
        <f>inventories!G78</f>
        <v>1.4450000000000001E-3</v>
      </c>
      <c r="I34" s="230">
        <f>inventories!H78</f>
        <v>1.2440000000000001E-3</v>
      </c>
      <c r="J34" s="230">
        <f>inventories!I78</f>
        <v>1.6639999999999999E-3</v>
      </c>
      <c r="K34" s="230">
        <f>inventories!J78</f>
        <v>2.3149999999999998E-3</v>
      </c>
      <c r="L34" s="230">
        <f>inventories!K78</f>
        <v>-1.1330000000000001E-3</v>
      </c>
      <c r="M34" s="230">
        <f>inventories!L78</f>
        <v>-9.3280000000000001E-4</v>
      </c>
      <c r="N34" s="230">
        <f>inventories!M78</f>
        <v>-1.0549999999999999E-3</v>
      </c>
      <c r="O34" s="230">
        <f>inventories!N78</f>
        <v>-1.0880000000000002E-3</v>
      </c>
      <c r="P34" s="90">
        <f>inventories!O78</f>
        <v>-1.044E-3</v>
      </c>
      <c r="Q34" s="91">
        <f>inventories!P78</f>
        <v>-3.3779999999999997E-4</v>
      </c>
      <c r="R34" s="86"/>
      <c r="T34">
        <f t="shared" si="1"/>
        <v>27</v>
      </c>
      <c r="U34" t="s">
        <v>293</v>
      </c>
      <c r="V34">
        <f t="shared" si="3"/>
        <v>4.0080000000000004E-6</v>
      </c>
      <c r="W34">
        <f t="shared" si="4"/>
        <v>1.085E-6</v>
      </c>
      <c r="X34">
        <f t="shared" si="4"/>
        <v>3.1920000000000001E-6</v>
      </c>
      <c r="Y34">
        <f t="shared" si="4"/>
        <v>3.0900000000000001E-6</v>
      </c>
      <c r="Z34">
        <f t="shared" si="4"/>
        <v>3.3230000000000002E-6</v>
      </c>
      <c r="AA34">
        <f t="shared" si="4"/>
        <v>1.9009999999999999E-6</v>
      </c>
      <c r="AB34">
        <f t="shared" si="4"/>
        <v>1.0870000000000001E-6</v>
      </c>
      <c r="AC34">
        <f t="shared" si="4"/>
        <v>9.471E-7</v>
      </c>
      <c r="AD34">
        <f t="shared" si="4"/>
        <v>-1.4720000000000001E-6</v>
      </c>
      <c r="AE34">
        <f t="shared" si="4"/>
        <v>-1.2110000000000001E-6</v>
      </c>
      <c r="AF34">
        <f t="shared" si="4"/>
        <v>-1.3689999999999999E-6</v>
      </c>
      <c r="AG34">
        <f t="shared" si="4"/>
        <v>-1.412E-6</v>
      </c>
      <c r="AH34">
        <f t="shared" si="4"/>
        <v>-1.356E-6</v>
      </c>
      <c r="AI34">
        <f t="shared" si="4"/>
        <v>-4.3869999999999998E-7</v>
      </c>
      <c r="AJ34" s="242"/>
      <c r="AK34" s="242"/>
      <c r="AL34" t="s">
        <v>309</v>
      </c>
    </row>
    <row r="35" spans="2:38" ht="15" customHeight="1" x14ac:dyDescent="0.25">
      <c r="B35" s="87" t="s">
        <v>301</v>
      </c>
      <c r="C35" s="88">
        <f t="shared" si="0"/>
        <v>3.5460000000000001E-3</v>
      </c>
      <c r="D35" s="89">
        <f>inventories!C79</f>
        <v>3.5460000000000001E-3</v>
      </c>
      <c r="E35" s="230">
        <f>inventories!D79</f>
        <v>3.0960000000000002E-3</v>
      </c>
      <c r="F35" s="230">
        <f>inventories!E79</f>
        <v>3.954E-3</v>
      </c>
      <c r="G35" s="230">
        <f>inventories!F79</f>
        <v>5.8280000000000007E-3</v>
      </c>
      <c r="H35" s="230">
        <f>inventories!G79</f>
        <v>4.3499999999999997E-3</v>
      </c>
      <c r="I35" s="230">
        <f>inventories!H79</f>
        <v>2.5820000000000001E-3</v>
      </c>
      <c r="J35" s="230">
        <f>inventories!I79</f>
        <v>3.2390000000000001E-3</v>
      </c>
      <c r="K35" s="230">
        <f>inventories!J79</f>
        <v>4.8820000000000001E-3</v>
      </c>
      <c r="L35" s="230">
        <f>inventories!K79</f>
        <v>-1.4519999999999999E-3</v>
      </c>
      <c r="M35" s="230">
        <f>inventories!L79</f>
        <v>-1.1950000000000001E-3</v>
      </c>
      <c r="N35" s="230">
        <f>inventories!M79</f>
        <v>-1.351E-3</v>
      </c>
      <c r="O35" s="230">
        <f>inventories!N79</f>
        <v>-1.3930000000000001E-3</v>
      </c>
      <c r="P35" s="90">
        <f>inventories!O79</f>
        <v>-1.3370000000000001E-3</v>
      </c>
      <c r="Q35" s="91">
        <f>inventories!P79</f>
        <v>-4.327E-4</v>
      </c>
      <c r="R35" s="86"/>
      <c r="T35">
        <f t="shared" si="1"/>
        <v>28</v>
      </c>
      <c r="U35" t="s">
        <v>309</v>
      </c>
      <c r="V35">
        <f t="shared" si="3"/>
        <v>0</v>
      </c>
      <c r="W35">
        <f t="shared" si="4"/>
        <v>3.8229999999999999E-8</v>
      </c>
      <c r="X35">
        <f t="shared" si="4"/>
        <v>1.6700000000000001E-8</v>
      </c>
      <c r="Y35">
        <f t="shared" si="4"/>
        <v>2.5539999999999997E-7</v>
      </c>
      <c r="Z35">
        <f t="shared" si="4"/>
        <v>1.6789999999999999E-7</v>
      </c>
      <c r="AA35">
        <f t="shared" si="4"/>
        <v>2.3810000000000003E-8</v>
      </c>
      <c r="AB35">
        <f t="shared" si="4"/>
        <v>1.2700000000000001E-7</v>
      </c>
      <c r="AC35">
        <f t="shared" si="4"/>
        <v>2.4470000000000001E-7</v>
      </c>
      <c r="AD35">
        <f t="shared" si="4"/>
        <v>8.1580000000000007E-8</v>
      </c>
      <c r="AE35">
        <f t="shared" si="4"/>
        <v>6.7140000000000004E-8</v>
      </c>
      <c r="AF35">
        <f t="shared" si="4"/>
        <v>7.5909999999999996E-8</v>
      </c>
      <c r="AG35">
        <f t="shared" si="4"/>
        <v>7.828000000000001E-8</v>
      </c>
      <c r="AH35">
        <f t="shared" si="4"/>
        <v>7.514000000000001E-8</v>
      </c>
      <c r="AI35">
        <f t="shared" si="4"/>
        <v>2.4310000000000001E-8</v>
      </c>
      <c r="AJ35" s="242"/>
      <c r="AK35" s="242"/>
      <c r="AL35" t="s">
        <v>294</v>
      </c>
    </row>
    <row r="36" spans="2:38" ht="15" customHeight="1" x14ac:dyDescent="0.25">
      <c r="B36" s="87" t="s">
        <v>302</v>
      </c>
      <c r="C36" s="88">
        <f t="shared" si="0"/>
        <v>4.9029999999999996E-5</v>
      </c>
      <c r="D36" s="89">
        <f>inventories!C81</f>
        <v>4.9029999999999996E-5</v>
      </c>
      <c r="E36" s="230">
        <f>inventories!D81</f>
        <v>4.0930000000000003E-5</v>
      </c>
      <c r="F36" s="230">
        <f>inventories!E81</f>
        <v>4.422E-5</v>
      </c>
      <c r="G36" s="230">
        <f>inventories!F81</f>
        <v>3.2629999999999998E-5</v>
      </c>
      <c r="H36" s="230">
        <f>inventories!G81</f>
        <v>4.0540000000000001E-5</v>
      </c>
      <c r="I36" s="230">
        <f>inventories!H81</f>
        <v>2.3500000000000002E-5</v>
      </c>
      <c r="J36" s="230">
        <f>inventories!I81</f>
        <v>4.032E-5</v>
      </c>
      <c r="K36" s="230">
        <f>inventories!J81</f>
        <v>3.1770000000000002E-5</v>
      </c>
      <c r="L36" s="230">
        <f>inventories!K81</f>
        <v>-3.9399999999999995E-5</v>
      </c>
      <c r="M36" s="230">
        <f>inventories!L81</f>
        <v>-3.243E-5</v>
      </c>
      <c r="N36" s="230">
        <f>inventories!M81</f>
        <v>-3.6659999999999998E-5</v>
      </c>
      <c r="O36" s="230">
        <f>inventories!N81</f>
        <v>-3.7810000000000006E-5</v>
      </c>
      <c r="P36" s="90">
        <f>inventories!O81</f>
        <v>-3.6290000000000007E-5</v>
      </c>
      <c r="Q36" s="91">
        <f>inventories!P81</f>
        <v>-1.1740000000000001E-5</v>
      </c>
      <c r="R36" s="86"/>
      <c r="T36">
        <f t="shared" si="1"/>
        <v>47</v>
      </c>
      <c r="U36" t="s">
        <v>275</v>
      </c>
      <c r="V36">
        <f t="shared" si="3"/>
        <v>-2.0346230000000002E-3</v>
      </c>
      <c r="W36">
        <f t="shared" si="4"/>
        <v>1.1549240000000001E-2</v>
      </c>
      <c r="X36">
        <f t="shared" si="4"/>
        <v>2.08997E-3</v>
      </c>
      <c r="Y36">
        <f t="shared" si="4"/>
        <v>1.313479E-2</v>
      </c>
      <c r="Z36">
        <f t="shared" si="4"/>
        <v>2.364809E-2</v>
      </c>
      <c r="AA36">
        <f t="shared" si="4"/>
        <v>4.5937239999999997E-2</v>
      </c>
      <c r="AB36">
        <f t="shared" si="4"/>
        <v>1.2050679999999999E-2</v>
      </c>
      <c r="AC36">
        <f t="shared" si="4"/>
        <v>3.2053940000000003E-2</v>
      </c>
      <c r="AD36">
        <f t="shared" si="4"/>
        <v>4.0153950000000001E-2</v>
      </c>
      <c r="AE36">
        <f t="shared" si="4"/>
        <v>3.304907E-2</v>
      </c>
      <c r="AF36">
        <f t="shared" si="4"/>
        <v>3.7363159999999999E-2</v>
      </c>
      <c r="AG36">
        <f t="shared" si="4"/>
        <v>3.8532589999999999E-2</v>
      </c>
      <c r="AH36">
        <f t="shared" si="4"/>
        <v>3.6984360000000001E-2</v>
      </c>
      <c r="AI36">
        <f t="shared" si="4"/>
        <v>1.1968350000000001E-2</v>
      </c>
      <c r="AJ36" s="242"/>
      <c r="AK36" s="242"/>
      <c r="AL36" t="s">
        <v>386</v>
      </c>
    </row>
    <row r="37" spans="2:38" ht="15" customHeight="1" x14ac:dyDescent="0.25">
      <c r="B37" s="87" t="s">
        <v>304</v>
      </c>
      <c r="C37" s="88">
        <f t="shared" si="0"/>
        <v>5.1750000000000004E-6</v>
      </c>
      <c r="D37" s="89">
        <f>inventories!C82</f>
        <v>5.1750000000000004E-6</v>
      </c>
      <c r="E37" s="230">
        <f>inventories!D82</f>
        <v>5.7530000000000007E-6</v>
      </c>
      <c r="F37" s="230">
        <f>inventories!E82</f>
        <v>2.0619999999999999E-6</v>
      </c>
      <c r="G37" s="230">
        <f>inventories!F82</f>
        <v>4.014E-6</v>
      </c>
      <c r="H37" s="230">
        <f>inventories!G82</f>
        <v>2.198E-6</v>
      </c>
      <c r="I37" s="230">
        <f>inventories!H82</f>
        <v>5.1370000000000001E-6</v>
      </c>
      <c r="J37" s="230">
        <f>inventories!I82</f>
        <v>9.1579999999999994E-6</v>
      </c>
      <c r="K37" s="230">
        <f>inventories!J82</f>
        <v>6.0530000000000003E-6</v>
      </c>
      <c r="L37" s="230">
        <f>inventories!K82</f>
        <v>-8.8620000000000009E-6</v>
      </c>
      <c r="M37" s="230">
        <f>inventories!L82</f>
        <v>-7.294E-6</v>
      </c>
      <c r="N37" s="230">
        <f>inventories!M82</f>
        <v>-8.2460000000000003E-6</v>
      </c>
      <c r="O37" s="230">
        <f>inventories!N82</f>
        <v>-8.5040000000000002E-6</v>
      </c>
      <c r="P37" s="90">
        <f>inventories!O82</f>
        <v>-8.1620000000000008E-6</v>
      </c>
      <c r="Q37" s="91">
        <f>inventories!P82</f>
        <v>-2.6410000000000002E-6</v>
      </c>
      <c r="R37" s="86"/>
      <c r="T37">
        <f t="shared" si="1"/>
        <v>48</v>
      </c>
      <c r="U37" t="s">
        <v>276</v>
      </c>
      <c r="V37">
        <f t="shared" si="3"/>
        <v>7.5727520000000006E-2</v>
      </c>
      <c r="W37">
        <f t="shared" si="4"/>
        <v>-3.9620969999999998E-2</v>
      </c>
      <c r="X37">
        <f t="shared" si="4"/>
        <v>-3.3192629999999998E-3</v>
      </c>
      <c r="Y37">
        <f t="shared" si="4"/>
        <v>-1.189714E-2</v>
      </c>
      <c r="Z37">
        <f t="shared" si="4"/>
        <v>2.9370899999999998E-2</v>
      </c>
      <c r="AA37">
        <f t="shared" si="4"/>
        <v>-1.0953549999999999E-2</v>
      </c>
      <c r="AB37">
        <f t="shared" si="4"/>
        <v>-2.128942E-2</v>
      </c>
      <c r="AC37">
        <f t="shared" si="4"/>
        <v>-2.4295609999999999E-2</v>
      </c>
      <c r="AD37">
        <f t="shared" si="4"/>
        <v>4.5006999999999998E-2</v>
      </c>
      <c r="AE37">
        <f t="shared" si="4"/>
        <v>3.7043420000000001E-2</v>
      </c>
      <c r="AF37">
        <f t="shared" si="4"/>
        <v>4.187892E-2</v>
      </c>
      <c r="AG37">
        <f t="shared" si="4"/>
        <v>4.3189690000000003E-2</v>
      </c>
      <c r="AH37">
        <f t="shared" si="4"/>
        <v>4.1454329999999998E-2</v>
      </c>
      <c r="AI37">
        <f t="shared" si="4"/>
        <v>1.3414860000000001E-2</v>
      </c>
      <c r="AJ37" s="242"/>
      <c r="AK37" s="242"/>
      <c r="AL37" t="s">
        <v>310</v>
      </c>
    </row>
    <row r="38" spans="2:38" ht="15" customHeight="1" x14ac:dyDescent="0.25">
      <c r="B38" s="87" t="s">
        <v>306</v>
      </c>
      <c r="C38" s="88">
        <f t="shared" si="0"/>
        <v>3.4700000000000006E-8</v>
      </c>
      <c r="D38" s="89">
        <f>inventories!C83</f>
        <v>3.4700000000000006E-8</v>
      </c>
      <c r="E38" s="230">
        <f>inventories!D83</f>
        <v>3.5320000000000001E-8</v>
      </c>
      <c r="F38" s="230">
        <f>inventories!E83</f>
        <v>3.3130000000000006E-8</v>
      </c>
      <c r="G38" s="230">
        <f>inventories!F83</f>
        <v>7.514000000000001E-8</v>
      </c>
      <c r="H38" s="230">
        <f>inventories!G83</f>
        <v>6.4010000000000002E-8</v>
      </c>
      <c r="I38" s="230">
        <f>inventories!H83</f>
        <v>3.1709999999999997E-8</v>
      </c>
      <c r="J38" s="230">
        <f>inventories!I83</f>
        <v>6.425000000000001E-8</v>
      </c>
      <c r="K38" s="230">
        <f>inventories!J83</f>
        <v>9.0660000000000006E-8</v>
      </c>
      <c r="L38" s="230">
        <f>inventories!K83</f>
        <v>-1.555E-8</v>
      </c>
      <c r="M38" s="230">
        <f>inventories!L83</f>
        <v>-1.2789999999999999E-8</v>
      </c>
      <c r="N38" s="230">
        <f>inventories!M83</f>
        <v>-1.446E-8</v>
      </c>
      <c r="O38" s="230">
        <f>inventories!N83</f>
        <v>-1.4920000000000001E-8</v>
      </c>
      <c r="P38" s="90">
        <f>inventories!O83</f>
        <v>-1.432E-8</v>
      </c>
      <c r="Q38" s="91">
        <f>inventories!P83</f>
        <v>-4.6330000000000009E-9</v>
      </c>
      <c r="R38" s="86"/>
      <c r="T38">
        <f t="shared" si="1"/>
        <v>35</v>
      </c>
      <c r="U38" t="s">
        <v>455</v>
      </c>
      <c r="V38">
        <f t="shared" si="3"/>
        <v>7.0699999999999997E-5</v>
      </c>
      <c r="W38">
        <f t="shared" si="4"/>
        <v>3.3559999999999997E-5</v>
      </c>
      <c r="X38">
        <f t="shared" si="4"/>
        <v>9.0040000000000005E-6</v>
      </c>
      <c r="Y38">
        <f t="shared" si="4"/>
        <v>1.5740000000000002E-5</v>
      </c>
      <c r="Z38">
        <f t="shared" si="4"/>
        <v>1.3920000000000001E-5</v>
      </c>
      <c r="AA38">
        <f t="shared" si="4"/>
        <v>8.0480000000000002E-5</v>
      </c>
      <c r="AB38">
        <f t="shared" si="4"/>
        <v>1.2980000000000001E-5</v>
      </c>
      <c r="AC38">
        <f t="shared" si="4"/>
        <v>1.518E-5</v>
      </c>
      <c r="AD38">
        <f t="shared" si="4"/>
        <v>-4.2770000000000007E-6</v>
      </c>
      <c r="AE38">
        <f t="shared" si="4"/>
        <v>-3.5200000000000002E-6</v>
      </c>
      <c r="AF38">
        <f t="shared" si="4"/>
        <v>-3.9790000000000004E-6</v>
      </c>
      <c r="AG38">
        <f t="shared" si="4"/>
        <v>-4.104E-6</v>
      </c>
      <c r="AH38">
        <f t="shared" si="4"/>
        <v>-3.9389999999999999E-6</v>
      </c>
      <c r="AI38">
        <f t="shared" si="4"/>
        <v>-1.2750000000000001E-6</v>
      </c>
      <c r="AJ38" s="242"/>
      <c r="AK38" s="242"/>
      <c r="AL38" t="s">
        <v>296</v>
      </c>
    </row>
    <row r="39" spans="2:38" ht="15" customHeight="1" x14ac:dyDescent="0.25">
      <c r="B39" s="87" t="s">
        <v>305</v>
      </c>
      <c r="C39" s="88">
        <f t="shared" si="0"/>
        <v>1.517E-4</v>
      </c>
      <c r="D39" s="89">
        <f>inventories!C84</f>
        <v>1.517E-4</v>
      </c>
      <c r="E39" s="230">
        <f>inventories!D84</f>
        <v>2.254E-4</v>
      </c>
      <c r="F39" s="230">
        <f>inventories!E84</f>
        <v>4.08E-4</v>
      </c>
      <c r="G39" s="230">
        <f>inventories!F84</f>
        <v>7.3999999999999999E-4</v>
      </c>
      <c r="H39" s="230">
        <f>inventories!G84</f>
        <v>6.3959999999999993E-4</v>
      </c>
      <c r="I39" s="230">
        <f>inventories!H84</f>
        <v>2.8810000000000001E-4</v>
      </c>
      <c r="J39" s="230">
        <f>inventories!I84</f>
        <v>4.9530000000000006E-4</v>
      </c>
      <c r="K39" s="230">
        <f>inventories!J84</f>
        <v>6.3460000000000003E-4</v>
      </c>
      <c r="L39" s="230">
        <f>inventories!K84</f>
        <v>6.268E-6</v>
      </c>
      <c r="M39" s="230">
        <f>inventories!L84</f>
        <v>5.1590000000000009E-6</v>
      </c>
      <c r="N39" s="230">
        <f>inventories!M84</f>
        <v>5.8320000000000002E-6</v>
      </c>
      <c r="O39" s="230">
        <f>inventories!N84</f>
        <v>6.0150000000000009E-6</v>
      </c>
      <c r="P39" s="90">
        <f>inventories!O84</f>
        <v>5.7730000000000005E-6</v>
      </c>
      <c r="Q39" s="91">
        <f>inventories!P84</f>
        <v>1.8680000000000002E-6</v>
      </c>
      <c r="R39" s="86"/>
      <c r="T39">
        <f t="shared" ref="T39:T62" si="5">MATCH(U39,$AL$7:$AL$62,0)</f>
        <v>49</v>
      </c>
      <c r="U39" t="s">
        <v>282</v>
      </c>
      <c r="V39">
        <f t="shared" si="3"/>
        <v>1.265112E-2</v>
      </c>
      <c r="W39">
        <f t="shared" ref="W39:AI54" si="6">VLOOKUP($U39,$B$7:$Q$62,COLUMN()-COLUMN($S$7),FALSE)</f>
        <v>5.9492200000000002E-2</v>
      </c>
      <c r="X39">
        <f t="shared" si="6"/>
        <v>3.6711639999999997E-2</v>
      </c>
      <c r="Y39">
        <f t="shared" si="6"/>
        <v>0.1016504</v>
      </c>
      <c r="Z39">
        <f t="shared" si="6"/>
        <v>5.9690970000000003E-2</v>
      </c>
      <c r="AA39">
        <f t="shared" si="6"/>
        <v>6.5050090000000005E-2</v>
      </c>
      <c r="AB39">
        <f t="shared" si="6"/>
        <v>0.1050976</v>
      </c>
      <c r="AC39">
        <f t="shared" si="6"/>
        <v>0.13797909999999999</v>
      </c>
      <c r="AD39">
        <f t="shared" si="6"/>
        <v>4.3548829999999997E-2</v>
      </c>
      <c r="AE39">
        <f t="shared" si="6"/>
        <v>3.5843260000000002E-2</v>
      </c>
      <c r="AF39">
        <f t="shared" si="6"/>
        <v>4.0522089999999997E-2</v>
      </c>
      <c r="AG39">
        <f t="shared" si="6"/>
        <v>4.1790399999999998E-2</v>
      </c>
      <c r="AH39">
        <f t="shared" si="6"/>
        <v>4.0111269999999997E-2</v>
      </c>
      <c r="AI39">
        <f t="shared" si="6"/>
        <v>1.2980240000000001E-2</v>
      </c>
      <c r="AJ39" s="242"/>
      <c r="AK39" s="242"/>
      <c r="AL39" t="s">
        <v>454</v>
      </c>
    </row>
    <row r="40" spans="2:38" ht="15" customHeight="1" x14ac:dyDescent="0.25">
      <c r="B40" s="87" t="s">
        <v>307</v>
      </c>
      <c r="C40" s="88">
        <f t="shared" si="0"/>
        <v>1.8400000000000001E-10</v>
      </c>
      <c r="D40" s="89">
        <f>inventories!C85</f>
        <v>1.8400000000000001E-10</v>
      </c>
      <c r="E40" s="230">
        <f>inventories!D85</f>
        <v>2.9390000000000004E-8</v>
      </c>
      <c r="F40" s="230">
        <f>inventories!E85</f>
        <v>5.9130000000000001E-8</v>
      </c>
      <c r="G40" s="230">
        <f>inventories!F85</f>
        <v>1.5660000000000001E-7</v>
      </c>
      <c r="H40" s="230">
        <f>inventories!G85</f>
        <v>6.8869999999999994E-8</v>
      </c>
      <c r="I40" s="230">
        <f>inventories!H85</f>
        <v>5.6209999999999998E-8</v>
      </c>
      <c r="J40" s="230">
        <f>inventories!I85</f>
        <v>1.3860000000000002E-6</v>
      </c>
      <c r="K40" s="230">
        <f>inventories!J85</f>
        <v>1.28E-6</v>
      </c>
      <c r="L40" s="230">
        <f>inventories!K85</f>
        <v>2.824E-8</v>
      </c>
      <c r="M40" s="230">
        <f>inventories!L85</f>
        <v>2.3240000000000002E-8</v>
      </c>
      <c r="N40" s="230">
        <f>inventories!M85</f>
        <v>2.6270000000000003E-8</v>
      </c>
      <c r="O40" s="230">
        <f>inventories!N85</f>
        <v>2.7100000000000001E-8</v>
      </c>
      <c r="P40" s="90">
        <f>inventories!O85</f>
        <v>2.6009999999999999E-8</v>
      </c>
      <c r="Q40" s="91">
        <f>inventories!P85</f>
        <v>8.4160000000000007E-9</v>
      </c>
      <c r="R40" s="86"/>
      <c r="T40">
        <f t="shared" si="5"/>
        <v>31</v>
      </c>
      <c r="U40" t="s">
        <v>310</v>
      </c>
      <c r="V40">
        <f t="shared" si="3"/>
        <v>1.1620000000000001E-7</v>
      </c>
      <c r="W40">
        <f t="shared" si="6"/>
        <v>1.138E-7</v>
      </c>
      <c r="X40">
        <f t="shared" si="6"/>
        <v>6.7700000000000004E-8</v>
      </c>
      <c r="Y40">
        <f t="shared" si="6"/>
        <v>1.4789999999999999E-7</v>
      </c>
      <c r="Z40">
        <f t="shared" si="6"/>
        <v>7.7630000000000001E-8</v>
      </c>
      <c r="AA40">
        <f t="shared" si="6"/>
        <v>7.4040000000000007E-8</v>
      </c>
      <c r="AB40">
        <f t="shared" si="6"/>
        <v>2.4509999999999999E-7</v>
      </c>
      <c r="AC40">
        <f t="shared" si="6"/>
        <v>2.093E-7</v>
      </c>
      <c r="AD40">
        <f t="shared" si="6"/>
        <v>-4.9469999999999999E-8</v>
      </c>
      <c r="AE40">
        <f t="shared" si="6"/>
        <v>-4.0710000000000005E-8</v>
      </c>
      <c r="AF40">
        <f t="shared" si="6"/>
        <v>-4.6029999999999996E-8</v>
      </c>
      <c r="AG40">
        <f t="shared" si="6"/>
        <v>-4.7470000000000001E-8</v>
      </c>
      <c r="AH40">
        <f t="shared" si="6"/>
        <v>-4.5559999999999999E-8</v>
      </c>
      <c r="AI40">
        <f t="shared" si="6"/>
        <v>-1.474E-8</v>
      </c>
      <c r="AJ40" s="242"/>
      <c r="AK40" s="242"/>
      <c r="AL40" t="s">
        <v>657</v>
      </c>
    </row>
    <row r="41" spans="2:38" ht="15" customHeight="1" x14ac:dyDescent="0.25">
      <c r="B41" s="87" t="s">
        <v>308</v>
      </c>
      <c r="C41" s="88">
        <f t="shared" si="0"/>
        <v>2.8670000000000002E-6</v>
      </c>
      <c r="D41" s="89">
        <f>inventories!C86</f>
        <v>2.8670000000000002E-6</v>
      </c>
      <c r="E41" s="230">
        <f>inventories!D86</f>
        <v>2.707E-5</v>
      </c>
      <c r="F41" s="230">
        <f>inventories!E86</f>
        <v>8.2330000000000006E-6</v>
      </c>
      <c r="G41" s="230">
        <f>inventories!F86</f>
        <v>4.897E-5</v>
      </c>
      <c r="H41" s="230">
        <f>inventories!G86</f>
        <v>5.1100000000000002E-5</v>
      </c>
      <c r="I41" s="230">
        <f>inventories!H86</f>
        <v>1.9350000000000001E-4</v>
      </c>
      <c r="J41" s="230">
        <f>inventories!I86</f>
        <v>1.7919999999999999E-4</v>
      </c>
      <c r="K41" s="230">
        <f>inventories!J86</f>
        <v>2.522E-4</v>
      </c>
      <c r="L41" s="230">
        <f>inventories!K86</f>
        <v>6.1210000000000005E-5</v>
      </c>
      <c r="M41" s="230">
        <f>inventories!L86</f>
        <v>5.0380000000000002E-5</v>
      </c>
      <c r="N41" s="230">
        <f>inventories!M86</f>
        <v>5.6950000000000002E-5</v>
      </c>
      <c r="O41" s="230">
        <f>inventories!N86</f>
        <v>5.8740000000000003E-5</v>
      </c>
      <c r="P41" s="90">
        <f>inventories!O86</f>
        <v>5.6379999999999999E-5</v>
      </c>
      <c r="Q41" s="91">
        <f>inventories!P86</f>
        <v>1.8239999999999998E-5</v>
      </c>
      <c r="R41" s="86"/>
      <c r="T41" t="e">
        <f t="shared" si="5"/>
        <v>#N/A</v>
      </c>
      <c r="U41" t="s">
        <v>311</v>
      </c>
      <c r="V41">
        <f t="shared" si="3"/>
        <v>1.618E-4</v>
      </c>
      <c r="W41">
        <f t="shared" si="6"/>
        <v>1.2740000000000001E-4</v>
      </c>
      <c r="X41">
        <f t="shared" si="6"/>
        <v>6.4250000000000003E-5</v>
      </c>
      <c r="Y41">
        <f t="shared" si="6"/>
        <v>1.139E-4</v>
      </c>
      <c r="Z41">
        <f t="shared" si="6"/>
        <v>3.7130000000000005E-5</v>
      </c>
      <c r="AA41">
        <f t="shared" si="6"/>
        <v>7.7390000000000003E-5</v>
      </c>
      <c r="AB41">
        <f t="shared" si="6"/>
        <v>9.2239999999999998E-5</v>
      </c>
      <c r="AC41">
        <f t="shared" si="6"/>
        <v>6.9529999999999993E-5</v>
      </c>
      <c r="AD41">
        <f t="shared" si="6"/>
        <v>-9.9019999999999997E-5</v>
      </c>
      <c r="AE41">
        <f t="shared" si="6"/>
        <v>-8.1500000000000002E-5</v>
      </c>
      <c r="AF41">
        <f t="shared" si="6"/>
        <v>-9.2139999999999995E-5</v>
      </c>
      <c r="AG41">
        <f t="shared" si="6"/>
        <v>-9.5019999999999995E-5</v>
      </c>
      <c r="AH41">
        <f t="shared" si="6"/>
        <v>-9.1200000000000008E-5</v>
      </c>
      <c r="AI41">
        <f t="shared" si="6"/>
        <v>-2.9510000000000004E-5</v>
      </c>
      <c r="AJ41" s="242"/>
      <c r="AK41" s="242"/>
      <c r="AL41" t="s">
        <v>455</v>
      </c>
    </row>
    <row r="42" spans="2:38" ht="15" customHeight="1" x14ac:dyDescent="0.25">
      <c r="B42" s="87" t="s">
        <v>309</v>
      </c>
      <c r="C42" s="88">
        <f t="shared" si="0"/>
        <v>0</v>
      </c>
      <c r="D42" s="89">
        <f>inventories!C87</f>
        <v>0</v>
      </c>
      <c r="E42" s="230">
        <f>inventories!D87</f>
        <v>3.8229999999999999E-8</v>
      </c>
      <c r="F42" s="230">
        <f>inventories!E87</f>
        <v>1.6700000000000001E-8</v>
      </c>
      <c r="G42" s="230">
        <f>inventories!F87</f>
        <v>2.5539999999999997E-7</v>
      </c>
      <c r="H42" s="230">
        <f>inventories!G87</f>
        <v>1.6789999999999999E-7</v>
      </c>
      <c r="I42" s="230">
        <f>inventories!H87</f>
        <v>2.3810000000000003E-8</v>
      </c>
      <c r="J42" s="230">
        <f>inventories!I87</f>
        <v>1.2700000000000001E-7</v>
      </c>
      <c r="K42" s="230">
        <f>inventories!J87</f>
        <v>2.4470000000000001E-7</v>
      </c>
      <c r="L42" s="230">
        <f>inventories!K87</f>
        <v>8.1580000000000007E-8</v>
      </c>
      <c r="M42" s="230">
        <f>inventories!L87</f>
        <v>6.7140000000000004E-8</v>
      </c>
      <c r="N42" s="230">
        <f>inventories!M87</f>
        <v>7.5909999999999996E-8</v>
      </c>
      <c r="O42" s="230">
        <f>inventories!N87</f>
        <v>7.828000000000001E-8</v>
      </c>
      <c r="P42" s="90">
        <f>inventories!O87</f>
        <v>7.514000000000001E-8</v>
      </c>
      <c r="Q42" s="91">
        <f>inventories!P87</f>
        <v>2.4310000000000001E-8</v>
      </c>
      <c r="R42" s="86"/>
      <c r="T42" t="e">
        <f t="shared" si="5"/>
        <v>#N/A</v>
      </c>
      <c r="U42" t="s">
        <v>299</v>
      </c>
      <c r="V42">
        <f t="shared" si="3"/>
        <v>1.983E-4</v>
      </c>
      <c r="W42">
        <f t="shared" si="6"/>
        <v>2.0269999999999999E-4</v>
      </c>
      <c r="X42">
        <f t="shared" si="6"/>
        <v>3.0200000000000002E-4</v>
      </c>
      <c r="Y42">
        <f t="shared" si="6"/>
        <v>3.8469999999999997E-4</v>
      </c>
      <c r="Z42">
        <f t="shared" si="6"/>
        <v>3.0489999999999998E-4</v>
      </c>
      <c r="AA42">
        <f t="shared" si="6"/>
        <v>1.606E-4</v>
      </c>
      <c r="AB42">
        <f t="shared" si="6"/>
        <v>3.4949999999999998E-4</v>
      </c>
      <c r="AC42">
        <f t="shared" si="6"/>
        <v>3.1E-4</v>
      </c>
      <c r="AD42">
        <f t="shared" si="6"/>
        <v>-1.294E-4</v>
      </c>
      <c r="AE42">
        <f t="shared" si="6"/>
        <v>-1.065E-4</v>
      </c>
      <c r="AF42">
        <f t="shared" si="6"/>
        <v>-1.204E-4</v>
      </c>
      <c r="AG42">
        <f t="shared" si="6"/>
        <v>-1.2410000000000001E-4</v>
      </c>
      <c r="AH42">
        <f t="shared" si="6"/>
        <v>-1.1909999999999999E-4</v>
      </c>
      <c r="AI42">
        <f t="shared" si="6"/>
        <v>-3.8559999999999997E-5</v>
      </c>
      <c r="AJ42" s="242"/>
      <c r="AK42" s="242"/>
      <c r="AL42" t="s">
        <v>303</v>
      </c>
    </row>
    <row r="43" spans="2:38" ht="15" customHeight="1" x14ac:dyDescent="0.25">
      <c r="B43" s="87" t="s">
        <v>310</v>
      </c>
      <c r="C43" s="88">
        <f t="shared" si="0"/>
        <v>1.1620000000000001E-7</v>
      </c>
      <c r="D43" s="89">
        <f>inventories!C88</f>
        <v>1.1620000000000001E-7</v>
      </c>
      <c r="E43" s="230">
        <f>inventories!D88</f>
        <v>1.138E-7</v>
      </c>
      <c r="F43" s="230">
        <f>inventories!E88</f>
        <v>6.7700000000000004E-8</v>
      </c>
      <c r="G43" s="230">
        <f>inventories!F88</f>
        <v>1.4789999999999999E-7</v>
      </c>
      <c r="H43" s="230">
        <f>inventories!G88</f>
        <v>7.7630000000000001E-8</v>
      </c>
      <c r="I43" s="230">
        <f>inventories!H88</f>
        <v>7.4040000000000007E-8</v>
      </c>
      <c r="J43" s="230">
        <f>inventories!I88</f>
        <v>2.4509999999999999E-7</v>
      </c>
      <c r="K43" s="230">
        <f>inventories!J88</f>
        <v>2.093E-7</v>
      </c>
      <c r="L43" s="230">
        <f>inventories!K88</f>
        <v>-4.9469999999999999E-8</v>
      </c>
      <c r="M43" s="230">
        <f>inventories!L88</f>
        <v>-4.0710000000000005E-8</v>
      </c>
      <c r="N43" s="230">
        <f>inventories!M88</f>
        <v>-4.6029999999999996E-8</v>
      </c>
      <c r="O43" s="230">
        <f>inventories!N88</f>
        <v>-4.7470000000000001E-8</v>
      </c>
      <c r="P43" s="90">
        <f>inventories!O88</f>
        <v>-4.5559999999999999E-8</v>
      </c>
      <c r="Q43" s="91">
        <f>inventories!P88</f>
        <v>-1.474E-8</v>
      </c>
      <c r="R43" s="86"/>
      <c r="T43">
        <f t="shared" si="5"/>
        <v>32</v>
      </c>
      <c r="U43" t="s">
        <v>296</v>
      </c>
      <c r="V43">
        <f t="shared" si="3"/>
        <v>0</v>
      </c>
      <c r="W43">
        <f t="shared" si="6"/>
        <v>2.7430000000000002E-6</v>
      </c>
      <c r="X43">
        <f t="shared" si="6"/>
        <v>2.711E-5</v>
      </c>
      <c r="Y43">
        <f t="shared" si="6"/>
        <v>2.3009999999999998E-5</v>
      </c>
      <c r="Z43">
        <f t="shared" si="6"/>
        <v>3.1730000000000003E-5</v>
      </c>
      <c r="AA43">
        <f t="shared" si="6"/>
        <v>1.085E-7</v>
      </c>
      <c r="AB43">
        <f t="shared" si="6"/>
        <v>1.6860000000000001E-5</v>
      </c>
      <c r="AC43">
        <f t="shared" si="6"/>
        <v>3.243E-5</v>
      </c>
      <c r="AD43">
        <f t="shared" si="6"/>
        <v>-1.1610000000000001E-5</v>
      </c>
      <c r="AE43">
        <f t="shared" si="6"/>
        <v>-9.5600000000000016E-6</v>
      </c>
      <c r="AF43">
        <f t="shared" si="6"/>
        <v>-1.081E-5</v>
      </c>
      <c r="AG43">
        <f t="shared" si="6"/>
        <v>-1.115E-5</v>
      </c>
      <c r="AH43">
        <f t="shared" si="6"/>
        <v>-1.0699999999999999E-5</v>
      </c>
      <c r="AI43">
        <f t="shared" si="6"/>
        <v>-3.4620000000000001E-6</v>
      </c>
      <c r="AJ43" s="242"/>
      <c r="AK43" s="242"/>
      <c r="AL43" t="s">
        <v>312</v>
      </c>
    </row>
    <row r="44" spans="2:38" ht="15" customHeight="1" x14ac:dyDescent="0.25">
      <c r="B44" s="87" t="s">
        <v>311</v>
      </c>
      <c r="C44" s="88">
        <f t="shared" si="0"/>
        <v>1.618E-4</v>
      </c>
      <c r="D44" s="89">
        <f>inventories!C89</f>
        <v>1.618E-4</v>
      </c>
      <c r="E44" s="230">
        <f>inventories!D89</f>
        <v>1.2740000000000001E-4</v>
      </c>
      <c r="F44" s="230">
        <f>inventories!E89</f>
        <v>6.4250000000000003E-5</v>
      </c>
      <c r="G44" s="230">
        <f>inventories!F89</f>
        <v>1.139E-4</v>
      </c>
      <c r="H44" s="230">
        <f>inventories!G89</f>
        <v>3.7130000000000005E-5</v>
      </c>
      <c r="I44" s="230">
        <f>inventories!H89</f>
        <v>7.7390000000000003E-5</v>
      </c>
      <c r="J44" s="230">
        <f>inventories!I89</f>
        <v>9.2239999999999998E-5</v>
      </c>
      <c r="K44" s="230">
        <f>inventories!J89</f>
        <v>6.9529999999999993E-5</v>
      </c>
      <c r="L44" s="230">
        <f>inventories!K89</f>
        <v>-9.9019999999999997E-5</v>
      </c>
      <c r="M44" s="230">
        <f>inventories!L89</f>
        <v>-8.1500000000000002E-5</v>
      </c>
      <c r="N44" s="230">
        <f>inventories!M89</f>
        <v>-9.2139999999999995E-5</v>
      </c>
      <c r="O44" s="230">
        <f>inventories!N89</f>
        <v>-9.5019999999999995E-5</v>
      </c>
      <c r="P44" s="90">
        <f>inventories!O89</f>
        <v>-9.1200000000000008E-5</v>
      </c>
      <c r="Q44" s="91">
        <f>inventories!P89</f>
        <v>-2.9510000000000004E-5</v>
      </c>
      <c r="R44" s="86"/>
      <c r="T44">
        <f t="shared" si="5"/>
        <v>33</v>
      </c>
      <c r="U44" t="s">
        <v>454</v>
      </c>
      <c r="V44">
        <f t="shared" si="3"/>
        <v>3.2210000000000003E-3</v>
      </c>
      <c r="W44">
        <f t="shared" si="6"/>
        <v>2.4980000000000002E-3</v>
      </c>
      <c r="X44">
        <f t="shared" si="6"/>
        <v>2.96E-3</v>
      </c>
      <c r="Y44">
        <f t="shared" si="6"/>
        <v>4.2659999999999998E-3</v>
      </c>
      <c r="Z44">
        <f t="shared" si="6"/>
        <v>3.261E-3</v>
      </c>
      <c r="AA44">
        <f t="shared" si="6"/>
        <v>2.4369999999999999E-3</v>
      </c>
      <c r="AB44">
        <f t="shared" si="6"/>
        <v>4.9940000000000002E-3</v>
      </c>
      <c r="AC44">
        <f t="shared" si="6"/>
        <v>6.8529999999999997E-3</v>
      </c>
      <c r="AD44">
        <f t="shared" si="6"/>
        <v>-1.0989999999999999E-3</v>
      </c>
      <c r="AE44">
        <f t="shared" si="6"/>
        <v>-9.0439999999999997E-4</v>
      </c>
      <c r="AF44">
        <f t="shared" si="6"/>
        <v>-1.0220000000000001E-3</v>
      </c>
      <c r="AG44">
        <f t="shared" si="6"/>
        <v>-1.054E-3</v>
      </c>
      <c r="AH44">
        <f t="shared" si="6"/>
        <v>-1.0120000000000001E-3</v>
      </c>
      <c r="AI44">
        <f t="shared" si="6"/>
        <v>-3.2750000000000005E-4</v>
      </c>
      <c r="AJ44" s="242"/>
      <c r="AK44" s="242"/>
      <c r="AL44" t="s">
        <v>301</v>
      </c>
    </row>
    <row r="45" spans="2:38" ht="15" customHeight="1" x14ac:dyDescent="0.25">
      <c r="B45" s="87" t="s">
        <v>303</v>
      </c>
      <c r="C45" s="88">
        <f t="shared" si="0"/>
        <v>4.1060000000000005E-8</v>
      </c>
      <c r="D45" s="89">
        <f>inventories!C90</f>
        <v>4.1060000000000005E-8</v>
      </c>
      <c r="E45" s="230">
        <f>inventories!D90</f>
        <v>4.7039999999999996E-8</v>
      </c>
      <c r="F45" s="230">
        <f>inventories!E90</f>
        <v>8.671E-8</v>
      </c>
      <c r="G45" s="230">
        <f>inventories!F90</f>
        <v>1.769E-7</v>
      </c>
      <c r="H45" s="230">
        <f>inventories!G90</f>
        <v>1.104E-7</v>
      </c>
      <c r="I45" s="230">
        <f>inventories!H90</f>
        <v>5.3239999999999999E-8</v>
      </c>
      <c r="J45" s="230">
        <f>inventories!I90</f>
        <v>7.6699999999999992E-8</v>
      </c>
      <c r="K45" s="230">
        <f>inventories!J90</f>
        <v>1.8729999999999999E-7</v>
      </c>
      <c r="L45" s="230">
        <f>inventories!K90</f>
        <v>1.427E-7</v>
      </c>
      <c r="M45" s="230">
        <f>inventories!L90</f>
        <v>1.1739999999999999E-7</v>
      </c>
      <c r="N45" s="230">
        <f>inventories!M90</f>
        <v>1.3269999999999999E-7</v>
      </c>
      <c r="O45" s="230">
        <f>inventories!N90</f>
        <v>1.3689999999999999E-7</v>
      </c>
      <c r="P45" s="90">
        <f>inventories!O90</f>
        <v>1.314E-7</v>
      </c>
      <c r="Q45" s="91">
        <f>inventories!P90</f>
        <v>4.252E-8</v>
      </c>
      <c r="R45" s="86"/>
      <c r="T45">
        <f t="shared" si="5"/>
        <v>4</v>
      </c>
      <c r="U45" t="s">
        <v>350</v>
      </c>
      <c r="V45">
        <f t="shared" si="3"/>
        <v>0</v>
      </c>
      <c r="W45">
        <f t="shared" si="6"/>
        <v>0</v>
      </c>
      <c r="X45">
        <f t="shared" si="6"/>
        <v>0</v>
      </c>
      <c r="Y45">
        <f t="shared" si="6"/>
        <v>1</v>
      </c>
      <c r="Z45">
        <f t="shared" si="6"/>
        <v>0</v>
      </c>
      <c r="AA45">
        <f t="shared" si="6"/>
        <v>0</v>
      </c>
      <c r="AB45">
        <f t="shared" si="6"/>
        <v>0</v>
      </c>
      <c r="AC45">
        <f t="shared" si="6"/>
        <v>0</v>
      </c>
      <c r="AD45">
        <f t="shared" si="6"/>
        <v>0</v>
      </c>
      <c r="AE45">
        <f t="shared" si="6"/>
        <v>0</v>
      </c>
      <c r="AF45">
        <f t="shared" si="6"/>
        <v>0</v>
      </c>
      <c r="AG45">
        <f t="shared" si="6"/>
        <v>0</v>
      </c>
      <c r="AH45">
        <f t="shared" si="6"/>
        <v>0</v>
      </c>
      <c r="AI45">
        <f t="shared" si="6"/>
        <v>0</v>
      </c>
      <c r="AJ45" s="242"/>
      <c r="AK45" s="242"/>
      <c r="AL45" t="s">
        <v>313</v>
      </c>
    </row>
    <row r="46" spans="2:38" ht="15" customHeight="1" x14ac:dyDescent="0.25">
      <c r="B46" s="87" t="s">
        <v>312</v>
      </c>
      <c r="C46" s="88">
        <f t="shared" si="0"/>
        <v>3.0450000000000001E-7</v>
      </c>
      <c r="D46" s="89">
        <f>inventories!C91</f>
        <v>3.0450000000000001E-7</v>
      </c>
      <c r="E46" s="230">
        <f>inventories!D91</f>
        <v>3.171E-7</v>
      </c>
      <c r="F46" s="230">
        <f>inventories!E91</f>
        <v>6.0260000000000006E-7</v>
      </c>
      <c r="G46" s="230">
        <f>inventories!F91</f>
        <v>6.482000000000001E-7</v>
      </c>
      <c r="H46" s="230">
        <f>inventories!G91</f>
        <v>6.4019999999999992E-7</v>
      </c>
      <c r="I46" s="230">
        <f>inventories!H91</f>
        <v>1.5699999999999999E-7</v>
      </c>
      <c r="J46" s="230">
        <f>inventories!I91</f>
        <v>4.975E-7</v>
      </c>
      <c r="K46" s="230">
        <f>inventories!J91</f>
        <v>4.3859999999999997E-7</v>
      </c>
      <c r="L46" s="230">
        <f>inventories!K91</f>
        <v>4.326E-7</v>
      </c>
      <c r="M46" s="230">
        <f>inventories!L91</f>
        <v>3.5609999999999997E-7</v>
      </c>
      <c r="N46" s="230">
        <f>inventories!M91</f>
        <v>4.0259999999999997E-7</v>
      </c>
      <c r="O46" s="230">
        <f>inventories!N91</f>
        <v>4.1520000000000001E-7</v>
      </c>
      <c r="P46" s="90">
        <f>inventories!O91</f>
        <v>3.9849999999999998E-7</v>
      </c>
      <c r="Q46" s="91">
        <f>inventories!P91</f>
        <v>1.289E-7</v>
      </c>
      <c r="R46" s="86"/>
      <c r="T46">
        <f t="shared" si="5"/>
        <v>7</v>
      </c>
      <c r="U46" t="s">
        <v>356</v>
      </c>
      <c r="V46">
        <f t="shared" si="3"/>
        <v>0</v>
      </c>
      <c r="W46">
        <f t="shared" si="6"/>
        <v>0</v>
      </c>
      <c r="X46">
        <f t="shared" si="6"/>
        <v>0</v>
      </c>
      <c r="Y46">
        <f t="shared" si="6"/>
        <v>0</v>
      </c>
      <c r="Z46">
        <f t="shared" si="6"/>
        <v>0</v>
      </c>
      <c r="AA46">
        <f t="shared" si="6"/>
        <v>0</v>
      </c>
      <c r="AB46">
        <f t="shared" si="6"/>
        <v>0</v>
      </c>
      <c r="AC46">
        <f t="shared" si="6"/>
        <v>0</v>
      </c>
      <c r="AD46">
        <f t="shared" si="6"/>
        <v>0</v>
      </c>
      <c r="AE46">
        <f t="shared" si="6"/>
        <v>0</v>
      </c>
      <c r="AF46">
        <f t="shared" si="6"/>
        <v>0</v>
      </c>
      <c r="AG46">
        <f t="shared" si="6"/>
        <v>1</v>
      </c>
      <c r="AH46">
        <f t="shared" si="6"/>
        <v>0</v>
      </c>
      <c r="AI46">
        <f t="shared" si="6"/>
        <v>0</v>
      </c>
      <c r="AJ46" s="242"/>
      <c r="AK46" s="242"/>
      <c r="AL46" t="s">
        <v>314</v>
      </c>
    </row>
    <row r="47" spans="2:38" ht="15" customHeight="1" x14ac:dyDescent="0.25">
      <c r="B47" s="87" t="s">
        <v>313</v>
      </c>
      <c r="C47" s="88">
        <f t="shared" si="0"/>
        <v>1.579E-7</v>
      </c>
      <c r="D47" s="89">
        <f>inventories!C92</f>
        <v>1.579E-7</v>
      </c>
      <c r="E47" s="230">
        <f>inventories!D92</f>
        <v>1.579E-7</v>
      </c>
      <c r="F47" s="230">
        <f>inventories!E92</f>
        <v>1.434E-5</v>
      </c>
      <c r="G47" s="230">
        <f>inventories!F92</f>
        <v>1.9130000000000001E-5</v>
      </c>
      <c r="H47" s="230">
        <f>inventories!G92</f>
        <v>3.8829999999999999E-6</v>
      </c>
      <c r="I47" s="230">
        <f>inventories!H92</f>
        <v>2.853E-6</v>
      </c>
      <c r="J47" s="230">
        <f>inventories!I92</f>
        <v>7.1629999999999999E-6</v>
      </c>
      <c r="K47" s="230">
        <f>inventories!J92</f>
        <v>4.5989999999999995E-6</v>
      </c>
      <c r="L47" s="230">
        <f>inventories!K92</f>
        <v>-5.1240000000000004E-6</v>
      </c>
      <c r="M47" s="230">
        <f>inventories!L92</f>
        <v>-4.2170000000000005E-6</v>
      </c>
      <c r="N47" s="230">
        <f>inventories!M92</f>
        <v>-4.7679999999999999E-6</v>
      </c>
      <c r="O47" s="230">
        <f>inventories!N92</f>
        <v>-4.9170000000000005E-6</v>
      </c>
      <c r="P47" s="90">
        <f>inventories!O92</f>
        <v>-4.7190000000000001E-6</v>
      </c>
      <c r="Q47" s="91">
        <f>inventories!P92</f>
        <v>-1.5269999999999999E-6</v>
      </c>
      <c r="R47" s="86"/>
      <c r="T47">
        <f t="shared" si="5"/>
        <v>37</v>
      </c>
      <c r="U47" t="s">
        <v>312</v>
      </c>
      <c r="V47">
        <f t="shared" si="3"/>
        <v>3.0450000000000001E-7</v>
      </c>
      <c r="W47">
        <f t="shared" si="6"/>
        <v>3.171E-7</v>
      </c>
      <c r="X47">
        <f t="shared" si="6"/>
        <v>6.0260000000000006E-7</v>
      </c>
      <c r="Y47">
        <f t="shared" si="6"/>
        <v>6.482000000000001E-7</v>
      </c>
      <c r="Z47">
        <f t="shared" si="6"/>
        <v>6.4019999999999992E-7</v>
      </c>
      <c r="AA47">
        <f t="shared" si="6"/>
        <v>1.5699999999999999E-7</v>
      </c>
      <c r="AB47">
        <f t="shared" si="6"/>
        <v>4.975E-7</v>
      </c>
      <c r="AC47">
        <f t="shared" si="6"/>
        <v>4.3859999999999997E-7</v>
      </c>
      <c r="AD47">
        <f t="shared" si="6"/>
        <v>4.326E-7</v>
      </c>
      <c r="AE47">
        <f t="shared" si="6"/>
        <v>3.5609999999999997E-7</v>
      </c>
      <c r="AF47">
        <f t="shared" si="6"/>
        <v>4.0259999999999997E-7</v>
      </c>
      <c r="AG47">
        <f t="shared" si="6"/>
        <v>4.1520000000000001E-7</v>
      </c>
      <c r="AH47">
        <f t="shared" si="6"/>
        <v>3.9849999999999998E-7</v>
      </c>
      <c r="AI47">
        <f t="shared" si="6"/>
        <v>1.289E-7</v>
      </c>
      <c r="AJ47" s="242"/>
      <c r="AK47" s="242"/>
      <c r="AL47" t="s">
        <v>273</v>
      </c>
    </row>
    <row r="48" spans="2:38" ht="15" customHeight="1" x14ac:dyDescent="0.25">
      <c r="B48" s="87" t="s">
        <v>314</v>
      </c>
      <c r="C48" s="88">
        <f t="shared" si="0"/>
        <v>1.1500000000000001E-7</v>
      </c>
      <c r="D48" s="89">
        <f>inventories!C93</f>
        <v>1.1500000000000001E-7</v>
      </c>
      <c r="E48" s="230">
        <f>inventories!D93</f>
        <v>1.1500000000000001E-7</v>
      </c>
      <c r="F48" s="230">
        <f>inventories!E93</f>
        <v>1.906E-8</v>
      </c>
      <c r="G48" s="230">
        <f>inventories!F93</f>
        <v>3.737E-6</v>
      </c>
      <c r="H48" s="230">
        <f>inventories!G93</f>
        <v>2.6150000000000004E-6</v>
      </c>
      <c r="I48" s="230">
        <f>inventories!H93</f>
        <v>9.8200000000000006E-8</v>
      </c>
      <c r="J48" s="230">
        <f>inventories!I93</f>
        <v>4.932E-7</v>
      </c>
      <c r="K48" s="230">
        <f>inventories!J93</f>
        <v>2.6150000000000004E-6</v>
      </c>
      <c r="L48" s="230">
        <f>inventories!K93</f>
        <v>7.2670000000000007E-7</v>
      </c>
      <c r="M48" s="230">
        <f>inventories!L93</f>
        <v>5.9809999999999994E-7</v>
      </c>
      <c r="N48" s="230">
        <f>inventories!M93</f>
        <v>6.7619999999999998E-7</v>
      </c>
      <c r="O48" s="230">
        <f>inventories!N93</f>
        <v>6.9729999999999998E-7</v>
      </c>
      <c r="P48" s="90">
        <f>inventories!O93</f>
        <v>6.6929999999999999E-7</v>
      </c>
      <c r="Q48" s="91">
        <f>inventories!P93</f>
        <v>2.1660000000000002E-7</v>
      </c>
      <c r="R48" s="86"/>
      <c r="T48">
        <f t="shared" si="5"/>
        <v>36</v>
      </c>
      <c r="U48" t="s">
        <v>303</v>
      </c>
      <c r="V48">
        <f t="shared" si="3"/>
        <v>4.1060000000000005E-8</v>
      </c>
      <c r="W48">
        <f t="shared" si="6"/>
        <v>4.7039999999999996E-8</v>
      </c>
      <c r="X48">
        <f t="shared" si="6"/>
        <v>8.671E-8</v>
      </c>
      <c r="Y48">
        <f t="shared" si="6"/>
        <v>1.769E-7</v>
      </c>
      <c r="Z48">
        <f t="shared" si="6"/>
        <v>1.104E-7</v>
      </c>
      <c r="AA48">
        <f t="shared" si="6"/>
        <v>5.3239999999999999E-8</v>
      </c>
      <c r="AB48">
        <f t="shared" si="6"/>
        <v>7.6699999999999992E-8</v>
      </c>
      <c r="AC48">
        <f t="shared" si="6"/>
        <v>1.8729999999999999E-7</v>
      </c>
      <c r="AD48">
        <f t="shared" si="6"/>
        <v>1.427E-7</v>
      </c>
      <c r="AE48">
        <f t="shared" si="6"/>
        <v>1.1739999999999999E-7</v>
      </c>
      <c r="AF48">
        <f t="shared" si="6"/>
        <v>1.3269999999999999E-7</v>
      </c>
      <c r="AG48">
        <f t="shared" si="6"/>
        <v>1.3689999999999999E-7</v>
      </c>
      <c r="AH48">
        <f t="shared" si="6"/>
        <v>1.314E-7</v>
      </c>
      <c r="AI48">
        <f t="shared" si="6"/>
        <v>4.252E-8</v>
      </c>
      <c r="AJ48" s="242"/>
      <c r="AK48" s="242"/>
      <c r="AL48" t="s">
        <v>274</v>
      </c>
    </row>
    <row r="49" spans="2:38" ht="15" customHeight="1" x14ac:dyDescent="0.25">
      <c r="B49" s="87" t="s">
        <v>347</v>
      </c>
      <c r="C49" s="88">
        <f t="shared" ref="C49:C62" si="7">HLOOKUP($C$4,$D$4:$Q$64,ROW()-ROW($C$3),FALSE)</f>
        <v>1</v>
      </c>
      <c r="D49" s="89">
        <v>1</v>
      </c>
      <c r="E49" s="230">
        <v>0</v>
      </c>
      <c r="F49" s="230">
        <v>0</v>
      </c>
      <c r="G49" s="230">
        <v>0</v>
      </c>
      <c r="H49" s="230">
        <v>0</v>
      </c>
      <c r="I49" s="230">
        <v>0</v>
      </c>
      <c r="J49" s="230">
        <v>0</v>
      </c>
      <c r="K49" s="230">
        <v>0</v>
      </c>
      <c r="L49" s="230">
        <v>0</v>
      </c>
      <c r="M49" s="230">
        <v>0</v>
      </c>
      <c r="N49" s="230">
        <v>0</v>
      </c>
      <c r="O49" s="230">
        <v>0</v>
      </c>
      <c r="P49" s="90">
        <v>0</v>
      </c>
      <c r="Q49" s="91">
        <v>0</v>
      </c>
      <c r="R49" s="86"/>
      <c r="T49">
        <f t="shared" si="5"/>
        <v>23</v>
      </c>
      <c r="U49" t="s">
        <v>300</v>
      </c>
      <c r="V49">
        <f t="shared" si="3"/>
        <v>1.732E-3</v>
      </c>
      <c r="W49">
        <f t="shared" si="6"/>
        <v>9.2789999999999995E-4</v>
      </c>
      <c r="X49">
        <f t="shared" si="6"/>
        <v>1.5300000000000001E-3</v>
      </c>
      <c r="Y49">
        <f t="shared" si="6"/>
        <v>1.8890000000000001E-3</v>
      </c>
      <c r="Z49">
        <f t="shared" si="6"/>
        <v>1.4450000000000001E-3</v>
      </c>
      <c r="AA49">
        <f t="shared" si="6"/>
        <v>1.2440000000000001E-3</v>
      </c>
      <c r="AB49">
        <f t="shared" si="6"/>
        <v>1.6639999999999999E-3</v>
      </c>
      <c r="AC49">
        <f t="shared" si="6"/>
        <v>2.3149999999999998E-3</v>
      </c>
      <c r="AD49">
        <f t="shared" si="6"/>
        <v>-1.1330000000000001E-3</v>
      </c>
      <c r="AE49">
        <f t="shared" si="6"/>
        <v>-9.3280000000000001E-4</v>
      </c>
      <c r="AF49">
        <f t="shared" si="6"/>
        <v>-1.0549999999999999E-3</v>
      </c>
      <c r="AG49">
        <f t="shared" si="6"/>
        <v>-1.0880000000000002E-3</v>
      </c>
      <c r="AH49">
        <f t="shared" si="6"/>
        <v>-1.044E-3</v>
      </c>
      <c r="AI49">
        <f t="shared" si="6"/>
        <v>-3.3779999999999997E-4</v>
      </c>
      <c r="AJ49" s="242"/>
      <c r="AK49" s="242"/>
      <c r="AL49" t="s">
        <v>277</v>
      </c>
    </row>
    <row r="50" spans="2:38" ht="15" customHeight="1" x14ac:dyDescent="0.25">
      <c r="B50" s="87" t="s">
        <v>348</v>
      </c>
      <c r="C50" s="88">
        <f t="shared" si="7"/>
        <v>0</v>
      </c>
      <c r="D50" s="89">
        <v>0</v>
      </c>
      <c r="E50" s="230">
        <v>1</v>
      </c>
      <c r="F50" s="230">
        <v>0</v>
      </c>
      <c r="G50" s="230">
        <v>0</v>
      </c>
      <c r="H50" s="230">
        <v>0</v>
      </c>
      <c r="I50" s="230">
        <v>0</v>
      </c>
      <c r="J50" s="230">
        <v>0</v>
      </c>
      <c r="K50" s="230">
        <v>0</v>
      </c>
      <c r="L50" s="230">
        <v>0</v>
      </c>
      <c r="M50" s="230">
        <v>0</v>
      </c>
      <c r="N50" s="230">
        <v>0</v>
      </c>
      <c r="O50" s="230">
        <v>0</v>
      </c>
      <c r="P50" s="90">
        <v>0</v>
      </c>
      <c r="Q50" s="91">
        <v>0</v>
      </c>
      <c r="R50" s="86"/>
      <c r="T50">
        <f t="shared" si="5"/>
        <v>11</v>
      </c>
      <c r="U50" t="s">
        <v>352</v>
      </c>
      <c r="V50">
        <f t="shared" si="3"/>
        <v>0</v>
      </c>
      <c r="W50">
        <f t="shared" si="6"/>
        <v>0</v>
      </c>
      <c r="X50">
        <f t="shared" si="6"/>
        <v>0</v>
      </c>
      <c r="Y50">
        <f t="shared" si="6"/>
        <v>0</v>
      </c>
      <c r="Z50">
        <f t="shared" si="6"/>
        <v>0</v>
      </c>
      <c r="AA50">
        <f t="shared" si="6"/>
        <v>1</v>
      </c>
      <c r="AB50">
        <f t="shared" si="6"/>
        <v>0</v>
      </c>
      <c r="AC50">
        <f t="shared" si="6"/>
        <v>0</v>
      </c>
      <c r="AD50">
        <f t="shared" si="6"/>
        <v>0</v>
      </c>
      <c r="AE50">
        <f t="shared" si="6"/>
        <v>0</v>
      </c>
      <c r="AF50">
        <f t="shared" si="6"/>
        <v>0</v>
      </c>
      <c r="AG50">
        <f t="shared" si="6"/>
        <v>0</v>
      </c>
      <c r="AH50">
        <f t="shared" si="6"/>
        <v>0</v>
      </c>
      <c r="AI50">
        <f t="shared" si="6"/>
        <v>0</v>
      </c>
      <c r="AJ50" s="242"/>
      <c r="AK50" s="242"/>
      <c r="AL50" t="s">
        <v>280</v>
      </c>
    </row>
    <row r="51" spans="2:38" ht="15" customHeight="1" x14ac:dyDescent="0.25">
      <c r="B51" s="87" t="s">
        <v>349</v>
      </c>
      <c r="C51" s="88">
        <f t="shared" si="7"/>
        <v>0</v>
      </c>
      <c r="D51" s="89">
        <v>0</v>
      </c>
      <c r="E51" s="230">
        <v>0</v>
      </c>
      <c r="F51" s="230">
        <v>1</v>
      </c>
      <c r="G51" s="230">
        <v>0</v>
      </c>
      <c r="H51" s="230">
        <v>0</v>
      </c>
      <c r="I51" s="230">
        <v>0</v>
      </c>
      <c r="J51" s="230">
        <v>0</v>
      </c>
      <c r="K51" s="230">
        <v>0</v>
      </c>
      <c r="L51" s="230">
        <v>0</v>
      </c>
      <c r="M51" s="230">
        <v>0</v>
      </c>
      <c r="N51" s="230">
        <v>0</v>
      </c>
      <c r="O51" s="230">
        <v>0</v>
      </c>
      <c r="P51" s="90">
        <v>0</v>
      </c>
      <c r="Q51" s="91">
        <v>0</v>
      </c>
      <c r="R51" s="86"/>
      <c r="T51">
        <f t="shared" si="5"/>
        <v>8</v>
      </c>
      <c r="U51" t="s">
        <v>358</v>
      </c>
      <c r="V51">
        <f t="shared" si="3"/>
        <v>0</v>
      </c>
      <c r="W51">
        <f t="shared" si="6"/>
        <v>0</v>
      </c>
      <c r="X51">
        <f t="shared" si="6"/>
        <v>0</v>
      </c>
      <c r="Y51">
        <f t="shared" si="6"/>
        <v>0</v>
      </c>
      <c r="Z51">
        <f t="shared" si="6"/>
        <v>0</v>
      </c>
      <c r="AA51">
        <f t="shared" si="6"/>
        <v>0</v>
      </c>
      <c r="AB51">
        <f t="shared" si="6"/>
        <v>0</v>
      </c>
      <c r="AC51">
        <f t="shared" si="6"/>
        <v>0</v>
      </c>
      <c r="AD51">
        <f t="shared" si="6"/>
        <v>0</v>
      </c>
      <c r="AE51">
        <f t="shared" si="6"/>
        <v>0</v>
      </c>
      <c r="AF51">
        <f t="shared" si="6"/>
        <v>0</v>
      </c>
      <c r="AG51">
        <f t="shared" si="6"/>
        <v>0</v>
      </c>
      <c r="AH51">
        <f t="shared" si="6"/>
        <v>0</v>
      </c>
      <c r="AI51">
        <f t="shared" si="6"/>
        <v>1</v>
      </c>
      <c r="AJ51" s="242"/>
      <c r="AK51" s="242"/>
      <c r="AL51" t="s">
        <v>281</v>
      </c>
    </row>
    <row r="52" spans="2:38" ht="15" customHeight="1" x14ac:dyDescent="0.25">
      <c r="B52" s="87" t="s">
        <v>350</v>
      </c>
      <c r="C52" s="88">
        <f t="shared" si="7"/>
        <v>0</v>
      </c>
      <c r="D52" s="89">
        <v>0</v>
      </c>
      <c r="E52" s="230">
        <v>0</v>
      </c>
      <c r="F52" s="230">
        <v>0</v>
      </c>
      <c r="G52" s="230">
        <v>1</v>
      </c>
      <c r="H52" s="230">
        <v>0</v>
      </c>
      <c r="I52" s="230">
        <v>0</v>
      </c>
      <c r="J52" s="230">
        <v>0</v>
      </c>
      <c r="K52" s="230">
        <v>0</v>
      </c>
      <c r="L52" s="230">
        <v>0</v>
      </c>
      <c r="M52" s="230">
        <v>0</v>
      </c>
      <c r="N52" s="230">
        <v>0</v>
      </c>
      <c r="O52" s="230">
        <v>0</v>
      </c>
      <c r="P52" s="90">
        <v>0</v>
      </c>
      <c r="Q52" s="91">
        <v>0</v>
      </c>
      <c r="R52" s="86"/>
      <c r="T52">
        <f t="shared" si="5"/>
        <v>38</v>
      </c>
      <c r="U52" t="s">
        <v>301</v>
      </c>
      <c r="V52">
        <f t="shared" si="3"/>
        <v>3.5460000000000001E-3</v>
      </c>
      <c r="W52">
        <f t="shared" si="6"/>
        <v>3.0960000000000002E-3</v>
      </c>
      <c r="X52">
        <f t="shared" si="6"/>
        <v>3.954E-3</v>
      </c>
      <c r="Y52">
        <f t="shared" si="6"/>
        <v>5.8280000000000007E-3</v>
      </c>
      <c r="Z52">
        <f t="shared" si="6"/>
        <v>4.3499999999999997E-3</v>
      </c>
      <c r="AA52">
        <f t="shared" si="6"/>
        <v>2.5820000000000001E-3</v>
      </c>
      <c r="AB52">
        <f t="shared" si="6"/>
        <v>3.2390000000000001E-3</v>
      </c>
      <c r="AC52">
        <f t="shared" si="6"/>
        <v>4.8820000000000001E-3</v>
      </c>
      <c r="AD52">
        <f t="shared" si="6"/>
        <v>-1.4519999999999999E-3</v>
      </c>
      <c r="AE52">
        <f t="shared" si="6"/>
        <v>-1.1950000000000001E-3</v>
      </c>
      <c r="AF52">
        <f t="shared" si="6"/>
        <v>-1.351E-3</v>
      </c>
      <c r="AG52">
        <f t="shared" si="6"/>
        <v>-1.3930000000000001E-3</v>
      </c>
      <c r="AH52">
        <f t="shared" si="6"/>
        <v>-1.3370000000000001E-3</v>
      </c>
      <c r="AI52">
        <f t="shared" si="6"/>
        <v>-4.327E-4</v>
      </c>
      <c r="AJ52" s="242"/>
      <c r="AK52" s="242"/>
      <c r="AL52" t="s">
        <v>279</v>
      </c>
    </row>
    <row r="53" spans="2:38" ht="15" customHeight="1" x14ac:dyDescent="0.25">
      <c r="B53" s="87" t="s">
        <v>351</v>
      </c>
      <c r="C53" s="88">
        <f t="shared" si="7"/>
        <v>0</v>
      </c>
      <c r="D53" s="89">
        <v>0</v>
      </c>
      <c r="E53" s="230">
        <v>0</v>
      </c>
      <c r="F53" s="230">
        <v>0</v>
      </c>
      <c r="G53" s="230">
        <v>0</v>
      </c>
      <c r="H53" s="230">
        <v>1</v>
      </c>
      <c r="I53" s="230">
        <v>0</v>
      </c>
      <c r="J53" s="230">
        <v>0</v>
      </c>
      <c r="K53" s="230">
        <v>0</v>
      </c>
      <c r="L53" s="230">
        <v>0</v>
      </c>
      <c r="M53" s="230">
        <v>0</v>
      </c>
      <c r="N53" s="230">
        <v>0</v>
      </c>
      <c r="O53" s="230">
        <v>0</v>
      </c>
      <c r="P53" s="90">
        <v>0</v>
      </c>
      <c r="Q53" s="91">
        <v>0</v>
      </c>
      <c r="R53" s="86"/>
      <c r="T53">
        <f t="shared" si="5"/>
        <v>39</v>
      </c>
      <c r="U53" t="s">
        <v>313</v>
      </c>
      <c r="V53">
        <f t="shared" si="3"/>
        <v>1.579E-7</v>
      </c>
      <c r="W53">
        <f t="shared" si="6"/>
        <v>1.579E-7</v>
      </c>
      <c r="X53">
        <f t="shared" si="6"/>
        <v>1.434E-5</v>
      </c>
      <c r="Y53">
        <f t="shared" si="6"/>
        <v>1.9130000000000001E-5</v>
      </c>
      <c r="Z53">
        <f t="shared" si="6"/>
        <v>3.8829999999999999E-6</v>
      </c>
      <c r="AA53">
        <f t="shared" si="6"/>
        <v>2.853E-6</v>
      </c>
      <c r="AB53">
        <f t="shared" si="6"/>
        <v>7.1629999999999999E-6</v>
      </c>
      <c r="AC53">
        <f t="shared" si="6"/>
        <v>4.5989999999999995E-6</v>
      </c>
      <c r="AD53">
        <f t="shared" si="6"/>
        <v>-5.1240000000000004E-6</v>
      </c>
      <c r="AE53">
        <f t="shared" si="6"/>
        <v>-4.2170000000000005E-6</v>
      </c>
      <c r="AF53">
        <f t="shared" si="6"/>
        <v>-4.7679999999999999E-6</v>
      </c>
      <c r="AG53">
        <f t="shared" si="6"/>
        <v>-4.9170000000000005E-6</v>
      </c>
      <c r="AH53">
        <f t="shared" si="6"/>
        <v>-4.7190000000000001E-6</v>
      </c>
      <c r="AI53">
        <f t="shared" si="6"/>
        <v>-1.5269999999999999E-6</v>
      </c>
      <c r="AJ53" s="242"/>
      <c r="AK53" s="242"/>
      <c r="AL53" t="s">
        <v>275</v>
      </c>
    </row>
    <row r="54" spans="2:38" ht="15" customHeight="1" x14ac:dyDescent="0.25">
      <c r="B54" s="87" t="s">
        <v>352</v>
      </c>
      <c r="C54" s="88">
        <f t="shared" si="7"/>
        <v>0</v>
      </c>
      <c r="D54" s="89">
        <v>0</v>
      </c>
      <c r="E54" s="230">
        <v>0</v>
      </c>
      <c r="F54" s="230">
        <v>0</v>
      </c>
      <c r="G54" s="230">
        <v>0</v>
      </c>
      <c r="H54" s="230">
        <v>0</v>
      </c>
      <c r="I54" s="230">
        <v>1</v>
      </c>
      <c r="J54" s="230">
        <v>0</v>
      </c>
      <c r="K54" s="230">
        <v>0</v>
      </c>
      <c r="L54" s="230">
        <v>0</v>
      </c>
      <c r="M54" s="230">
        <v>0</v>
      </c>
      <c r="N54" s="230">
        <v>0</v>
      </c>
      <c r="O54" s="230">
        <v>0</v>
      </c>
      <c r="P54" s="90">
        <v>0</v>
      </c>
      <c r="Q54" s="91">
        <v>0</v>
      </c>
      <c r="R54" s="86"/>
      <c r="T54">
        <f t="shared" si="5"/>
        <v>50</v>
      </c>
      <c r="U54" t="s">
        <v>283</v>
      </c>
      <c r="V54">
        <f t="shared" si="3"/>
        <v>-1.006646E-15</v>
      </c>
      <c r="W54">
        <f t="shared" si="6"/>
        <v>8.4448690000000001E-16</v>
      </c>
      <c r="X54">
        <f t="shared" si="6"/>
        <v>4.7597000000000002E-16</v>
      </c>
      <c r="Y54">
        <f t="shared" si="6"/>
        <v>1.9564210000000002E-15</v>
      </c>
      <c r="Z54">
        <f t="shared" si="6"/>
        <v>1.0110849999999999E-15</v>
      </c>
      <c r="AA54">
        <f t="shared" si="6"/>
        <v>1.566675E-16</v>
      </c>
      <c r="AB54">
        <f t="shared" si="6"/>
        <v>4.2203599999999998E-15</v>
      </c>
      <c r="AC54">
        <f t="shared" si="6"/>
        <v>5.311787E-15</v>
      </c>
      <c r="AD54">
        <f t="shared" si="6"/>
        <v>7.1525050000000004E-17</v>
      </c>
      <c r="AE54">
        <f t="shared" si="6"/>
        <v>5.8869340000000004E-17</v>
      </c>
      <c r="AF54">
        <f t="shared" si="6"/>
        <v>6.6553900000000005E-17</v>
      </c>
      <c r="AG54">
        <f t="shared" si="6"/>
        <v>6.8636980000000006E-17</v>
      </c>
      <c r="AH54">
        <f t="shared" si="6"/>
        <v>6.5879160000000001E-17</v>
      </c>
      <c r="AI54">
        <f t="shared" si="6"/>
        <v>2.1318870000000001E-17</v>
      </c>
      <c r="AJ54" s="242"/>
      <c r="AK54" s="242"/>
      <c r="AL54" t="s">
        <v>276</v>
      </c>
    </row>
    <row r="55" spans="2:38" ht="15" customHeight="1" x14ac:dyDescent="0.25">
      <c r="B55" s="87" t="s">
        <v>353</v>
      </c>
      <c r="C55" s="88">
        <f t="shared" si="7"/>
        <v>0</v>
      </c>
      <c r="D55" s="89">
        <v>0</v>
      </c>
      <c r="E55" s="230">
        <v>0</v>
      </c>
      <c r="F55" s="230">
        <v>0</v>
      </c>
      <c r="G55" s="230">
        <v>0</v>
      </c>
      <c r="H55" s="230">
        <v>0</v>
      </c>
      <c r="I55" s="230">
        <v>0</v>
      </c>
      <c r="J55" s="230">
        <v>1</v>
      </c>
      <c r="K55" s="230">
        <v>0</v>
      </c>
      <c r="L55" s="230">
        <v>0</v>
      </c>
      <c r="M55" s="230">
        <v>0</v>
      </c>
      <c r="N55" s="230">
        <v>0</v>
      </c>
      <c r="O55" s="230">
        <v>0</v>
      </c>
      <c r="P55" s="90">
        <v>0</v>
      </c>
      <c r="Q55" s="91">
        <v>0</v>
      </c>
      <c r="R55" s="86"/>
      <c r="T55">
        <f t="shared" si="5"/>
        <v>12</v>
      </c>
      <c r="U55" t="s">
        <v>347</v>
      </c>
      <c r="V55">
        <f t="shared" si="3"/>
        <v>1</v>
      </c>
      <c r="W55">
        <f t="shared" ref="W55:AI62" si="8">VLOOKUP($U55,$B$7:$Q$62,COLUMN()-COLUMN($S$7),FALSE)</f>
        <v>0</v>
      </c>
      <c r="X55">
        <f t="shared" si="8"/>
        <v>0</v>
      </c>
      <c r="Y55">
        <f t="shared" si="8"/>
        <v>0</v>
      </c>
      <c r="Z55">
        <f t="shared" si="8"/>
        <v>0</v>
      </c>
      <c r="AA55">
        <f t="shared" si="8"/>
        <v>0</v>
      </c>
      <c r="AB55">
        <f t="shared" si="8"/>
        <v>0</v>
      </c>
      <c r="AC55">
        <f t="shared" si="8"/>
        <v>0</v>
      </c>
      <c r="AD55">
        <f t="shared" si="8"/>
        <v>0</v>
      </c>
      <c r="AE55">
        <f t="shared" si="8"/>
        <v>0</v>
      </c>
      <c r="AF55">
        <f t="shared" si="8"/>
        <v>0</v>
      </c>
      <c r="AG55">
        <f t="shared" si="8"/>
        <v>0</v>
      </c>
      <c r="AH55">
        <f t="shared" si="8"/>
        <v>0</v>
      </c>
      <c r="AI55">
        <f t="shared" si="8"/>
        <v>0</v>
      </c>
      <c r="AJ55" s="242"/>
      <c r="AK55" s="242"/>
      <c r="AL55" t="s">
        <v>282</v>
      </c>
    </row>
    <row r="56" spans="2:38" ht="15" customHeight="1" x14ac:dyDescent="0.25">
      <c r="B56" s="225" t="s">
        <v>354</v>
      </c>
      <c r="C56" s="88">
        <f t="shared" si="7"/>
        <v>0</v>
      </c>
      <c r="D56" s="231">
        <v>0</v>
      </c>
      <c r="E56" s="232">
        <v>0</v>
      </c>
      <c r="F56" s="232">
        <v>0</v>
      </c>
      <c r="G56" s="232">
        <v>0</v>
      </c>
      <c r="H56" s="232">
        <v>0</v>
      </c>
      <c r="I56" s="232">
        <v>0</v>
      </c>
      <c r="J56" s="232">
        <v>0</v>
      </c>
      <c r="K56" s="232">
        <v>1</v>
      </c>
      <c r="L56" s="232">
        <v>0</v>
      </c>
      <c r="M56" s="232">
        <v>0</v>
      </c>
      <c r="N56" s="232">
        <v>0</v>
      </c>
      <c r="O56" s="232">
        <v>0</v>
      </c>
      <c r="P56" s="233">
        <v>0</v>
      </c>
      <c r="Q56" s="234">
        <v>0</v>
      </c>
      <c r="R56" s="226"/>
      <c r="T56">
        <f t="shared" si="5"/>
        <v>9</v>
      </c>
      <c r="U56" t="s">
        <v>359</v>
      </c>
      <c r="V56">
        <f t="shared" si="3"/>
        <v>0</v>
      </c>
      <c r="W56">
        <f t="shared" si="8"/>
        <v>0</v>
      </c>
      <c r="X56">
        <f t="shared" si="8"/>
        <v>0</v>
      </c>
      <c r="Y56">
        <f t="shared" si="8"/>
        <v>0</v>
      </c>
      <c r="Z56">
        <f t="shared" si="8"/>
        <v>0</v>
      </c>
      <c r="AA56">
        <f t="shared" si="8"/>
        <v>0</v>
      </c>
      <c r="AB56">
        <f t="shared" si="8"/>
        <v>0</v>
      </c>
      <c r="AC56">
        <f t="shared" si="8"/>
        <v>0</v>
      </c>
      <c r="AD56">
        <f t="shared" si="8"/>
        <v>1</v>
      </c>
      <c r="AE56">
        <f t="shared" si="8"/>
        <v>0</v>
      </c>
      <c r="AF56">
        <f t="shared" si="8"/>
        <v>0</v>
      </c>
      <c r="AG56">
        <f t="shared" si="8"/>
        <v>0</v>
      </c>
      <c r="AH56">
        <f t="shared" si="8"/>
        <v>0</v>
      </c>
      <c r="AI56">
        <f t="shared" si="8"/>
        <v>0</v>
      </c>
      <c r="AJ56" s="242"/>
      <c r="AK56" s="242"/>
      <c r="AL56" t="s">
        <v>283</v>
      </c>
    </row>
    <row r="57" spans="2:38" ht="15" customHeight="1" x14ac:dyDescent="0.25">
      <c r="B57" s="87" t="s">
        <v>359</v>
      </c>
      <c r="C57" s="240">
        <f t="shared" si="7"/>
        <v>0</v>
      </c>
      <c r="D57" s="231">
        <v>0</v>
      </c>
      <c r="E57" s="232">
        <v>0</v>
      </c>
      <c r="F57" s="232">
        <v>0</v>
      </c>
      <c r="G57" s="232">
        <v>0</v>
      </c>
      <c r="H57" s="232">
        <v>0</v>
      </c>
      <c r="I57" s="232">
        <v>0</v>
      </c>
      <c r="J57" s="232">
        <v>0</v>
      </c>
      <c r="K57" s="232">
        <v>0</v>
      </c>
      <c r="L57" s="232">
        <v>1</v>
      </c>
      <c r="M57" s="232">
        <v>0</v>
      </c>
      <c r="N57" s="232">
        <v>0</v>
      </c>
      <c r="O57" s="232">
        <v>0</v>
      </c>
      <c r="P57" s="233">
        <v>0</v>
      </c>
      <c r="Q57" s="234">
        <v>0</v>
      </c>
      <c r="R57" s="226"/>
      <c r="T57">
        <f t="shared" si="5"/>
        <v>51</v>
      </c>
      <c r="U57" t="s">
        <v>284</v>
      </c>
      <c r="V57">
        <f t="shared" si="3"/>
        <v>-5.375722E-7</v>
      </c>
      <c r="W57">
        <f t="shared" si="8"/>
        <v>1.5363049999999999E-6</v>
      </c>
      <c r="X57">
        <f t="shared" si="8"/>
        <v>1.241702E-6</v>
      </c>
      <c r="Y57">
        <f t="shared" si="8"/>
        <v>2.3834400000000002E-6</v>
      </c>
      <c r="Z57">
        <f t="shared" si="8"/>
        <v>2.3518699999999999E-6</v>
      </c>
      <c r="AA57">
        <f t="shared" si="8"/>
        <v>2.8150339999999998E-6</v>
      </c>
      <c r="AB57">
        <f t="shared" si="8"/>
        <v>2.1069000000000001E-6</v>
      </c>
      <c r="AC57">
        <f t="shared" si="8"/>
        <v>3.530925E-6</v>
      </c>
      <c r="AD57">
        <f t="shared" si="8"/>
        <v>3.0775050000000001E-6</v>
      </c>
      <c r="AE57">
        <f t="shared" si="8"/>
        <v>2.5329689999999999E-6</v>
      </c>
      <c r="AF57">
        <f t="shared" si="8"/>
        <v>2.8636119999999999E-6</v>
      </c>
      <c r="AG57">
        <f t="shared" si="8"/>
        <v>2.9532400000000002E-6</v>
      </c>
      <c r="AH57">
        <f t="shared" si="8"/>
        <v>2.8345799999999998E-6</v>
      </c>
      <c r="AI57">
        <f t="shared" si="8"/>
        <v>9.1728629999999995E-7</v>
      </c>
      <c r="AJ57" s="242"/>
      <c r="AK57" s="242"/>
      <c r="AL57" t="s">
        <v>284</v>
      </c>
    </row>
    <row r="58" spans="2:38" ht="15" customHeight="1" x14ac:dyDescent="0.25">
      <c r="B58" s="87" t="s">
        <v>360</v>
      </c>
      <c r="C58" s="240">
        <f t="shared" si="7"/>
        <v>0</v>
      </c>
      <c r="D58" s="231">
        <v>0</v>
      </c>
      <c r="E58" s="232">
        <v>0</v>
      </c>
      <c r="F58" s="232">
        <v>0</v>
      </c>
      <c r="G58" s="232">
        <v>0</v>
      </c>
      <c r="H58" s="232">
        <v>0</v>
      </c>
      <c r="I58" s="232">
        <v>0</v>
      </c>
      <c r="J58" s="232">
        <v>0</v>
      </c>
      <c r="K58" s="232">
        <v>0</v>
      </c>
      <c r="L58" s="232">
        <v>0</v>
      </c>
      <c r="M58" s="232">
        <v>1</v>
      </c>
      <c r="N58" s="232">
        <v>0</v>
      </c>
      <c r="O58" s="232">
        <v>0</v>
      </c>
      <c r="P58" s="233">
        <v>0</v>
      </c>
      <c r="Q58" s="234">
        <v>0</v>
      </c>
      <c r="R58" s="226"/>
      <c r="T58">
        <f t="shared" si="5"/>
        <v>52</v>
      </c>
      <c r="U58" t="s">
        <v>278</v>
      </c>
      <c r="V58">
        <f t="shared" si="3"/>
        <v>25.358180000000001</v>
      </c>
      <c r="W58">
        <f t="shared" si="8"/>
        <v>10.284129999999999</v>
      </c>
      <c r="X58">
        <f t="shared" si="8"/>
        <v>24.754740000000002</v>
      </c>
      <c r="Y58">
        <f t="shared" si="8"/>
        <v>11.90648</v>
      </c>
      <c r="Z58">
        <f t="shared" si="8"/>
        <v>21.465779999999999</v>
      </c>
      <c r="AA58">
        <f t="shared" si="8"/>
        <v>2.4174820000000001</v>
      </c>
      <c r="AB58">
        <f t="shared" si="8"/>
        <v>24.754740000000002</v>
      </c>
      <c r="AC58">
        <f t="shared" si="8"/>
        <v>21.465779999999999</v>
      </c>
      <c r="AD58">
        <f t="shared" si="8"/>
        <v>-10.601749999999999</v>
      </c>
      <c r="AE58">
        <f t="shared" si="8"/>
        <v>-8.7258709999999997</v>
      </c>
      <c r="AF58">
        <f t="shared" si="8"/>
        <v>-9.8649100000000001</v>
      </c>
      <c r="AG58">
        <f t="shared" si="8"/>
        <v>-10.17367</v>
      </c>
      <c r="AH58">
        <f t="shared" si="8"/>
        <v>-9.7648960000000002</v>
      </c>
      <c r="AI58">
        <f t="shared" si="8"/>
        <v>-3.1599759999999999</v>
      </c>
      <c r="AJ58" s="242"/>
      <c r="AK58" s="242"/>
      <c r="AL58" t="s">
        <v>278</v>
      </c>
    </row>
    <row r="59" spans="2:38" ht="15" customHeight="1" x14ac:dyDescent="0.25">
      <c r="B59" s="87" t="s">
        <v>355</v>
      </c>
      <c r="C59" s="240">
        <f t="shared" si="7"/>
        <v>0</v>
      </c>
      <c r="D59" s="231">
        <v>0</v>
      </c>
      <c r="E59" s="232">
        <v>0</v>
      </c>
      <c r="F59" s="232">
        <v>0</v>
      </c>
      <c r="G59" s="232">
        <v>0</v>
      </c>
      <c r="H59" s="232">
        <v>0</v>
      </c>
      <c r="I59" s="232">
        <v>0</v>
      </c>
      <c r="J59" s="232">
        <v>0</v>
      </c>
      <c r="K59" s="232">
        <v>0</v>
      </c>
      <c r="L59" s="232">
        <v>0</v>
      </c>
      <c r="M59" s="232">
        <v>0</v>
      </c>
      <c r="N59" s="232">
        <v>1</v>
      </c>
      <c r="O59" s="232">
        <v>0</v>
      </c>
      <c r="P59" s="233">
        <v>0</v>
      </c>
      <c r="Q59" s="234">
        <v>0</v>
      </c>
      <c r="R59" s="226"/>
      <c r="T59">
        <f t="shared" si="5"/>
        <v>13</v>
      </c>
      <c r="U59" t="s">
        <v>348</v>
      </c>
      <c r="V59">
        <f t="shared" si="3"/>
        <v>0</v>
      </c>
      <c r="W59">
        <f t="shared" si="8"/>
        <v>1</v>
      </c>
      <c r="X59">
        <f t="shared" si="8"/>
        <v>0</v>
      </c>
      <c r="Y59">
        <f t="shared" si="8"/>
        <v>0</v>
      </c>
      <c r="Z59">
        <f t="shared" si="8"/>
        <v>0</v>
      </c>
      <c r="AA59">
        <f t="shared" si="8"/>
        <v>0</v>
      </c>
      <c r="AB59">
        <f t="shared" si="8"/>
        <v>0</v>
      </c>
      <c r="AC59">
        <f t="shared" si="8"/>
        <v>0</v>
      </c>
      <c r="AD59">
        <f t="shared" si="8"/>
        <v>0</v>
      </c>
      <c r="AE59">
        <f t="shared" si="8"/>
        <v>0</v>
      </c>
      <c r="AF59">
        <f t="shared" si="8"/>
        <v>0</v>
      </c>
      <c r="AG59">
        <f t="shared" si="8"/>
        <v>0</v>
      </c>
      <c r="AH59">
        <f t="shared" si="8"/>
        <v>0</v>
      </c>
      <c r="AI59">
        <f t="shared" si="8"/>
        <v>0</v>
      </c>
      <c r="AJ59" s="242"/>
      <c r="AK59" s="242"/>
      <c r="AL59" t="s">
        <v>285</v>
      </c>
    </row>
    <row r="60" spans="2:38" ht="15" customHeight="1" x14ac:dyDescent="0.25">
      <c r="B60" s="87" t="s">
        <v>356</v>
      </c>
      <c r="C60" s="240">
        <f t="shared" si="7"/>
        <v>0</v>
      </c>
      <c r="D60" s="231">
        <v>0</v>
      </c>
      <c r="E60" s="232">
        <v>0</v>
      </c>
      <c r="F60" s="232">
        <v>0</v>
      </c>
      <c r="G60" s="232">
        <v>0</v>
      </c>
      <c r="H60" s="232">
        <v>0</v>
      </c>
      <c r="I60" s="232">
        <v>0</v>
      </c>
      <c r="J60" s="232">
        <v>0</v>
      </c>
      <c r="K60" s="232">
        <v>0</v>
      </c>
      <c r="L60" s="232">
        <v>0</v>
      </c>
      <c r="M60" s="232">
        <v>0</v>
      </c>
      <c r="N60" s="232">
        <v>0</v>
      </c>
      <c r="O60" s="232">
        <v>1</v>
      </c>
      <c r="P60" s="233">
        <v>0</v>
      </c>
      <c r="Q60" s="234">
        <v>0</v>
      </c>
      <c r="R60" s="226"/>
      <c r="T60">
        <f t="shared" si="5"/>
        <v>10</v>
      </c>
      <c r="U60" t="s">
        <v>360</v>
      </c>
      <c r="V60">
        <f t="shared" si="3"/>
        <v>0</v>
      </c>
      <c r="W60">
        <f t="shared" si="8"/>
        <v>0</v>
      </c>
      <c r="X60">
        <f t="shared" si="8"/>
        <v>0</v>
      </c>
      <c r="Y60">
        <f t="shared" si="8"/>
        <v>0</v>
      </c>
      <c r="Z60">
        <f t="shared" si="8"/>
        <v>0</v>
      </c>
      <c r="AA60">
        <f t="shared" si="8"/>
        <v>0</v>
      </c>
      <c r="AB60">
        <f t="shared" si="8"/>
        <v>0</v>
      </c>
      <c r="AC60">
        <f t="shared" si="8"/>
        <v>0</v>
      </c>
      <c r="AD60">
        <f t="shared" si="8"/>
        <v>0</v>
      </c>
      <c r="AE60">
        <f t="shared" si="8"/>
        <v>1</v>
      </c>
      <c r="AF60">
        <f t="shared" si="8"/>
        <v>0</v>
      </c>
      <c r="AG60">
        <f t="shared" si="8"/>
        <v>0</v>
      </c>
      <c r="AH60">
        <f t="shared" si="8"/>
        <v>0</v>
      </c>
      <c r="AI60">
        <f t="shared" si="8"/>
        <v>0</v>
      </c>
      <c r="AJ60" s="242"/>
      <c r="AK60" s="242"/>
    </row>
    <row r="61" spans="2:38" ht="15" customHeight="1" x14ac:dyDescent="0.25">
      <c r="B61" s="225" t="s">
        <v>357</v>
      </c>
      <c r="C61" s="240">
        <f t="shared" si="7"/>
        <v>0</v>
      </c>
      <c r="D61" s="231">
        <v>0</v>
      </c>
      <c r="E61" s="232">
        <v>0</v>
      </c>
      <c r="F61" s="232">
        <v>0</v>
      </c>
      <c r="G61" s="232">
        <v>0</v>
      </c>
      <c r="H61" s="232">
        <v>0</v>
      </c>
      <c r="I61" s="232">
        <v>0</v>
      </c>
      <c r="J61" s="232">
        <v>0</v>
      </c>
      <c r="K61" s="232">
        <v>0</v>
      </c>
      <c r="L61" s="232">
        <v>0</v>
      </c>
      <c r="M61" s="232">
        <v>0</v>
      </c>
      <c r="N61" s="232">
        <v>0</v>
      </c>
      <c r="O61" s="232">
        <v>0</v>
      </c>
      <c r="P61" s="233">
        <v>1</v>
      </c>
      <c r="Q61" s="234">
        <v>0</v>
      </c>
      <c r="R61" s="226"/>
      <c r="T61">
        <f t="shared" si="5"/>
        <v>53</v>
      </c>
      <c r="U61" t="s">
        <v>285</v>
      </c>
      <c r="V61">
        <f t="shared" si="3"/>
        <v>5.7363309999999997E-4</v>
      </c>
      <c r="W61">
        <f t="shared" si="8"/>
        <v>2.8386610000000001E-3</v>
      </c>
      <c r="X61">
        <f t="shared" si="8"/>
        <v>8.7064809999999994E-5</v>
      </c>
      <c r="Y61">
        <f t="shared" si="8"/>
        <v>0.14800530000000001</v>
      </c>
      <c r="Z61">
        <f t="shared" si="8"/>
        <v>0.1069032</v>
      </c>
      <c r="AA61">
        <f t="shared" si="8"/>
        <v>-2.406966E-2</v>
      </c>
      <c r="AB61">
        <f t="shared" si="8"/>
        <v>-1.095974E-3</v>
      </c>
      <c r="AC61">
        <f t="shared" si="8"/>
        <v>9.6848089999999998E-2</v>
      </c>
      <c r="AD61">
        <f t="shared" si="8"/>
        <v>0</v>
      </c>
      <c r="AE61">
        <f t="shared" si="8"/>
        <v>0</v>
      </c>
      <c r="AF61">
        <f t="shared" si="8"/>
        <v>0</v>
      </c>
      <c r="AG61">
        <f t="shared" si="8"/>
        <v>0</v>
      </c>
      <c r="AH61">
        <f t="shared" si="8"/>
        <v>0</v>
      </c>
      <c r="AI61">
        <f t="shared" si="8"/>
        <v>0</v>
      </c>
      <c r="AJ61" s="242"/>
      <c r="AK61" s="242"/>
    </row>
    <row r="62" spans="2:38" ht="15" customHeight="1" x14ac:dyDescent="0.25">
      <c r="B62" s="225" t="s">
        <v>358</v>
      </c>
      <c r="C62" s="240">
        <f t="shared" si="7"/>
        <v>0</v>
      </c>
      <c r="D62" s="231">
        <v>0</v>
      </c>
      <c r="E62" s="232">
        <v>0</v>
      </c>
      <c r="F62" s="232">
        <v>0</v>
      </c>
      <c r="G62" s="232">
        <v>0</v>
      </c>
      <c r="H62" s="232">
        <v>0</v>
      </c>
      <c r="I62" s="232">
        <v>0</v>
      </c>
      <c r="J62" s="232">
        <v>0</v>
      </c>
      <c r="K62" s="232">
        <v>0</v>
      </c>
      <c r="L62" s="232">
        <v>0</v>
      </c>
      <c r="M62" s="232">
        <v>0</v>
      </c>
      <c r="N62" s="232">
        <v>0</v>
      </c>
      <c r="O62" s="232">
        <v>0</v>
      </c>
      <c r="P62" s="233">
        <v>0</v>
      </c>
      <c r="Q62" s="234">
        <v>1</v>
      </c>
      <c r="R62" s="226"/>
      <c r="T62">
        <f t="shared" si="5"/>
        <v>40</v>
      </c>
      <c r="U62" t="s">
        <v>314</v>
      </c>
      <c r="V62">
        <f t="shared" si="3"/>
        <v>1.1500000000000001E-7</v>
      </c>
      <c r="W62">
        <f t="shared" si="8"/>
        <v>1.1500000000000001E-7</v>
      </c>
      <c r="X62">
        <f t="shared" si="8"/>
        <v>1.906E-8</v>
      </c>
      <c r="Y62">
        <f t="shared" si="8"/>
        <v>3.737E-6</v>
      </c>
      <c r="Z62">
        <f t="shared" si="8"/>
        <v>2.6150000000000004E-6</v>
      </c>
      <c r="AA62">
        <f t="shared" si="8"/>
        <v>9.8200000000000006E-8</v>
      </c>
      <c r="AB62">
        <f t="shared" si="8"/>
        <v>4.932E-7</v>
      </c>
      <c r="AC62">
        <f t="shared" si="8"/>
        <v>2.6150000000000004E-6</v>
      </c>
      <c r="AD62">
        <f t="shared" si="8"/>
        <v>7.2670000000000007E-7</v>
      </c>
      <c r="AE62">
        <f t="shared" si="8"/>
        <v>5.9809999999999994E-7</v>
      </c>
      <c r="AF62">
        <f t="shared" si="8"/>
        <v>6.7619999999999998E-7</v>
      </c>
      <c r="AG62">
        <f t="shared" si="8"/>
        <v>6.9729999999999998E-7</v>
      </c>
      <c r="AH62">
        <f t="shared" si="8"/>
        <v>6.6929999999999999E-7</v>
      </c>
      <c r="AI62">
        <f t="shared" si="8"/>
        <v>2.1660000000000002E-7</v>
      </c>
      <c r="AJ62" s="242"/>
      <c r="AK62" s="242"/>
    </row>
    <row r="63" spans="2:38" ht="15" customHeight="1" x14ac:dyDescent="0.25">
      <c r="B63" s="225"/>
      <c r="C63" s="239"/>
      <c r="D63" s="231"/>
      <c r="E63" s="232"/>
      <c r="F63" s="232"/>
      <c r="G63" s="232"/>
      <c r="H63" s="232"/>
      <c r="I63" s="232"/>
      <c r="J63" s="232"/>
      <c r="K63" s="232"/>
      <c r="L63" s="232"/>
      <c r="M63" s="232"/>
      <c r="N63" s="232"/>
      <c r="O63" s="232"/>
      <c r="P63" s="233"/>
      <c r="Q63" s="234"/>
      <c r="R63" s="226"/>
      <c r="W63" s="243"/>
      <c r="X63" s="242"/>
      <c r="Y63" s="242"/>
      <c r="Z63" s="242"/>
      <c r="AA63" s="242"/>
      <c r="AB63" s="242"/>
      <c r="AC63" s="242"/>
      <c r="AD63" s="242"/>
      <c r="AE63" s="242"/>
      <c r="AF63" s="242"/>
      <c r="AG63" s="242"/>
      <c r="AH63" s="242"/>
      <c r="AI63" s="242"/>
      <c r="AJ63" s="242"/>
      <c r="AK63" s="242"/>
    </row>
    <row r="64" spans="2:38" ht="15" customHeight="1" thickBot="1" x14ac:dyDescent="0.3">
      <c r="B64" s="92"/>
      <c r="C64" s="93"/>
      <c r="D64" s="235"/>
      <c r="E64" s="236"/>
      <c r="F64" s="236"/>
      <c r="G64" s="236"/>
      <c r="H64" s="236"/>
      <c r="I64" s="236"/>
      <c r="J64" s="236"/>
      <c r="K64" s="236"/>
      <c r="L64" s="236"/>
      <c r="M64" s="236"/>
      <c r="N64" s="236"/>
      <c r="O64" s="236"/>
      <c r="P64" s="237"/>
      <c r="Q64" s="238"/>
      <c r="R64" s="94"/>
      <c r="W64" s="243"/>
      <c r="X64" s="242"/>
      <c r="Y64" s="242"/>
      <c r="Z64" s="242"/>
      <c r="AA64" s="242"/>
      <c r="AB64" s="242"/>
      <c r="AC64" s="242"/>
      <c r="AD64" s="242"/>
      <c r="AE64" s="242"/>
      <c r="AF64" s="242"/>
      <c r="AG64" s="242"/>
      <c r="AH64" s="242"/>
      <c r="AI64" s="242"/>
      <c r="AJ64" s="242"/>
      <c r="AK64" s="242"/>
    </row>
    <row r="65" spans="2:18" ht="15" customHeight="1" x14ac:dyDescent="0.25"/>
    <row r="66" spans="2:18" ht="15" customHeight="1" x14ac:dyDescent="0.25"/>
    <row r="67" spans="2:18" ht="15" customHeight="1" x14ac:dyDescent="0.25"/>
    <row r="68" spans="2:18" ht="15" customHeight="1" x14ac:dyDescent="0.25"/>
    <row r="69" spans="2:18" ht="15" customHeight="1" x14ac:dyDescent="0.25"/>
    <row r="70" spans="2:18" ht="18.75" x14ac:dyDescent="0.3">
      <c r="B70" s="95" t="s">
        <v>114</v>
      </c>
    </row>
    <row r="71" spans="2:18" x14ac:dyDescent="0.25">
      <c r="B71" s="96" t="s">
        <v>112</v>
      </c>
      <c r="C71" s="320" t="s">
        <v>9</v>
      </c>
      <c r="D71" s="320"/>
      <c r="E71" s="320"/>
      <c r="F71" s="320"/>
      <c r="G71" s="320"/>
      <c r="H71" s="320"/>
      <c r="I71" s="320"/>
      <c r="J71" s="320"/>
      <c r="K71" s="320"/>
      <c r="L71" s="320"/>
      <c r="M71" s="320"/>
      <c r="N71" s="320"/>
      <c r="O71" s="320"/>
      <c r="P71" s="320"/>
      <c r="Q71" s="320"/>
      <c r="R71" s="320"/>
    </row>
    <row r="72" spans="2:18" ht="30" customHeight="1" x14ac:dyDescent="0.25">
      <c r="B72" s="97">
        <v>1</v>
      </c>
      <c r="C72" s="306"/>
      <c r="D72" s="306"/>
      <c r="E72" s="306"/>
      <c r="F72" s="306"/>
      <c r="G72" s="306"/>
      <c r="H72" s="306"/>
      <c r="I72" s="306"/>
      <c r="J72" s="306"/>
      <c r="K72" s="306"/>
      <c r="L72" s="306"/>
      <c r="M72" s="306"/>
      <c r="N72" s="306"/>
      <c r="O72" s="306"/>
      <c r="P72" s="306"/>
      <c r="Q72" s="306"/>
      <c r="R72" s="306"/>
    </row>
    <row r="73" spans="2:18" ht="30" customHeight="1" x14ac:dyDescent="0.25">
      <c r="B73" s="97">
        <v>2</v>
      </c>
      <c r="C73" s="307"/>
      <c r="D73" s="307"/>
      <c r="E73" s="307"/>
      <c r="F73" s="307"/>
      <c r="G73" s="307"/>
      <c r="H73" s="307"/>
      <c r="I73" s="307"/>
      <c r="J73" s="307"/>
      <c r="K73" s="307"/>
      <c r="L73" s="307"/>
      <c r="M73" s="307"/>
      <c r="N73" s="307"/>
      <c r="O73" s="307"/>
      <c r="P73" s="307"/>
      <c r="Q73" s="307"/>
      <c r="R73" s="307"/>
    </row>
    <row r="74" spans="2:18" ht="30" customHeight="1" x14ac:dyDescent="0.25">
      <c r="B74" s="98">
        <v>3</v>
      </c>
      <c r="C74" s="308"/>
      <c r="D74" s="308"/>
      <c r="E74" s="308"/>
      <c r="F74" s="308"/>
      <c r="G74" s="308"/>
      <c r="H74" s="308"/>
      <c r="I74" s="308"/>
      <c r="J74" s="308"/>
      <c r="K74" s="308"/>
      <c r="L74" s="308"/>
      <c r="M74" s="308"/>
      <c r="N74" s="308"/>
      <c r="O74" s="308"/>
      <c r="P74" s="308"/>
      <c r="Q74" s="308"/>
      <c r="R74" s="308"/>
    </row>
  </sheetData>
  <sortState ref="U7:U62">
    <sortCondition ref="U7:U62"/>
  </sortState>
  <mergeCells count="9">
    <mergeCell ref="C72:R72"/>
    <mergeCell ref="C73:R73"/>
    <mergeCell ref="C74:R74"/>
    <mergeCell ref="A1:U1"/>
    <mergeCell ref="B3:B6"/>
    <mergeCell ref="D3:Q3"/>
    <mergeCell ref="R3:R6"/>
    <mergeCell ref="D5:Q5"/>
    <mergeCell ref="C71:R7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C24" sqref="C24"/>
    </sheetView>
  </sheetViews>
  <sheetFormatPr defaultColWidth="36.85546875" defaultRowHeight="12.75" customHeight="1" x14ac:dyDescent="0.25"/>
  <cols>
    <col min="1" max="1" width="18.5703125" style="158" customWidth="1"/>
    <col min="2" max="10" width="31.42578125" style="157" customWidth="1"/>
    <col min="11" max="27" width="36.85546875" style="157" customWidth="1"/>
    <col min="28" max="28" width="37" style="157" customWidth="1"/>
    <col min="29" max="35" width="36.85546875" style="157" customWidth="1"/>
    <col min="36" max="44" width="36.85546875" style="158" customWidth="1"/>
    <col min="45" max="45" width="37.140625" style="158" customWidth="1"/>
    <col min="46" max="47" width="36.85546875" style="158" customWidth="1"/>
    <col min="48" max="48" width="36.5703125" style="158" customWidth="1"/>
    <col min="49" max="50" width="36.85546875" style="158" customWidth="1"/>
    <col min="51" max="51" width="36.5703125" style="158" customWidth="1"/>
    <col min="52" max="52" width="37" style="158" customWidth="1"/>
    <col min="53" max="71" width="36.85546875" style="158" customWidth="1"/>
    <col min="72" max="72" width="37" style="158" customWidth="1"/>
    <col min="73" max="90" width="36.85546875" style="158" customWidth="1"/>
    <col min="91" max="91" width="36.5703125" style="158" customWidth="1"/>
    <col min="92" max="104" width="36.85546875" style="158" customWidth="1"/>
    <col min="105" max="105" width="36.5703125" style="158" customWidth="1"/>
    <col min="106" max="108" width="36.85546875" style="158" customWidth="1"/>
    <col min="109" max="109" width="36.5703125" style="158" customWidth="1"/>
    <col min="110" max="117" width="36.85546875" style="158" customWidth="1"/>
    <col min="118" max="118" width="36.5703125" style="158" customWidth="1"/>
    <col min="119" max="256" width="36.85546875" style="158"/>
    <col min="257" max="257" width="18.5703125" style="158" customWidth="1"/>
    <col min="258" max="266" width="31.42578125" style="158" customWidth="1"/>
    <col min="267" max="283" width="36.85546875" style="158" customWidth="1"/>
    <col min="284" max="284" width="37" style="158" customWidth="1"/>
    <col min="285" max="300" width="36.85546875" style="158" customWidth="1"/>
    <col min="301" max="301" width="37.140625" style="158" customWidth="1"/>
    <col min="302" max="303" width="36.85546875" style="158" customWidth="1"/>
    <col min="304" max="304" width="36.5703125" style="158" customWidth="1"/>
    <col min="305" max="306" width="36.85546875" style="158" customWidth="1"/>
    <col min="307" max="307" width="36.5703125" style="158" customWidth="1"/>
    <col min="308" max="308" width="37" style="158" customWidth="1"/>
    <col min="309" max="327" width="36.85546875" style="158" customWidth="1"/>
    <col min="328" max="328" width="37" style="158" customWidth="1"/>
    <col min="329" max="346" width="36.85546875" style="158" customWidth="1"/>
    <col min="347" max="347" width="36.5703125" style="158" customWidth="1"/>
    <col min="348" max="360" width="36.85546875" style="158" customWidth="1"/>
    <col min="361" max="361" width="36.5703125" style="158" customWidth="1"/>
    <col min="362" max="364" width="36.85546875" style="158" customWidth="1"/>
    <col min="365" max="365" width="36.5703125" style="158" customWidth="1"/>
    <col min="366" max="373" width="36.85546875" style="158" customWidth="1"/>
    <col min="374" max="374" width="36.5703125" style="158" customWidth="1"/>
    <col min="375" max="512" width="36.85546875" style="158"/>
    <col min="513" max="513" width="18.5703125" style="158" customWidth="1"/>
    <col min="514" max="522" width="31.42578125" style="158" customWidth="1"/>
    <col min="523" max="539" width="36.85546875" style="158" customWidth="1"/>
    <col min="540" max="540" width="37" style="158" customWidth="1"/>
    <col min="541" max="556" width="36.85546875" style="158" customWidth="1"/>
    <col min="557" max="557" width="37.140625" style="158" customWidth="1"/>
    <col min="558" max="559" width="36.85546875" style="158" customWidth="1"/>
    <col min="560" max="560" width="36.5703125" style="158" customWidth="1"/>
    <col min="561" max="562" width="36.85546875" style="158" customWidth="1"/>
    <col min="563" max="563" width="36.5703125" style="158" customWidth="1"/>
    <col min="564" max="564" width="37" style="158" customWidth="1"/>
    <col min="565" max="583" width="36.85546875" style="158" customWidth="1"/>
    <col min="584" max="584" width="37" style="158" customWidth="1"/>
    <col min="585" max="602" width="36.85546875" style="158" customWidth="1"/>
    <col min="603" max="603" width="36.5703125" style="158" customWidth="1"/>
    <col min="604" max="616" width="36.85546875" style="158" customWidth="1"/>
    <col min="617" max="617" width="36.5703125" style="158" customWidth="1"/>
    <col min="618" max="620" width="36.85546875" style="158" customWidth="1"/>
    <col min="621" max="621" width="36.5703125" style="158" customWidth="1"/>
    <col min="622" max="629" width="36.85546875" style="158" customWidth="1"/>
    <col min="630" max="630" width="36.5703125" style="158" customWidth="1"/>
    <col min="631" max="768" width="36.85546875" style="158"/>
    <col min="769" max="769" width="18.5703125" style="158" customWidth="1"/>
    <col min="770" max="778" width="31.42578125" style="158" customWidth="1"/>
    <col min="779" max="795" width="36.85546875" style="158" customWidth="1"/>
    <col min="796" max="796" width="37" style="158" customWidth="1"/>
    <col min="797" max="812" width="36.85546875" style="158" customWidth="1"/>
    <col min="813" max="813" width="37.140625" style="158" customWidth="1"/>
    <col min="814" max="815" width="36.85546875" style="158" customWidth="1"/>
    <col min="816" max="816" width="36.5703125" style="158" customWidth="1"/>
    <col min="817" max="818" width="36.85546875" style="158" customWidth="1"/>
    <col min="819" max="819" width="36.5703125" style="158" customWidth="1"/>
    <col min="820" max="820" width="37" style="158" customWidth="1"/>
    <col min="821" max="839" width="36.85546875" style="158" customWidth="1"/>
    <col min="840" max="840" width="37" style="158" customWidth="1"/>
    <col min="841" max="858" width="36.85546875" style="158" customWidth="1"/>
    <col min="859" max="859" width="36.5703125" style="158" customWidth="1"/>
    <col min="860" max="872" width="36.85546875" style="158" customWidth="1"/>
    <col min="873" max="873" width="36.5703125" style="158" customWidth="1"/>
    <col min="874" max="876" width="36.85546875" style="158" customWidth="1"/>
    <col min="877" max="877" width="36.5703125" style="158" customWidth="1"/>
    <col min="878" max="885" width="36.85546875" style="158" customWidth="1"/>
    <col min="886" max="886" width="36.5703125" style="158" customWidth="1"/>
    <col min="887" max="1024" width="36.85546875" style="158"/>
    <col min="1025" max="1025" width="18.5703125" style="158" customWidth="1"/>
    <col min="1026" max="1034" width="31.42578125" style="158" customWidth="1"/>
    <col min="1035" max="1051" width="36.85546875" style="158" customWidth="1"/>
    <col min="1052" max="1052" width="37" style="158" customWidth="1"/>
    <col min="1053" max="1068" width="36.85546875" style="158" customWidth="1"/>
    <col min="1069" max="1069" width="37.140625" style="158" customWidth="1"/>
    <col min="1070" max="1071" width="36.85546875" style="158" customWidth="1"/>
    <col min="1072" max="1072" width="36.5703125" style="158" customWidth="1"/>
    <col min="1073" max="1074" width="36.85546875" style="158" customWidth="1"/>
    <col min="1075" max="1075" width="36.5703125" style="158" customWidth="1"/>
    <col min="1076" max="1076" width="37" style="158" customWidth="1"/>
    <col min="1077" max="1095" width="36.85546875" style="158" customWidth="1"/>
    <col min="1096" max="1096" width="37" style="158" customWidth="1"/>
    <col min="1097" max="1114" width="36.85546875" style="158" customWidth="1"/>
    <col min="1115" max="1115" width="36.5703125" style="158" customWidth="1"/>
    <col min="1116" max="1128" width="36.85546875" style="158" customWidth="1"/>
    <col min="1129" max="1129" width="36.5703125" style="158" customWidth="1"/>
    <col min="1130" max="1132" width="36.85546875" style="158" customWidth="1"/>
    <col min="1133" max="1133" width="36.5703125" style="158" customWidth="1"/>
    <col min="1134" max="1141" width="36.85546875" style="158" customWidth="1"/>
    <col min="1142" max="1142" width="36.5703125" style="158" customWidth="1"/>
    <col min="1143" max="1280" width="36.85546875" style="158"/>
    <col min="1281" max="1281" width="18.5703125" style="158" customWidth="1"/>
    <col min="1282" max="1290" width="31.42578125" style="158" customWidth="1"/>
    <col min="1291" max="1307" width="36.85546875" style="158" customWidth="1"/>
    <col min="1308" max="1308" width="37" style="158" customWidth="1"/>
    <col min="1309" max="1324" width="36.85546875" style="158" customWidth="1"/>
    <col min="1325" max="1325" width="37.140625" style="158" customWidth="1"/>
    <col min="1326" max="1327" width="36.85546875" style="158" customWidth="1"/>
    <col min="1328" max="1328" width="36.5703125" style="158" customWidth="1"/>
    <col min="1329" max="1330" width="36.85546875" style="158" customWidth="1"/>
    <col min="1331" max="1331" width="36.5703125" style="158" customWidth="1"/>
    <col min="1332" max="1332" width="37" style="158" customWidth="1"/>
    <col min="1333" max="1351" width="36.85546875" style="158" customWidth="1"/>
    <col min="1352" max="1352" width="37" style="158" customWidth="1"/>
    <col min="1353" max="1370" width="36.85546875" style="158" customWidth="1"/>
    <col min="1371" max="1371" width="36.5703125" style="158" customWidth="1"/>
    <col min="1372" max="1384" width="36.85546875" style="158" customWidth="1"/>
    <col min="1385" max="1385" width="36.5703125" style="158" customWidth="1"/>
    <col min="1386" max="1388" width="36.85546875" style="158" customWidth="1"/>
    <col min="1389" max="1389" width="36.5703125" style="158" customWidth="1"/>
    <col min="1390" max="1397" width="36.85546875" style="158" customWidth="1"/>
    <col min="1398" max="1398" width="36.5703125" style="158" customWidth="1"/>
    <col min="1399" max="1536" width="36.85546875" style="158"/>
    <col min="1537" max="1537" width="18.5703125" style="158" customWidth="1"/>
    <col min="1538" max="1546" width="31.42578125" style="158" customWidth="1"/>
    <col min="1547" max="1563" width="36.85546875" style="158" customWidth="1"/>
    <col min="1564" max="1564" width="37" style="158" customWidth="1"/>
    <col min="1565" max="1580" width="36.85546875" style="158" customWidth="1"/>
    <col min="1581" max="1581" width="37.140625" style="158" customWidth="1"/>
    <col min="1582" max="1583" width="36.85546875" style="158" customWidth="1"/>
    <col min="1584" max="1584" width="36.5703125" style="158" customWidth="1"/>
    <col min="1585" max="1586" width="36.85546875" style="158" customWidth="1"/>
    <col min="1587" max="1587" width="36.5703125" style="158" customWidth="1"/>
    <col min="1588" max="1588" width="37" style="158" customWidth="1"/>
    <col min="1589" max="1607" width="36.85546875" style="158" customWidth="1"/>
    <col min="1608" max="1608" width="37" style="158" customWidth="1"/>
    <col min="1609" max="1626" width="36.85546875" style="158" customWidth="1"/>
    <col min="1627" max="1627" width="36.5703125" style="158" customWidth="1"/>
    <col min="1628" max="1640" width="36.85546875" style="158" customWidth="1"/>
    <col min="1641" max="1641" width="36.5703125" style="158" customWidth="1"/>
    <col min="1642" max="1644" width="36.85546875" style="158" customWidth="1"/>
    <col min="1645" max="1645" width="36.5703125" style="158" customWidth="1"/>
    <col min="1646" max="1653" width="36.85546875" style="158" customWidth="1"/>
    <col min="1654" max="1654" width="36.5703125" style="158" customWidth="1"/>
    <col min="1655" max="1792" width="36.85546875" style="158"/>
    <col min="1793" max="1793" width="18.5703125" style="158" customWidth="1"/>
    <col min="1794" max="1802" width="31.42578125" style="158" customWidth="1"/>
    <col min="1803" max="1819" width="36.85546875" style="158" customWidth="1"/>
    <col min="1820" max="1820" width="37" style="158" customWidth="1"/>
    <col min="1821" max="1836" width="36.85546875" style="158" customWidth="1"/>
    <col min="1837" max="1837" width="37.140625" style="158" customWidth="1"/>
    <col min="1838" max="1839" width="36.85546875" style="158" customWidth="1"/>
    <col min="1840" max="1840" width="36.5703125" style="158" customWidth="1"/>
    <col min="1841" max="1842" width="36.85546875" style="158" customWidth="1"/>
    <col min="1843" max="1843" width="36.5703125" style="158" customWidth="1"/>
    <col min="1844" max="1844" width="37" style="158" customWidth="1"/>
    <col min="1845" max="1863" width="36.85546875" style="158" customWidth="1"/>
    <col min="1864" max="1864" width="37" style="158" customWidth="1"/>
    <col min="1865" max="1882" width="36.85546875" style="158" customWidth="1"/>
    <col min="1883" max="1883" width="36.5703125" style="158" customWidth="1"/>
    <col min="1884" max="1896" width="36.85546875" style="158" customWidth="1"/>
    <col min="1897" max="1897" width="36.5703125" style="158" customWidth="1"/>
    <col min="1898" max="1900" width="36.85546875" style="158" customWidth="1"/>
    <col min="1901" max="1901" width="36.5703125" style="158" customWidth="1"/>
    <col min="1902" max="1909" width="36.85546875" style="158" customWidth="1"/>
    <col min="1910" max="1910" width="36.5703125" style="158" customWidth="1"/>
    <col min="1911" max="2048" width="36.85546875" style="158"/>
    <col min="2049" max="2049" width="18.5703125" style="158" customWidth="1"/>
    <col min="2050" max="2058" width="31.42578125" style="158" customWidth="1"/>
    <col min="2059" max="2075" width="36.85546875" style="158" customWidth="1"/>
    <col min="2076" max="2076" width="37" style="158" customWidth="1"/>
    <col min="2077" max="2092" width="36.85546875" style="158" customWidth="1"/>
    <col min="2093" max="2093" width="37.140625" style="158" customWidth="1"/>
    <col min="2094" max="2095" width="36.85546875" style="158" customWidth="1"/>
    <col min="2096" max="2096" width="36.5703125" style="158" customWidth="1"/>
    <col min="2097" max="2098" width="36.85546875" style="158" customWidth="1"/>
    <col min="2099" max="2099" width="36.5703125" style="158" customWidth="1"/>
    <col min="2100" max="2100" width="37" style="158" customWidth="1"/>
    <col min="2101" max="2119" width="36.85546875" style="158" customWidth="1"/>
    <col min="2120" max="2120" width="37" style="158" customWidth="1"/>
    <col min="2121" max="2138" width="36.85546875" style="158" customWidth="1"/>
    <col min="2139" max="2139" width="36.5703125" style="158" customWidth="1"/>
    <col min="2140" max="2152" width="36.85546875" style="158" customWidth="1"/>
    <col min="2153" max="2153" width="36.5703125" style="158" customWidth="1"/>
    <col min="2154" max="2156" width="36.85546875" style="158" customWidth="1"/>
    <col min="2157" max="2157" width="36.5703125" style="158" customWidth="1"/>
    <col min="2158" max="2165" width="36.85546875" style="158" customWidth="1"/>
    <col min="2166" max="2166" width="36.5703125" style="158" customWidth="1"/>
    <col min="2167" max="2304" width="36.85546875" style="158"/>
    <col min="2305" max="2305" width="18.5703125" style="158" customWidth="1"/>
    <col min="2306" max="2314" width="31.42578125" style="158" customWidth="1"/>
    <col min="2315" max="2331" width="36.85546875" style="158" customWidth="1"/>
    <col min="2332" max="2332" width="37" style="158" customWidth="1"/>
    <col min="2333" max="2348" width="36.85546875" style="158" customWidth="1"/>
    <col min="2349" max="2349" width="37.140625" style="158" customWidth="1"/>
    <col min="2350" max="2351" width="36.85546875" style="158" customWidth="1"/>
    <col min="2352" max="2352" width="36.5703125" style="158" customWidth="1"/>
    <col min="2353" max="2354" width="36.85546875" style="158" customWidth="1"/>
    <col min="2355" max="2355" width="36.5703125" style="158" customWidth="1"/>
    <col min="2356" max="2356" width="37" style="158" customWidth="1"/>
    <col min="2357" max="2375" width="36.85546875" style="158" customWidth="1"/>
    <col min="2376" max="2376" width="37" style="158" customWidth="1"/>
    <col min="2377" max="2394" width="36.85546875" style="158" customWidth="1"/>
    <col min="2395" max="2395" width="36.5703125" style="158" customWidth="1"/>
    <col min="2396" max="2408" width="36.85546875" style="158" customWidth="1"/>
    <col min="2409" max="2409" width="36.5703125" style="158" customWidth="1"/>
    <col min="2410" max="2412" width="36.85546875" style="158" customWidth="1"/>
    <col min="2413" max="2413" width="36.5703125" style="158" customWidth="1"/>
    <col min="2414" max="2421" width="36.85546875" style="158" customWidth="1"/>
    <col min="2422" max="2422" width="36.5703125" style="158" customWidth="1"/>
    <col min="2423" max="2560" width="36.85546875" style="158"/>
    <col min="2561" max="2561" width="18.5703125" style="158" customWidth="1"/>
    <col min="2562" max="2570" width="31.42578125" style="158" customWidth="1"/>
    <col min="2571" max="2587" width="36.85546875" style="158" customWidth="1"/>
    <col min="2588" max="2588" width="37" style="158" customWidth="1"/>
    <col min="2589" max="2604" width="36.85546875" style="158" customWidth="1"/>
    <col min="2605" max="2605" width="37.140625" style="158" customWidth="1"/>
    <col min="2606" max="2607" width="36.85546875" style="158" customWidth="1"/>
    <col min="2608" max="2608" width="36.5703125" style="158" customWidth="1"/>
    <col min="2609" max="2610" width="36.85546875" style="158" customWidth="1"/>
    <col min="2611" max="2611" width="36.5703125" style="158" customWidth="1"/>
    <col min="2612" max="2612" width="37" style="158" customWidth="1"/>
    <col min="2613" max="2631" width="36.85546875" style="158" customWidth="1"/>
    <col min="2632" max="2632" width="37" style="158" customWidth="1"/>
    <col min="2633" max="2650" width="36.85546875" style="158" customWidth="1"/>
    <col min="2651" max="2651" width="36.5703125" style="158" customWidth="1"/>
    <col min="2652" max="2664" width="36.85546875" style="158" customWidth="1"/>
    <col min="2665" max="2665" width="36.5703125" style="158" customWidth="1"/>
    <col min="2666" max="2668" width="36.85546875" style="158" customWidth="1"/>
    <col min="2669" max="2669" width="36.5703125" style="158" customWidth="1"/>
    <col min="2670" max="2677" width="36.85546875" style="158" customWidth="1"/>
    <col min="2678" max="2678" width="36.5703125" style="158" customWidth="1"/>
    <col min="2679" max="2816" width="36.85546875" style="158"/>
    <col min="2817" max="2817" width="18.5703125" style="158" customWidth="1"/>
    <col min="2818" max="2826" width="31.42578125" style="158" customWidth="1"/>
    <col min="2827" max="2843" width="36.85546875" style="158" customWidth="1"/>
    <col min="2844" max="2844" width="37" style="158" customWidth="1"/>
    <col min="2845" max="2860" width="36.85546875" style="158" customWidth="1"/>
    <col min="2861" max="2861" width="37.140625" style="158" customWidth="1"/>
    <col min="2862" max="2863" width="36.85546875" style="158" customWidth="1"/>
    <col min="2864" max="2864" width="36.5703125" style="158" customWidth="1"/>
    <col min="2865" max="2866" width="36.85546875" style="158" customWidth="1"/>
    <col min="2867" max="2867" width="36.5703125" style="158" customWidth="1"/>
    <col min="2868" max="2868" width="37" style="158" customWidth="1"/>
    <col min="2869" max="2887" width="36.85546875" style="158" customWidth="1"/>
    <col min="2888" max="2888" width="37" style="158" customWidth="1"/>
    <col min="2889" max="2906" width="36.85546875" style="158" customWidth="1"/>
    <col min="2907" max="2907" width="36.5703125" style="158" customWidth="1"/>
    <col min="2908" max="2920" width="36.85546875" style="158" customWidth="1"/>
    <col min="2921" max="2921" width="36.5703125" style="158" customWidth="1"/>
    <col min="2922" max="2924" width="36.85546875" style="158" customWidth="1"/>
    <col min="2925" max="2925" width="36.5703125" style="158" customWidth="1"/>
    <col min="2926" max="2933" width="36.85546875" style="158" customWidth="1"/>
    <col min="2934" max="2934" width="36.5703125" style="158" customWidth="1"/>
    <col min="2935" max="3072" width="36.85546875" style="158"/>
    <col min="3073" max="3073" width="18.5703125" style="158" customWidth="1"/>
    <col min="3074" max="3082" width="31.42578125" style="158" customWidth="1"/>
    <col min="3083" max="3099" width="36.85546875" style="158" customWidth="1"/>
    <col min="3100" max="3100" width="37" style="158" customWidth="1"/>
    <col min="3101" max="3116" width="36.85546875" style="158" customWidth="1"/>
    <col min="3117" max="3117" width="37.140625" style="158" customWidth="1"/>
    <col min="3118" max="3119" width="36.85546875" style="158" customWidth="1"/>
    <col min="3120" max="3120" width="36.5703125" style="158" customWidth="1"/>
    <col min="3121" max="3122" width="36.85546875" style="158" customWidth="1"/>
    <col min="3123" max="3123" width="36.5703125" style="158" customWidth="1"/>
    <col min="3124" max="3124" width="37" style="158" customWidth="1"/>
    <col min="3125" max="3143" width="36.85546875" style="158" customWidth="1"/>
    <col min="3144" max="3144" width="37" style="158" customWidth="1"/>
    <col min="3145" max="3162" width="36.85546875" style="158" customWidth="1"/>
    <col min="3163" max="3163" width="36.5703125" style="158" customWidth="1"/>
    <col min="3164" max="3176" width="36.85546875" style="158" customWidth="1"/>
    <col min="3177" max="3177" width="36.5703125" style="158" customWidth="1"/>
    <col min="3178" max="3180" width="36.85546875" style="158" customWidth="1"/>
    <col min="3181" max="3181" width="36.5703125" style="158" customWidth="1"/>
    <col min="3182" max="3189" width="36.85546875" style="158" customWidth="1"/>
    <col min="3190" max="3190" width="36.5703125" style="158" customWidth="1"/>
    <col min="3191" max="3328" width="36.85546875" style="158"/>
    <col min="3329" max="3329" width="18.5703125" style="158" customWidth="1"/>
    <col min="3330" max="3338" width="31.42578125" style="158" customWidth="1"/>
    <col min="3339" max="3355" width="36.85546875" style="158" customWidth="1"/>
    <col min="3356" max="3356" width="37" style="158" customWidth="1"/>
    <col min="3357" max="3372" width="36.85546875" style="158" customWidth="1"/>
    <col min="3373" max="3373" width="37.140625" style="158" customWidth="1"/>
    <col min="3374" max="3375" width="36.85546875" style="158" customWidth="1"/>
    <col min="3376" max="3376" width="36.5703125" style="158" customWidth="1"/>
    <col min="3377" max="3378" width="36.85546875" style="158" customWidth="1"/>
    <col min="3379" max="3379" width="36.5703125" style="158" customWidth="1"/>
    <col min="3380" max="3380" width="37" style="158" customWidth="1"/>
    <col min="3381" max="3399" width="36.85546875" style="158" customWidth="1"/>
    <col min="3400" max="3400" width="37" style="158" customWidth="1"/>
    <col min="3401" max="3418" width="36.85546875" style="158" customWidth="1"/>
    <col min="3419" max="3419" width="36.5703125" style="158" customWidth="1"/>
    <col min="3420" max="3432" width="36.85546875" style="158" customWidth="1"/>
    <col min="3433" max="3433" width="36.5703125" style="158" customWidth="1"/>
    <col min="3434" max="3436" width="36.85546875" style="158" customWidth="1"/>
    <col min="3437" max="3437" width="36.5703125" style="158" customWidth="1"/>
    <col min="3438" max="3445" width="36.85546875" style="158" customWidth="1"/>
    <col min="3446" max="3446" width="36.5703125" style="158" customWidth="1"/>
    <col min="3447" max="3584" width="36.85546875" style="158"/>
    <col min="3585" max="3585" width="18.5703125" style="158" customWidth="1"/>
    <col min="3586" max="3594" width="31.42578125" style="158" customWidth="1"/>
    <col min="3595" max="3611" width="36.85546875" style="158" customWidth="1"/>
    <col min="3612" max="3612" width="37" style="158" customWidth="1"/>
    <col min="3613" max="3628" width="36.85546875" style="158" customWidth="1"/>
    <col min="3629" max="3629" width="37.140625" style="158" customWidth="1"/>
    <col min="3630" max="3631" width="36.85546875" style="158" customWidth="1"/>
    <col min="3632" max="3632" width="36.5703125" style="158" customWidth="1"/>
    <col min="3633" max="3634" width="36.85546875" style="158" customWidth="1"/>
    <col min="3635" max="3635" width="36.5703125" style="158" customWidth="1"/>
    <col min="3636" max="3636" width="37" style="158" customWidth="1"/>
    <col min="3637" max="3655" width="36.85546875" style="158" customWidth="1"/>
    <col min="3656" max="3656" width="37" style="158" customWidth="1"/>
    <col min="3657" max="3674" width="36.85546875" style="158" customWidth="1"/>
    <col min="3675" max="3675" width="36.5703125" style="158" customWidth="1"/>
    <col min="3676" max="3688" width="36.85546875" style="158" customWidth="1"/>
    <col min="3689" max="3689" width="36.5703125" style="158" customWidth="1"/>
    <col min="3690" max="3692" width="36.85546875" style="158" customWidth="1"/>
    <col min="3693" max="3693" width="36.5703125" style="158" customWidth="1"/>
    <col min="3694" max="3701" width="36.85546875" style="158" customWidth="1"/>
    <col min="3702" max="3702" width="36.5703125" style="158" customWidth="1"/>
    <col min="3703" max="3840" width="36.85546875" style="158"/>
    <col min="3841" max="3841" width="18.5703125" style="158" customWidth="1"/>
    <col min="3842" max="3850" width="31.42578125" style="158" customWidth="1"/>
    <col min="3851" max="3867" width="36.85546875" style="158" customWidth="1"/>
    <col min="3868" max="3868" width="37" style="158" customWidth="1"/>
    <col min="3869" max="3884" width="36.85546875" style="158" customWidth="1"/>
    <col min="3885" max="3885" width="37.140625" style="158" customWidth="1"/>
    <col min="3886" max="3887" width="36.85546875" style="158" customWidth="1"/>
    <col min="3888" max="3888" width="36.5703125" style="158" customWidth="1"/>
    <col min="3889" max="3890" width="36.85546875" style="158" customWidth="1"/>
    <col min="3891" max="3891" width="36.5703125" style="158" customWidth="1"/>
    <col min="3892" max="3892" width="37" style="158" customWidth="1"/>
    <col min="3893" max="3911" width="36.85546875" style="158" customWidth="1"/>
    <col min="3912" max="3912" width="37" style="158" customWidth="1"/>
    <col min="3913" max="3930" width="36.85546875" style="158" customWidth="1"/>
    <col min="3931" max="3931" width="36.5703125" style="158" customWidth="1"/>
    <col min="3932" max="3944" width="36.85546875" style="158" customWidth="1"/>
    <col min="3945" max="3945" width="36.5703125" style="158" customWidth="1"/>
    <col min="3946" max="3948" width="36.85546875" style="158" customWidth="1"/>
    <col min="3949" max="3949" width="36.5703125" style="158" customWidth="1"/>
    <col min="3950" max="3957" width="36.85546875" style="158" customWidth="1"/>
    <col min="3958" max="3958" width="36.5703125" style="158" customWidth="1"/>
    <col min="3959" max="4096" width="36.85546875" style="158"/>
    <col min="4097" max="4097" width="18.5703125" style="158" customWidth="1"/>
    <col min="4098" max="4106" width="31.42578125" style="158" customWidth="1"/>
    <col min="4107" max="4123" width="36.85546875" style="158" customWidth="1"/>
    <col min="4124" max="4124" width="37" style="158" customWidth="1"/>
    <col min="4125" max="4140" width="36.85546875" style="158" customWidth="1"/>
    <col min="4141" max="4141" width="37.140625" style="158" customWidth="1"/>
    <col min="4142" max="4143" width="36.85546875" style="158" customWidth="1"/>
    <col min="4144" max="4144" width="36.5703125" style="158" customWidth="1"/>
    <col min="4145" max="4146" width="36.85546875" style="158" customWidth="1"/>
    <col min="4147" max="4147" width="36.5703125" style="158" customWidth="1"/>
    <col min="4148" max="4148" width="37" style="158" customWidth="1"/>
    <col min="4149" max="4167" width="36.85546875" style="158" customWidth="1"/>
    <col min="4168" max="4168" width="37" style="158" customWidth="1"/>
    <col min="4169" max="4186" width="36.85546875" style="158" customWidth="1"/>
    <col min="4187" max="4187" width="36.5703125" style="158" customWidth="1"/>
    <col min="4188" max="4200" width="36.85546875" style="158" customWidth="1"/>
    <col min="4201" max="4201" width="36.5703125" style="158" customWidth="1"/>
    <col min="4202" max="4204" width="36.85546875" style="158" customWidth="1"/>
    <col min="4205" max="4205" width="36.5703125" style="158" customWidth="1"/>
    <col min="4206" max="4213" width="36.85546875" style="158" customWidth="1"/>
    <col min="4214" max="4214" width="36.5703125" style="158" customWidth="1"/>
    <col min="4215" max="4352" width="36.85546875" style="158"/>
    <col min="4353" max="4353" width="18.5703125" style="158" customWidth="1"/>
    <col min="4354" max="4362" width="31.42578125" style="158" customWidth="1"/>
    <col min="4363" max="4379" width="36.85546875" style="158" customWidth="1"/>
    <col min="4380" max="4380" width="37" style="158" customWidth="1"/>
    <col min="4381" max="4396" width="36.85546875" style="158" customWidth="1"/>
    <col min="4397" max="4397" width="37.140625" style="158" customWidth="1"/>
    <col min="4398" max="4399" width="36.85546875" style="158" customWidth="1"/>
    <col min="4400" max="4400" width="36.5703125" style="158" customWidth="1"/>
    <col min="4401" max="4402" width="36.85546875" style="158" customWidth="1"/>
    <col min="4403" max="4403" width="36.5703125" style="158" customWidth="1"/>
    <col min="4404" max="4404" width="37" style="158" customWidth="1"/>
    <col min="4405" max="4423" width="36.85546875" style="158" customWidth="1"/>
    <col min="4424" max="4424" width="37" style="158" customWidth="1"/>
    <col min="4425" max="4442" width="36.85546875" style="158" customWidth="1"/>
    <col min="4443" max="4443" width="36.5703125" style="158" customWidth="1"/>
    <col min="4444" max="4456" width="36.85546875" style="158" customWidth="1"/>
    <col min="4457" max="4457" width="36.5703125" style="158" customWidth="1"/>
    <col min="4458" max="4460" width="36.85546875" style="158" customWidth="1"/>
    <col min="4461" max="4461" width="36.5703125" style="158" customWidth="1"/>
    <col min="4462" max="4469" width="36.85546875" style="158" customWidth="1"/>
    <col min="4470" max="4470" width="36.5703125" style="158" customWidth="1"/>
    <col min="4471" max="4608" width="36.85546875" style="158"/>
    <col min="4609" max="4609" width="18.5703125" style="158" customWidth="1"/>
    <col min="4610" max="4618" width="31.42578125" style="158" customWidth="1"/>
    <col min="4619" max="4635" width="36.85546875" style="158" customWidth="1"/>
    <col min="4636" max="4636" width="37" style="158" customWidth="1"/>
    <col min="4637" max="4652" width="36.85546875" style="158" customWidth="1"/>
    <col min="4653" max="4653" width="37.140625" style="158" customWidth="1"/>
    <col min="4654" max="4655" width="36.85546875" style="158" customWidth="1"/>
    <col min="4656" max="4656" width="36.5703125" style="158" customWidth="1"/>
    <col min="4657" max="4658" width="36.85546875" style="158" customWidth="1"/>
    <col min="4659" max="4659" width="36.5703125" style="158" customWidth="1"/>
    <col min="4660" max="4660" width="37" style="158" customWidth="1"/>
    <col min="4661" max="4679" width="36.85546875" style="158" customWidth="1"/>
    <col min="4680" max="4680" width="37" style="158" customWidth="1"/>
    <col min="4681" max="4698" width="36.85546875" style="158" customWidth="1"/>
    <col min="4699" max="4699" width="36.5703125" style="158" customWidth="1"/>
    <col min="4700" max="4712" width="36.85546875" style="158" customWidth="1"/>
    <col min="4713" max="4713" width="36.5703125" style="158" customWidth="1"/>
    <col min="4714" max="4716" width="36.85546875" style="158" customWidth="1"/>
    <col min="4717" max="4717" width="36.5703125" style="158" customWidth="1"/>
    <col min="4718" max="4725" width="36.85546875" style="158" customWidth="1"/>
    <col min="4726" max="4726" width="36.5703125" style="158" customWidth="1"/>
    <col min="4727" max="4864" width="36.85546875" style="158"/>
    <col min="4865" max="4865" width="18.5703125" style="158" customWidth="1"/>
    <col min="4866" max="4874" width="31.42578125" style="158" customWidth="1"/>
    <col min="4875" max="4891" width="36.85546875" style="158" customWidth="1"/>
    <col min="4892" max="4892" width="37" style="158" customWidth="1"/>
    <col min="4893" max="4908" width="36.85546875" style="158" customWidth="1"/>
    <col min="4909" max="4909" width="37.140625" style="158" customWidth="1"/>
    <col min="4910" max="4911" width="36.85546875" style="158" customWidth="1"/>
    <col min="4912" max="4912" width="36.5703125" style="158" customWidth="1"/>
    <col min="4913" max="4914" width="36.85546875" style="158" customWidth="1"/>
    <col min="4915" max="4915" width="36.5703125" style="158" customWidth="1"/>
    <col min="4916" max="4916" width="37" style="158" customWidth="1"/>
    <col min="4917" max="4935" width="36.85546875" style="158" customWidth="1"/>
    <col min="4936" max="4936" width="37" style="158" customWidth="1"/>
    <col min="4937" max="4954" width="36.85546875" style="158" customWidth="1"/>
    <col min="4955" max="4955" width="36.5703125" style="158" customWidth="1"/>
    <col min="4956" max="4968" width="36.85546875" style="158" customWidth="1"/>
    <col min="4969" max="4969" width="36.5703125" style="158" customWidth="1"/>
    <col min="4970" max="4972" width="36.85546875" style="158" customWidth="1"/>
    <col min="4973" max="4973" width="36.5703125" style="158" customWidth="1"/>
    <col min="4974" max="4981" width="36.85546875" style="158" customWidth="1"/>
    <col min="4982" max="4982" width="36.5703125" style="158" customWidth="1"/>
    <col min="4983" max="5120" width="36.85546875" style="158"/>
    <col min="5121" max="5121" width="18.5703125" style="158" customWidth="1"/>
    <col min="5122" max="5130" width="31.42578125" style="158" customWidth="1"/>
    <col min="5131" max="5147" width="36.85546875" style="158" customWidth="1"/>
    <col min="5148" max="5148" width="37" style="158" customWidth="1"/>
    <col min="5149" max="5164" width="36.85546875" style="158" customWidth="1"/>
    <col min="5165" max="5165" width="37.140625" style="158" customWidth="1"/>
    <col min="5166" max="5167" width="36.85546875" style="158" customWidth="1"/>
    <col min="5168" max="5168" width="36.5703125" style="158" customWidth="1"/>
    <col min="5169" max="5170" width="36.85546875" style="158" customWidth="1"/>
    <col min="5171" max="5171" width="36.5703125" style="158" customWidth="1"/>
    <col min="5172" max="5172" width="37" style="158" customWidth="1"/>
    <col min="5173" max="5191" width="36.85546875" style="158" customWidth="1"/>
    <col min="5192" max="5192" width="37" style="158" customWidth="1"/>
    <col min="5193" max="5210" width="36.85546875" style="158" customWidth="1"/>
    <col min="5211" max="5211" width="36.5703125" style="158" customWidth="1"/>
    <col min="5212" max="5224" width="36.85546875" style="158" customWidth="1"/>
    <col min="5225" max="5225" width="36.5703125" style="158" customWidth="1"/>
    <col min="5226" max="5228" width="36.85546875" style="158" customWidth="1"/>
    <col min="5229" max="5229" width="36.5703125" style="158" customWidth="1"/>
    <col min="5230" max="5237" width="36.85546875" style="158" customWidth="1"/>
    <col min="5238" max="5238" width="36.5703125" style="158" customWidth="1"/>
    <col min="5239" max="5376" width="36.85546875" style="158"/>
    <col min="5377" max="5377" width="18.5703125" style="158" customWidth="1"/>
    <col min="5378" max="5386" width="31.42578125" style="158" customWidth="1"/>
    <col min="5387" max="5403" width="36.85546875" style="158" customWidth="1"/>
    <col min="5404" max="5404" width="37" style="158" customWidth="1"/>
    <col min="5405" max="5420" width="36.85546875" style="158" customWidth="1"/>
    <col min="5421" max="5421" width="37.140625" style="158" customWidth="1"/>
    <col min="5422" max="5423" width="36.85546875" style="158" customWidth="1"/>
    <col min="5424" max="5424" width="36.5703125" style="158" customWidth="1"/>
    <col min="5425" max="5426" width="36.85546875" style="158" customWidth="1"/>
    <col min="5427" max="5427" width="36.5703125" style="158" customWidth="1"/>
    <col min="5428" max="5428" width="37" style="158" customWidth="1"/>
    <col min="5429" max="5447" width="36.85546875" style="158" customWidth="1"/>
    <col min="5448" max="5448" width="37" style="158" customWidth="1"/>
    <col min="5449" max="5466" width="36.85546875" style="158" customWidth="1"/>
    <col min="5467" max="5467" width="36.5703125" style="158" customWidth="1"/>
    <col min="5468" max="5480" width="36.85546875" style="158" customWidth="1"/>
    <col min="5481" max="5481" width="36.5703125" style="158" customWidth="1"/>
    <col min="5482" max="5484" width="36.85546875" style="158" customWidth="1"/>
    <col min="5485" max="5485" width="36.5703125" style="158" customWidth="1"/>
    <col min="5486" max="5493" width="36.85546875" style="158" customWidth="1"/>
    <col min="5494" max="5494" width="36.5703125" style="158" customWidth="1"/>
    <col min="5495" max="5632" width="36.85546875" style="158"/>
    <col min="5633" max="5633" width="18.5703125" style="158" customWidth="1"/>
    <col min="5634" max="5642" width="31.42578125" style="158" customWidth="1"/>
    <col min="5643" max="5659" width="36.85546875" style="158" customWidth="1"/>
    <col min="5660" max="5660" width="37" style="158" customWidth="1"/>
    <col min="5661" max="5676" width="36.85546875" style="158" customWidth="1"/>
    <col min="5677" max="5677" width="37.140625" style="158" customWidth="1"/>
    <col min="5678" max="5679" width="36.85546875" style="158" customWidth="1"/>
    <col min="5680" max="5680" width="36.5703125" style="158" customWidth="1"/>
    <col min="5681" max="5682" width="36.85546875" style="158" customWidth="1"/>
    <col min="5683" max="5683" width="36.5703125" style="158" customWidth="1"/>
    <col min="5684" max="5684" width="37" style="158" customWidth="1"/>
    <col min="5685" max="5703" width="36.85546875" style="158" customWidth="1"/>
    <col min="5704" max="5704" width="37" style="158" customWidth="1"/>
    <col min="5705" max="5722" width="36.85546875" style="158" customWidth="1"/>
    <col min="5723" max="5723" width="36.5703125" style="158" customWidth="1"/>
    <col min="5724" max="5736" width="36.85546875" style="158" customWidth="1"/>
    <col min="5737" max="5737" width="36.5703125" style="158" customWidth="1"/>
    <col min="5738" max="5740" width="36.85546875" style="158" customWidth="1"/>
    <col min="5741" max="5741" width="36.5703125" style="158" customWidth="1"/>
    <col min="5742" max="5749" width="36.85546875" style="158" customWidth="1"/>
    <col min="5750" max="5750" width="36.5703125" style="158" customWidth="1"/>
    <col min="5751" max="5888" width="36.85546875" style="158"/>
    <col min="5889" max="5889" width="18.5703125" style="158" customWidth="1"/>
    <col min="5890" max="5898" width="31.42578125" style="158" customWidth="1"/>
    <col min="5899" max="5915" width="36.85546875" style="158" customWidth="1"/>
    <col min="5916" max="5916" width="37" style="158" customWidth="1"/>
    <col min="5917" max="5932" width="36.85546875" style="158" customWidth="1"/>
    <col min="5933" max="5933" width="37.140625" style="158" customWidth="1"/>
    <col min="5934" max="5935" width="36.85546875" style="158" customWidth="1"/>
    <col min="5936" max="5936" width="36.5703125" style="158" customWidth="1"/>
    <col min="5937" max="5938" width="36.85546875" style="158" customWidth="1"/>
    <col min="5939" max="5939" width="36.5703125" style="158" customWidth="1"/>
    <col min="5940" max="5940" width="37" style="158" customWidth="1"/>
    <col min="5941" max="5959" width="36.85546875" style="158" customWidth="1"/>
    <col min="5960" max="5960" width="37" style="158" customWidth="1"/>
    <col min="5961" max="5978" width="36.85546875" style="158" customWidth="1"/>
    <col min="5979" max="5979" width="36.5703125" style="158" customWidth="1"/>
    <col min="5980" max="5992" width="36.85546875" style="158" customWidth="1"/>
    <col min="5993" max="5993" width="36.5703125" style="158" customWidth="1"/>
    <col min="5994" max="5996" width="36.85546875" style="158" customWidth="1"/>
    <col min="5997" max="5997" width="36.5703125" style="158" customWidth="1"/>
    <col min="5998" max="6005" width="36.85546875" style="158" customWidth="1"/>
    <col min="6006" max="6006" width="36.5703125" style="158" customWidth="1"/>
    <col min="6007" max="6144" width="36.85546875" style="158"/>
    <col min="6145" max="6145" width="18.5703125" style="158" customWidth="1"/>
    <col min="6146" max="6154" width="31.42578125" style="158" customWidth="1"/>
    <col min="6155" max="6171" width="36.85546875" style="158" customWidth="1"/>
    <col min="6172" max="6172" width="37" style="158" customWidth="1"/>
    <col min="6173" max="6188" width="36.85546875" style="158" customWidth="1"/>
    <col min="6189" max="6189" width="37.140625" style="158" customWidth="1"/>
    <col min="6190" max="6191" width="36.85546875" style="158" customWidth="1"/>
    <col min="6192" max="6192" width="36.5703125" style="158" customWidth="1"/>
    <col min="6193" max="6194" width="36.85546875" style="158" customWidth="1"/>
    <col min="6195" max="6195" width="36.5703125" style="158" customWidth="1"/>
    <col min="6196" max="6196" width="37" style="158" customWidth="1"/>
    <col min="6197" max="6215" width="36.85546875" style="158" customWidth="1"/>
    <col min="6216" max="6216" width="37" style="158" customWidth="1"/>
    <col min="6217" max="6234" width="36.85546875" style="158" customWidth="1"/>
    <col min="6235" max="6235" width="36.5703125" style="158" customWidth="1"/>
    <col min="6236" max="6248" width="36.85546875" style="158" customWidth="1"/>
    <col min="6249" max="6249" width="36.5703125" style="158" customWidth="1"/>
    <col min="6250" max="6252" width="36.85546875" style="158" customWidth="1"/>
    <col min="6253" max="6253" width="36.5703125" style="158" customWidth="1"/>
    <col min="6254" max="6261" width="36.85546875" style="158" customWidth="1"/>
    <col min="6262" max="6262" width="36.5703125" style="158" customWidth="1"/>
    <col min="6263" max="6400" width="36.85546875" style="158"/>
    <col min="6401" max="6401" width="18.5703125" style="158" customWidth="1"/>
    <col min="6402" max="6410" width="31.42578125" style="158" customWidth="1"/>
    <col min="6411" max="6427" width="36.85546875" style="158" customWidth="1"/>
    <col min="6428" max="6428" width="37" style="158" customWidth="1"/>
    <col min="6429" max="6444" width="36.85546875" style="158" customWidth="1"/>
    <col min="6445" max="6445" width="37.140625" style="158" customWidth="1"/>
    <col min="6446" max="6447" width="36.85546875" style="158" customWidth="1"/>
    <col min="6448" max="6448" width="36.5703125" style="158" customWidth="1"/>
    <col min="6449" max="6450" width="36.85546875" style="158" customWidth="1"/>
    <col min="6451" max="6451" width="36.5703125" style="158" customWidth="1"/>
    <col min="6452" max="6452" width="37" style="158" customWidth="1"/>
    <col min="6453" max="6471" width="36.85546875" style="158" customWidth="1"/>
    <col min="6472" max="6472" width="37" style="158" customWidth="1"/>
    <col min="6473" max="6490" width="36.85546875" style="158" customWidth="1"/>
    <col min="6491" max="6491" width="36.5703125" style="158" customWidth="1"/>
    <col min="6492" max="6504" width="36.85546875" style="158" customWidth="1"/>
    <col min="6505" max="6505" width="36.5703125" style="158" customWidth="1"/>
    <col min="6506" max="6508" width="36.85546875" style="158" customWidth="1"/>
    <col min="6509" max="6509" width="36.5703125" style="158" customWidth="1"/>
    <col min="6510" max="6517" width="36.85546875" style="158" customWidth="1"/>
    <col min="6518" max="6518" width="36.5703125" style="158" customWidth="1"/>
    <col min="6519" max="6656" width="36.85546875" style="158"/>
    <col min="6657" max="6657" width="18.5703125" style="158" customWidth="1"/>
    <col min="6658" max="6666" width="31.42578125" style="158" customWidth="1"/>
    <col min="6667" max="6683" width="36.85546875" style="158" customWidth="1"/>
    <col min="6684" max="6684" width="37" style="158" customWidth="1"/>
    <col min="6685" max="6700" width="36.85546875" style="158" customWidth="1"/>
    <col min="6701" max="6701" width="37.140625" style="158" customWidth="1"/>
    <col min="6702" max="6703" width="36.85546875" style="158" customWidth="1"/>
    <col min="6704" max="6704" width="36.5703125" style="158" customWidth="1"/>
    <col min="6705" max="6706" width="36.85546875" style="158" customWidth="1"/>
    <col min="6707" max="6707" width="36.5703125" style="158" customWidth="1"/>
    <col min="6708" max="6708" width="37" style="158" customWidth="1"/>
    <col min="6709" max="6727" width="36.85546875" style="158" customWidth="1"/>
    <col min="6728" max="6728" width="37" style="158" customWidth="1"/>
    <col min="6729" max="6746" width="36.85546875" style="158" customWidth="1"/>
    <col min="6747" max="6747" width="36.5703125" style="158" customWidth="1"/>
    <col min="6748" max="6760" width="36.85546875" style="158" customWidth="1"/>
    <col min="6761" max="6761" width="36.5703125" style="158" customWidth="1"/>
    <col min="6762" max="6764" width="36.85546875" style="158" customWidth="1"/>
    <col min="6765" max="6765" width="36.5703125" style="158" customWidth="1"/>
    <col min="6766" max="6773" width="36.85546875" style="158" customWidth="1"/>
    <col min="6774" max="6774" width="36.5703125" style="158" customWidth="1"/>
    <col min="6775" max="6912" width="36.85546875" style="158"/>
    <col min="6913" max="6913" width="18.5703125" style="158" customWidth="1"/>
    <col min="6914" max="6922" width="31.42578125" style="158" customWidth="1"/>
    <col min="6923" max="6939" width="36.85546875" style="158" customWidth="1"/>
    <col min="6940" max="6940" width="37" style="158" customWidth="1"/>
    <col min="6941" max="6956" width="36.85546875" style="158" customWidth="1"/>
    <col min="6957" max="6957" width="37.140625" style="158" customWidth="1"/>
    <col min="6958" max="6959" width="36.85546875" style="158" customWidth="1"/>
    <col min="6960" max="6960" width="36.5703125" style="158" customWidth="1"/>
    <col min="6961" max="6962" width="36.85546875" style="158" customWidth="1"/>
    <col min="6963" max="6963" width="36.5703125" style="158" customWidth="1"/>
    <col min="6964" max="6964" width="37" style="158" customWidth="1"/>
    <col min="6965" max="6983" width="36.85546875" style="158" customWidth="1"/>
    <col min="6984" max="6984" width="37" style="158" customWidth="1"/>
    <col min="6985" max="7002" width="36.85546875" style="158" customWidth="1"/>
    <col min="7003" max="7003" width="36.5703125" style="158" customWidth="1"/>
    <col min="7004" max="7016" width="36.85546875" style="158" customWidth="1"/>
    <col min="7017" max="7017" width="36.5703125" style="158" customWidth="1"/>
    <col min="7018" max="7020" width="36.85546875" style="158" customWidth="1"/>
    <col min="7021" max="7021" width="36.5703125" style="158" customWidth="1"/>
    <col min="7022" max="7029" width="36.85546875" style="158" customWidth="1"/>
    <col min="7030" max="7030" width="36.5703125" style="158" customWidth="1"/>
    <col min="7031" max="7168" width="36.85546875" style="158"/>
    <col min="7169" max="7169" width="18.5703125" style="158" customWidth="1"/>
    <col min="7170" max="7178" width="31.42578125" style="158" customWidth="1"/>
    <col min="7179" max="7195" width="36.85546875" style="158" customWidth="1"/>
    <col min="7196" max="7196" width="37" style="158" customWidth="1"/>
    <col min="7197" max="7212" width="36.85546875" style="158" customWidth="1"/>
    <col min="7213" max="7213" width="37.140625" style="158" customWidth="1"/>
    <col min="7214" max="7215" width="36.85546875" style="158" customWidth="1"/>
    <col min="7216" max="7216" width="36.5703125" style="158" customWidth="1"/>
    <col min="7217" max="7218" width="36.85546875" style="158" customWidth="1"/>
    <col min="7219" max="7219" width="36.5703125" style="158" customWidth="1"/>
    <col min="7220" max="7220" width="37" style="158" customWidth="1"/>
    <col min="7221" max="7239" width="36.85546875" style="158" customWidth="1"/>
    <col min="7240" max="7240" width="37" style="158" customWidth="1"/>
    <col min="7241" max="7258" width="36.85546875" style="158" customWidth="1"/>
    <col min="7259" max="7259" width="36.5703125" style="158" customWidth="1"/>
    <col min="7260" max="7272" width="36.85546875" style="158" customWidth="1"/>
    <col min="7273" max="7273" width="36.5703125" style="158" customWidth="1"/>
    <col min="7274" max="7276" width="36.85546875" style="158" customWidth="1"/>
    <col min="7277" max="7277" width="36.5703125" style="158" customWidth="1"/>
    <col min="7278" max="7285" width="36.85546875" style="158" customWidth="1"/>
    <col min="7286" max="7286" width="36.5703125" style="158" customWidth="1"/>
    <col min="7287" max="7424" width="36.85546875" style="158"/>
    <col min="7425" max="7425" width="18.5703125" style="158" customWidth="1"/>
    <col min="7426" max="7434" width="31.42578125" style="158" customWidth="1"/>
    <col min="7435" max="7451" width="36.85546875" style="158" customWidth="1"/>
    <col min="7452" max="7452" width="37" style="158" customWidth="1"/>
    <col min="7453" max="7468" width="36.85546875" style="158" customWidth="1"/>
    <col min="7469" max="7469" width="37.140625" style="158" customWidth="1"/>
    <col min="7470" max="7471" width="36.85546875" style="158" customWidth="1"/>
    <col min="7472" max="7472" width="36.5703125" style="158" customWidth="1"/>
    <col min="7473" max="7474" width="36.85546875" style="158" customWidth="1"/>
    <col min="7475" max="7475" width="36.5703125" style="158" customWidth="1"/>
    <col min="7476" max="7476" width="37" style="158" customWidth="1"/>
    <col min="7477" max="7495" width="36.85546875" style="158" customWidth="1"/>
    <col min="7496" max="7496" width="37" style="158" customWidth="1"/>
    <col min="7497" max="7514" width="36.85546875" style="158" customWidth="1"/>
    <col min="7515" max="7515" width="36.5703125" style="158" customWidth="1"/>
    <col min="7516" max="7528" width="36.85546875" style="158" customWidth="1"/>
    <col min="7529" max="7529" width="36.5703125" style="158" customWidth="1"/>
    <col min="7530" max="7532" width="36.85546875" style="158" customWidth="1"/>
    <col min="7533" max="7533" width="36.5703125" style="158" customWidth="1"/>
    <col min="7534" max="7541" width="36.85546875" style="158" customWidth="1"/>
    <col min="7542" max="7542" width="36.5703125" style="158" customWidth="1"/>
    <col min="7543" max="7680" width="36.85546875" style="158"/>
    <col min="7681" max="7681" width="18.5703125" style="158" customWidth="1"/>
    <col min="7682" max="7690" width="31.42578125" style="158" customWidth="1"/>
    <col min="7691" max="7707" width="36.85546875" style="158" customWidth="1"/>
    <col min="7708" max="7708" width="37" style="158" customWidth="1"/>
    <col min="7709" max="7724" width="36.85546875" style="158" customWidth="1"/>
    <col min="7725" max="7725" width="37.140625" style="158" customWidth="1"/>
    <col min="7726" max="7727" width="36.85546875" style="158" customWidth="1"/>
    <col min="7728" max="7728" width="36.5703125" style="158" customWidth="1"/>
    <col min="7729" max="7730" width="36.85546875" style="158" customWidth="1"/>
    <col min="7731" max="7731" width="36.5703125" style="158" customWidth="1"/>
    <col min="7732" max="7732" width="37" style="158" customWidth="1"/>
    <col min="7733" max="7751" width="36.85546875" style="158" customWidth="1"/>
    <col min="7752" max="7752" width="37" style="158" customWidth="1"/>
    <col min="7753" max="7770" width="36.85546875" style="158" customWidth="1"/>
    <col min="7771" max="7771" width="36.5703125" style="158" customWidth="1"/>
    <col min="7772" max="7784" width="36.85546875" style="158" customWidth="1"/>
    <col min="7785" max="7785" width="36.5703125" style="158" customWidth="1"/>
    <col min="7786" max="7788" width="36.85546875" style="158" customWidth="1"/>
    <col min="7789" max="7789" width="36.5703125" style="158" customWidth="1"/>
    <col min="7790" max="7797" width="36.85546875" style="158" customWidth="1"/>
    <col min="7798" max="7798" width="36.5703125" style="158" customWidth="1"/>
    <col min="7799" max="7936" width="36.85546875" style="158"/>
    <col min="7937" max="7937" width="18.5703125" style="158" customWidth="1"/>
    <col min="7938" max="7946" width="31.42578125" style="158" customWidth="1"/>
    <col min="7947" max="7963" width="36.85546875" style="158" customWidth="1"/>
    <col min="7964" max="7964" width="37" style="158" customWidth="1"/>
    <col min="7965" max="7980" width="36.85546875" style="158" customWidth="1"/>
    <col min="7981" max="7981" width="37.140625" style="158" customWidth="1"/>
    <col min="7982" max="7983" width="36.85546875" style="158" customWidth="1"/>
    <col min="7984" max="7984" width="36.5703125" style="158" customWidth="1"/>
    <col min="7985" max="7986" width="36.85546875" style="158" customWidth="1"/>
    <col min="7987" max="7987" width="36.5703125" style="158" customWidth="1"/>
    <col min="7988" max="7988" width="37" style="158" customWidth="1"/>
    <col min="7989" max="8007" width="36.85546875" style="158" customWidth="1"/>
    <col min="8008" max="8008" width="37" style="158" customWidth="1"/>
    <col min="8009" max="8026" width="36.85546875" style="158" customWidth="1"/>
    <col min="8027" max="8027" width="36.5703125" style="158" customWidth="1"/>
    <col min="8028" max="8040" width="36.85546875" style="158" customWidth="1"/>
    <col min="8041" max="8041" width="36.5703125" style="158" customWidth="1"/>
    <col min="8042" max="8044" width="36.85546875" style="158" customWidth="1"/>
    <col min="8045" max="8045" width="36.5703125" style="158" customWidth="1"/>
    <col min="8046" max="8053" width="36.85546875" style="158" customWidth="1"/>
    <col min="8054" max="8054" width="36.5703125" style="158" customWidth="1"/>
    <col min="8055" max="8192" width="36.85546875" style="158"/>
    <col min="8193" max="8193" width="18.5703125" style="158" customWidth="1"/>
    <col min="8194" max="8202" width="31.42578125" style="158" customWidth="1"/>
    <col min="8203" max="8219" width="36.85546875" style="158" customWidth="1"/>
    <col min="8220" max="8220" width="37" style="158" customWidth="1"/>
    <col min="8221" max="8236" width="36.85546875" style="158" customWidth="1"/>
    <col min="8237" max="8237" width="37.140625" style="158" customWidth="1"/>
    <col min="8238" max="8239" width="36.85546875" style="158" customWidth="1"/>
    <col min="8240" max="8240" width="36.5703125" style="158" customWidth="1"/>
    <col min="8241" max="8242" width="36.85546875" style="158" customWidth="1"/>
    <col min="8243" max="8243" width="36.5703125" style="158" customWidth="1"/>
    <col min="8244" max="8244" width="37" style="158" customWidth="1"/>
    <col min="8245" max="8263" width="36.85546875" style="158" customWidth="1"/>
    <col min="8264" max="8264" width="37" style="158" customWidth="1"/>
    <col min="8265" max="8282" width="36.85546875" style="158" customWidth="1"/>
    <col min="8283" max="8283" width="36.5703125" style="158" customWidth="1"/>
    <col min="8284" max="8296" width="36.85546875" style="158" customWidth="1"/>
    <col min="8297" max="8297" width="36.5703125" style="158" customWidth="1"/>
    <col min="8298" max="8300" width="36.85546875" style="158" customWidth="1"/>
    <col min="8301" max="8301" width="36.5703125" style="158" customWidth="1"/>
    <col min="8302" max="8309" width="36.85546875" style="158" customWidth="1"/>
    <col min="8310" max="8310" width="36.5703125" style="158" customWidth="1"/>
    <col min="8311" max="8448" width="36.85546875" style="158"/>
    <col min="8449" max="8449" width="18.5703125" style="158" customWidth="1"/>
    <col min="8450" max="8458" width="31.42578125" style="158" customWidth="1"/>
    <col min="8459" max="8475" width="36.85546875" style="158" customWidth="1"/>
    <col min="8476" max="8476" width="37" style="158" customWidth="1"/>
    <col min="8477" max="8492" width="36.85546875" style="158" customWidth="1"/>
    <col min="8493" max="8493" width="37.140625" style="158" customWidth="1"/>
    <col min="8494" max="8495" width="36.85546875" style="158" customWidth="1"/>
    <col min="8496" max="8496" width="36.5703125" style="158" customWidth="1"/>
    <col min="8497" max="8498" width="36.85546875" style="158" customWidth="1"/>
    <col min="8499" max="8499" width="36.5703125" style="158" customWidth="1"/>
    <col min="8500" max="8500" width="37" style="158" customWidth="1"/>
    <col min="8501" max="8519" width="36.85546875" style="158" customWidth="1"/>
    <col min="8520" max="8520" width="37" style="158" customWidth="1"/>
    <col min="8521" max="8538" width="36.85546875" style="158" customWidth="1"/>
    <col min="8539" max="8539" width="36.5703125" style="158" customWidth="1"/>
    <col min="8540" max="8552" width="36.85546875" style="158" customWidth="1"/>
    <col min="8553" max="8553" width="36.5703125" style="158" customWidth="1"/>
    <col min="8554" max="8556" width="36.85546875" style="158" customWidth="1"/>
    <col min="8557" max="8557" width="36.5703125" style="158" customWidth="1"/>
    <col min="8558" max="8565" width="36.85546875" style="158" customWidth="1"/>
    <col min="8566" max="8566" width="36.5703125" style="158" customWidth="1"/>
    <col min="8567" max="8704" width="36.85546875" style="158"/>
    <col min="8705" max="8705" width="18.5703125" style="158" customWidth="1"/>
    <col min="8706" max="8714" width="31.42578125" style="158" customWidth="1"/>
    <col min="8715" max="8731" width="36.85546875" style="158" customWidth="1"/>
    <col min="8732" max="8732" width="37" style="158" customWidth="1"/>
    <col min="8733" max="8748" width="36.85546875" style="158" customWidth="1"/>
    <col min="8749" max="8749" width="37.140625" style="158" customWidth="1"/>
    <col min="8750" max="8751" width="36.85546875" style="158" customWidth="1"/>
    <col min="8752" max="8752" width="36.5703125" style="158" customWidth="1"/>
    <col min="8753" max="8754" width="36.85546875" style="158" customWidth="1"/>
    <col min="8755" max="8755" width="36.5703125" style="158" customWidth="1"/>
    <col min="8756" max="8756" width="37" style="158" customWidth="1"/>
    <col min="8757" max="8775" width="36.85546875" style="158" customWidth="1"/>
    <col min="8776" max="8776" width="37" style="158" customWidth="1"/>
    <col min="8777" max="8794" width="36.85546875" style="158" customWidth="1"/>
    <col min="8795" max="8795" width="36.5703125" style="158" customWidth="1"/>
    <col min="8796" max="8808" width="36.85546875" style="158" customWidth="1"/>
    <col min="8809" max="8809" width="36.5703125" style="158" customWidth="1"/>
    <col min="8810" max="8812" width="36.85546875" style="158" customWidth="1"/>
    <col min="8813" max="8813" width="36.5703125" style="158" customWidth="1"/>
    <col min="8814" max="8821" width="36.85546875" style="158" customWidth="1"/>
    <col min="8822" max="8822" width="36.5703125" style="158" customWidth="1"/>
    <col min="8823" max="8960" width="36.85546875" style="158"/>
    <col min="8961" max="8961" width="18.5703125" style="158" customWidth="1"/>
    <col min="8962" max="8970" width="31.42578125" style="158" customWidth="1"/>
    <col min="8971" max="8987" width="36.85546875" style="158" customWidth="1"/>
    <col min="8988" max="8988" width="37" style="158" customWidth="1"/>
    <col min="8989" max="9004" width="36.85546875" style="158" customWidth="1"/>
    <col min="9005" max="9005" width="37.140625" style="158" customWidth="1"/>
    <col min="9006" max="9007" width="36.85546875" style="158" customWidth="1"/>
    <col min="9008" max="9008" width="36.5703125" style="158" customWidth="1"/>
    <col min="9009" max="9010" width="36.85546875" style="158" customWidth="1"/>
    <col min="9011" max="9011" width="36.5703125" style="158" customWidth="1"/>
    <col min="9012" max="9012" width="37" style="158" customWidth="1"/>
    <col min="9013" max="9031" width="36.85546875" style="158" customWidth="1"/>
    <col min="9032" max="9032" width="37" style="158" customWidth="1"/>
    <col min="9033" max="9050" width="36.85546875" style="158" customWidth="1"/>
    <col min="9051" max="9051" width="36.5703125" style="158" customWidth="1"/>
    <col min="9052" max="9064" width="36.85546875" style="158" customWidth="1"/>
    <col min="9065" max="9065" width="36.5703125" style="158" customWidth="1"/>
    <col min="9066" max="9068" width="36.85546875" style="158" customWidth="1"/>
    <col min="9069" max="9069" width="36.5703125" style="158" customWidth="1"/>
    <col min="9070" max="9077" width="36.85546875" style="158" customWidth="1"/>
    <col min="9078" max="9078" width="36.5703125" style="158" customWidth="1"/>
    <col min="9079" max="9216" width="36.85546875" style="158"/>
    <col min="9217" max="9217" width="18.5703125" style="158" customWidth="1"/>
    <col min="9218" max="9226" width="31.42578125" style="158" customWidth="1"/>
    <col min="9227" max="9243" width="36.85546875" style="158" customWidth="1"/>
    <col min="9244" max="9244" width="37" style="158" customWidth="1"/>
    <col min="9245" max="9260" width="36.85546875" style="158" customWidth="1"/>
    <col min="9261" max="9261" width="37.140625" style="158" customWidth="1"/>
    <col min="9262" max="9263" width="36.85546875" style="158" customWidth="1"/>
    <col min="9264" max="9264" width="36.5703125" style="158" customWidth="1"/>
    <col min="9265" max="9266" width="36.85546875" style="158" customWidth="1"/>
    <col min="9267" max="9267" width="36.5703125" style="158" customWidth="1"/>
    <col min="9268" max="9268" width="37" style="158" customWidth="1"/>
    <col min="9269" max="9287" width="36.85546875" style="158" customWidth="1"/>
    <col min="9288" max="9288" width="37" style="158" customWidth="1"/>
    <col min="9289" max="9306" width="36.85546875" style="158" customWidth="1"/>
    <col min="9307" max="9307" width="36.5703125" style="158" customWidth="1"/>
    <col min="9308" max="9320" width="36.85546875" style="158" customWidth="1"/>
    <col min="9321" max="9321" width="36.5703125" style="158" customWidth="1"/>
    <col min="9322" max="9324" width="36.85546875" style="158" customWidth="1"/>
    <col min="9325" max="9325" width="36.5703125" style="158" customWidth="1"/>
    <col min="9326" max="9333" width="36.85546875" style="158" customWidth="1"/>
    <col min="9334" max="9334" width="36.5703125" style="158" customWidth="1"/>
    <col min="9335" max="9472" width="36.85546875" style="158"/>
    <col min="9473" max="9473" width="18.5703125" style="158" customWidth="1"/>
    <col min="9474" max="9482" width="31.42578125" style="158" customWidth="1"/>
    <col min="9483" max="9499" width="36.85546875" style="158" customWidth="1"/>
    <col min="9500" max="9500" width="37" style="158" customWidth="1"/>
    <col min="9501" max="9516" width="36.85546875" style="158" customWidth="1"/>
    <col min="9517" max="9517" width="37.140625" style="158" customWidth="1"/>
    <col min="9518" max="9519" width="36.85546875" style="158" customWidth="1"/>
    <col min="9520" max="9520" width="36.5703125" style="158" customWidth="1"/>
    <col min="9521" max="9522" width="36.85546875" style="158" customWidth="1"/>
    <col min="9523" max="9523" width="36.5703125" style="158" customWidth="1"/>
    <col min="9524" max="9524" width="37" style="158" customWidth="1"/>
    <col min="9525" max="9543" width="36.85546875" style="158" customWidth="1"/>
    <col min="9544" max="9544" width="37" style="158" customWidth="1"/>
    <col min="9545" max="9562" width="36.85546875" style="158" customWidth="1"/>
    <col min="9563" max="9563" width="36.5703125" style="158" customWidth="1"/>
    <col min="9564" max="9576" width="36.85546875" style="158" customWidth="1"/>
    <col min="9577" max="9577" width="36.5703125" style="158" customWidth="1"/>
    <col min="9578" max="9580" width="36.85546875" style="158" customWidth="1"/>
    <col min="9581" max="9581" width="36.5703125" style="158" customWidth="1"/>
    <col min="9582" max="9589" width="36.85546875" style="158" customWidth="1"/>
    <col min="9590" max="9590" width="36.5703125" style="158" customWidth="1"/>
    <col min="9591" max="9728" width="36.85546875" style="158"/>
    <col min="9729" max="9729" width="18.5703125" style="158" customWidth="1"/>
    <col min="9730" max="9738" width="31.42578125" style="158" customWidth="1"/>
    <col min="9739" max="9755" width="36.85546875" style="158" customWidth="1"/>
    <col min="9756" max="9756" width="37" style="158" customWidth="1"/>
    <col min="9757" max="9772" width="36.85546875" style="158" customWidth="1"/>
    <col min="9773" max="9773" width="37.140625" style="158" customWidth="1"/>
    <col min="9774" max="9775" width="36.85546875" style="158" customWidth="1"/>
    <col min="9776" max="9776" width="36.5703125" style="158" customWidth="1"/>
    <col min="9777" max="9778" width="36.85546875" style="158" customWidth="1"/>
    <col min="9779" max="9779" width="36.5703125" style="158" customWidth="1"/>
    <col min="9780" max="9780" width="37" style="158" customWidth="1"/>
    <col min="9781" max="9799" width="36.85546875" style="158" customWidth="1"/>
    <col min="9800" max="9800" width="37" style="158" customWidth="1"/>
    <col min="9801" max="9818" width="36.85546875" style="158" customWidth="1"/>
    <col min="9819" max="9819" width="36.5703125" style="158" customWidth="1"/>
    <col min="9820" max="9832" width="36.85546875" style="158" customWidth="1"/>
    <col min="9833" max="9833" width="36.5703125" style="158" customWidth="1"/>
    <col min="9834" max="9836" width="36.85546875" style="158" customWidth="1"/>
    <col min="9837" max="9837" width="36.5703125" style="158" customWidth="1"/>
    <col min="9838" max="9845" width="36.85546875" style="158" customWidth="1"/>
    <col min="9846" max="9846" width="36.5703125" style="158" customWidth="1"/>
    <col min="9847" max="9984" width="36.85546875" style="158"/>
    <col min="9985" max="9985" width="18.5703125" style="158" customWidth="1"/>
    <col min="9986" max="9994" width="31.42578125" style="158" customWidth="1"/>
    <col min="9995" max="10011" width="36.85546875" style="158" customWidth="1"/>
    <col min="10012" max="10012" width="37" style="158" customWidth="1"/>
    <col min="10013" max="10028" width="36.85546875" style="158" customWidth="1"/>
    <col min="10029" max="10029" width="37.140625" style="158" customWidth="1"/>
    <col min="10030" max="10031" width="36.85546875" style="158" customWidth="1"/>
    <col min="10032" max="10032" width="36.5703125" style="158" customWidth="1"/>
    <col min="10033" max="10034" width="36.85546875" style="158" customWidth="1"/>
    <col min="10035" max="10035" width="36.5703125" style="158" customWidth="1"/>
    <col min="10036" max="10036" width="37" style="158" customWidth="1"/>
    <col min="10037" max="10055" width="36.85546875" style="158" customWidth="1"/>
    <col min="10056" max="10056" width="37" style="158" customWidth="1"/>
    <col min="10057" max="10074" width="36.85546875" style="158" customWidth="1"/>
    <col min="10075" max="10075" width="36.5703125" style="158" customWidth="1"/>
    <col min="10076" max="10088" width="36.85546875" style="158" customWidth="1"/>
    <col min="10089" max="10089" width="36.5703125" style="158" customWidth="1"/>
    <col min="10090" max="10092" width="36.85546875" style="158" customWidth="1"/>
    <col min="10093" max="10093" width="36.5703125" style="158" customWidth="1"/>
    <col min="10094" max="10101" width="36.85546875" style="158" customWidth="1"/>
    <col min="10102" max="10102" width="36.5703125" style="158" customWidth="1"/>
    <col min="10103" max="10240" width="36.85546875" style="158"/>
    <col min="10241" max="10241" width="18.5703125" style="158" customWidth="1"/>
    <col min="10242" max="10250" width="31.42578125" style="158" customWidth="1"/>
    <col min="10251" max="10267" width="36.85546875" style="158" customWidth="1"/>
    <col min="10268" max="10268" width="37" style="158" customWidth="1"/>
    <col min="10269" max="10284" width="36.85546875" style="158" customWidth="1"/>
    <col min="10285" max="10285" width="37.140625" style="158" customWidth="1"/>
    <col min="10286" max="10287" width="36.85546875" style="158" customWidth="1"/>
    <col min="10288" max="10288" width="36.5703125" style="158" customWidth="1"/>
    <col min="10289" max="10290" width="36.85546875" style="158" customWidth="1"/>
    <col min="10291" max="10291" width="36.5703125" style="158" customWidth="1"/>
    <col min="10292" max="10292" width="37" style="158" customWidth="1"/>
    <col min="10293" max="10311" width="36.85546875" style="158" customWidth="1"/>
    <col min="10312" max="10312" width="37" style="158" customWidth="1"/>
    <col min="10313" max="10330" width="36.85546875" style="158" customWidth="1"/>
    <col min="10331" max="10331" width="36.5703125" style="158" customWidth="1"/>
    <col min="10332" max="10344" width="36.85546875" style="158" customWidth="1"/>
    <col min="10345" max="10345" width="36.5703125" style="158" customWidth="1"/>
    <col min="10346" max="10348" width="36.85546875" style="158" customWidth="1"/>
    <col min="10349" max="10349" width="36.5703125" style="158" customWidth="1"/>
    <col min="10350" max="10357" width="36.85546875" style="158" customWidth="1"/>
    <col min="10358" max="10358" width="36.5703125" style="158" customWidth="1"/>
    <col min="10359" max="10496" width="36.85546875" style="158"/>
    <col min="10497" max="10497" width="18.5703125" style="158" customWidth="1"/>
    <col min="10498" max="10506" width="31.42578125" style="158" customWidth="1"/>
    <col min="10507" max="10523" width="36.85546875" style="158" customWidth="1"/>
    <col min="10524" max="10524" width="37" style="158" customWidth="1"/>
    <col min="10525" max="10540" width="36.85546875" style="158" customWidth="1"/>
    <col min="10541" max="10541" width="37.140625" style="158" customWidth="1"/>
    <col min="10542" max="10543" width="36.85546875" style="158" customWidth="1"/>
    <col min="10544" max="10544" width="36.5703125" style="158" customWidth="1"/>
    <col min="10545" max="10546" width="36.85546875" style="158" customWidth="1"/>
    <col min="10547" max="10547" width="36.5703125" style="158" customWidth="1"/>
    <col min="10548" max="10548" width="37" style="158" customWidth="1"/>
    <col min="10549" max="10567" width="36.85546875" style="158" customWidth="1"/>
    <col min="10568" max="10568" width="37" style="158" customWidth="1"/>
    <col min="10569" max="10586" width="36.85546875" style="158" customWidth="1"/>
    <col min="10587" max="10587" width="36.5703125" style="158" customWidth="1"/>
    <col min="10588" max="10600" width="36.85546875" style="158" customWidth="1"/>
    <col min="10601" max="10601" width="36.5703125" style="158" customWidth="1"/>
    <col min="10602" max="10604" width="36.85546875" style="158" customWidth="1"/>
    <col min="10605" max="10605" width="36.5703125" style="158" customWidth="1"/>
    <col min="10606" max="10613" width="36.85546875" style="158" customWidth="1"/>
    <col min="10614" max="10614" width="36.5703125" style="158" customWidth="1"/>
    <col min="10615" max="10752" width="36.85546875" style="158"/>
    <col min="10753" max="10753" width="18.5703125" style="158" customWidth="1"/>
    <col min="10754" max="10762" width="31.42578125" style="158" customWidth="1"/>
    <col min="10763" max="10779" width="36.85546875" style="158" customWidth="1"/>
    <col min="10780" max="10780" width="37" style="158" customWidth="1"/>
    <col min="10781" max="10796" width="36.85546875" style="158" customWidth="1"/>
    <col min="10797" max="10797" width="37.140625" style="158" customWidth="1"/>
    <col min="10798" max="10799" width="36.85546875" style="158" customWidth="1"/>
    <col min="10800" max="10800" width="36.5703125" style="158" customWidth="1"/>
    <col min="10801" max="10802" width="36.85546875" style="158" customWidth="1"/>
    <col min="10803" max="10803" width="36.5703125" style="158" customWidth="1"/>
    <col min="10804" max="10804" width="37" style="158" customWidth="1"/>
    <col min="10805" max="10823" width="36.85546875" style="158" customWidth="1"/>
    <col min="10824" max="10824" width="37" style="158" customWidth="1"/>
    <col min="10825" max="10842" width="36.85546875" style="158" customWidth="1"/>
    <col min="10843" max="10843" width="36.5703125" style="158" customWidth="1"/>
    <col min="10844" max="10856" width="36.85546875" style="158" customWidth="1"/>
    <col min="10857" max="10857" width="36.5703125" style="158" customWidth="1"/>
    <col min="10858" max="10860" width="36.85546875" style="158" customWidth="1"/>
    <col min="10861" max="10861" width="36.5703125" style="158" customWidth="1"/>
    <col min="10862" max="10869" width="36.85546875" style="158" customWidth="1"/>
    <col min="10870" max="10870" width="36.5703125" style="158" customWidth="1"/>
    <col min="10871" max="11008" width="36.85546875" style="158"/>
    <col min="11009" max="11009" width="18.5703125" style="158" customWidth="1"/>
    <col min="11010" max="11018" width="31.42578125" style="158" customWidth="1"/>
    <col min="11019" max="11035" width="36.85546875" style="158" customWidth="1"/>
    <col min="11036" max="11036" width="37" style="158" customWidth="1"/>
    <col min="11037" max="11052" width="36.85546875" style="158" customWidth="1"/>
    <col min="11053" max="11053" width="37.140625" style="158" customWidth="1"/>
    <col min="11054" max="11055" width="36.85546875" style="158" customWidth="1"/>
    <col min="11056" max="11056" width="36.5703125" style="158" customWidth="1"/>
    <col min="11057" max="11058" width="36.85546875" style="158" customWidth="1"/>
    <col min="11059" max="11059" width="36.5703125" style="158" customWidth="1"/>
    <col min="11060" max="11060" width="37" style="158" customWidth="1"/>
    <col min="11061" max="11079" width="36.85546875" style="158" customWidth="1"/>
    <col min="11080" max="11080" width="37" style="158" customWidth="1"/>
    <col min="11081" max="11098" width="36.85546875" style="158" customWidth="1"/>
    <col min="11099" max="11099" width="36.5703125" style="158" customWidth="1"/>
    <col min="11100" max="11112" width="36.85546875" style="158" customWidth="1"/>
    <col min="11113" max="11113" width="36.5703125" style="158" customWidth="1"/>
    <col min="11114" max="11116" width="36.85546875" style="158" customWidth="1"/>
    <col min="11117" max="11117" width="36.5703125" style="158" customWidth="1"/>
    <col min="11118" max="11125" width="36.85546875" style="158" customWidth="1"/>
    <col min="11126" max="11126" width="36.5703125" style="158" customWidth="1"/>
    <col min="11127" max="11264" width="36.85546875" style="158"/>
    <col min="11265" max="11265" width="18.5703125" style="158" customWidth="1"/>
    <col min="11266" max="11274" width="31.42578125" style="158" customWidth="1"/>
    <col min="11275" max="11291" width="36.85546875" style="158" customWidth="1"/>
    <col min="11292" max="11292" width="37" style="158" customWidth="1"/>
    <col min="11293" max="11308" width="36.85546875" style="158" customWidth="1"/>
    <col min="11309" max="11309" width="37.140625" style="158" customWidth="1"/>
    <col min="11310" max="11311" width="36.85546875" style="158" customWidth="1"/>
    <col min="11312" max="11312" width="36.5703125" style="158" customWidth="1"/>
    <col min="11313" max="11314" width="36.85546875" style="158" customWidth="1"/>
    <col min="11315" max="11315" width="36.5703125" style="158" customWidth="1"/>
    <col min="11316" max="11316" width="37" style="158" customWidth="1"/>
    <col min="11317" max="11335" width="36.85546875" style="158" customWidth="1"/>
    <col min="11336" max="11336" width="37" style="158" customWidth="1"/>
    <col min="11337" max="11354" width="36.85546875" style="158" customWidth="1"/>
    <col min="11355" max="11355" width="36.5703125" style="158" customWidth="1"/>
    <col min="11356" max="11368" width="36.85546875" style="158" customWidth="1"/>
    <col min="11369" max="11369" width="36.5703125" style="158" customWidth="1"/>
    <col min="11370" max="11372" width="36.85546875" style="158" customWidth="1"/>
    <col min="11373" max="11373" width="36.5703125" style="158" customWidth="1"/>
    <col min="11374" max="11381" width="36.85546875" style="158" customWidth="1"/>
    <col min="11382" max="11382" width="36.5703125" style="158" customWidth="1"/>
    <col min="11383" max="11520" width="36.85546875" style="158"/>
    <col min="11521" max="11521" width="18.5703125" style="158" customWidth="1"/>
    <col min="11522" max="11530" width="31.42578125" style="158" customWidth="1"/>
    <col min="11531" max="11547" width="36.85546875" style="158" customWidth="1"/>
    <col min="11548" max="11548" width="37" style="158" customWidth="1"/>
    <col min="11549" max="11564" width="36.85546875" style="158" customWidth="1"/>
    <col min="11565" max="11565" width="37.140625" style="158" customWidth="1"/>
    <col min="11566" max="11567" width="36.85546875" style="158" customWidth="1"/>
    <col min="11568" max="11568" width="36.5703125" style="158" customWidth="1"/>
    <col min="11569" max="11570" width="36.85546875" style="158" customWidth="1"/>
    <col min="11571" max="11571" width="36.5703125" style="158" customWidth="1"/>
    <col min="11572" max="11572" width="37" style="158" customWidth="1"/>
    <col min="11573" max="11591" width="36.85546875" style="158" customWidth="1"/>
    <col min="11592" max="11592" width="37" style="158" customWidth="1"/>
    <col min="11593" max="11610" width="36.85546875" style="158" customWidth="1"/>
    <col min="11611" max="11611" width="36.5703125" style="158" customWidth="1"/>
    <col min="11612" max="11624" width="36.85546875" style="158" customWidth="1"/>
    <col min="11625" max="11625" width="36.5703125" style="158" customWidth="1"/>
    <col min="11626" max="11628" width="36.85546875" style="158" customWidth="1"/>
    <col min="11629" max="11629" width="36.5703125" style="158" customWidth="1"/>
    <col min="11630" max="11637" width="36.85546875" style="158" customWidth="1"/>
    <col min="11638" max="11638" width="36.5703125" style="158" customWidth="1"/>
    <col min="11639" max="11776" width="36.85546875" style="158"/>
    <col min="11777" max="11777" width="18.5703125" style="158" customWidth="1"/>
    <col min="11778" max="11786" width="31.42578125" style="158" customWidth="1"/>
    <col min="11787" max="11803" width="36.85546875" style="158" customWidth="1"/>
    <col min="11804" max="11804" width="37" style="158" customWidth="1"/>
    <col min="11805" max="11820" width="36.85546875" style="158" customWidth="1"/>
    <col min="11821" max="11821" width="37.140625" style="158" customWidth="1"/>
    <col min="11822" max="11823" width="36.85546875" style="158" customWidth="1"/>
    <col min="11824" max="11824" width="36.5703125" style="158" customWidth="1"/>
    <col min="11825" max="11826" width="36.85546875" style="158" customWidth="1"/>
    <col min="11827" max="11827" width="36.5703125" style="158" customWidth="1"/>
    <col min="11828" max="11828" width="37" style="158" customWidth="1"/>
    <col min="11829" max="11847" width="36.85546875" style="158" customWidth="1"/>
    <col min="11848" max="11848" width="37" style="158" customWidth="1"/>
    <col min="11849" max="11866" width="36.85546875" style="158" customWidth="1"/>
    <col min="11867" max="11867" width="36.5703125" style="158" customWidth="1"/>
    <col min="11868" max="11880" width="36.85546875" style="158" customWidth="1"/>
    <col min="11881" max="11881" width="36.5703125" style="158" customWidth="1"/>
    <col min="11882" max="11884" width="36.85546875" style="158" customWidth="1"/>
    <col min="11885" max="11885" width="36.5703125" style="158" customWidth="1"/>
    <col min="11886" max="11893" width="36.85546875" style="158" customWidth="1"/>
    <col min="11894" max="11894" width="36.5703125" style="158" customWidth="1"/>
    <col min="11895" max="12032" width="36.85546875" style="158"/>
    <col min="12033" max="12033" width="18.5703125" style="158" customWidth="1"/>
    <col min="12034" max="12042" width="31.42578125" style="158" customWidth="1"/>
    <col min="12043" max="12059" width="36.85546875" style="158" customWidth="1"/>
    <col min="12060" max="12060" width="37" style="158" customWidth="1"/>
    <col min="12061" max="12076" width="36.85546875" style="158" customWidth="1"/>
    <col min="12077" max="12077" width="37.140625" style="158" customWidth="1"/>
    <col min="12078" max="12079" width="36.85546875" style="158" customWidth="1"/>
    <col min="12080" max="12080" width="36.5703125" style="158" customWidth="1"/>
    <col min="12081" max="12082" width="36.85546875" style="158" customWidth="1"/>
    <col min="12083" max="12083" width="36.5703125" style="158" customWidth="1"/>
    <col min="12084" max="12084" width="37" style="158" customWidth="1"/>
    <col min="12085" max="12103" width="36.85546875" style="158" customWidth="1"/>
    <col min="12104" max="12104" width="37" style="158" customWidth="1"/>
    <col min="12105" max="12122" width="36.85546875" style="158" customWidth="1"/>
    <col min="12123" max="12123" width="36.5703125" style="158" customWidth="1"/>
    <col min="12124" max="12136" width="36.85546875" style="158" customWidth="1"/>
    <col min="12137" max="12137" width="36.5703125" style="158" customWidth="1"/>
    <col min="12138" max="12140" width="36.85546875" style="158" customWidth="1"/>
    <col min="12141" max="12141" width="36.5703125" style="158" customWidth="1"/>
    <col min="12142" max="12149" width="36.85546875" style="158" customWidth="1"/>
    <col min="12150" max="12150" width="36.5703125" style="158" customWidth="1"/>
    <col min="12151" max="12288" width="36.85546875" style="158"/>
    <col min="12289" max="12289" width="18.5703125" style="158" customWidth="1"/>
    <col min="12290" max="12298" width="31.42578125" style="158" customWidth="1"/>
    <col min="12299" max="12315" width="36.85546875" style="158" customWidth="1"/>
    <col min="12316" max="12316" width="37" style="158" customWidth="1"/>
    <col min="12317" max="12332" width="36.85546875" style="158" customWidth="1"/>
    <col min="12333" max="12333" width="37.140625" style="158" customWidth="1"/>
    <col min="12334" max="12335" width="36.85546875" style="158" customWidth="1"/>
    <col min="12336" max="12336" width="36.5703125" style="158" customWidth="1"/>
    <col min="12337" max="12338" width="36.85546875" style="158" customWidth="1"/>
    <col min="12339" max="12339" width="36.5703125" style="158" customWidth="1"/>
    <col min="12340" max="12340" width="37" style="158" customWidth="1"/>
    <col min="12341" max="12359" width="36.85546875" style="158" customWidth="1"/>
    <col min="12360" max="12360" width="37" style="158" customWidth="1"/>
    <col min="12361" max="12378" width="36.85546875" style="158" customWidth="1"/>
    <col min="12379" max="12379" width="36.5703125" style="158" customWidth="1"/>
    <col min="12380" max="12392" width="36.85546875" style="158" customWidth="1"/>
    <col min="12393" max="12393" width="36.5703125" style="158" customWidth="1"/>
    <col min="12394" max="12396" width="36.85546875" style="158" customWidth="1"/>
    <col min="12397" max="12397" width="36.5703125" style="158" customWidth="1"/>
    <col min="12398" max="12405" width="36.85546875" style="158" customWidth="1"/>
    <col min="12406" max="12406" width="36.5703125" style="158" customWidth="1"/>
    <col min="12407" max="12544" width="36.85546875" style="158"/>
    <col min="12545" max="12545" width="18.5703125" style="158" customWidth="1"/>
    <col min="12546" max="12554" width="31.42578125" style="158" customWidth="1"/>
    <col min="12555" max="12571" width="36.85546875" style="158" customWidth="1"/>
    <col min="12572" max="12572" width="37" style="158" customWidth="1"/>
    <col min="12573" max="12588" width="36.85546875" style="158" customWidth="1"/>
    <col min="12589" max="12589" width="37.140625" style="158" customWidth="1"/>
    <col min="12590" max="12591" width="36.85546875" style="158" customWidth="1"/>
    <col min="12592" max="12592" width="36.5703125" style="158" customWidth="1"/>
    <col min="12593" max="12594" width="36.85546875" style="158" customWidth="1"/>
    <col min="12595" max="12595" width="36.5703125" style="158" customWidth="1"/>
    <col min="12596" max="12596" width="37" style="158" customWidth="1"/>
    <col min="12597" max="12615" width="36.85546875" style="158" customWidth="1"/>
    <col min="12616" max="12616" width="37" style="158" customWidth="1"/>
    <col min="12617" max="12634" width="36.85546875" style="158" customWidth="1"/>
    <col min="12635" max="12635" width="36.5703125" style="158" customWidth="1"/>
    <col min="12636" max="12648" width="36.85546875" style="158" customWidth="1"/>
    <col min="12649" max="12649" width="36.5703125" style="158" customWidth="1"/>
    <col min="12650" max="12652" width="36.85546875" style="158" customWidth="1"/>
    <col min="12653" max="12653" width="36.5703125" style="158" customWidth="1"/>
    <col min="12654" max="12661" width="36.85546875" style="158" customWidth="1"/>
    <col min="12662" max="12662" width="36.5703125" style="158" customWidth="1"/>
    <col min="12663" max="12800" width="36.85546875" style="158"/>
    <col min="12801" max="12801" width="18.5703125" style="158" customWidth="1"/>
    <col min="12802" max="12810" width="31.42578125" style="158" customWidth="1"/>
    <col min="12811" max="12827" width="36.85546875" style="158" customWidth="1"/>
    <col min="12828" max="12828" width="37" style="158" customWidth="1"/>
    <col min="12829" max="12844" width="36.85546875" style="158" customWidth="1"/>
    <col min="12845" max="12845" width="37.140625" style="158" customWidth="1"/>
    <col min="12846" max="12847" width="36.85546875" style="158" customWidth="1"/>
    <col min="12848" max="12848" width="36.5703125" style="158" customWidth="1"/>
    <col min="12849" max="12850" width="36.85546875" style="158" customWidth="1"/>
    <col min="12851" max="12851" width="36.5703125" style="158" customWidth="1"/>
    <col min="12852" max="12852" width="37" style="158" customWidth="1"/>
    <col min="12853" max="12871" width="36.85546875" style="158" customWidth="1"/>
    <col min="12872" max="12872" width="37" style="158" customWidth="1"/>
    <col min="12873" max="12890" width="36.85546875" style="158" customWidth="1"/>
    <col min="12891" max="12891" width="36.5703125" style="158" customWidth="1"/>
    <col min="12892" max="12904" width="36.85546875" style="158" customWidth="1"/>
    <col min="12905" max="12905" width="36.5703125" style="158" customWidth="1"/>
    <col min="12906" max="12908" width="36.85546875" style="158" customWidth="1"/>
    <col min="12909" max="12909" width="36.5703125" style="158" customWidth="1"/>
    <col min="12910" max="12917" width="36.85546875" style="158" customWidth="1"/>
    <col min="12918" max="12918" width="36.5703125" style="158" customWidth="1"/>
    <col min="12919" max="13056" width="36.85546875" style="158"/>
    <col min="13057" max="13057" width="18.5703125" style="158" customWidth="1"/>
    <col min="13058" max="13066" width="31.42578125" style="158" customWidth="1"/>
    <col min="13067" max="13083" width="36.85546875" style="158" customWidth="1"/>
    <col min="13084" max="13084" width="37" style="158" customWidth="1"/>
    <col min="13085" max="13100" width="36.85546875" style="158" customWidth="1"/>
    <col min="13101" max="13101" width="37.140625" style="158" customWidth="1"/>
    <col min="13102" max="13103" width="36.85546875" style="158" customWidth="1"/>
    <col min="13104" max="13104" width="36.5703125" style="158" customWidth="1"/>
    <col min="13105" max="13106" width="36.85546875" style="158" customWidth="1"/>
    <col min="13107" max="13107" width="36.5703125" style="158" customWidth="1"/>
    <col min="13108" max="13108" width="37" style="158" customWidth="1"/>
    <col min="13109" max="13127" width="36.85546875" style="158" customWidth="1"/>
    <col min="13128" max="13128" width="37" style="158" customWidth="1"/>
    <col min="13129" max="13146" width="36.85546875" style="158" customWidth="1"/>
    <col min="13147" max="13147" width="36.5703125" style="158" customWidth="1"/>
    <col min="13148" max="13160" width="36.85546875" style="158" customWidth="1"/>
    <col min="13161" max="13161" width="36.5703125" style="158" customWidth="1"/>
    <col min="13162" max="13164" width="36.85546875" style="158" customWidth="1"/>
    <col min="13165" max="13165" width="36.5703125" style="158" customWidth="1"/>
    <col min="13166" max="13173" width="36.85546875" style="158" customWidth="1"/>
    <col min="13174" max="13174" width="36.5703125" style="158" customWidth="1"/>
    <col min="13175" max="13312" width="36.85546875" style="158"/>
    <col min="13313" max="13313" width="18.5703125" style="158" customWidth="1"/>
    <col min="13314" max="13322" width="31.42578125" style="158" customWidth="1"/>
    <col min="13323" max="13339" width="36.85546875" style="158" customWidth="1"/>
    <col min="13340" max="13340" width="37" style="158" customWidth="1"/>
    <col min="13341" max="13356" width="36.85546875" style="158" customWidth="1"/>
    <col min="13357" max="13357" width="37.140625" style="158" customWidth="1"/>
    <col min="13358" max="13359" width="36.85546875" style="158" customWidth="1"/>
    <col min="13360" max="13360" width="36.5703125" style="158" customWidth="1"/>
    <col min="13361" max="13362" width="36.85546875" style="158" customWidth="1"/>
    <col min="13363" max="13363" width="36.5703125" style="158" customWidth="1"/>
    <col min="13364" max="13364" width="37" style="158" customWidth="1"/>
    <col min="13365" max="13383" width="36.85546875" style="158" customWidth="1"/>
    <col min="13384" max="13384" width="37" style="158" customWidth="1"/>
    <col min="13385" max="13402" width="36.85546875" style="158" customWidth="1"/>
    <col min="13403" max="13403" width="36.5703125" style="158" customWidth="1"/>
    <col min="13404" max="13416" width="36.85546875" style="158" customWidth="1"/>
    <col min="13417" max="13417" width="36.5703125" style="158" customWidth="1"/>
    <col min="13418" max="13420" width="36.85546875" style="158" customWidth="1"/>
    <col min="13421" max="13421" width="36.5703125" style="158" customWidth="1"/>
    <col min="13422" max="13429" width="36.85546875" style="158" customWidth="1"/>
    <col min="13430" max="13430" width="36.5703125" style="158" customWidth="1"/>
    <col min="13431" max="13568" width="36.85546875" style="158"/>
    <col min="13569" max="13569" width="18.5703125" style="158" customWidth="1"/>
    <col min="13570" max="13578" width="31.42578125" style="158" customWidth="1"/>
    <col min="13579" max="13595" width="36.85546875" style="158" customWidth="1"/>
    <col min="13596" max="13596" width="37" style="158" customWidth="1"/>
    <col min="13597" max="13612" width="36.85546875" style="158" customWidth="1"/>
    <col min="13613" max="13613" width="37.140625" style="158" customWidth="1"/>
    <col min="13614" max="13615" width="36.85546875" style="158" customWidth="1"/>
    <col min="13616" max="13616" width="36.5703125" style="158" customWidth="1"/>
    <col min="13617" max="13618" width="36.85546875" style="158" customWidth="1"/>
    <col min="13619" max="13619" width="36.5703125" style="158" customWidth="1"/>
    <col min="13620" max="13620" width="37" style="158" customWidth="1"/>
    <col min="13621" max="13639" width="36.85546875" style="158" customWidth="1"/>
    <col min="13640" max="13640" width="37" style="158" customWidth="1"/>
    <col min="13641" max="13658" width="36.85546875" style="158" customWidth="1"/>
    <col min="13659" max="13659" width="36.5703125" style="158" customWidth="1"/>
    <col min="13660" max="13672" width="36.85546875" style="158" customWidth="1"/>
    <col min="13673" max="13673" width="36.5703125" style="158" customWidth="1"/>
    <col min="13674" max="13676" width="36.85546875" style="158" customWidth="1"/>
    <col min="13677" max="13677" width="36.5703125" style="158" customWidth="1"/>
    <col min="13678" max="13685" width="36.85546875" style="158" customWidth="1"/>
    <col min="13686" max="13686" width="36.5703125" style="158" customWidth="1"/>
    <col min="13687" max="13824" width="36.85546875" style="158"/>
    <col min="13825" max="13825" width="18.5703125" style="158" customWidth="1"/>
    <col min="13826" max="13834" width="31.42578125" style="158" customWidth="1"/>
    <col min="13835" max="13851" width="36.85546875" style="158" customWidth="1"/>
    <col min="13852" max="13852" width="37" style="158" customWidth="1"/>
    <col min="13853" max="13868" width="36.85546875" style="158" customWidth="1"/>
    <col min="13869" max="13869" width="37.140625" style="158" customWidth="1"/>
    <col min="13870" max="13871" width="36.85546875" style="158" customWidth="1"/>
    <col min="13872" max="13872" width="36.5703125" style="158" customWidth="1"/>
    <col min="13873" max="13874" width="36.85546875" style="158" customWidth="1"/>
    <col min="13875" max="13875" width="36.5703125" style="158" customWidth="1"/>
    <col min="13876" max="13876" width="37" style="158" customWidth="1"/>
    <col min="13877" max="13895" width="36.85546875" style="158" customWidth="1"/>
    <col min="13896" max="13896" width="37" style="158" customWidth="1"/>
    <col min="13897" max="13914" width="36.85546875" style="158" customWidth="1"/>
    <col min="13915" max="13915" width="36.5703125" style="158" customWidth="1"/>
    <col min="13916" max="13928" width="36.85546875" style="158" customWidth="1"/>
    <col min="13929" max="13929" width="36.5703125" style="158" customWidth="1"/>
    <col min="13930" max="13932" width="36.85546875" style="158" customWidth="1"/>
    <col min="13933" max="13933" width="36.5703125" style="158" customWidth="1"/>
    <col min="13934" max="13941" width="36.85546875" style="158" customWidth="1"/>
    <col min="13942" max="13942" width="36.5703125" style="158" customWidth="1"/>
    <col min="13943" max="14080" width="36.85546875" style="158"/>
    <col min="14081" max="14081" width="18.5703125" style="158" customWidth="1"/>
    <col min="14082" max="14090" width="31.42578125" style="158" customWidth="1"/>
    <col min="14091" max="14107" width="36.85546875" style="158" customWidth="1"/>
    <col min="14108" max="14108" width="37" style="158" customWidth="1"/>
    <col min="14109" max="14124" width="36.85546875" style="158" customWidth="1"/>
    <col min="14125" max="14125" width="37.140625" style="158" customWidth="1"/>
    <col min="14126" max="14127" width="36.85546875" style="158" customWidth="1"/>
    <col min="14128" max="14128" width="36.5703125" style="158" customWidth="1"/>
    <col min="14129" max="14130" width="36.85546875" style="158" customWidth="1"/>
    <col min="14131" max="14131" width="36.5703125" style="158" customWidth="1"/>
    <col min="14132" max="14132" width="37" style="158" customWidth="1"/>
    <col min="14133" max="14151" width="36.85546875" style="158" customWidth="1"/>
    <col min="14152" max="14152" width="37" style="158" customWidth="1"/>
    <col min="14153" max="14170" width="36.85546875" style="158" customWidth="1"/>
    <col min="14171" max="14171" width="36.5703125" style="158" customWidth="1"/>
    <col min="14172" max="14184" width="36.85546875" style="158" customWidth="1"/>
    <col min="14185" max="14185" width="36.5703125" style="158" customWidth="1"/>
    <col min="14186" max="14188" width="36.85546875" style="158" customWidth="1"/>
    <col min="14189" max="14189" width="36.5703125" style="158" customWidth="1"/>
    <col min="14190" max="14197" width="36.85546875" style="158" customWidth="1"/>
    <col min="14198" max="14198" width="36.5703125" style="158" customWidth="1"/>
    <col min="14199" max="14336" width="36.85546875" style="158"/>
    <col min="14337" max="14337" width="18.5703125" style="158" customWidth="1"/>
    <col min="14338" max="14346" width="31.42578125" style="158" customWidth="1"/>
    <col min="14347" max="14363" width="36.85546875" style="158" customWidth="1"/>
    <col min="14364" max="14364" width="37" style="158" customWidth="1"/>
    <col min="14365" max="14380" width="36.85546875" style="158" customWidth="1"/>
    <col min="14381" max="14381" width="37.140625" style="158" customWidth="1"/>
    <col min="14382" max="14383" width="36.85546875" style="158" customWidth="1"/>
    <col min="14384" max="14384" width="36.5703125" style="158" customWidth="1"/>
    <col min="14385" max="14386" width="36.85546875" style="158" customWidth="1"/>
    <col min="14387" max="14387" width="36.5703125" style="158" customWidth="1"/>
    <col min="14388" max="14388" width="37" style="158" customWidth="1"/>
    <col min="14389" max="14407" width="36.85546875" style="158" customWidth="1"/>
    <col min="14408" max="14408" width="37" style="158" customWidth="1"/>
    <col min="14409" max="14426" width="36.85546875" style="158" customWidth="1"/>
    <col min="14427" max="14427" width="36.5703125" style="158" customWidth="1"/>
    <col min="14428" max="14440" width="36.85546875" style="158" customWidth="1"/>
    <col min="14441" max="14441" width="36.5703125" style="158" customWidth="1"/>
    <col min="14442" max="14444" width="36.85546875" style="158" customWidth="1"/>
    <col min="14445" max="14445" width="36.5703125" style="158" customWidth="1"/>
    <col min="14446" max="14453" width="36.85546875" style="158" customWidth="1"/>
    <col min="14454" max="14454" width="36.5703125" style="158" customWidth="1"/>
    <col min="14455" max="14592" width="36.85546875" style="158"/>
    <col min="14593" max="14593" width="18.5703125" style="158" customWidth="1"/>
    <col min="14594" max="14602" width="31.42578125" style="158" customWidth="1"/>
    <col min="14603" max="14619" width="36.85546875" style="158" customWidth="1"/>
    <col min="14620" max="14620" width="37" style="158" customWidth="1"/>
    <col min="14621" max="14636" width="36.85546875" style="158" customWidth="1"/>
    <col min="14637" max="14637" width="37.140625" style="158" customWidth="1"/>
    <col min="14638" max="14639" width="36.85546875" style="158" customWidth="1"/>
    <col min="14640" max="14640" width="36.5703125" style="158" customWidth="1"/>
    <col min="14641" max="14642" width="36.85546875" style="158" customWidth="1"/>
    <col min="14643" max="14643" width="36.5703125" style="158" customWidth="1"/>
    <col min="14644" max="14644" width="37" style="158" customWidth="1"/>
    <col min="14645" max="14663" width="36.85546875" style="158" customWidth="1"/>
    <col min="14664" max="14664" width="37" style="158" customWidth="1"/>
    <col min="14665" max="14682" width="36.85546875" style="158" customWidth="1"/>
    <col min="14683" max="14683" width="36.5703125" style="158" customWidth="1"/>
    <col min="14684" max="14696" width="36.85546875" style="158" customWidth="1"/>
    <col min="14697" max="14697" width="36.5703125" style="158" customWidth="1"/>
    <col min="14698" max="14700" width="36.85546875" style="158" customWidth="1"/>
    <col min="14701" max="14701" width="36.5703125" style="158" customWidth="1"/>
    <col min="14702" max="14709" width="36.85546875" style="158" customWidth="1"/>
    <col min="14710" max="14710" width="36.5703125" style="158" customWidth="1"/>
    <col min="14711" max="14848" width="36.85546875" style="158"/>
    <col min="14849" max="14849" width="18.5703125" style="158" customWidth="1"/>
    <col min="14850" max="14858" width="31.42578125" style="158" customWidth="1"/>
    <col min="14859" max="14875" width="36.85546875" style="158" customWidth="1"/>
    <col min="14876" max="14876" width="37" style="158" customWidth="1"/>
    <col min="14877" max="14892" width="36.85546875" style="158" customWidth="1"/>
    <col min="14893" max="14893" width="37.140625" style="158" customWidth="1"/>
    <col min="14894" max="14895" width="36.85546875" style="158" customWidth="1"/>
    <col min="14896" max="14896" width="36.5703125" style="158" customWidth="1"/>
    <col min="14897" max="14898" width="36.85546875" style="158" customWidth="1"/>
    <col min="14899" max="14899" width="36.5703125" style="158" customWidth="1"/>
    <col min="14900" max="14900" width="37" style="158" customWidth="1"/>
    <col min="14901" max="14919" width="36.85546875" style="158" customWidth="1"/>
    <col min="14920" max="14920" width="37" style="158" customWidth="1"/>
    <col min="14921" max="14938" width="36.85546875" style="158" customWidth="1"/>
    <col min="14939" max="14939" width="36.5703125" style="158" customWidth="1"/>
    <col min="14940" max="14952" width="36.85546875" style="158" customWidth="1"/>
    <col min="14953" max="14953" width="36.5703125" style="158" customWidth="1"/>
    <col min="14954" max="14956" width="36.85546875" style="158" customWidth="1"/>
    <col min="14957" max="14957" width="36.5703125" style="158" customWidth="1"/>
    <col min="14958" max="14965" width="36.85546875" style="158" customWidth="1"/>
    <col min="14966" max="14966" width="36.5703125" style="158" customWidth="1"/>
    <col min="14967" max="15104" width="36.85546875" style="158"/>
    <col min="15105" max="15105" width="18.5703125" style="158" customWidth="1"/>
    <col min="15106" max="15114" width="31.42578125" style="158" customWidth="1"/>
    <col min="15115" max="15131" width="36.85546875" style="158" customWidth="1"/>
    <col min="15132" max="15132" width="37" style="158" customWidth="1"/>
    <col min="15133" max="15148" width="36.85546875" style="158" customWidth="1"/>
    <col min="15149" max="15149" width="37.140625" style="158" customWidth="1"/>
    <col min="15150" max="15151" width="36.85546875" style="158" customWidth="1"/>
    <col min="15152" max="15152" width="36.5703125" style="158" customWidth="1"/>
    <col min="15153" max="15154" width="36.85546875" style="158" customWidth="1"/>
    <col min="15155" max="15155" width="36.5703125" style="158" customWidth="1"/>
    <col min="15156" max="15156" width="37" style="158" customWidth="1"/>
    <col min="15157" max="15175" width="36.85546875" style="158" customWidth="1"/>
    <col min="15176" max="15176" width="37" style="158" customWidth="1"/>
    <col min="15177" max="15194" width="36.85546875" style="158" customWidth="1"/>
    <col min="15195" max="15195" width="36.5703125" style="158" customWidth="1"/>
    <col min="15196" max="15208" width="36.85546875" style="158" customWidth="1"/>
    <col min="15209" max="15209" width="36.5703125" style="158" customWidth="1"/>
    <col min="15210" max="15212" width="36.85546875" style="158" customWidth="1"/>
    <col min="15213" max="15213" width="36.5703125" style="158" customWidth="1"/>
    <col min="15214" max="15221" width="36.85546875" style="158" customWidth="1"/>
    <col min="15222" max="15222" width="36.5703125" style="158" customWidth="1"/>
    <col min="15223" max="15360" width="36.85546875" style="158"/>
    <col min="15361" max="15361" width="18.5703125" style="158" customWidth="1"/>
    <col min="15362" max="15370" width="31.42578125" style="158" customWidth="1"/>
    <col min="15371" max="15387" width="36.85546875" style="158" customWidth="1"/>
    <col min="15388" max="15388" width="37" style="158" customWidth="1"/>
    <col min="15389" max="15404" width="36.85546875" style="158" customWidth="1"/>
    <col min="15405" max="15405" width="37.140625" style="158" customWidth="1"/>
    <col min="15406" max="15407" width="36.85546875" style="158" customWidth="1"/>
    <col min="15408" max="15408" width="36.5703125" style="158" customWidth="1"/>
    <col min="15409" max="15410" width="36.85546875" style="158" customWidth="1"/>
    <col min="15411" max="15411" width="36.5703125" style="158" customWidth="1"/>
    <col min="15412" max="15412" width="37" style="158" customWidth="1"/>
    <col min="15413" max="15431" width="36.85546875" style="158" customWidth="1"/>
    <col min="15432" max="15432" width="37" style="158" customWidth="1"/>
    <col min="15433" max="15450" width="36.85546875" style="158" customWidth="1"/>
    <col min="15451" max="15451" width="36.5703125" style="158" customWidth="1"/>
    <col min="15452" max="15464" width="36.85546875" style="158" customWidth="1"/>
    <col min="15465" max="15465" width="36.5703125" style="158" customWidth="1"/>
    <col min="15466" max="15468" width="36.85546875" style="158" customWidth="1"/>
    <col min="15469" max="15469" width="36.5703125" style="158" customWidth="1"/>
    <col min="15470" max="15477" width="36.85546875" style="158" customWidth="1"/>
    <col min="15478" max="15478" width="36.5703125" style="158" customWidth="1"/>
    <col min="15479" max="15616" width="36.85546875" style="158"/>
    <col min="15617" max="15617" width="18.5703125" style="158" customWidth="1"/>
    <col min="15618" max="15626" width="31.42578125" style="158" customWidth="1"/>
    <col min="15627" max="15643" width="36.85546875" style="158" customWidth="1"/>
    <col min="15644" max="15644" width="37" style="158" customWidth="1"/>
    <col min="15645" max="15660" width="36.85546875" style="158" customWidth="1"/>
    <col min="15661" max="15661" width="37.140625" style="158" customWidth="1"/>
    <col min="15662" max="15663" width="36.85546875" style="158" customWidth="1"/>
    <col min="15664" max="15664" width="36.5703125" style="158" customWidth="1"/>
    <col min="15665" max="15666" width="36.85546875" style="158" customWidth="1"/>
    <col min="15667" max="15667" width="36.5703125" style="158" customWidth="1"/>
    <col min="15668" max="15668" width="37" style="158" customWidth="1"/>
    <col min="15669" max="15687" width="36.85546875" style="158" customWidth="1"/>
    <col min="15688" max="15688" width="37" style="158" customWidth="1"/>
    <col min="15689" max="15706" width="36.85546875" style="158" customWidth="1"/>
    <col min="15707" max="15707" width="36.5703125" style="158" customWidth="1"/>
    <col min="15708" max="15720" width="36.85546875" style="158" customWidth="1"/>
    <col min="15721" max="15721" width="36.5703125" style="158" customWidth="1"/>
    <col min="15722" max="15724" width="36.85546875" style="158" customWidth="1"/>
    <col min="15725" max="15725" width="36.5703125" style="158" customWidth="1"/>
    <col min="15726" max="15733" width="36.85546875" style="158" customWidth="1"/>
    <col min="15734" max="15734" width="36.5703125" style="158" customWidth="1"/>
    <col min="15735" max="15872" width="36.85546875" style="158"/>
    <col min="15873" max="15873" width="18.5703125" style="158" customWidth="1"/>
    <col min="15874" max="15882" width="31.42578125" style="158" customWidth="1"/>
    <col min="15883" max="15899" width="36.85546875" style="158" customWidth="1"/>
    <col min="15900" max="15900" width="37" style="158" customWidth="1"/>
    <col min="15901" max="15916" width="36.85546875" style="158" customWidth="1"/>
    <col min="15917" max="15917" width="37.140625" style="158" customWidth="1"/>
    <col min="15918" max="15919" width="36.85546875" style="158" customWidth="1"/>
    <col min="15920" max="15920" width="36.5703125" style="158" customWidth="1"/>
    <col min="15921" max="15922" width="36.85546875" style="158" customWidth="1"/>
    <col min="15923" max="15923" width="36.5703125" style="158" customWidth="1"/>
    <col min="15924" max="15924" width="37" style="158" customWidth="1"/>
    <col min="15925" max="15943" width="36.85546875" style="158" customWidth="1"/>
    <col min="15944" max="15944" width="37" style="158" customWidth="1"/>
    <col min="15945" max="15962" width="36.85546875" style="158" customWidth="1"/>
    <col min="15963" max="15963" width="36.5703125" style="158" customWidth="1"/>
    <col min="15964" max="15976" width="36.85546875" style="158" customWidth="1"/>
    <col min="15977" max="15977" width="36.5703125" style="158" customWidth="1"/>
    <col min="15978" max="15980" width="36.85546875" style="158" customWidth="1"/>
    <col min="15981" max="15981" width="36.5703125" style="158" customWidth="1"/>
    <col min="15982" max="15989" width="36.85546875" style="158" customWidth="1"/>
    <col min="15990" max="15990" width="36.5703125" style="158" customWidth="1"/>
    <col min="15991" max="16128" width="36.85546875" style="158"/>
    <col min="16129" max="16129" width="18.5703125" style="158" customWidth="1"/>
    <col min="16130" max="16138" width="31.42578125" style="158" customWidth="1"/>
    <col min="16139" max="16155" width="36.85546875" style="158" customWidth="1"/>
    <col min="16156" max="16156" width="37" style="158" customWidth="1"/>
    <col min="16157" max="16172" width="36.85546875" style="158" customWidth="1"/>
    <col min="16173" max="16173" width="37.140625" style="158" customWidth="1"/>
    <col min="16174" max="16175" width="36.85546875" style="158" customWidth="1"/>
    <col min="16176" max="16176" width="36.5703125" style="158" customWidth="1"/>
    <col min="16177" max="16178" width="36.85546875" style="158" customWidth="1"/>
    <col min="16179" max="16179" width="36.5703125" style="158" customWidth="1"/>
    <col min="16180" max="16180" width="37" style="158" customWidth="1"/>
    <col min="16181" max="16199" width="36.85546875" style="158" customWidth="1"/>
    <col min="16200" max="16200" width="37" style="158" customWidth="1"/>
    <col min="16201" max="16218" width="36.85546875" style="158" customWidth="1"/>
    <col min="16219" max="16219" width="36.5703125" style="158" customWidth="1"/>
    <col min="16220" max="16232" width="36.85546875" style="158" customWidth="1"/>
    <col min="16233" max="16233" width="36.5703125" style="158" customWidth="1"/>
    <col min="16234" max="16236" width="36.85546875" style="158" customWidth="1"/>
    <col min="16237" max="16237" width="36.5703125" style="158" customWidth="1"/>
    <col min="16238" max="16245" width="36.85546875" style="158" customWidth="1"/>
    <col min="16246" max="16246" width="36.5703125" style="158" customWidth="1"/>
    <col min="16247" max="16384" width="36.85546875" style="158"/>
  </cols>
  <sheetData>
    <row r="1" spans="1:245" s="103" customFormat="1" ht="12.75" customHeight="1" x14ac:dyDescent="0.25">
      <c r="A1" s="99" t="s">
        <v>115</v>
      </c>
      <c r="B1" s="100"/>
      <c r="C1" s="101"/>
      <c r="D1" s="101"/>
      <c r="E1" s="101"/>
      <c r="F1" s="101"/>
      <c r="G1" s="101"/>
      <c r="H1" s="101"/>
      <c r="I1" s="101"/>
      <c r="J1" s="101"/>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245" s="107" customFormat="1" ht="12.75" customHeight="1" x14ac:dyDescent="0.25">
      <c r="A2" s="104" t="s">
        <v>116</v>
      </c>
      <c r="B2" s="105">
        <v>1</v>
      </c>
      <c r="C2" s="105">
        <v>2</v>
      </c>
      <c r="D2" s="105">
        <v>3</v>
      </c>
      <c r="E2" s="105">
        <v>4</v>
      </c>
      <c r="F2" s="105">
        <v>5</v>
      </c>
      <c r="G2" s="105">
        <v>6</v>
      </c>
      <c r="H2" s="105">
        <v>7</v>
      </c>
      <c r="I2" s="105">
        <v>8</v>
      </c>
      <c r="J2" s="105">
        <v>9</v>
      </c>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6"/>
      <c r="AK2" s="106" t="str">
        <f t="shared" ref="AK2:CV2" si="0">IF(AK3="","",AJ2+1)</f>
        <v/>
      </c>
      <c r="AL2" s="106" t="str">
        <f t="shared" si="0"/>
        <v/>
      </c>
      <c r="AM2" s="106" t="str">
        <f t="shared" si="0"/>
        <v/>
      </c>
      <c r="AN2" s="106" t="str">
        <f t="shared" si="0"/>
        <v/>
      </c>
      <c r="AO2" s="106" t="str">
        <f t="shared" si="0"/>
        <v/>
      </c>
      <c r="AP2" s="106" t="str">
        <f t="shared" si="0"/>
        <v/>
      </c>
      <c r="AQ2" s="106" t="str">
        <f t="shared" si="0"/>
        <v/>
      </c>
      <c r="AR2" s="106" t="str">
        <f t="shared" si="0"/>
        <v/>
      </c>
      <c r="AS2" s="106" t="str">
        <f t="shared" si="0"/>
        <v/>
      </c>
      <c r="AT2" s="106" t="str">
        <f t="shared" si="0"/>
        <v/>
      </c>
      <c r="AU2" s="106" t="str">
        <f t="shared" si="0"/>
        <v/>
      </c>
      <c r="AV2" s="106" t="str">
        <f t="shared" si="0"/>
        <v/>
      </c>
      <c r="AW2" s="106" t="str">
        <f t="shared" si="0"/>
        <v/>
      </c>
      <c r="AX2" s="106" t="str">
        <f t="shared" si="0"/>
        <v/>
      </c>
      <c r="AY2" s="106" t="str">
        <f t="shared" si="0"/>
        <v/>
      </c>
      <c r="AZ2" s="106" t="str">
        <f t="shared" si="0"/>
        <v/>
      </c>
      <c r="BA2" s="106" t="str">
        <f t="shared" si="0"/>
        <v/>
      </c>
      <c r="BB2" s="106" t="str">
        <f t="shared" si="0"/>
        <v/>
      </c>
      <c r="BC2" s="106" t="str">
        <f t="shared" si="0"/>
        <v/>
      </c>
      <c r="BD2" s="106" t="str">
        <f t="shared" si="0"/>
        <v/>
      </c>
      <c r="BE2" s="106" t="str">
        <f t="shared" si="0"/>
        <v/>
      </c>
      <c r="BF2" s="106" t="str">
        <f t="shared" si="0"/>
        <v/>
      </c>
      <c r="BG2" s="106" t="str">
        <f t="shared" si="0"/>
        <v/>
      </c>
      <c r="BH2" s="106" t="str">
        <f t="shared" si="0"/>
        <v/>
      </c>
      <c r="BI2" s="106" t="str">
        <f t="shared" si="0"/>
        <v/>
      </c>
      <c r="BJ2" s="106" t="str">
        <f t="shared" si="0"/>
        <v/>
      </c>
      <c r="BK2" s="106" t="str">
        <f t="shared" si="0"/>
        <v/>
      </c>
      <c r="BL2" s="106" t="str">
        <f t="shared" si="0"/>
        <v/>
      </c>
      <c r="BM2" s="106" t="str">
        <f t="shared" si="0"/>
        <v/>
      </c>
      <c r="BN2" s="106" t="str">
        <f t="shared" si="0"/>
        <v/>
      </c>
      <c r="BO2" s="106" t="str">
        <f t="shared" si="0"/>
        <v/>
      </c>
      <c r="BP2" s="106" t="str">
        <f t="shared" si="0"/>
        <v/>
      </c>
      <c r="BQ2" s="106" t="str">
        <f t="shared" si="0"/>
        <v/>
      </c>
      <c r="BR2" s="106" t="str">
        <f t="shared" si="0"/>
        <v/>
      </c>
      <c r="BS2" s="106" t="str">
        <f t="shared" si="0"/>
        <v/>
      </c>
      <c r="BT2" s="106" t="str">
        <f t="shared" si="0"/>
        <v/>
      </c>
      <c r="BU2" s="106" t="str">
        <f t="shared" si="0"/>
        <v/>
      </c>
      <c r="BV2" s="106" t="str">
        <f t="shared" si="0"/>
        <v/>
      </c>
      <c r="BW2" s="106" t="str">
        <f t="shared" si="0"/>
        <v/>
      </c>
      <c r="BX2" s="106" t="str">
        <f t="shared" si="0"/>
        <v/>
      </c>
      <c r="BY2" s="106" t="str">
        <f t="shared" si="0"/>
        <v/>
      </c>
      <c r="BZ2" s="106" t="str">
        <f t="shared" si="0"/>
        <v/>
      </c>
      <c r="CA2" s="106" t="str">
        <f t="shared" si="0"/>
        <v/>
      </c>
      <c r="CB2" s="106" t="str">
        <f t="shared" si="0"/>
        <v/>
      </c>
      <c r="CC2" s="106" t="str">
        <f t="shared" si="0"/>
        <v/>
      </c>
      <c r="CD2" s="106" t="str">
        <f t="shared" si="0"/>
        <v/>
      </c>
      <c r="CE2" s="106" t="str">
        <f t="shared" si="0"/>
        <v/>
      </c>
      <c r="CF2" s="106" t="str">
        <f t="shared" si="0"/>
        <v/>
      </c>
      <c r="CG2" s="106" t="str">
        <f t="shared" si="0"/>
        <v/>
      </c>
      <c r="CH2" s="106" t="str">
        <f t="shared" si="0"/>
        <v/>
      </c>
      <c r="CI2" s="106" t="str">
        <f t="shared" si="0"/>
        <v/>
      </c>
      <c r="CJ2" s="106" t="str">
        <f t="shared" si="0"/>
        <v/>
      </c>
      <c r="CK2" s="106" t="str">
        <f t="shared" si="0"/>
        <v/>
      </c>
      <c r="CL2" s="106" t="str">
        <f t="shared" si="0"/>
        <v/>
      </c>
      <c r="CM2" s="106" t="str">
        <f t="shared" si="0"/>
        <v/>
      </c>
      <c r="CN2" s="106" t="str">
        <f t="shared" si="0"/>
        <v/>
      </c>
      <c r="CO2" s="106" t="str">
        <f t="shared" si="0"/>
        <v/>
      </c>
      <c r="CP2" s="106" t="str">
        <f t="shared" si="0"/>
        <v/>
      </c>
      <c r="CQ2" s="106" t="str">
        <f t="shared" si="0"/>
        <v/>
      </c>
      <c r="CR2" s="106" t="str">
        <f t="shared" si="0"/>
        <v/>
      </c>
      <c r="CS2" s="106" t="str">
        <f t="shared" si="0"/>
        <v/>
      </c>
      <c r="CT2" s="106" t="str">
        <f t="shared" si="0"/>
        <v/>
      </c>
      <c r="CU2" s="106" t="str">
        <f t="shared" si="0"/>
        <v/>
      </c>
      <c r="CV2" s="106" t="str">
        <f t="shared" si="0"/>
        <v/>
      </c>
      <c r="CW2" s="106" t="str">
        <f t="shared" ref="CW2:FH2" si="1">IF(CW3="","",CV2+1)</f>
        <v/>
      </c>
      <c r="CX2" s="106" t="str">
        <f t="shared" si="1"/>
        <v/>
      </c>
      <c r="CY2" s="106" t="str">
        <f t="shared" si="1"/>
        <v/>
      </c>
      <c r="CZ2" s="106" t="str">
        <f t="shared" si="1"/>
        <v/>
      </c>
      <c r="DA2" s="106" t="str">
        <f t="shared" si="1"/>
        <v/>
      </c>
      <c r="DB2" s="106" t="str">
        <f t="shared" si="1"/>
        <v/>
      </c>
      <c r="DC2" s="106" t="str">
        <f t="shared" si="1"/>
        <v/>
      </c>
      <c r="DD2" s="106" t="str">
        <f t="shared" si="1"/>
        <v/>
      </c>
      <c r="DE2" s="106" t="str">
        <f t="shared" si="1"/>
        <v/>
      </c>
      <c r="DF2" s="106" t="str">
        <f t="shared" si="1"/>
        <v/>
      </c>
      <c r="DG2" s="106" t="str">
        <f t="shared" si="1"/>
        <v/>
      </c>
      <c r="DH2" s="106" t="str">
        <f t="shared" si="1"/>
        <v/>
      </c>
      <c r="DI2" s="106" t="str">
        <f t="shared" si="1"/>
        <v/>
      </c>
      <c r="DJ2" s="106" t="str">
        <f t="shared" si="1"/>
        <v/>
      </c>
      <c r="DK2" s="106" t="str">
        <f t="shared" si="1"/>
        <v/>
      </c>
      <c r="DL2" s="106" t="str">
        <f t="shared" si="1"/>
        <v/>
      </c>
      <c r="DM2" s="106" t="str">
        <f t="shared" si="1"/>
        <v/>
      </c>
      <c r="DN2" s="106" t="str">
        <f t="shared" si="1"/>
        <v/>
      </c>
      <c r="DO2" s="106" t="str">
        <f t="shared" si="1"/>
        <v/>
      </c>
      <c r="DP2" s="106" t="str">
        <f t="shared" si="1"/>
        <v/>
      </c>
      <c r="DQ2" s="106" t="str">
        <f t="shared" si="1"/>
        <v/>
      </c>
      <c r="DR2" s="106" t="str">
        <f t="shared" si="1"/>
        <v/>
      </c>
      <c r="DS2" s="106" t="str">
        <f t="shared" si="1"/>
        <v/>
      </c>
      <c r="DT2" s="106" t="str">
        <f t="shared" si="1"/>
        <v/>
      </c>
      <c r="DU2" s="106" t="str">
        <f t="shared" si="1"/>
        <v/>
      </c>
      <c r="DV2" s="106" t="str">
        <f t="shared" si="1"/>
        <v/>
      </c>
      <c r="DW2" s="106" t="str">
        <f t="shared" si="1"/>
        <v/>
      </c>
      <c r="DX2" s="106" t="str">
        <f t="shared" si="1"/>
        <v/>
      </c>
      <c r="DY2" s="106" t="str">
        <f t="shared" si="1"/>
        <v/>
      </c>
      <c r="DZ2" s="106" t="str">
        <f t="shared" si="1"/>
        <v/>
      </c>
      <c r="EA2" s="106" t="str">
        <f t="shared" si="1"/>
        <v/>
      </c>
      <c r="EB2" s="106" t="str">
        <f t="shared" si="1"/>
        <v/>
      </c>
      <c r="EC2" s="106" t="str">
        <f t="shared" si="1"/>
        <v/>
      </c>
      <c r="ED2" s="106" t="str">
        <f t="shared" si="1"/>
        <v/>
      </c>
      <c r="EE2" s="106" t="str">
        <f t="shared" si="1"/>
        <v/>
      </c>
      <c r="EF2" s="106" t="str">
        <f t="shared" si="1"/>
        <v/>
      </c>
      <c r="EG2" s="106" t="str">
        <f t="shared" si="1"/>
        <v/>
      </c>
      <c r="EH2" s="106" t="str">
        <f t="shared" si="1"/>
        <v/>
      </c>
      <c r="EI2" s="106" t="str">
        <f t="shared" si="1"/>
        <v/>
      </c>
      <c r="EJ2" s="106" t="str">
        <f t="shared" si="1"/>
        <v/>
      </c>
      <c r="EK2" s="106" t="str">
        <f t="shared" si="1"/>
        <v/>
      </c>
      <c r="EL2" s="106" t="str">
        <f t="shared" si="1"/>
        <v/>
      </c>
      <c r="EM2" s="106" t="str">
        <f t="shared" si="1"/>
        <v/>
      </c>
      <c r="EN2" s="106" t="str">
        <f t="shared" si="1"/>
        <v/>
      </c>
      <c r="EO2" s="106" t="str">
        <f t="shared" si="1"/>
        <v/>
      </c>
      <c r="EP2" s="106" t="str">
        <f t="shared" si="1"/>
        <v/>
      </c>
      <c r="EQ2" s="106" t="str">
        <f t="shared" si="1"/>
        <v/>
      </c>
      <c r="ER2" s="106" t="str">
        <f t="shared" si="1"/>
        <v/>
      </c>
      <c r="ES2" s="106" t="str">
        <f t="shared" si="1"/>
        <v/>
      </c>
      <c r="ET2" s="106" t="str">
        <f t="shared" si="1"/>
        <v/>
      </c>
      <c r="EU2" s="106" t="str">
        <f t="shared" si="1"/>
        <v/>
      </c>
      <c r="EV2" s="106" t="str">
        <f t="shared" si="1"/>
        <v/>
      </c>
      <c r="EW2" s="106" t="str">
        <f t="shared" si="1"/>
        <v/>
      </c>
      <c r="EX2" s="106" t="str">
        <f t="shared" si="1"/>
        <v/>
      </c>
      <c r="EY2" s="106" t="str">
        <f t="shared" si="1"/>
        <v/>
      </c>
      <c r="EZ2" s="106" t="str">
        <f t="shared" si="1"/>
        <v/>
      </c>
      <c r="FA2" s="106" t="str">
        <f t="shared" si="1"/>
        <v/>
      </c>
      <c r="FB2" s="106" t="str">
        <f t="shared" si="1"/>
        <v/>
      </c>
      <c r="FC2" s="106" t="str">
        <f t="shared" si="1"/>
        <v/>
      </c>
      <c r="FD2" s="106" t="str">
        <f t="shared" si="1"/>
        <v/>
      </c>
      <c r="FE2" s="106" t="str">
        <f t="shared" si="1"/>
        <v/>
      </c>
      <c r="FF2" s="106" t="str">
        <f t="shared" si="1"/>
        <v/>
      </c>
      <c r="FG2" s="106" t="str">
        <f t="shared" si="1"/>
        <v/>
      </c>
      <c r="FH2" s="106" t="str">
        <f t="shared" si="1"/>
        <v/>
      </c>
      <c r="FI2" s="106" t="str">
        <f t="shared" ref="FI2:HT2" si="2">IF(FI3="","",FH2+1)</f>
        <v/>
      </c>
      <c r="FJ2" s="106" t="str">
        <f t="shared" si="2"/>
        <v/>
      </c>
      <c r="FK2" s="106" t="str">
        <f t="shared" si="2"/>
        <v/>
      </c>
      <c r="FL2" s="106" t="str">
        <f t="shared" si="2"/>
        <v/>
      </c>
      <c r="FM2" s="106" t="str">
        <f t="shared" si="2"/>
        <v/>
      </c>
      <c r="FN2" s="106" t="str">
        <f t="shared" si="2"/>
        <v/>
      </c>
      <c r="FO2" s="106" t="str">
        <f t="shared" si="2"/>
        <v/>
      </c>
      <c r="FP2" s="106" t="str">
        <f t="shared" si="2"/>
        <v/>
      </c>
      <c r="FQ2" s="106" t="str">
        <f t="shared" si="2"/>
        <v/>
      </c>
      <c r="FR2" s="106" t="str">
        <f t="shared" si="2"/>
        <v/>
      </c>
      <c r="FS2" s="106" t="str">
        <f t="shared" si="2"/>
        <v/>
      </c>
      <c r="FT2" s="106" t="str">
        <f t="shared" si="2"/>
        <v/>
      </c>
      <c r="FU2" s="106" t="str">
        <f t="shared" si="2"/>
        <v/>
      </c>
      <c r="FV2" s="106" t="str">
        <f t="shared" si="2"/>
        <v/>
      </c>
      <c r="FW2" s="106" t="str">
        <f t="shared" si="2"/>
        <v/>
      </c>
      <c r="FX2" s="106" t="str">
        <f t="shared" si="2"/>
        <v/>
      </c>
      <c r="FY2" s="106" t="str">
        <f t="shared" si="2"/>
        <v/>
      </c>
      <c r="FZ2" s="106" t="str">
        <f t="shared" si="2"/>
        <v/>
      </c>
      <c r="GA2" s="106" t="str">
        <f t="shared" si="2"/>
        <v/>
      </c>
      <c r="GB2" s="106" t="str">
        <f t="shared" si="2"/>
        <v/>
      </c>
      <c r="GC2" s="106" t="str">
        <f t="shared" si="2"/>
        <v/>
      </c>
      <c r="GD2" s="106" t="str">
        <f t="shared" si="2"/>
        <v/>
      </c>
      <c r="GE2" s="106" t="str">
        <f t="shared" si="2"/>
        <v/>
      </c>
      <c r="GF2" s="106" t="str">
        <f t="shared" si="2"/>
        <v/>
      </c>
      <c r="GG2" s="106" t="str">
        <f t="shared" si="2"/>
        <v/>
      </c>
      <c r="GH2" s="106" t="str">
        <f t="shared" si="2"/>
        <v/>
      </c>
      <c r="GI2" s="106" t="str">
        <f t="shared" si="2"/>
        <v/>
      </c>
      <c r="GJ2" s="106" t="str">
        <f t="shared" si="2"/>
        <v/>
      </c>
      <c r="GK2" s="106" t="str">
        <f t="shared" si="2"/>
        <v/>
      </c>
      <c r="GL2" s="106" t="str">
        <f t="shared" si="2"/>
        <v/>
      </c>
      <c r="GM2" s="106" t="str">
        <f t="shared" si="2"/>
        <v/>
      </c>
      <c r="GN2" s="106" t="str">
        <f t="shared" si="2"/>
        <v/>
      </c>
      <c r="GO2" s="106" t="str">
        <f t="shared" si="2"/>
        <v/>
      </c>
      <c r="GP2" s="106" t="str">
        <f t="shared" si="2"/>
        <v/>
      </c>
      <c r="GQ2" s="106" t="str">
        <f t="shared" si="2"/>
        <v/>
      </c>
      <c r="GR2" s="106" t="str">
        <f t="shared" si="2"/>
        <v/>
      </c>
      <c r="GS2" s="106" t="str">
        <f t="shared" si="2"/>
        <v/>
      </c>
      <c r="GT2" s="106" t="str">
        <f t="shared" si="2"/>
        <v/>
      </c>
      <c r="GU2" s="106" t="str">
        <f t="shared" si="2"/>
        <v/>
      </c>
      <c r="GV2" s="106" t="str">
        <f t="shared" si="2"/>
        <v/>
      </c>
      <c r="GW2" s="106" t="str">
        <f t="shared" si="2"/>
        <v/>
      </c>
      <c r="GX2" s="106" t="str">
        <f t="shared" si="2"/>
        <v/>
      </c>
      <c r="GY2" s="106" t="str">
        <f t="shared" si="2"/>
        <v/>
      </c>
      <c r="GZ2" s="106" t="str">
        <f t="shared" si="2"/>
        <v/>
      </c>
      <c r="HA2" s="106" t="str">
        <f t="shared" si="2"/>
        <v/>
      </c>
      <c r="HB2" s="106" t="str">
        <f t="shared" si="2"/>
        <v/>
      </c>
      <c r="HC2" s="106" t="str">
        <f t="shared" si="2"/>
        <v/>
      </c>
      <c r="HD2" s="106" t="str">
        <f t="shared" si="2"/>
        <v/>
      </c>
      <c r="HE2" s="106" t="str">
        <f t="shared" si="2"/>
        <v/>
      </c>
      <c r="HF2" s="106" t="str">
        <f t="shared" si="2"/>
        <v/>
      </c>
      <c r="HG2" s="106" t="str">
        <f t="shared" si="2"/>
        <v/>
      </c>
      <c r="HH2" s="106" t="str">
        <f t="shared" si="2"/>
        <v/>
      </c>
      <c r="HI2" s="106" t="str">
        <f t="shared" si="2"/>
        <v/>
      </c>
      <c r="HJ2" s="106" t="str">
        <f t="shared" si="2"/>
        <v/>
      </c>
      <c r="HK2" s="106" t="str">
        <f t="shared" si="2"/>
        <v/>
      </c>
      <c r="HL2" s="106" t="str">
        <f t="shared" si="2"/>
        <v/>
      </c>
      <c r="HM2" s="106" t="str">
        <f t="shared" si="2"/>
        <v/>
      </c>
      <c r="HN2" s="106" t="str">
        <f t="shared" si="2"/>
        <v/>
      </c>
      <c r="HO2" s="106" t="str">
        <f t="shared" si="2"/>
        <v/>
      </c>
      <c r="HP2" s="106" t="str">
        <f t="shared" si="2"/>
        <v/>
      </c>
      <c r="HQ2" s="106" t="str">
        <f t="shared" si="2"/>
        <v/>
      </c>
      <c r="HR2" s="106" t="str">
        <f t="shared" si="2"/>
        <v/>
      </c>
      <c r="HS2" s="106" t="str">
        <f t="shared" si="2"/>
        <v/>
      </c>
      <c r="HT2" s="106" t="str">
        <f t="shared" si="2"/>
        <v/>
      </c>
      <c r="HU2" s="106" t="str">
        <f t="shared" ref="HU2:IK2" si="3">IF(HU3="","",HT2+1)</f>
        <v/>
      </c>
      <c r="HV2" s="106" t="str">
        <f t="shared" si="3"/>
        <v/>
      </c>
      <c r="HW2" s="106" t="str">
        <f t="shared" si="3"/>
        <v/>
      </c>
      <c r="HX2" s="106" t="str">
        <f t="shared" si="3"/>
        <v/>
      </c>
      <c r="HY2" s="106" t="str">
        <f t="shared" si="3"/>
        <v/>
      </c>
      <c r="HZ2" s="106" t="str">
        <f t="shared" si="3"/>
        <v/>
      </c>
      <c r="IA2" s="106" t="str">
        <f t="shared" si="3"/>
        <v/>
      </c>
      <c r="IB2" s="106" t="str">
        <f t="shared" si="3"/>
        <v/>
      </c>
      <c r="IC2" s="106" t="str">
        <f t="shared" si="3"/>
        <v/>
      </c>
      <c r="ID2" s="106" t="str">
        <f t="shared" si="3"/>
        <v/>
      </c>
      <c r="IE2" s="106" t="str">
        <f t="shared" si="3"/>
        <v/>
      </c>
      <c r="IF2" s="106" t="str">
        <f t="shared" si="3"/>
        <v/>
      </c>
      <c r="IG2" s="106" t="str">
        <f t="shared" si="3"/>
        <v/>
      </c>
      <c r="IH2" s="106" t="str">
        <f t="shared" si="3"/>
        <v/>
      </c>
      <c r="II2" s="106" t="str">
        <f t="shared" si="3"/>
        <v/>
      </c>
      <c r="IJ2" s="106" t="str">
        <f t="shared" si="3"/>
        <v/>
      </c>
      <c r="IK2" s="106" t="str">
        <f t="shared" si="3"/>
        <v/>
      </c>
    </row>
    <row r="3" spans="1:245" s="112" customFormat="1" x14ac:dyDescent="0.2">
      <c r="A3" s="108" t="s">
        <v>117</v>
      </c>
      <c r="B3" s="109" t="s">
        <v>148</v>
      </c>
      <c r="C3" s="109" t="s">
        <v>148</v>
      </c>
      <c r="D3" s="109" t="s">
        <v>148</v>
      </c>
      <c r="E3" s="110"/>
      <c r="F3" s="111"/>
      <c r="G3" s="109"/>
      <c r="H3" s="109"/>
      <c r="I3" s="109"/>
      <c r="J3" s="109"/>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row>
    <row r="4" spans="1:245" s="112" customFormat="1" ht="25.5" x14ac:dyDescent="0.2">
      <c r="A4" s="108" t="s">
        <v>118</v>
      </c>
      <c r="B4" s="109" t="s">
        <v>315</v>
      </c>
      <c r="C4" s="109" t="s">
        <v>327</v>
      </c>
      <c r="D4" s="109" t="s">
        <v>331</v>
      </c>
      <c r="E4" s="109"/>
      <c r="F4" s="111"/>
      <c r="G4" s="109"/>
      <c r="H4" s="109"/>
      <c r="I4" s="109"/>
      <c r="J4" s="109"/>
      <c r="K4" s="110"/>
      <c r="L4" s="109"/>
      <c r="M4" s="109"/>
      <c r="N4" s="109"/>
      <c r="O4" s="110"/>
      <c r="P4" s="110"/>
      <c r="Q4" s="109"/>
      <c r="R4" s="109"/>
      <c r="S4" s="109"/>
      <c r="T4" s="109"/>
      <c r="U4" s="109"/>
      <c r="V4" s="109"/>
      <c r="W4" s="109"/>
      <c r="X4" s="114"/>
      <c r="Y4" s="109"/>
      <c r="Z4" s="110"/>
      <c r="AA4" s="109"/>
      <c r="AB4" s="109"/>
      <c r="AC4" s="110"/>
      <c r="AD4" s="110"/>
      <c r="AE4" s="110"/>
      <c r="AF4" s="110"/>
      <c r="AG4" s="110"/>
      <c r="AH4" s="110"/>
      <c r="AI4" s="110"/>
      <c r="AQ4" s="115"/>
      <c r="AR4" s="115"/>
      <c r="AS4" s="115"/>
      <c r="AT4" s="115"/>
      <c r="AU4" s="115"/>
      <c r="AV4" s="115"/>
      <c r="AW4" s="115"/>
      <c r="GA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row>
    <row r="5" spans="1:245" s="120" customFormat="1" x14ac:dyDescent="0.2">
      <c r="A5" s="116" t="s">
        <v>119</v>
      </c>
      <c r="B5" s="117" t="s">
        <v>316</v>
      </c>
      <c r="C5" s="117" t="s">
        <v>328</v>
      </c>
      <c r="D5" s="117" t="s">
        <v>328</v>
      </c>
      <c r="E5" s="118"/>
      <c r="F5" s="119"/>
      <c r="G5" s="117"/>
      <c r="H5" s="117"/>
      <c r="I5" s="117"/>
      <c r="J5" s="117"/>
      <c r="K5" s="117"/>
      <c r="L5" s="118"/>
      <c r="M5" s="117"/>
      <c r="N5" s="118"/>
      <c r="O5" s="118"/>
      <c r="P5" s="118"/>
      <c r="Q5" s="117"/>
      <c r="R5" s="118"/>
      <c r="S5" s="117"/>
      <c r="T5" s="118"/>
      <c r="U5" s="117"/>
      <c r="V5" s="118"/>
      <c r="W5" s="117"/>
      <c r="X5" s="118"/>
      <c r="Y5" s="117"/>
      <c r="Z5" s="117"/>
      <c r="AA5" s="118"/>
      <c r="AB5" s="118"/>
      <c r="AC5" s="118"/>
      <c r="AD5" s="118"/>
      <c r="AE5" s="118"/>
      <c r="AF5" s="118"/>
      <c r="AG5" s="118"/>
      <c r="AH5" s="118"/>
      <c r="AI5" s="118"/>
      <c r="DO5" s="121"/>
      <c r="GC5" s="122"/>
      <c r="GD5" s="122"/>
      <c r="GE5" s="122"/>
      <c r="GF5" s="122"/>
      <c r="GG5" s="122"/>
      <c r="GH5" s="122"/>
      <c r="GI5" s="122"/>
      <c r="GJ5" s="122"/>
      <c r="GK5" s="122"/>
      <c r="GL5" s="122"/>
      <c r="GM5" s="122"/>
      <c r="GN5" s="122"/>
      <c r="GO5" s="122"/>
      <c r="GP5" s="122"/>
      <c r="GQ5" s="122"/>
      <c r="GR5" s="122"/>
      <c r="GS5" s="122"/>
      <c r="GT5" s="122"/>
      <c r="GU5" s="122"/>
      <c r="GV5" s="122"/>
      <c r="GW5" s="123"/>
      <c r="GX5" s="122"/>
      <c r="GY5" s="122"/>
      <c r="GZ5" s="122"/>
      <c r="HA5" s="122"/>
      <c r="HB5" s="122"/>
    </row>
    <row r="6" spans="1:245" s="120" customFormat="1" x14ac:dyDescent="0.2">
      <c r="A6" s="116" t="s">
        <v>120</v>
      </c>
      <c r="B6" s="117"/>
      <c r="C6" s="117"/>
      <c r="D6" s="117"/>
      <c r="E6" s="118"/>
      <c r="F6" s="119"/>
      <c r="G6" s="117"/>
      <c r="H6" s="117"/>
      <c r="I6" s="117"/>
      <c r="J6" s="117"/>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row>
    <row r="7" spans="1:245" s="127" customFormat="1" x14ac:dyDescent="0.2">
      <c r="A7" s="108" t="s">
        <v>121</v>
      </c>
      <c r="B7" s="124" t="s">
        <v>318</v>
      </c>
      <c r="C7" s="124" t="s">
        <v>329</v>
      </c>
      <c r="D7" s="124" t="s">
        <v>329</v>
      </c>
      <c r="E7" s="125"/>
      <c r="F7" s="126"/>
      <c r="G7" s="124"/>
      <c r="H7" s="124"/>
      <c r="I7" s="124"/>
      <c r="J7" s="124"/>
      <c r="K7" s="125"/>
      <c r="L7" s="125"/>
      <c r="M7" s="124"/>
      <c r="N7" s="125"/>
      <c r="O7" s="125"/>
      <c r="P7" s="125"/>
      <c r="Q7" s="124"/>
      <c r="R7" s="125"/>
      <c r="S7" s="124"/>
      <c r="T7" s="125"/>
      <c r="U7" s="125"/>
      <c r="V7" s="125"/>
      <c r="W7" s="125"/>
      <c r="X7" s="125"/>
      <c r="Y7" s="125"/>
      <c r="Z7" s="125"/>
      <c r="AA7" s="125"/>
      <c r="AB7" s="125"/>
      <c r="AC7" s="125"/>
      <c r="AD7" s="125"/>
      <c r="AE7" s="125"/>
      <c r="AF7" s="125"/>
      <c r="AG7" s="125"/>
      <c r="AH7" s="125"/>
      <c r="AI7" s="125"/>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row>
    <row r="8" spans="1:245" s="127" customFormat="1" x14ac:dyDescent="0.2">
      <c r="A8" s="108" t="s">
        <v>122</v>
      </c>
      <c r="B8" s="124"/>
      <c r="C8" s="124"/>
      <c r="D8" s="124"/>
      <c r="E8" s="125"/>
      <c r="F8" s="126"/>
      <c r="G8" s="124"/>
      <c r="H8" s="124"/>
      <c r="I8" s="124"/>
      <c r="J8" s="124"/>
      <c r="K8" s="125"/>
      <c r="L8" s="125"/>
      <c r="M8" s="125"/>
      <c r="N8" s="124"/>
      <c r="O8" s="125"/>
      <c r="P8" s="125"/>
      <c r="Q8" s="125"/>
      <c r="R8" s="125"/>
      <c r="S8" s="124"/>
      <c r="T8" s="125"/>
      <c r="U8" s="125"/>
      <c r="V8" s="125"/>
      <c r="W8" s="125"/>
      <c r="X8" s="125"/>
      <c r="Y8" s="125"/>
      <c r="Z8" s="125"/>
      <c r="AA8" s="125"/>
      <c r="AB8" s="125"/>
      <c r="AC8" s="125"/>
      <c r="AD8" s="125"/>
      <c r="AE8" s="125"/>
      <c r="AF8" s="125"/>
      <c r="AG8" s="125"/>
      <c r="AH8" s="125"/>
      <c r="AI8" s="125"/>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row>
    <row r="9" spans="1:245" s="120" customFormat="1" x14ac:dyDescent="0.2">
      <c r="A9" s="116" t="s">
        <v>123</v>
      </c>
      <c r="B9" s="117"/>
      <c r="C9" s="129"/>
      <c r="D9" s="129"/>
      <c r="E9" s="118"/>
      <c r="F9" s="119"/>
      <c r="G9" s="117"/>
      <c r="H9" s="117"/>
      <c r="I9" s="117"/>
      <c r="J9" s="117"/>
      <c r="K9" s="118"/>
      <c r="L9" s="117"/>
      <c r="M9" s="117"/>
      <c r="N9" s="118"/>
      <c r="O9" s="118"/>
      <c r="P9" s="118"/>
      <c r="Q9" s="129"/>
      <c r="R9" s="118"/>
      <c r="S9" s="117"/>
      <c r="T9" s="117"/>
      <c r="U9" s="117"/>
      <c r="V9" s="118"/>
      <c r="W9" s="118"/>
      <c r="X9" s="118"/>
      <c r="Y9" s="118"/>
      <c r="Z9" s="118"/>
      <c r="AA9" s="118"/>
      <c r="AB9" s="118"/>
      <c r="AC9" s="118"/>
      <c r="AD9" s="118"/>
      <c r="AE9" s="118"/>
      <c r="AF9" s="118"/>
      <c r="AG9" s="118"/>
      <c r="AH9" s="118"/>
      <c r="AI9" s="118"/>
      <c r="AY9" s="121"/>
      <c r="GC9" s="122"/>
      <c r="GD9" s="122"/>
      <c r="GE9" s="122"/>
      <c r="GF9" s="122"/>
      <c r="GG9" s="122"/>
      <c r="GH9" s="122"/>
      <c r="GI9" s="122"/>
      <c r="GJ9" s="122"/>
      <c r="GK9" s="122"/>
      <c r="GL9" s="122"/>
      <c r="GM9" s="122"/>
      <c r="GN9" s="122"/>
      <c r="GO9" s="122"/>
      <c r="GP9" s="122"/>
      <c r="GQ9" s="122"/>
      <c r="GR9" s="122"/>
      <c r="GS9" s="122"/>
      <c r="GT9" s="122"/>
      <c r="GU9" s="122"/>
      <c r="GV9" s="122"/>
      <c r="GW9" s="122"/>
      <c r="GX9" s="122"/>
      <c r="GY9" s="122"/>
      <c r="GZ9" s="122"/>
      <c r="HA9" s="122"/>
      <c r="HB9" s="122"/>
    </row>
    <row r="10" spans="1:245" s="120" customFormat="1" x14ac:dyDescent="0.2">
      <c r="A10" s="116" t="s">
        <v>124</v>
      </c>
      <c r="B10" s="117" t="s">
        <v>316</v>
      </c>
      <c r="C10" s="117" t="s">
        <v>328</v>
      </c>
      <c r="D10" s="117" t="s">
        <v>328</v>
      </c>
      <c r="E10" s="118"/>
      <c r="F10" s="119"/>
      <c r="G10" s="117"/>
      <c r="H10" s="117"/>
      <c r="I10" s="117"/>
      <c r="J10" s="117"/>
      <c r="K10" s="118"/>
      <c r="L10" s="118"/>
      <c r="M10" s="118"/>
      <c r="N10" s="118"/>
      <c r="O10" s="118"/>
      <c r="P10" s="118"/>
      <c r="Q10" s="117"/>
      <c r="R10" s="118"/>
      <c r="S10" s="118"/>
      <c r="T10" s="118"/>
      <c r="U10" s="118"/>
      <c r="V10" s="118"/>
      <c r="W10" s="118"/>
      <c r="X10" s="118"/>
      <c r="Y10" s="118"/>
      <c r="Z10" s="118"/>
      <c r="AA10" s="118"/>
      <c r="AB10" s="118"/>
      <c r="AC10" s="118"/>
      <c r="AD10" s="118"/>
      <c r="AE10" s="118"/>
      <c r="AF10" s="118"/>
      <c r="AG10" s="118"/>
      <c r="AH10" s="118"/>
      <c r="AI10" s="118"/>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row>
    <row r="11" spans="1:245" s="127" customFormat="1" x14ac:dyDescent="0.2">
      <c r="A11" s="108" t="s">
        <v>125</v>
      </c>
      <c r="B11" s="124"/>
      <c r="C11" s="124"/>
      <c r="D11" s="124"/>
      <c r="E11" s="125"/>
      <c r="F11" s="126"/>
      <c r="G11" s="124"/>
      <c r="H11" s="124"/>
      <c r="I11" s="124"/>
      <c r="J11" s="124"/>
      <c r="K11" s="125"/>
      <c r="L11" s="125"/>
      <c r="M11" s="125"/>
      <c r="N11" s="125"/>
      <c r="O11" s="125"/>
      <c r="P11" s="125"/>
      <c r="Q11" s="125"/>
      <c r="R11" s="125"/>
      <c r="S11" s="124"/>
      <c r="T11" s="125"/>
      <c r="U11" s="125"/>
      <c r="V11" s="125"/>
      <c r="W11" s="125"/>
      <c r="X11" s="124"/>
      <c r="Y11" s="125"/>
      <c r="Z11" s="125"/>
      <c r="AA11" s="125"/>
      <c r="AB11" s="125"/>
      <c r="AC11" s="125"/>
      <c r="AD11" s="125"/>
      <c r="AE11" s="125"/>
      <c r="AF11" s="125"/>
      <c r="AG11" s="125"/>
      <c r="AH11" s="125"/>
      <c r="AI11" s="125"/>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row>
    <row r="12" spans="1:245" s="127" customFormat="1" ht="25.5" x14ac:dyDescent="0.2">
      <c r="A12" s="108" t="s">
        <v>126</v>
      </c>
      <c r="B12" s="124"/>
      <c r="C12" s="124"/>
      <c r="D12" s="124"/>
      <c r="E12" s="125"/>
      <c r="F12" s="126"/>
      <c r="G12" s="124"/>
      <c r="H12" s="124"/>
      <c r="I12" s="124"/>
      <c r="J12" s="124"/>
      <c r="K12" s="125"/>
      <c r="L12" s="125"/>
      <c r="M12" s="125"/>
      <c r="N12" s="125"/>
      <c r="O12" s="125"/>
      <c r="P12" s="125"/>
      <c r="Q12" s="125"/>
      <c r="R12" s="125"/>
      <c r="S12" s="124"/>
      <c r="T12" s="125"/>
      <c r="U12" s="125"/>
      <c r="V12" s="125"/>
      <c r="W12" s="125"/>
      <c r="X12" s="124"/>
      <c r="Y12" s="125"/>
      <c r="Z12" s="125"/>
      <c r="AA12" s="125"/>
      <c r="AB12" s="125"/>
      <c r="AC12" s="125"/>
      <c r="AD12" s="125"/>
      <c r="AE12" s="125"/>
      <c r="AF12" s="125"/>
      <c r="AG12" s="125"/>
      <c r="AH12" s="125"/>
      <c r="AI12" s="125"/>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row>
    <row r="13" spans="1:245" s="120" customFormat="1" x14ac:dyDescent="0.2">
      <c r="A13" s="116" t="s">
        <v>127</v>
      </c>
      <c r="B13" s="117"/>
      <c r="C13" s="117"/>
      <c r="D13" s="117"/>
      <c r="E13" s="118"/>
      <c r="F13" s="119"/>
      <c r="G13" s="117"/>
      <c r="H13" s="117"/>
      <c r="I13" s="117"/>
      <c r="J13" s="117"/>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row>
    <row r="14" spans="1:245" s="120" customFormat="1" x14ac:dyDescent="0.2">
      <c r="A14" s="116" t="s">
        <v>128</v>
      </c>
      <c r="B14" s="117"/>
      <c r="C14" s="117"/>
      <c r="D14" s="117"/>
      <c r="E14" s="118"/>
      <c r="F14" s="119"/>
      <c r="G14" s="117"/>
      <c r="H14" s="117"/>
      <c r="I14" s="117"/>
      <c r="J14" s="117"/>
      <c r="K14" s="118"/>
      <c r="L14" s="118"/>
      <c r="M14" s="118"/>
      <c r="N14" s="117"/>
      <c r="O14" s="118"/>
      <c r="P14" s="118"/>
      <c r="Q14" s="118"/>
      <c r="R14" s="118"/>
      <c r="S14" s="118"/>
      <c r="T14" s="118"/>
      <c r="U14" s="118"/>
      <c r="V14" s="118"/>
      <c r="W14" s="118"/>
      <c r="X14" s="118"/>
      <c r="Y14" s="118"/>
      <c r="Z14" s="118"/>
      <c r="AA14" s="118"/>
      <c r="AB14" s="118"/>
      <c r="AC14" s="118"/>
      <c r="AD14" s="118"/>
      <c r="AE14" s="118"/>
      <c r="AF14" s="118"/>
      <c r="AG14" s="118"/>
      <c r="AH14" s="118"/>
      <c r="AI14" s="118"/>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row>
    <row r="15" spans="1:245" s="112" customFormat="1" x14ac:dyDescent="0.2">
      <c r="A15" s="108" t="s">
        <v>129</v>
      </c>
      <c r="B15" s="109"/>
      <c r="C15" s="109"/>
      <c r="D15" s="109"/>
      <c r="E15" s="110"/>
      <c r="F15" s="111"/>
      <c r="G15" s="109"/>
      <c r="H15" s="109"/>
      <c r="I15" s="109"/>
      <c r="J15" s="109"/>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row>
    <row r="16" spans="1:245" s="127" customFormat="1" x14ac:dyDescent="0.2">
      <c r="A16" s="108" t="s">
        <v>130</v>
      </c>
      <c r="B16" s="124"/>
      <c r="C16" s="124"/>
      <c r="D16" s="124"/>
      <c r="E16" s="125"/>
      <c r="F16" s="126"/>
      <c r="G16" s="124"/>
      <c r="H16" s="124"/>
      <c r="I16" s="124"/>
      <c r="J16" s="124"/>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CC16" s="112"/>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row>
    <row r="17" spans="1:210" s="133" customFormat="1" x14ac:dyDescent="0.2">
      <c r="A17" s="116" t="s">
        <v>131</v>
      </c>
      <c r="B17" s="130"/>
      <c r="C17" s="130"/>
      <c r="D17" s="130"/>
      <c r="E17" s="131"/>
      <c r="F17" s="132"/>
      <c r="G17" s="130"/>
      <c r="H17" s="130"/>
      <c r="I17" s="130"/>
      <c r="J17" s="130"/>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row>
    <row r="18" spans="1:210" s="133" customFormat="1" x14ac:dyDescent="0.2">
      <c r="A18" s="116" t="s">
        <v>132</v>
      </c>
      <c r="B18" s="130"/>
      <c r="C18" s="130"/>
      <c r="D18" s="130"/>
      <c r="E18" s="131"/>
      <c r="F18" s="132"/>
      <c r="G18" s="130"/>
      <c r="H18" s="130"/>
      <c r="I18" s="130"/>
      <c r="J18" s="130"/>
      <c r="K18" s="131"/>
      <c r="L18" s="131"/>
      <c r="M18" s="131"/>
      <c r="N18" s="131"/>
      <c r="O18" s="131"/>
      <c r="P18" s="131"/>
      <c r="Q18" s="131"/>
      <c r="R18" s="131"/>
      <c r="S18" s="131"/>
      <c r="T18" s="131"/>
      <c r="U18" s="131"/>
      <c r="V18" s="131"/>
      <c r="W18" s="131"/>
      <c r="X18" s="135"/>
      <c r="Y18" s="131"/>
      <c r="Z18" s="131"/>
      <c r="AA18" s="131"/>
      <c r="AB18" s="131"/>
      <c r="AC18" s="131"/>
      <c r="AD18" s="131"/>
      <c r="AE18" s="131"/>
      <c r="AF18" s="131"/>
      <c r="AG18" s="131"/>
      <c r="AH18" s="131"/>
      <c r="AI18" s="131"/>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row>
    <row r="19" spans="1:210" s="112" customFormat="1" x14ac:dyDescent="0.2">
      <c r="A19" s="108" t="s">
        <v>133</v>
      </c>
      <c r="B19" s="109"/>
      <c r="C19" s="109"/>
      <c r="D19" s="109"/>
      <c r="E19" s="110"/>
      <c r="F19" s="111"/>
      <c r="G19" s="109"/>
      <c r="H19" s="109"/>
      <c r="I19" s="109"/>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row>
    <row r="20" spans="1:210" s="141" customFormat="1" x14ac:dyDescent="0.25">
      <c r="A20" s="136" t="s">
        <v>134</v>
      </c>
      <c r="B20" s="137"/>
      <c r="C20" s="137" t="s">
        <v>135</v>
      </c>
      <c r="D20" s="137" t="s">
        <v>135</v>
      </c>
      <c r="E20" s="137"/>
      <c r="F20" s="139"/>
      <c r="G20" s="137"/>
      <c r="H20" s="137"/>
      <c r="I20" s="137"/>
      <c r="J20" s="137"/>
      <c r="K20" s="138"/>
      <c r="L20" s="138"/>
      <c r="M20" s="140"/>
      <c r="N20" s="138"/>
      <c r="P20" s="142"/>
      <c r="Q20" s="138"/>
      <c r="R20" s="138"/>
      <c r="T20" s="138"/>
      <c r="U20" s="138"/>
      <c r="V20" s="138"/>
      <c r="W20" s="138"/>
      <c r="X20" s="138"/>
      <c r="Y20" s="138"/>
      <c r="Z20" s="138"/>
      <c r="AA20" s="142"/>
      <c r="AB20" s="142"/>
      <c r="AC20" s="142"/>
      <c r="AD20" s="142"/>
      <c r="AE20" s="142"/>
      <c r="AF20" s="142"/>
      <c r="AG20" s="142"/>
      <c r="AH20" s="142"/>
      <c r="AI20" s="142"/>
      <c r="AJ20" s="142"/>
      <c r="AK20" s="142"/>
      <c r="AL20" s="142"/>
      <c r="AM20" s="142"/>
      <c r="AN20" s="142"/>
      <c r="AO20" s="142"/>
      <c r="AP20" s="142"/>
      <c r="AQ20" s="142"/>
      <c r="AR20" s="142"/>
      <c r="AS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X20" s="142"/>
      <c r="BY20" s="142"/>
      <c r="BZ20" s="142"/>
      <c r="CA20" s="142"/>
      <c r="CB20" s="142"/>
      <c r="CC20" s="142"/>
      <c r="CD20" s="142"/>
      <c r="CE20" s="142"/>
      <c r="CF20" s="142"/>
      <c r="CG20" s="142"/>
      <c r="CH20" s="142"/>
      <c r="CI20" s="142"/>
      <c r="CK20" s="142"/>
      <c r="CL20" s="142"/>
      <c r="CN20" s="142"/>
      <c r="CO20" s="142"/>
      <c r="CP20" s="142"/>
      <c r="CQ20" s="142"/>
      <c r="CR20" s="142"/>
      <c r="CS20" s="142"/>
      <c r="CT20" s="142"/>
      <c r="CU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GC20" s="140"/>
      <c r="GE20" s="140"/>
      <c r="GI20" s="140"/>
      <c r="GJ20" s="140"/>
      <c r="GK20" s="140"/>
      <c r="GM20" s="140"/>
      <c r="GN20" s="140"/>
      <c r="GO20" s="140"/>
      <c r="GP20" s="140"/>
      <c r="GQ20" s="140"/>
      <c r="GR20" s="140"/>
      <c r="GS20" s="140"/>
      <c r="GT20" s="140"/>
      <c r="GU20" s="140"/>
      <c r="GV20" s="140"/>
      <c r="GW20" s="140"/>
      <c r="GX20" s="140"/>
      <c r="GY20" s="140"/>
      <c r="GZ20" s="140"/>
      <c r="HA20" s="140"/>
      <c r="HB20" s="140"/>
    </row>
    <row r="21" spans="1:210" s="124" customFormat="1" ht="25.5" x14ac:dyDescent="0.25">
      <c r="A21" s="143" t="s">
        <v>136</v>
      </c>
      <c r="B21" s="144"/>
      <c r="C21" s="144"/>
      <c r="D21" s="144"/>
      <c r="E21" s="144"/>
      <c r="F21" s="146"/>
      <c r="G21" s="144"/>
      <c r="H21" s="144"/>
      <c r="I21" s="144"/>
      <c r="J21" s="144"/>
      <c r="K21" s="145"/>
      <c r="L21" s="145"/>
      <c r="M21" s="147"/>
      <c r="N21" s="145"/>
      <c r="P21" s="148"/>
      <c r="Q21" s="145"/>
      <c r="R21" s="145"/>
      <c r="T21" s="145"/>
      <c r="U21" s="145"/>
      <c r="V21" s="145"/>
      <c r="W21" s="145"/>
      <c r="X21" s="145"/>
      <c r="Y21" s="145"/>
      <c r="Z21" s="145"/>
      <c r="AA21" s="148"/>
      <c r="AB21" s="148"/>
      <c r="AC21" s="148"/>
      <c r="AD21" s="148"/>
      <c r="AE21" s="148"/>
      <c r="AF21" s="148"/>
      <c r="AG21" s="148"/>
      <c r="AH21" s="148"/>
      <c r="AI21" s="148"/>
      <c r="AJ21" s="148"/>
      <c r="AK21" s="148"/>
      <c r="AL21" s="148"/>
      <c r="AM21" s="148"/>
      <c r="AN21" s="148"/>
      <c r="AO21" s="148"/>
      <c r="AP21" s="148"/>
      <c r="AQ21" s="148"/>
      <c r="AR21" s="148"/>
      <c r="AS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X21" s="148"/>
      <c r="BY21" s="148"/>
      <c r="BZ21" s="148"/>
      <c r="CA21" s="148"/>
      <c r="CB21" s="148"/>
      <c r="CC21" s="148"/>
      <c r="CD21" s="148"/>
      <c r="CE21" s="148"/>
      <c r="CF21" s="148"/>
      <c r="CG21" s="148"/>
      <c r="CH21" s="148"/>
      <c r="CI21" s="148"/>
      <c r="CK21" s="148"/>
      <c r="CL21" s="148"/>
      <c r="CN21" s="148"/>
      <c r="CO21" s="148"/>
      <c r="CP21" s="148"/>
      <c r="CQ21" s="148"/>
      <c r="CR21" s="148"/>
      <c r="CS21" s="148"/>
      <c r="CT21" s="148"/>
      <c r="CU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GC21" s="147"/>
      <c r="GE21" s="147"/>
      <c r="GI21" s="147"/>
      <c r="GJ21" s="147"/>
      <c r="GK21" s="147"/>
      <c r="GM21" s="147"/>
      <c r="GN21" s="147"/>
      <c r="GO21" s="147"/>
      <c r="GP21" s="147"/>
      <c r="GQ21" s="147"/>
      <c r="GR21" s="147"/>
      <c r="GS21" s="147"/>
      <c r="GT21" s="147"/>
      <c r="GU21" s="147"/>
      <c r="GV21" s="147"/>
      <c r="GW21" s="147"/>
      <c r="GX21" s="147"/>
      <c r="GY21" s="147"/>
      <c r="GZ21" s="147"/>
      <c r="HA21" s="147"/>
      <c r="HB21" s="147"/>
    </row>
    <row r="22" spans="1:210" s="120" customFormat="1" x14ac:dyDescent="0.2">
      <c r="A22" s="116" t="s">
        <v>137</v>
      </c>
      <c r="B22" s="117"/>
      <c r="C22" s="117"/>
      <c r="D22" s="117"/>
      <c r="E22" s="118"/>
      <c r="F22" s="119"/>
      <c r="G22" s="117"/>
      <c r="H22" s="117"/>
      <c r="I22" s="117"/>
      <c r="J22" s="117"/>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row>
    <row r="23" spans="1:210" s="133" customFormat="1" ht="25.5" x14ac:dyDescent="0.2">
      <c r="A23" s="116" t="s">
        <v>138</v>
      </c>
      <c r="B23" s="130" t="s">
        <v>317</v>
      </c>
      <c r="C23" s="130" t="s">
        <v>330</v>
      </c>
      <c r="D23" s="130" t="s">
        <v>330</v>
      </c>
      <c r="E23" s="131"/>
      <c r="F23" s="132"/>
      <c r="G23" s="117"/>
      <c r="H23" s="130"/>
      <c r="I23" s="130"/>
      <c r="J23" s="130"/>
      <c r="K23" s="118"/>
      <c r="L23" s="131"/>
      <c r="M23" s="117"/>
      <c r="N23" s="131"/>
      <c r="O23" s="131"/>
      <c r="P23" s="131"/>
      <c r="Q23" s="130"/>
      <c r="R23" s="131"/>
      <c r="S23" s="130"/>
      <c r="T23" s="131"/>
      <c r="U23" s="131"/>
      <c r="V23" s="131"/>
      <c r="W23" s="131"/>
      <c r="X23" s="130"/>
      <c r="Y23" s="131"/>
      <c r="Z23" s="131"/>
      <c r="AA23" s="131"/>
      <c r="AB23" s="131"/>
      <c r="AC23" s="131"/>
      <c r="AD23" s="131"/>
      <c r="AE23" s="131"/>
      <c r="AF23" s="131"/>
      <c r="AG23" s="131"/>
      <c r="AH23" s="131"/>
      <c r="AI23" s="131"/>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row>
    <row r="24" spans="1:210" s="127" customFormat="1" ht="25.5" x14ac:dyDescent="0.2">
      <c r="A24" s="108" t="s">
        <v>139</v>
      </c>
      <c r="B24" s="124"/>
      <c r="C24" s="109"/>
      <c r="D24" s="110"/>
      <c r="E24" s="125"/>
      <c r="F24" s="126"/>
      <c r="G24" s="109"/>
      <c r="H24" s="124"/>
      <c r="I24" s="124"/>
      <c r="J24" s="124"/>
      <c r="K24" s="110"/>
      <c r="L24" s="125"/>
      <c r="M24" s="109"/>
      <c r="N24" s="125"/>
      <c r="O24" s="125"/>
      <c r="P24" s="125"/>
      <c r="Q24" s="110"/>
      <c r="R24" s="125"/>
      <c r="S24" s="109"/>
      <c r="T24" s="125"/>
      <c r="U24" s="125"/>
      <c r="V24" s="125"/>
      <c r="W24" s="125"/>
      <c r="X24" s="125"/>
      <c r="Y24" s="125"/>
      <c r="Z24" s="125"/>
      <c r="AA24" s="125"/>
      <c r="AB24" s="125"/>
      <c r="AC24" s="125"/>
      <c r="AD24" s="125"/>
      <c r="AE24" s="125"/>
      <c r="AF24" s="125"/>
      <c r="AG24" s="125"/>
      <c r="AH24" s="125"/>
      <c r="AI24" s="125"/>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row>
    <row r="25" spans="1:210" s="112" customFormat="1" x14ac:dyDescent="0.2">
      <c r="A25" s="108" t="s">
        <v>140</v>
      </c>
      <c r="B25" s="109"/>
      <c r="C25" s="109"/>
      <c r="D25" s="109"/>
      <c r="E25" s="110"/>
      <c r="F25" s="111"/>
      <c r="G25" s="109"/>
      <c r="H25" s="109"/>
      <c r="I25" s="109"/>
      <c r="J25" s="109"/>
      <c r="K25" s="110"/>
      <c r="L25" s="110"/>
      <c r="M25" s="109"/>
      <c r="N25" s="110"/>
      <c r="O25" s="110"/>
      <c r="P25" s="110"/>
      <c r="Q25" s="109"/>
      <c r="R25" s="110"/>
      <c r="S25" s="109"/>
      <c r="T25" s="110"/>
      <c r="U25" s="110"/>
      <c r="V25" s="110"/>
      <c r="W25" s="110"/>
      <c r="X25" s="110"/>
      <c r="Y25" s="110"/>
      <c r="Z25" s="110"/>
      <c r="AA25" s="110"/>
      <c r="AB25" s="110"/>
      <c r="AC25" s="110"/>
      <c r="AD25" s="110"/>
      <c r="AE25" s="110"/>
      <c r="AF25" s="110"/>
      <c r="AG25" s="110"/>
      <c r="AH25" s="110"/>
      <c r="AI25" s="110"/>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row>
    <row r="26" spans="1:210" s="120" customFormat="1" ht="103.5" customHeight="1" x14ac:dyDescent="0.2">
      <c r="A26" s="121" t="s">
        <v>141</v>
      </c>
      <c r="B26" s="117"/>
      <c r="C26" s="117"/>
      <c r="D26" s="117"/>
      <c r="E26" s="117"/>
      <c r="F26" s="149"/>
      <c r="G26" s="117"/>
      <c r="H26" s="117"/>
      <c r="I26" s="117"/>
      <c r="J26" s="117"/>
      <c r="K26" s="150"/>
      <c r="L26" s="117"/>
      <c r="M26" s="117"/>
      <c r="N26" s="117"/>
      <c r="O26" s="117"/>
      <c r="P26" s="117"/>
      <c r="Q26" s="117"/>
      <c r="R26" s="117"/>
      <c r="S26" s="117"/>
      <c r="T26" s="117"/>
      <c r="U26" s="117"/>
      <c r="V26" s="117"/>
      <c r="W26" s="117"/>
      <c r="X26" s="117"/>
      <c r="Y26" s="117"/>
      <c r="Z26" s="117"/>
      <c r="AA26" s="151"/>
      <c r="AB26" s="151"/>
      <c r="AC26" s="151"/>
      <c r="AD26" s="117"/>
      <c r="AE26" s="151"/>
      <c r="AF26" s="151"/>
      <c r="AG26" s="151"/>
      <c r="AH26" s="151"/>
      <c r="AI26" s="151"/>
      <c r="AJ26" s="121"/>
      <c r="AK26" s="152"/>
      <c r="AL26" s="152"/>
      <c r="AM26" s="152"/>
      <c r="AN26" s="152"/>
      <c r="AO26" s="152"/>
      <c r="AP26" s="152"/>
      <c r="AQ26" s="152"/>
      <c r="AR26" s="152"/>
      <c r="AS26" s="152"/>
      <c r="AU26" s="121"/>
      <c r="AV26" s="121"/>
      <c r="AW26" s="121"/>
      <c r="AX26" s="121"/>
      <c r="BL26" s="152"/>
      <c r="DS26" s="121"/>
      <c r="DT26" s="121"/>
      <c r="GC26" s="122"/>
      <c r="GD26" s="122"/>
      <c r="GE26" s="122"/>
      <c r="GF26" s="122"/>
      <c r="GG26" s="122"/>
      <c r="GH26" s="122"/>
      <c r="GI26" s="122"/>
      <c r="GJ26" s="122"/>
      <c r="GK26" s="123"/>
      <c r="GL26" s="122"/>
      <c r="GM26" s="122"/>
      <c r="GN26" s="122"/>
      <c r="GO26" s="122"/>
      <c r="GP26" s="122"/>
      <c r="GQ26" s="122"/>
      <c r="GR26" s="122"/>
      <c r="GS26" s="122"/>
      <c r="GT26" s="122"/>
      <c r="GU26" s="122"/>
      <c r="GV26" s="122"/>
      <c r="GW26" s="122"/>
      <c r="GX26" s="122"/>
      <c r="GY26" s="122"/>
      <c r="GZ26" s="122"/>
      <c r="HA26" s="153"/>
      <c r="HB26" s="153"/>
    </row>
    <row r="27" spans="1:210" s="120" customFormat="1" ht="38.25" x14ac:dyDescent="0.25">
      <c r="A27" s="116" t="s">
        <v>142</v>
      </c>
      <c r="B27" s="117" t="s">
        <v>332</v>
      </c>
      <c r="C27" s="117" t="s">
        <v>332</v>
      </c>
      <c r="D27" s="117" t="s">
        <v>332</v>
      </c>
      <c r="E27" s="118"/>
      <c r="F27" s="119"/>
      <c r="G27" s="117"/>
      <c r="H27" s="117"/>
      <c r="I27" s="117"/>
      <c r="J27" s="117"/>
      <c r="K27" s="118"/>
      <c r="L27" s="118"/>
      <c r="M27" s="118"/>
      <c r="N27" s="118"/>
      <c r="O27" s="118"/>
      <c r="P27" s="118"/>
      <c r="Q27" s="118"/>
      <c r="R27" s="118"/>
      <c r="S27" s="117"/>
      <c r="T27" s="118"/>
      <c r="U27" s="118"/>
      <c r="V27" s="118"/>
      <c r="W27" s="118"/>
      <c r="X27" s="117"/>
      <c r="Y27" s="118"/>
      <c r="Z27" s="118"/>
      <c r="AA27" s="118"/>
      <c r="AB27" s="118"/>
      <c r="AC27" s="118"/>
      <c r="AD27" s="118"/>
      <c r="AE27" s="118"/>
      <c r="AF27" s="118"/>
      <c r="AG27" s="118"/>
      <c r="AH27" s="118"/>
      <c r="AI27" s="118"/>
    </row>
    <row r="28" spans="1:210" s="154" customFormat="1" ht="12.75" customHeight="1" x14ac:dyDescent="0.2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row>
    <row r="29" spans="1:210" s="154" customFormat="1" ht="12.75" customHeight="1" x14ac:dyDescent="0.2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row>
    <row r="30" spans="1:210" s="154" customFormat="1" ht="12.75" customHeight="1" x14ac:dyDescent="0.2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row>
    <row r="31" spans="1:210" s="154" customFormat="1" ht="12.75" customHeight="1" x14ac:dyDescent="0.2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row>
    <row r="32" spans="1:210" s="154" customFormat="1" ht="12.75" customHeight="1" x14ac:dyDescent="0.2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row>
    <row r="33" spans="2:35" s="154" customFormat="1" ht="12.75" customHeight="1" x14ac:dyDescent="0.2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row>
    <row r="34" spans="2:35" s="154" customFormat="1" ht="12.75" customHeight="1" x14ac:dyDescent="0.2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row>
    <row r="35" spans="2:35" s="154" customFormat="1" ht="12.7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row>
    <row r="36" spans="2:35" s="154" customFormat="1" ht="12.75" customHeight="1" x14ac:dyDescent="0.2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row>
    <row r="37" spans="2:35" s="154" customFormat="1" ht="12.75" customHeight="1" x14ac:dyDescent="0.2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row>
    <row r="38" spans="2:35" s="154" customFormat="1" ht="12.75" customHeight="1"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row>
    <row r="39" spans="2:35" s="154" customFormat="1" ht="12.75" customHeight="1" x14ac:dyDescent="0.2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row>
    <row r="40" spans="2:35" s="154" customFormat="1" ht="12.75" customHeight="1" x14ac:dyDescent="0.2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row>
    <row r="50" spans="1:35" ht="12.75" customHeight="1" x14ac:dyDescent="0.2">
      <c r="A50" s="156" t="s">
        <v>143</v>
      </c>
    </row>
    <row r="51" spans="1:35" s="159" customFormat="1" ht="12.75" customHeight="1" x14ac:dyDescent="0.25">
      <c r="B51" s="160" t="s">
        <v>144</v>
      </c>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row>
    <row r="52" spans="1:35" ht="12.75" customHeight="1" x14ac:dyDescent="0.2">
      <c r="B52" s="161" t="s">
        <v>79</v>
      </c>
    </row>
    <row r="53" spans="1:35" ht="12.75" customHeight="1" x14ac:dyDescent="0.2">
      <c r="B53" s="162" t="s">
        <v>145</v>
      </c>
    </row>
    <row r="54" spans="1:35" ht="12.75" customHeight="1" x14ac:dyDescent="0.2">
      <c r="B54" s="162" t="s">
        <v>146</v>
      </c>
    </row>
    <row r="55" spans="1:35" ht="12.75" customHeight="1" x14ac:dyDescent="0.2">
      <c r="B55" s="162" t="s">
        <v>147</v>
      </c>
    </row>
    <row r="56" spans="1:35" ht="12.75" customHeight="1" x14ac:dyDescent="0.2">
      <c r="B56" s="162" t="s">
        <v>148</v>
      </c>
    </row>
    <row r="57" spans="1:35" ht="12.75" customHeight="1" x14ac:dyDescent="0.2">
      <c r="B57" s="162" t="s">
        <v>149</v>
      </c>
    </row>
    <row r="58" spans="1:35" ht="12.75" customHeight="1" x14ac:dyDescent="0.2">
      <c r="B58" s="162" t="s">
        <v>150</v>
      </c>
    </row>
    <row r="59" spans="1:35" ht="12.75" customHeight="1" x14ac:dyDescent="0.2">
      <c r="B59" s="162" t="s">
        <v>151</v>
      </c>
    </row>
    <row r="60" spans="1:35" ht="12.75" customHeight="1" x14ac:dyDescent="0.2">
      <c r="B60" s="162" t="s">
        <v>152</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A5" sqref="A5:XFD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9" t="s">
        <v>18</v>
      </c>
      <c r="B1" s="309"/>
      <c r="C1" s="309"/>
      <c r="D1" s="309"/>
      <c r="E1" s="309"/>
      <c r="F1" s="309"/>
      <c r="G1" s="309"/>
      <c r="H1" s="309"/>
      <c r="I1" s="309"/>
      <c r="J1" s="309"/>
      <c r="K1" s="309"/>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63" t="s">
        <v>153</v>
      </c>
      <c r="C2" s="164"/>
      <c r="D2" s="164"/>
      <c r="E2" s="164"/>
      <c r="F2" s="164"/>
      <c r="G2" s="164"/>
      <c r="H2" s="164"/>
    </row>
    <row r="3" spans="1:39" s="162" customFormat="1" ht="40.5" customHeight="1" x14ac:dyDescent="0.2">
      <c r="B3" s="165" t="s">
        <v>154</v>
      </c>
      <c r="C3" s="166" t="s">
        <v>155</v>
      </c>
      <c r="D3" s="166" t="s">
        <v>156</v>
      </c>
      <c r="E3" s="166" t="s">
        <v>86</v>
      </c>
      <c r="F3" s="166" t="s">
        <v>157</v>
      </c>
      <c r="G3" s="166" t="s">
        <v>158</v>
      </c>
      <c r="H3" s="166" t="s">
        <v>159</v>
      </c>
      <c r="I3" s="167" t="s">
        <v>17</v>
      </c>
      <c r="J3" s="166" t="s">
        <v>160</v>
      </c>
      <c r="K3" s="166" t="s">
        <v>161</v>
      </c>
    </row>
    <row r="4" spans="1:39" s="162" customFormat="1" x14ac:dyDescent="0.2">
      <c r="B4" s="59" t="s">
        <v>441</v>
      </c>
      <c r="C4" s="45" t="s">
        <v>362</v>
      </c>
      <c r="D4" s="168">
        <v>1</v>
      </c>
      <c r="E4" s="168">
        <v>1</v>
      </c>
      <c r="F4" s="168">
        <v>3</v>
      </c>
      <c r="G4" s="168">
        <v>1</v>
      </c>
      <c r="H4" s="169">
        <v>1</v>
      </c>
      <c r="I4" s="170" t="str">
        <f t="shared" ref="I4" si="0">IF(D4&lt;&gt;"",D4&amp;","&amp;E4&amp;","&amp;F4&amp;","&amp;G4&amp;","&amp;H4,"0,0,0,0,0")</f>
        <v>1,1,3,1,1</v>
      </c>
      <c r="J4" s="171" t="str">
        <f>IF(MAX(D4:H4)&gt;=5, "Requirements not met", "Requirements met")</f>
        <v>Requirements met</v>
      </c>
      <c r="K4" s="172" t="str">
        <f>IF(MAX(D4:H4)&gt;=5, "Not OK", "OK")</f>
        <v>OK</v>
      </c>
    </row>
    <row r="5" spans="1:39" s="162" customFormat="1" ht="12.75" customHeight="1" x14ac:dyDescent="0.2">
      <c r="B5" s="173" t="s">
        <v>73</v>
      </c>
      <c r="C5" s="174"/>
      <c r="D5" s="174"/>
      <c r="E5" s="174"/>
      <c r="F5" s="174"/>
      <c r="G5" s="174"/>
      <c r="H5" s="174"/>
      <c r="I5" s="175" t="str">
        <f>MAX(D4:D4)&amp;","&amp;MAX(E4:E4)&amp;","&amp;MAX(F4:F4)&amp;","&amp;MAX(G4:G4)&amp;","&amp;MAX(H4:H4)</f>
        <v>1,1,3,1,1</v>
      </c>
      <c r="J5" s="341"/>
      <c r="K5" s="341"/>
    </row>
    <row r="6" spans="1:39" ht="20.25" x14ac:dyDescent="0.3">
      <c r="B6" s="11"/>
      <c r="C6" s="11"/>
      <c r="D6" s="11"/>
      <c r="E6" s="11"/>
      <c r="F6" s="11"/>
      <c r="G6" s="11"/>
      <c r="H6" s="11"/>
      <c r="I6" s="76"/>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1:39" ht="20.25" x14ac:dyDescent="0.3">
      <c r="A7" s="163" t="s">
        <v>162</v>
      </c>
      <c r="C7" s="11"/>
      <c r="D7" s="11"/>
      <c r="E7" s="11"/>
      <c r="F7" s="11"/>
      <c r="G7" s="11"/>
      <c r="H7" s="76"/>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9" s="177" customFormat="1" ht="13.5" thickBot="1" x14ac:dyDescent="0.25">
      <c r="A8" s="176" t="s">
        <v>163</v>
      </c>
    </row>
    <row r="9" spans="1:39" ht="17.25" customHeight="1" thickBot="1" x14ac:dyDescent="0.25">
      <c r="B9" s="342" t="s">
        <v>164</v>
      </c>
      <c r="C9" s="344" t="s">
        <v>165</v>
      </c>
      <c r="D9" s="345"/>
      <c r="E9" s="345"/>
      <c r="F9" s="345"/>
      <c r="G9" s="346"/>
    </row>
    <row r="10" spans="1:39" ht="13.5" thickBot="1" x14ac:dyDescent="0.25">
      <c r="B10" s="343"/>
      <c r="C10" s="178">
        <v>1</v>
      </c>
      <c r="D10" s="178">
        <v>2</v>
      </c>
      <c r="E10" s="178">
        <v>3</v>
      </c>
      <c r="F10" s="178">
        <v>4</v>
      </c>
      <c r="G10" s="178">
        <v>5</v>
      </c>
    </row>
    <row r="11" spans="1:39" ht="72.75" thickBot="1" x14ac:dyDescent="0.25">
      <c r="B11" s="347" t="s">
        <v>166</v>
      </c>
      <c r="C11" s="179" t="s">
        <v>167</v>
      </c>
      <c r="D11" s="179" t="s">
        <v>168</v>
      </c>
      <c r="E11" s="179" t="s">
        <v>169</v>
      </c>
      <c r="F11" s="179" t="s">
        <v>170</v>
      </c>
      <c r="G11" s="179" t="s">
        <v>171</v>
      </c>
    </row>
    <row r="12" spans="1:39" ht="24" customHeight="1" thickBot="1" x14ac:dyDescent="0.25">
      <c r="B12" s="348"/>
      <c r="C12" s="350" t="s">
        <v>172</v>
      </c>
      <c r="D12" s="351"/>
      <c r="E12" s="350" t="s">
        <v>173</v>
      </c>
      <c r="F12" s="352"/>
      <c r="G12" s="351"/>
    </row>
    <row r="13" spans="1:39" ht="36.75" thickBot="1" x14ac:dyDescent="0.25">
      <c r="B13" s="349"/>
      <c r="C13" s="180" t="s">
        <v>174</v>
      </c>
      <c r="D13" s="353" t="s">
        <v>175</v>
      </c>
      <c r="E13" s="354"/>
      <c r="F13" s="355" t="s">
        <v>176</v>
      </c>
      <c r="G13" s="356"/>
    </row>
    <row r="14" spans="1:39" ht="60.75" thickBot="1" x14ac:dyDescent="0.25">
      <c r="B14" s="181" t="s">
        <v>86</v>
      </c>
      <c r="C14" s="179" t="s">
        <v>177</v>
      </c>
      <c r="D14" s="179" t="s">
        <v>178</v>
      </c>
      <c r="E14" s="179" t="s">
        <v>179</v>
      </c>
      <c r="F14" s="179" t="s">
        <v>180</v>
      </c>
      <c r="G14" s="179" t="s">
        <v>181</v>
      </c>
    </row>
    <row r="15" spans="1:39" ht="44.25" customHeight="1" thickBot="1" x14ac:dyDescent="0.25">
      <c r="B15" s="181" t="s">
        <v>157</v>
      </c>
      <c r="C15" s="179" t="s">
        <v>182</v>
      </c>
      <c r="D15" s="179" t="s">
        <v>183</v>
      </c>
      <c r="E15" s="179" t="s">
        <v>184</v>
      </c>
      <c r="F15" s="179" t="s">
        <v>185</v>
      </c>
      <c r="G15" s="179" t="s">
        <v>186</v>
      </c>
    </row>
    <row r="16" spans="1:39" ht="44.25" customHeight="1" thickBot="1" x14ac:dyDescent="0.25">
      <c r="B16" s="181" t="s">
        <v>158</v>
      </c>
      <c r="C16" s="179" t="s">
        <v>187</v>
      </c>
      <c r="D16" s="179" t="s">
        <v>188</v>
      </c>
      <c r="E16" s="179" t="s">
        <v>189</v>
      </c>
      <c r="F16" s="179" t="s">
        <v>190</v>
      </c>
      <c r="G16" s="179" t="s">
        <v>191</v>
      </c>
    </row>
    <row r="17" spans="1:18" ht="44.25" customHeight="1" thickBot="1" x14ac:dyDescent="0.25">
      <c r="B17" s="181" t="s">
        <v>192</v>
      </c>
      <c r="C17" s="179" t="s">
        <v>193</v>
      </c>
      <c r="D17" s="350" t="s">
        <v>194</v>
      </c>
      <c r="E17" s="351"/>
      <c r="F17" s="179" t="s">
        <v>195</v>
      </c>
      <c r="G17" s="179" t="s">
        <v>196</v>
      </c>
    </row>
    <row r="18" spans="1:18" x14ac:dyDescent="0.2">
      <c r="B18" s="182"/>
      <c r="C18" s="183"/>
      <c r="D18" s="183"/>
      <c r="E18" s="183"/>
      <c r="F18" s="183"/>
      <c r="G18" s="183"/>
    </row>
    <row r="19" spans="1:18" customFormat="1" ht="15" x14ac:dyDescent="0.25">
      <c r="A19" s="184" t="s">
        <v>197</v>
      </c>
      <c r="C19" s="185"/>
      <c r="D19" s="185"/>
      <c r="E19" s="185"/>
      <c r="F19" s="185"/>
      <c r="G19" s="185"/>
      <c r="H19" s="185"/>
      <c r="I19" s="185"/>
      <c r="J19" s="185"/>
      <c r="K19" s="185"/>
      <c r="L19" s="185"/>
      <c r="M19" s="185"/>
      <c r="N19" s="185"/>
      <c r="O19" s="185"/>
      <c r="P19" s="185"/>
      <c r="Q19" s="185"/>
      <c r="R19" s="185"/>
    </row>
    <row r="20" spans="1:18" customFormat="1" ht="15" x14ac:dyDescent="0.25">
      <c r="B20" s="186" t="s">
        <v>198</v>
      </c>
      <c r="C20" s="187"/>
      <c r="D20" s="187"/>
      <c r="E20" s="187"/>
      <c r="F20" s="187"/>
      <c r="G20" s="187"/>
      <c r="H20" s="188"/>
      <c r="I20" s="185"/>
      <c r="J20" s="185"/>
      <c r="K20" s="185"/>
      <c r="L20" s="185"/>
      <c r="M20" s="185"/>
      <c r="N20" s="185"/>
      <c r="O20" s="185"/>
      <c r="P20" s="185"/>
      <c r="Q20" s="185"/>
      <c r="R20" s="185"/>
    </row>
    <row r="21" spans="1:18" customFormat="1" ht="65.25" customHeight="1" x14ac:dyDescent="0.25">
      <c r="B21" s="189"/>
      <c r="C21" s="322" t="s">
        <v>199</v>
      </c>
      <c r="D21" s="323"/>
      <c r="E21" s="323"/>
      <c r="F21" s="323"/>
      <c r="G21" s="323"/>
      <c r="H21" s="324"/>
      <c r="N21" s="190"/>
      <c r="O21" s="190"/>
      <c r="P21" s="190"/>
      <c r="Q21" s="190"/>
      <c r="R21" s="190"/>
    </row>
    <row r="22" spans="1:18" customFormat="1" ht="15" x14ac:dyDescent="0.25">
      <c r="B22" s="189"/>
      <c r="C22" s="191" t="s">
        <v>200</v>
      </c>
      <c r="D22" s="192"/>
      <c r="E22" s="192"/>
      <c r="F22" s="192"/>
      <c r="G22" s="192"/>
      <c r="H22" s="193"/>
      <c r="I22" s="185"/>
      <c r="J22" s="185"/>
      <c r="K22" s="185"/>
      <c r="L22" s="185"/>
      <c r="M22" s="185"/>
      <c r="N22" s="185"/>
      <c r="O22" s="185"/>
      <c r="P22" s="185"/>
      <c r="Q22" s="185"/>
      <c r="R22" s="185"/>
    </row>
    <row r="23" spans="1:18" customFormat="1" ht="15" x14ac:dyDescent="0.25">
      <c r="B23" s="189"/>
      <c r="C23" s="194" t="s">
        <v>201</v>
      </c>
      <c r="D23" s="195"/>
      <c r="E23" s="195"/>
      <c r="F23" s="195"/>
      <c r="G23" s="195"/>
      <c r="H23" s="196"/>
      <c r="I23" s="185"/>
      <c r="J23" s="185"/>
      <c r="K23" s="185"/>
      <c r="L23" s="185"/>
      <c r="M23" s="185"/>
      <c r="N23" s="185"/>
      <c r="O23" s="185"/>
      <c r="P23" s="185"/>
      <c r="Q23" s="185"/>
      <c r="R23" s="185"/>
    </row>
    <row r="24" spans="1:18" customFormat="1" ht="15" x14ac:dyDescent="0.25">
      <c r="B24" s="189"/>
      <c r="C24" s="194" t="s">
        <v>202</v>
      </c>
      <c r="D24" s="195"/>
      <c r="E24" s="195"/>
      <c r="F24" s="195"/>
      <c r="G24" s="195"/>
      <c r="H24" s="196"/>
      <c r="I24" s="185"/>
      <c r="J24" s="185"/>
      <c r="K24" s="185"/>
      <c r="L24" s="185"/>
      <c r="M24" s="185"/>
      <c r="N24" s="185"/>
      <c r="O24" s="185"/>
      <c r="P24" s="185"/>
      <c r="Q24" s="185"/>
      <c r="R24" s="185"/>
    </row>
    <row r="25" spans="1:18" customFormat="1" ht="15" x14ac:dyDescent="0.25">
      <c r="B25" s="189"/>
      <c r="C25" s="194" t="s">
        <v>203</v>
      </c>
      <c r="D25" s="195"/>
      <c r="E25" s="195"/>
      <c r="F25" s="195"/>
      <c r="G25" s="195"/>
      <c r="H25" s="196"/>
      <c r="I25" s="185"/>
      <c r="J25" s="185"/>
      <c r="K25" s="185"/>
      <c r="L25" s="185"/>
      <c r="M25" s="185"/>
      <c r="N25" s="185"/>
      <c r="O25" s="185"/>
      <c r="P25" s="185"/>
      <c r="Q25" s="185"/>
      <c r="R25" s="185"/>
    </row>
    <row r="26" spans="1:18" customFormat="1" ht="15" x14ac:dyDescent="0.25">
      <c r="B26" s="189"/>
      <c r="C26" s="194" t="s">
        <v>204</v>
      </c>
      <c r="D26" s="195"/>
      <c r="E26" s="195"/>
      <c r="F26" s="195"/>
      <c r="G26" s="195"/>
      <c r="H26" s="196"/>
      <c r="I26" s="185"/>
      <c r="J26" s="185"/>
      <c r="K26" s="185"/>
      <c r="L26" s="185"/>
      <c r="M26" s="185"/>
      <c r="N26" s="185"/>
      <c r="O26" s="185"/>
      <c r="P26" s="185"/>
      <c r="Q26" s="185"/>
      <c r="R26" s="185"/>
    </row>
    <row r="27" spans="1:18" customFormat="1" ht="41.25" customHeight="1" x14ac:dyDescent="0.25">
      <c r="B27" s="189"/>
      <c r="C27" s="338" t="s">
        <v>205</v>
      </c>
      <c r="D27" s="339"/>
      <c r="E27" s="339"/>
      <c r="F27" s="339"/>
      <c r="G27" s="339"/>
      <c r="H27" s="340"/>
      <c r="N27" s="197"/>
      <c r="O27" s="197"/>
      <c r="P27" s="197"/>
      <c r="Q27" s="185"/>
      <c r="R27" s="185"/>
    </row>
    <row r="28" spans="1:18" customFormat="1" ht="38.25" customHeight="1" x14ac:dyDescent="0.25">
      <c r="B28" s="198"/>
      <c r="C28" s="322" t="s">
        <v>206</v>
      </c>
      <c r="D28" s="323"/>
      <c r="E28" s="323"/>
      <c r="F28" s="323"/>
      <c r="G28" s="323"/>
      <c r="H28" s="324"/>
      <c r="N28" s="190"/>
      <c r="O28" s="190"/>
      <c r="P28" s="190"/>
      <c r="Q28" s="190"/>
      <c r="R28" s="185"/>
    </row>
    <row r="29" spans="1:18" customFormat="1" ht="43.5" customHeight="1" x14ac:dyDescent="0.25">
      <c r="B29" s="322" t="s">
        <v>207</v>
      </c>
      <c r="C29" s="323"/>
      <c r="D29" s="323"/>
      <c r="E29" s="323"/>
      <c r="F29" s="323"/>
      <c r="G29" s="323"/>
      <c r="H29" s="324"/>
      <c r="I29" s="185"/>
      <c r="J29" s="185"/>
      <c r="K29" s="185"/>
      <c r="L29" s="185"/>
      <c r="M29" s="185"/>
      <c r="N29" s="185"/>
      <c r="O29" s="185"/>
      <c r="P29" s="185"/>
      <c r="Q29" s="185"/>
      <c r="R29" s="185"/>
    </row>
    <row r="30" spans="1:18" customFormat="1" ht="49.5" customHeight="1" x14ac:dyDescent="0.25">
      <c r="B30" s="322" t="s">
        <v>208</v>
      </c>
      <c r="C30" s="323"/>
      <c r="D30" s="323"/>
      <c r="E30" s="323"/>
      <c r="F30" s="323"/>
      <c r="G30" s="323"/>
      <c r="H30" s="324"/>
      <c r="I30" s="199"/>
    </row>
    <row r="31" spans="1:18" customFormat="1" ht="46.5" customHeight="1" x14ac:dyDescent="0.25">
      <c r="B31" s="322" t="s">
        <v>209</v>
      </c>
      <c r="C31" s="323"/>
      <c r="D31" s="323"/>
      <c r="E31" s="323"/>
      <c r="F31" s="323"/>
      <c r="G31" s="323"/>
      <c r="H31" s="324"/>
      <c r="I31" s="199"/>
    </row>
    <row r="32" spans="1:18" customFormat="1" ht="30" customHeight="1" x14ac:dyDescent="0.25">
      <c r="B32" s="322" t="s">
        <v>210</v>
      </c>
      <c r="C32" s="323"/>
      <c r="D32" s="323"/>
      <c r="E32" s="323"/>
      <c r="F32" s="323"/>
      <c r="G32" s="323"/>
      <c r="H32" s="324"/>
      <c r="I32" s="199"/>
    </row>
    <row r="33" spans="1:9" customFormat="1" ht="15" customHeight="1" x14ac:dyDescent="0.25">
      <c r="A33" s="200" t="s">
        <v>211</v>
      </c>
      <c r="B33" s="200"/>
      <c r="I33" s="201"/>
    </row>
    <row r="34" spans="1:9" customFormat="1" ht="30" customHeight="1" x14ac:dyDescent="0.25">
      <c r="B34" s="325" t="s">
        <v>212</v>
      </c>
      <c r="C34" s="326"/>
      <c r="D34" s="326"/>
      <c r="E34" s="326"/>
      <c r="F34" s="326"/>
      <c r="G34" s="326"/>
      <c r="H34" s="327"/>
    </row>
    <row r="35" spans="1:9" customFormat="1" ht="12.75" customHeight="1" x14ac:dyDescent="0.25">
      <c r="B35" s="328" t="s">
        <v>213</v>
      </c>
      <c r="C35" s="329"/>
      <c r="D35" s="329"/>
      <c r="E35" s="329"/>
      <c r="F35" s="329"/>
      <c r="G35" s="202"/>
      <c r="H35" s="203"/>
    </row>
    <row r="36" spans="1:9" customFormat="1" ht="29.25" customHeight="1" x14ac:dyDescent="0.25">
      <c r="B36" s="330" t="s">
        <v>214</v>
      </c>
      <c r="C36" s="331"/>
      <c r="D36" s="331"/>
      <c r="E36" s="331"/>
      <c r="F36" s="331"/>
      <c r="G36" s="331"/>
      <c r="H36" s="332"/>
    </row>
    <row r="37" spans="1:9" customFormat="1" ht="15" customHeight="1" x14ac:dyDescent="0.25">
      <c r="B37" s="204" t="s">
        <v>215</v>
      </c>
      <c r="C37" s="202"/>
      <c r="D37" s="202"/>
      <c r="E37" s="202"/>
      <c r="F37" s="202"/>
      <c r="G37" s="202"/>
      <c r="H37" s="203"/>
    </row>
    <row r="38" spans="1:9" customFormat="1" ht="30.75" customHeight="1" x14ac:dyDescent="0.25">
      <c r="B38" s="330" t="s">
        <v>216</v>
      </c>
      <c r="C38" s="331"/>
      <c r="D38" s="331"/>
      <c r="E38" s="331"/>
      <c r="F38" s="331"/>
      <c r="G38" s="331"/>
      <c r="H38" s="332"/>
    </row>
    <row r="39" spans="1:9" customFormat="1" ht="12.75" customHeight="1" x14ac:dyDescent="0.25">
      <c r="B39" s="333" t="s">
        <v>217</v>
      </c>
      <c r="C39" s="334"/>
      <c r="D39" s="334"/>
      <c r="E39" s="334"/>
      <c r="F39" s="334"/>
      <c r="G39" s="334"/>
      <c r="H39" s="203"/>
    </row>
    <row r="40" spans="1:9" customFormat="1" ht="35.25" customHeight="1" x14ac:dyDescent="0.25">
      <c r="B40" s="330" t="s">
        <v>218</v>
      </c>
      <c r="C40" s="331"/>
      <c r="D40" s="331"/>
      <c r="E40" s="331"/>
      <c r="F40" s="331"/>
      <c r="G40" s="331"/>
      <c r="H40" s="332"/>
    </row>
    <row r="41" spans="1:9" customFormat="1" ht="24.75" customHeight="1" x14ac:dyDescent="0.25">
      <c r="B41" s="335" t="s">
        <v>219</v>
      </c>
      <c r="C41" s="336"/>
      <c r="D41" s="336"/>
      <c r="E41" s="336"/>
      <c r="F41" s="336"/>
      <c r="G41" s="336"/>
      <c r="H41" s="337"/>
    </row>
    <row r="42" spans="1:9" customFormat="1" ht="27.75" customHeight="1" x14ac:dyDescent="0.25">
      <c r="B42" s="338" t="s">
        <v>220</v>
      </c>
      <c r="C42" s="339"/>
      <c r="D42" s="339"/>
      <c r="E42" s="339"/>
      <c r="F42" s="339"/>
      <c r="G42" s="339"/>
      <c r="H42" s="340"/>
    </row>
    <row r="43" spans="1:9" customFormat="1" ht="21" customHeight="1" x14ac:dyDescent="0.25">
      <c r="B43" s="322" t="s">
        <v>221</v>
      </c>
      <c r="C43" s="323"/>
      <c r="D43" s="323"/>
      <c r="E43" s="323"/>
      <c r="F43" s="323"/>
      <c r="G43" s="323"/>
      <c r="H43" s="324"/>
    </row>
    <row r="44" spans="1:9" customFormat="1" ht="26.25" customHeight="1" x14ac:dyDescent="0.25">
      <c r="B44" s="321" t="s">
        <v>222</v>
      </c>
      <c r="C44" s="321"/>
      <c r="D44" s="321"/>
      <c r="E44" s="321"/>
      <c r="F44" s="321"/>
      <c r="G44" s="321"/>
      <c r="H44" s="321"/>
    </row>
  </sheetData>
  <mergeCells count="27">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 ref="B44:H44"/>
    <mergeCell ref="B31:H31"/>
    <mergeCell ref="B32:H32"/>
    <mergeCell ref="B34:H34"/>
    <mergeCell ref="B35:F35"/>
    <mergeCell ref="B36:H36"/>
    <mergeCell ref="B38:H38"/>
    <mergeCell ref="B39:G39"/>
    <mergeCell ref="B40:H40"/>
    <mergeCell ref="B41:H41"/>
    <mergeCell ref="B42:H42"/>
    <mergeCell ref="B43:H43"/>
  </mergeCells>
  <conditionalFormatting sqref="J4:K4">
    <cfRule type="expression" dxfId="1" priority="5">
      <formula>MAX(D4:H4)&gt;=5</formula>
    </cfRule>
  </conditionalFormatting>
  <conditionalFormatting sqref="I5">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96"/>
  <sheetViews>
    <sheetView topLeftCell="A43" workbookViewId="0">
      <selection activeCell="D58" sqref="D58"/>
    </sheetView>
  </sheetViews>
  <sheetFormatPr defaultRowHeight="15" x14ac:dyDescent="0.25"/>
  <cols>
    <col min="1" max="1" width="11.85546875" bestFit="1" customWidth="1"/>
    <col min="2" max="2" width="38" customWidth="1"/>
    <col min="3" max="16" width="17.140625" customWidth="1"/>
  </cols>
  <sheetData>
    <row r="1" spans="1:16" x14ac:dyDescent="0.25">
      <c r="C1" s="357" t="s">
        <v>447</v>
      </c>
      <c r="D1" s="357"/>
      <c r="E1" s="357"/>
      <c r="F1" s="357"/>
      <c r="G1" s="357"/>
      <c r="H1" s="357"/>
      <c r="I1" s="357" t="s">
        <v>322</v>
      </c>
      <c r="J1" s="357"/>
      <c r="K1" s="357" t="s">
        <v>450</v>
      </c>
      <c r="L1" s="357"/>
      <c r="M1" s="357"/>
      <c r="N1" s="357"/>
      <c r="O1" s="357"/>
      <c r="P1" s="357"/>
    </row>
    <row r="2" spans="1:16" s="222" customFormat="1" ht="45" x14ac:dyDescent="0.25">
      <c r="B2" s="222" t="s">
        <v>260</v>
      </c>
      <c r="C2" s="222" t="s">
        <v>240</v>
      </c>
      <c r="D2" s="222" t="s">
        <v>241</v>
      </c>
      <c r="E2" s="222" t="s">
        <v>242</v>
      </c>
      <c r="F2" s="222" t="s">
        <v>243</v>
      </c>
      <c r="G2" s="222" t="s">
        <v>225</v>
      </c>
      <c r="H2" s="222" t="s">
        <v>226</v>
      </c>
      <c r="I2" s="222" t="s">
        <v>449</v>
      </c>
      <c r="J2" s="222" t="s">
        <v>448</v>
      </c>
      <c r="K2" s="222" t="s">
        <v>240</v>
      </c>
      <c r="L2" s="222" t="s">
        <v>241</v>
      </c>
      <c r="M2" s="222" t="s">
        <v>242</v>
      </c>
      <c r="N2" s="222" t="s">
        <v>243</v>
      </c>
      <c r="O2" s="222" t="s">
        <v>225</v>
      </c>
      <c r="P2" s="222" t="s">
        <v>226</v>
      </c>
    </row>
    <row r="3" spans="1:16" x14ac:dyDescent="0.25">
      <c r="A3" t="s">
        <v>273</v>
      </c>
      <c r="B3" t="s">
        <v>227</v>
      </c>
      <c r="C3">
        <v>1.1285450000000001E-2</v>
      </c>
      <c r="D3">
        <v>9.0421330000000008E-3</v>
      </c>
      <c r="E3">
        <v>1.9348609999999999E-2</v>
      </c>
      <c r="F3">
        <v>1.6624480000000001E-2</v>
      </c>
      <c r="G3">
        <v>1.8668799999999999E-2</v>
      </c>
      <c r="H3">
        <v>1.7204919999999999E-2</v>
      </c>
      <c r="I3">
        <v>1.4137439999999999E-2</v>
      </c>
      <c r="J3">
        <v>1.5999670000000001E-2</v>
      </c>
      <c r="K3">
        <v>-5.1105559999999996E-3</v>
      </c>
      <c r="L3">
        <v>-4.2062899999999997E-3</v>
      </c>
      <c r="M3">
        <v>-4.755362E-3</v>
      </c>
      <c r="N3">
        <v>-4.9042000000000001E-3</v>
      </c>
      <c r="O3">
        <v>-4.7071500000000002E-3</v>
      </c>
      <c r="P3">
        <v>-1.5232609999999999E-3</v>
      </c>
    </row>
    <row r="4" spans="1:16" x14ac:dyDescent="0.25">
      <c r="A4" t="s">
        <v>274</v>
      </c>
      <c r="B4" t="s">
        <v>228</v>
      </c>
      <c r="C4">
        <v>-9.7930059999999999E-3</v>
      </c>
      <c r="D4">
        <v>3.5972230000000001E-2</v>
      </c>
      <c r="E4">
        <v>4.9107090000000001E-3</v>
      </c>
      <c r="F4">
        <v>2.0097250000000001E-2</v>
      </c>
      <c r="G4">
        <v>2.098568E-2</v>
      </c>
      <c r="H4">
        <v>-6.1134130000000005E-4</v>
      </c>
      <c r="I4">
        <v>3.3403349999999998E-2</v>
      </c>
      <c r="J4">
        <v>5.8810260000000003E-2</v>
      </c>
      <c r="K4">
        <v>1.430651E-2</v>
      </c>
      <c r="L4">
        <v>1.17751E-2</v>
      </c>
      <c r="M4">
        <v>1.331218E-2</v>
      </c>
      <c r="N4">
        <v>1.3728840000000001E-2</v>
      </c>
      <c r="O4">
        <v>1.317721E-2</v>
      </c>
      <c r="P4">
        <v>4.2642219999999998E-3</v>
      </c>
    </row>
    <row r="5" spans="1:16" x14ac:dyDescent="0.25">
      <c r="A5" t="s">
        <v>277</v>
      </c>
      <c r="B5" t="s">
        <v>229</v>
      </c>
      <c r="C5">
        <v>5.1061849999999999E-2</v>
      </c>
      <c r="D5">
        <v>4.2940449999999998E-2</v>
      </c>
      <c r="E5">
        <v>4.6196939999999999E-2</v>
      </c>
      <c r="F5">
        <v>4.8676230000000001E-2</v>
      </c>
      <c r="G5">
        <v>3.710198E-2</v>
      </c>
      <c r="H5">
        <v>5.1463139999999997E-2</v>
      </c>
      <c r="I5">
        <v>0.1020599</v>
      </c>
      <c r="J5">
        <v>9.4788700000000004E-2</v>
      </c>
      <c r="K5">
        <v>-2.926693E-2</v>
      </c>
      <c r="L5">
        <v>-2.4088419999999999E-2</v>
      </c>
      <c r="M5">
        <v>-2.7232820000000001E-2</v>
      </c>
      <c r="N5">
        <v>-2.8085180000000001E-2</v>
      </c>
      <c r="O5">
        <v>-2.695672E-2</v>
      </c>
      <c r="P5">
        <v>-8.7233510000000007E-3</v>
      </c>
    </row>
    <row r="6" spans="1:16" x14ac:dyDescent="0.25">
      <c r="A6" t="s">
        <v>279</v>
      </c>
      <c r="B6" t="s">
        <v>230</v>
      </c>
      <c r="C6">
        <v>3.8635500000000003E-2</v>
      </c>
      <c r="D6">
        <v>0.182199</v>
      </c>
      <c r="E6">
        <v>9.5027050000000002E-2</v>
      </c>
      <c r="F6">
        <v>7.1397139999999998E-2</v>
      </c>
      <c r="G6">
        <v>0.1026812</v>
      </c>
      <c r="H6">
        <v>0.60816329999999996</v>
      </c>
      <c r="I6">
        <v>0.16203809999999999</v>
      </c>
      <c r="J6">
        <v>0.43862190000000001</v>
      </c>
    </row>
    <row r="7" spans="1:16" x14ac:dyDescent="0.25">
      <c r="A7" t="s">
        <v>280</v>
      </c>
      <c r="B7" t="s">
        <v>231</v>
      </c>
      <c r="C7">
        <v>0.93395700000000004</v>
      </c>
      <c r="D7">
        <v>0.71273220000000004</v>
      </c>
      <c r="E7">
        <v>0.83611409999999997</v>
      </c>
      <c r="F7">
        <v>0.89543150000000005</v>
      </c>
      <c r="G7">
        <v>0.8341248</v>
      </c>
      <c r="H7">
        <v>0.55426980000000003</v>
      </c>
      <c r="I7">
        <v>0.77017469999999999</v>
      </c>
      <c r="J7">
        <v>0.62590599999999996</v>
      </c>
      <c r="K7">
        <v>-0.60050300000000001</v>
      </c>
      <c r="L7">
        <v>-0.49424950000000001</v>
      </c>
      <c r="M7">
        <v>-0.55876680000000001</v>
      </c>
      <c r="N7">
        <v>-0.57625559999999998</v>
      </c>
      <c r="O7">
        <v>-0.55310179999999998</v>
      </c>
      <c r="P7">
        <v>-0.1789869</v>
      </c>
    </row>
    <row r="8" spans="1:16" x14ac:dyDescent="0.25">
      <c r="A8" t="s">
        <v>281</v>
      </c>
      <c r="B8" t="s">
        <v>232</v>
      </c>
      <c r="C8">
        <v>1.3948179999999999</v>
      </c>
      <c r="D8">
        <v>1.2671509999999999</v>
      </c>
      <c r="E8">
        <v>1.3628530000000001</v>
      </c>
      <c r="F8">
        <v>1.30721</v>
      </c>
      <c r="G8">
        <v>1.343952</v>
      </c>
      <c r="H8">
        <v>0.856742</v>
      </c>
      <c r="I8">
        <v>1.305504</v>
      </c>
      <c r="J8">
        <v>0.9661151</v>
      </c>
      <c r="K8">
        <v>-1.148566</v>
      </c>
      <c r="L8">
        <v>-0.94533800000000001</v>
      </c>
      <c r="M8">
        <v>-1.0687390000000001</v>
      </c>
      <c r="N8">
        <v>-1.1021890000000001</v>
      </c>
      <c r="O8">
        <v>-1.057903</v>
      </c>
      <c r="P8">
        <v>-0.34234360000000003</v>
      </c>
    </row>
    <row r="9" spans="1:16" x14ac:dyDescent="0.25">
      <c r="A9" t="s">
        <v>275</v>
      </c>
      <c r="B9" t="s">
        <v>233</v>
      </c>
      <c r="C9">
        <v>-2.0346230000000002E-3</v>
      </c>
      <c r="D9">
        <v>1.1549240000000001E-2</v>
      </c>
      <c r="E9">
        <v>2.08997E-3</v>
      </c>
      <c r="F9">
        <v>1.313479E-2</v>
      </c>
      <c r="G9">
        <v>2.364809E-2</v>
      </c>
      <c r="H9">
        <v>4.5937239999999997E-2</v>
      </c>
      <c r="I9">
        <v>1.2050679999999999E-2</v>
      </c>
      <c r="J9">
        <v>3.2053940000000003E-2</v>
      </c>
      <c r="K9">
        <v>4.0153950000000001E-2</v>
      </c>
      <c r="L9">
        <v>3.304907E-2</v>
      </c>
      <c r="M9">
        <v>3.7363159999999999E-2</v>
      </c>
      <c r="N9">
        <v>3.8532589999999999E-2</v>
      </c>
      <c r="O9">
        <v>3.6984360000000001E-2</v>
      </c>
      <c r="P9">
        <v>1.1968350000000001E-2</v>
      </c>
    </row>
    <row r="10" spans="1:16" x14ac:dyDescent="0.25">
      <c r="A10" t="s">
        <v>276</v>
      </c>
      <c r="B10" t="s">
        <v>234</v>
      </c>
      <c r="C10">
        <v>7.5727520000000006E-2</v>
      </c>
      <c r="D10">
        <v>-3.9620969999999998E-2</v>
      </c>
      <c r="E10">
        <v>-3.3192629999999998E-3</v>
      </c>
      <c r="F10">
        <v>-1.189714E-2</v>
      </c>
      <c r="G10">
        <v>2.9370899999999998E-2</v>
      </c>
      <c r="H10">
        <v>-1.0953549999999999E-2</v>
      </c>
      <c r="I10">
        <v>-2.128942E-2</v>
      </c>
      <c r="J10">
        <v>-2.4295609999999999E-2</v>
      </c>
      <c r="K10">
        <v>4.5006999999999998E-2</v>
      </c>
      <c r="L10">
        <v>3.7043420000000001E-2</v>
      </c>
      <c r="M10">
        <v>4.187892E-2</v>
      </c>
      <c r="N10">
        <v>4.3189690000000003E-2</v>
      </c>
      <c r="O10">
        <v>4.1454329999999998E-2</v>
      </c>
      <c r="P10">
        <v>1.3414860000000001E-2</v>
      </c>
    </row>
    <row r="11" spans="1:16" x14ac:dyDescent="0.25">
      <c r="A11" t="s">
        <v>282</v>
      </c>
      <c r="B11" t="s">
        <v>235</v>
      </c>
      <c r="C11">
        <v>1.265112E-2</v>
      </c>
      <c r="D11">
        <v>5.9492200000000002E-2</v>
      </c>
      <c r="E11">
        <v>3.6711639999999997E-2</v>
      </c>
      <c r="F11">
        <v>0.1016504</v>
      </c>
      <c r="G11">
        <v>5.9690970000000003E-2</v>
      </c>
      <c r="H11">
        <v>6.5050090000000005E-2</v>
      </c>
      <c r="I11">
        <v>0.1050976</v>
      </c>
      <c r="J11">
        <v>0.13797909999999999</v>
      </c>
      <c r="K11">
        <v>4.3548829999999997E-2</v>
      </c>
      <c r="L11">
        <v>3.5843260000000002E-2</v>
      </c>
      <c r="M11">
        <v>4.0522089999999997E-2</v>
      </c>
      <c r="N11">
        <v>4.1790399999999998E-2</v>
      </c>
      <c r="O11">
        <v>4.0111269999999997E-2</v>
      </c>
      <c r="P11">
        <v>1.2980240000000001E-2</v>
      </c>
    </row>
    <row r="12" spans="1:16" x14ac:dyDescent="0.25">
      <c r="A12" t="s">
        <v>283</v>
      </c>
      <c r="B12" t="s">
        <v>236</v>
      </c>
      <c r="C12" s="221">
        <v>-1.006646E-15</v>
      </c>
      <c r="D12" s="221">
        <v>8.4448690000000001E-16</v>
      </c>
      <c r="E12" s="221">
        <v>4.7597000000000002E-16</v>
      </c>
      <c r="F12" s="221">
        <v>1.9564210000000002E-15</v>
      </c>
      <c r="G12" s="221">
        <v>1.0110849999999999E-15</v>
      </c>
      <c r="H12" s="221">
        <v>1.566675E-16</v>
      </c>
      <c r="I12" s="221">
        <v>4.2203599999999998E-15</v>
      </c>
      <c r="J12" s="221">
        <v>5.311787E-15</v>
      </c>
      <c r="K12" s="221">
        <v>7.1525050000000004E-17</v>
      </c>
      <c r="L12" s="221">
        <v>5.8869340000000004E-17</v>
      </c>
      <c r="M12" s="221">
        <v>6.6553900000000005E-17</v>
      </c>
      <c r="N12" s="221">
        <v>6.8636980000000006E-17</v>
      </c>
      <c r="O12" s="221">
        <v>6.5879160000000001E-17</v>
      </c>
      <c r="P12" s="221">
        <v>2.1318870000000001E-17</v>
      </c>
    </row>
    <row r="13" spans="1:16" x14ac:dyDescent="0.25">
      <c r="A13" t="s">
        <v>284</v>
      </c>
      <c r="B13" t="s">
        <v>237</v>
      </c>
      <c r="C13" s="221">
        <v>-5.375722E-7</v>
      </c>
      <c r="D13" s="221">
        <v>1.5363049999999999E-6</v>
      </c>
      <c r="E13" s="221">
        <v>1.241702E-6</v>
      </c>
      <c r="F13" s="221">
        <v>2.3834400000000002E-6</v>
      </c>
      <c r="G13" s="221">
        <v>2.3518699999999999E-6</v>
      </c>
      <c r="H13" s="221">
        <v>2.8150339999999998E-6</v>
      </c>
      <c r="I13" s="221">
        <v>2.1069000000000001E-6</v>
      </c>
      <c r="J13" s="221">
        <v>3.530925E-6</v>
      </c>
      <c r="K13" s="221">
        <v>3.0775050000000001E-6</v>
      </c>
      <c r="L13" s="221">
        <v>2.5329689999999999E-6</v>
      </c>
      <c r="M13" s="221">
        <v>2.8636119999999999E-6</v>
      </c>
      <c r="N13" s="221">
        <v>2.9532400000000002E-6</v>
      </c>
      <c r="O13" s="221">
        <v>2.8345799999999998E-6</v>
      </c>
      <c r="P13" s="221">
        <v>9.1728629999999995E-7</v>
      </c>
    </row>
    <row r="14" spans="1:16" x14ac:dyDescent="0.25">
      <c r="A14" t="s">
        <v>278</v>
      </c>
      <c r="B14" t="s">
        <v>238</v>
      </c>
      <c r="C14">
        <v>25.358180000000001</v>
      </c>
      <c r="D14">
        <v>10.284129999999999</v>
      </c>
      <c r="E14">
        <v>24.754740000000002</v>
      </c>
      <c r="F14">
        <v>11.90648</v>
      </c>
      <c r="G14">
        <v>21.465779999999999</v>
      </c>
      <c r="H14">
        <v>2.4174820000000001</v>
      </c>
      <c r="I14" t="s">
        <v>272</v>
      </c>
      <c r="J14" t="s">
        <v>272</v>
      </c>
      <c r="K14">
        <v>-10.601749999999999</v>
      </c>
      <c r="L14">
        <v>-8.7258709999999997</v>
      </c>
      <c r="M14">
        <v>-9.8649100000000001</v>
      </c>
      <c r="N14">
        <v>-10.17367</v>
      </c>
      <c r="O14">
        <v>-9.7648960000000002</v>
      </c>
      <c r="P14">
        <v>-3.1599759999999999</v>
      </c>
    </row>
    <row r="15" spans="1:16" x14ac:dyDescent="0.25">
      <c r="A15" t="s">
        <v>285</v>
      </c>
      <c r="B15" t="s">
        <v>239</v>
      </c>
      <c r="C15">
        <v>5.7363309999999997E-4</v>
      </c>
      <c r="D15">
        <v>2.8386610000000001E-3</v>
      </c>
      <c r="E15" s="221">
        <v>8.7064809999999994E-5</v>
      </c>
      <c r="F15">
        <v>0.14800530000000001</v>
      </c>
      <c r="G15">
        <v>0.1069032</v>
      </c>
      <c r="H15">
        <v>-2.406966E-2</v>
      </c>
      <c r="I15">
        <v>-1.095974E-3</v>
      </c>
      <c r="J15">
        <v>9.6848089999999998E-2</v>
      </c>
    </row>
    <row r="16" spans="1:16" x14ac:dyDescent="0.25">
      <c r="B16" t="s">
        <v>259</v>
      </c>
    </row>
    <row r="17" spans="1:16" x14ac:dyDescent="0.25">
      <c r="A17" t="s">
        <v>286</v>
      </c>
      <c r="B17" t="s">
        <v>244</v>
      </c>
      <c r="C17" s="221">
        <v>8.2940000000000002E-5</v>
      </c>
      <c r="D17" s="221">
        <v>2.7379999999999999E-5</v>
      </c>
      <c r="E17" s="221">
        <v>6.4919999999999995E-5</v>
      </c>
      <c r="F17" s="221">
        <v>8.4859999999999997E-5</v>
      </c>
      <c r="G17" s="221">
        <v>7.6279999999999995E-5</v>
      </c>
      <c r="H17" s="221">
        <v>4.4100000000000001E-5</v>
      </c>
      <c r="I17" s="221">
        <v>3.7150000000000002E-5</v>
      </c>
      <c r="J17" s="221">
        <v>4.0210000000000003E-5</v>
      </c>
      <c r="K17" s="221">
        <v>-4.0920000000000001E-5</v>
      </c>
      <c r="L17" s="221">
        <v>-3.3680000000000003E-5</v>
      </c>
      <c r="M17" s="221">
        <v>-3.8080000000000001E-5</v>
      </c>
      <c r="N17" s="221">
        <v>-3.9270000000000002E-5</v>
      </c>
      <c r="O17" s="221">
        <v>-3.769E-5</v>
      </c>
      <c r="P17" s="221">
        <v>-1.22E-5</v>
      </c>
    </row>
    <row r="18" spans="1:16" x14ac:dyDescent="0.25">
      <c r="A18" t="s">
        <v>287</v>
      </c>
      <c r="B18" t="s">
        <v>227</v>
      </c>
      <c r="C18">
        <v>2296</v>
      </c>
      <c r="D18">
        <v>2180</v>
      </c>
      <c r="E18">
        <v>2181</v>
      </c>
      <c r="F18">
        <v>2694</v>
      </c>
      <c r="G18">
        <v>2336</v>
      </c>
      <c r="H18">
        <v>1454</v>
      </c>
      <c r="I18">
        <v>2166</v>
      </c>
      <c r="J18">
        <v>2054</v>
      </c>
      <c r="K18">
        <v>-1143</v>
      </c>
      <c r="L18">
        <v>-940.6</v>
      </c>
      <c r="M18">
        <v>-1063</v>
      </c>
      <c r="N18">
        <v>-1097</v>
      </c>
      <c r="O18">
        <v>-1053</v>
      </c>
      <c r="P18">
        <v>-340.6</v>
      </c>
    </row>
    <row r="19" spans="1:16" x14ac:dyDescent="0.25">
      <c r="A19" t="s">
        <v>288</v>
      </c>
      <c r="B19" t="s">
        <v>245</v>
      </c>
      <c r="C19">
        <v>37.24</v>
      </c>
      <c r="D19">
        <v>11.63</v>
      </c>
      <c r="E19">
        <v>25.67</v>
      </c>
      <c r="F19">
        <v>25</v>
      </c>
      <c r="G19">
        <v>27.47</v>
      </c>
      <c r="H19">
        <v>18.72</v>
      </c>
      <c r="I19">
        <v>15.66</v>
      </c>
      <c r="J19">
        <v>11.25</v>
      </c>
      <c r="K19">
        <v>-18.350000000000001</v>
      </c>
      <c r="L19">
        <v>-15.1</v>
      </c>
      <c r="M19">
        <v>-17.07</v>
      </c>
      <c r="N19">
        <v>-17.61</v>
      </c>
      <c r="O19">
        <v>-16.899999999999999</v>
      </c>
      <c r="P19">
        <v>-5.4690000000000003</v>
      </c>
    </row>
    <row r="20" spans="1:16" x14ac:dyDescent="0.25">
      <c r="A20" t="s">
        <v>289</v>
      </c>
      <c r="B20" t="s">
        <v>246</v>
      </c>
      <c r="C20">
        <v>2.7230000000000001E-4</v>
      </c>
      <c r="D20">
        <v>1.6119999999999999E-4</v>
      </c>
      <c r="E20">
        <v>1.8890000000000001E-4</v>
      </c>
      <c r="F20">
        <v>2.4699999999999999E-4</v>
      </c>
      <c r="G20">
        <v>2.0430000000000001E-4</v>
      </c>
      <c r="H20">
        <v>1.952E-4</v>
      </c>
      <c r="I20">
        <v>1.8909999999999999E-4</v>
      </c>
      <c r="J20">
        <v>2.3059999999999999E-4</v>
      </c>
      <c r="K20">
        <v>1.188E-4</v>
      </c>
      <c r="L20" s="221">
        <v>9.7759999999999999E-5</v>
      </c>
      <c r="M20">
        <v>1.105E-4</v>
      </c>
      <c r="N20">
        <v>1.1400000000000001E-4</v>
      </c>
      <c r="O20">
        <v>1.094E-4</v>
      </c>
      <c r="P20" s="221">
        <v>3.54E-5</v>
      </c>
    </row>
    <row r="21" spans="1:16" x14ac:dyDescent="0.25">
      <c r="A21" t="s">
        <v>290</v>
      </c>
      <c r="B21" t="s">
        <v>247</v>
      </c>
      <c r="C21" s="221">
        <v>1.7639999999999999E-9</v>
      </c>
      <c r="D21" s="221">
        <v>6.0739999999999999E-10</v>
      </c>
      <c r="E21" s="221">
        <v>1.028E-9</v>
      </c>
      <c r="F21" s="221">
        <v>1.157E-9</v>
      </c>
      <c r="G21" s="221">
        <v>8.4869999999999997E-10</v>
      </c>
      <c r="H21" s="221">
        <v>6.5590000000000002E-9</v>
      </c>
      <c r="I21" s="221">
        <v>1.1220000000000001E-9</v>
      </c>
      <c r="J21" s="221">
        <v>8.7490000000000005E-10</v>
      </c>
      <c r="K21" s="221">
        <v>8.6330000000000003E-9</v>
      </c>
      <c r="L21" s="221">
        <v>7.1060000000000001E-9</v>
      </c>
      <c r="M21" s="221">
        <v>8.0329999999999999E-9</v>
      </c>
      <c r="N21" s="221">
        <v>8.2849999999999994E-9</v>
      </c>
      <c r="O21" s="221">
        <v>7.9520000000000007E-9</v>
      </c>
      <c r="P21" s="221">
        <v>2.5730000000000001E-9</v>
      </c>
    </row>
    <row r="22" spans="1:16" x14ac:dyDescent="0.25">
      <c r="A22" t="s">
        <v>291</v>
      </c>
      <c r="B22" t="s">
        <v>248</v>
      </c>
      <c r="C22">
        <v>4.8480000000000002E-2</v>
      </c>
      <c r="D22">
        <v>3.124E-2</v>
      </c>
      <c r="E22">
        <v>4.6210000000000001E-2</v>
      </c>
      <c r="F22">
        <v>7.9339999999999994E-2</v>
      </c>
      <c r="G22">
        <v>6.6339999999999996E-2</v>
      </c>
      <c r="H22">
        <v>4.82E-2</v>
      </c>
      <c r="I22">
        <v>4.9759999999999999E-2</v>
      </c>
      <c r="J22">
        <v>6.1929999999999999E-2</v>
      </c>
      <c r="K22">
        <v>-2.5499999999999998E-2</v>
      </c>
      <c r="L22">
        <v>-2.0990000000000002E-2</v>
      </c>
      <c r="M22">
        <v>-2.3730000000000001E-2</v>
      </c>
      <c r="N22">
        <v>-2.4469999999999999E-2</v>
      </c>
      <c r="O22">
        <v>-2.349E-2</v>
      </c>
      <c r="P22">
        <v>-7.6010000000000001E-3</v>
      </c>
    </row>
    <row r="23" spans="1:16" x14ac:dyDescent="0.25">
      <c r="A23" t="s">
        <v>292</v>
      </c>
      <c r="B23" t="s">
        <v>249</v>
      </c>
      <c r="C23">
        <v>9.0329999999999994E-2</v>
      </c>
      <c r="D23">
        <v>6.6199999999999995E-2</v>
      </c>
      <c r="E23">
        <v>0.42409999999999998</v>
      </c>
      <c r="F23">
        <v>6.8559999999999996E-2</v>
      </c>
      <c r="G23">
        <v>0.27829999999999999</v>
      </c>
      <c r="H23">
        <v>5.9400000000000001E-2</v>
      </c>
      <c r="I23">
        <v>0.16320000000000001</v>
      </c>
      <c r="J23">
        <v>8.1989999999999993E-2</v>
      </c>
      <c r="K23">
        <v>-0.30220000000000002</v>
      </c>
      <c r="L23">
        <v>-0.2487</v>
      </c>
      <c r="M23">
        <v>-0.28120000000000001</v>
      </c>
      <c r="N23">
        <v>-0.28999999999999998</v>
      </c>
      <c r="O23">
        <v>-0.27829999999999999</v>
      </c>
      <c r="P23">
        <v>-9.0069999999999997E-2</v>
      </c>
    </row>
    <row r="24" spans="1:16" x14ac:dyDescent="0.25">
      <c r="A24" t="s">
        <v>293</v>
      </c>
      <c r="B24" t="s">
        <v>250</v>
      </c>
      <c r="C24">
        <v>4.0080000000000003E-3</v>
      </c>
      <c r="D24">
        <v>1.085E-3</v>
      </c>
      <c r="E24">
        <v>3.192E-3</v>
      </c>
      <c r="F24">
        <v>3.0899999999999999E-3</v>
      </c>
      <c r="G24">
        <v>3.323E-3</v>
      </c>
      <c r="H24">
        <v>1.9009999999999999E-3</v>
      </c>
      <c r="I24">
        <v>1.0870000000000001E-3</v>
      </c>
      <c r="J24">
        <v>9.4709999999999998E-4</v>
      </c>
      <c r="K24">
        <v>-1.472E-3</v>
      </c>
      <c r="L24">
        <v>-1.2110000000000001E-3</v>
      </c>
      <c r="M24">
        <v>-1.369E-3</v>
      </c>
      <c r="N24">
        <v>-1.4120000000000001E-3</v>
      </c>
      <c r="O24">
        <v>-1.356E-3</v>
      </c>
      <c r="P24">
        <v>-4.3869999999999998E-4</v>
      </c>
    </row>
    <row r="25" spans="1:16" x14ac:dyDescent="0.25">
      <c r="A25" t="s">
        <v>294</v>
      </c>
      <c r="B25" t="s">
        <v>251</v>
      </c>
      <c r="C25" s="221">
        <v>8.7360000000000004E-5</v>
      </c>
      <c r="D25" s="221">
        <v>3.4369999999999998E-5</v>
      </c>
      <c r="E25" s="221">
        <v>8.2849999999999995E-5</v>
      </c>
      <c r="F25" s="221">
        <v>7.9699999999999999E-5</v>
      </c>
      <c r="G25" s="221">
        <v>8.4149999999999999E-5</v>
      </c>
      <c r="H25" s="221">
        <v>8.1810000000000004E-5</v>
      </c>
      <c r="I25" s="221">
        <v>4.2129999999999998E-5</v>
      </c>
      <c r="J25" s="221">
        <v>5.9849999999999998E-5</v>
      </c>
      <c r="K25" s="221">
        <v>7.9740000000000002E-6</v>
      </c>
      <c r="L25" s="221">
        <v>6.5629999999999997E-6</v>
      </c>
      <c r="M25" s="221">
        <v>7.4200000000000001E-6</v>
      </c>
      <c r="N25" s="221">
        <v>7.6520000000000006E-6</v>
      </c>
      <c r="O25" s="221">
        <v>7.345E-6</v>
      </c>
      <c r="P25" s="221">
        <v>2.3769999999999999E-6</v>
      </c>
    </row>
    <row r="26" spans="1:16" x14ac:dyDescent="0.25">
      <c r="A26" t="s">
        <v>295</v>
      </c>
      <c r="B26" t="s">
        <v>252</v>
      </c>
      <c r="C26">
        <v>6.1449999999999996</v>
      </c>
      <c r="D26">
        <v>5.07</v>
      </c>
      <c r="E26">
        <v>5.7949999999999999</v>
      </c>
      <c r="F26">
        <v>6.5519999999999996</v>
      </c>
      <c r="G26">
        <v>6.0330000000000004</v>
      </c>
      <c r="H26">
        <v>4.0579999999999998</v>
      </c>
      <c r="I26">
        <v>5.19</v>
      </c>
      <c r="J26">
        <v>4.5510000000000002</v>
      </c>
      <c r="K26">
        <v>-3.4820000000000002</v>
      </c>
      <c r="L26">
        <v>-2.8660000000000001</v>
      </c>
      <c r="M26">
        <v>-3.24</v>
      </c>
      <c r="N26">
        <v>-3.3410000000000002</v>
      </c>
      <c r="O26">
        <v>-3.2069999999999999</v>
      </c>
      <c r="P26">
        <v>-1.038</v>
      </c>
    </row>
    <row r="27" spans="1:16" x14ac:dyDescent="0.25">
      <c r="A27" t="s">
        <v>296</v>
      </c>
      <c r="B27" t="s">
        <v>253</v>
      </c>
      <c r="D27">
        <v>2.7430000000000002E-3</v>
      </c>
      <c r="E27">
        <v>2.7109999999999999E-2</v>
      </c>
      <c r="F27">
        <v>2.3009999999999999E-2</v>
      </c>
      <c r="G27">
        <v>3.1730000000000001E-2</v>
      </c>
      <c r="H27">
        <v>1.0849999999999999E-4</v>
      </c>
      <c r="I27">
        <v>1.686E-2</v>
      </c>
      <c r="J27">
        <v>3.243E-2</v>
      </c>
      <c r="K27">
        <v>-1.1610000000000001E-2</v>
      </c>
      <c r="L27">
        <v>-9.5600000000000008E-3</v>
      </c>
      <c r="M27">
        <v>-1.081E-2</v>
      </c>
      <c r="N27">
        <v>-1.115E-2</v>
      </c>
      <c r="O27">
        <v>-1.0699999999999999E-2</v>
      </c>
      <c r="P27">
        <v>-3.4619999999999998E-3</v>
      </c>
    </row>
    <row r="28" spans="1:16" x14ac:dyDescent="0.25">
      <c r="A28" t="s">
        <v>297</v>
      </c>
      <c r="B28" t="s">
        <v>254</v>
      </c>
      <c r="C28">
        <v>3.2210000000000001</v>
      </c>
      <c r="D28">
        <v>2.4980000000000002</v>
      </c>
      <c r="E28">
        <v>2.96</v>
      </c>
      <c r="F28">
        <v>4.266</v>
      </c>
      <c r="G28">
        <v>3.2610000000000001</v>
      </c>
      <c r="H28">
        <v>2.4369999999999998</v>
      </c>
      <c r="I28">
        <v>4.9939999999999998</v>
      </c>
      <c r="J28">
        <v>6.8529999999999998</v>
      </c>
      <c r="K28">
        <v>-1.099</v>
      </c>
      <c r="L28">
        <v>-0.90439999999999998</v>
      </c>
      <c r="M28">
        <v>-1.022</v>
      </c>
      <c r="N28">
        <v>-1.054</v>
      </c>
      <c r="O28">
        <v>-1.012</v>
      </c>
      <c r="P28">
        <v>-0.32750000000000001</v>
      </c>
    </row>
    <row r="29" spans="1:16" x14ac:dyDescent="0.25">
      <c r="A29" t="s">
        <v>298</v>
      </c>
      <c r="B29" t="s">
        <v>255</v>
      </c>
      <c r="C29">
        <v>7.0699999999999999E-2</v>
      </c>
      <c r="D29">
        <v>3.356E-2</v>
      </c>
      <c r="E29">
        <v>9.0039999999999999E-3</v>
      </c>
      <c r="F29">
        <v>1.5740000000000001E-2</v>
      </c>
      <c r="G29">
        <v>1.392E-2</v>
      </c>
      <c r="H29">
        <v>8.0479999999999996E-2</v>
      </c>
      <c r="I29">
        <v>1.298E-2</v>
      </c>
      <c r="J29">
        <v>1.5180000000000001E-2</v>
      </c>
      <c r="K29">
        <v>-4.2770000000000004E-3</v>
      </c>
      <c r="L29">
        <v>-3.5200000000000001E-3</v>
      </c>
      <c r="M29">
        <v>-3.9789999999999999E-3</v>
      </c>
      <c r="N29">
        <v>-4.104E-3</v>
      </c>
      <c r="O29">
        <v>-3.9389999999999998E-3</v>
      </c>
      <c r="P29">
        <v>-1.2750000000000001E-3</v>
      </c>
    </row>
    <row r="30" spans="1:16" x14ac:dyDescent="0.25">
      <c r="A30" t="s">
        <v>299</v>
      </c>
      <c r="B30" t="s">
        <v>256</v>
      </c>
      <c r="C30">
        <v>0.1983</v>
      </c>
      <c r="D30">
        <v>0.20269999999999999</v>
      </c>
      <c r="E30">
        <v>0.30199999999999999</v>
      </c>
      <c r="F30">
        <v>0.38469999999999999</v>
      </c>
      <c r="G30">
        <v>0.3049</v>
      </c>
      <c r="H30">
        <v>0.16059999999999999</v>
      </c>
      <c r="I30">
        <v>0.34949999999999998</v>
      </c>
      <c r="J30">
        <v>0.31</v>
      </c>
      <c r="K30">
        <v>-0.12939999999999999</v>
      </c>
      <c r="L30">
        <v>-0.1065</v>
      </c>
      <c r="M30">
        <v>-0.12039999999999999</v>
      </c>
      <c r="N30">
        <v>-0.1241</v>
      </c>
      <c r="O30">
        <v>-0.1191</v>
      </c>
      <c r="P30">
        <v>-3.8559999999999997E-2</v>
      </c>
    </row>
    <row r="31" spans="1:16" x14ac:dyDescent="0.25">
      <c r="A31" t="s">
        <v>300</v>
      </c>
      <c r="B31" t="s">
        <v>257</v>
      </c>
      <c r="C31">
        <v>1.732</v>
      </c>
      <c r="D31">
        <v>0.92789999999999995</v>
      </c>
      <c r="E31">
        <v>1.53</v>
      </c>
      <c r="F31">
        <v>1.889</v>
      </c>
      <c r="G31">
        <v>1.4450000000000001</v>
      </c>
      <c r="H31">
        <v>1.244</v>
      </c>
      <c r="I31">
        <v>1.6639999999999999</v>
      </c>
      <c r="J31">
        <v>2.3149999999999999</v>
      </c>
      <c r="K31">
        <v>-1.133</v>
      </c>
      <c r="L31">
        <v>-0.93279999999999996</v>
      </c>
      <c r="M31">
        <v>-1.0549999999999999</v>
      </c>
      <c r="N31">
        <v>-1.0880000000000001</v>
      </c>
      <c r="O31">
        <v>-1.044</v>
      </c>
      <c r="P31">
        <v>-0.33779999999999999</v>
      </c>
    </row>
    <row r="32" spans="1:16" x14ac:dyDescent="0.25">
      <c r="A32" t="s">
        <v>301</v>
      </c>
      <c r="B32" t="s">
        <v>258</v>
      </c>
      <c r="C32">
        <v>3.5459999999999998</v>
      </c>
      <c r="D32">
        <v>3.0960000000000001</v>
      </c>
      <c r="E32">
        <v>3.9540000000000002</v>
      </c>
      <c r="F32">
        <v>5.8280000000000003</v>
      </c>
      <c r="G32">
        <v>4.3499999999999996</v>
      </c>
      <c r="H32">
        <v>2.5819999999999999</v>
      </c>
      <c r="I32">
        <v>3.2389999999999999</v>
      </c>
      <c r="J32">
        <v>4.8819999999999997</v>
      </c>
      <c r="K32">
        <v>-1.452</v>
      </c>
      <c r="L32">
        <v>-1.1950000000000001</v>
      </c>
      <c r="M32">
        <v>-1.351</v>
      </c>
      <c r="N32">
        <v>-1.393</v>
      </c>
      <c r="O32">
        <v>-1.337</v>
      </c>
      <c r="P32">
        <v>-0.43269999999999997</v>
      </c>
    </row>
    <row r="33" spans="1:16" x14ac:dyDescent="0.25">
      <c r="B33" t="s">
        <v>271</v>
      </c>
    </row>
    <row r="34" spans="1:16" x14ac:dyDescent="0.25">
      <c r="A34" t="s">
        <v>302</v>
      </c>
      <c r="B34" t="s">
        <v>261</v>
      </c>
      <c r="C34">
        <v>4.9029999999999997E-2</v>
      </c>
      <c r="D34">
        <v>4.0930000000000001E-2</v>
      </c>
      <c r="E34">
        <v>4.4220000000000002E-2</v>
      </c>
      <c r="F34">
        <v>3.2629999999999999E-2</v>
      </c>
      <c r="G34">
        <v>4.054E-2</v>
      </c>
      <c r="H34">
        <v>2.35E-2</v>
      </c>
      <c r="I34">
        <v>4.0320000000000002E-2</v>
      </c>
      <c r="J34">
        <v>3.177E-2</v>
      </c>
      <c r="K34">
        <v>-3.9399999999999998E-2</v>
      </c>
      <c r="L34">
        <v>-3.243E-2</v>
      </c>
      <c r="M34">
        <v>-3.6659999999999998E-2</v>
      </c>
      <c r="N34">
        <v>-3.7810000000000003E-2</v>
      </c>
      <c r="O34">
        <v>-3.6290000000000003E-2</v>
      </c>
      <c r="P34">
        <v>-1.174E-2</v>
      </c>
    </row>
    <row r="35" spans="1:16" x14ac:dyDescent="0.25">
      <c r="A35" t="s">
        <v>304</v>
      </c>
      <c r="B35" t="s">
        <v>262</v>
      </c>
      <c r="C35">
        <v>5.1749999999999999E-3</v>
      </c>
      <c r="D35">
        <v>5.7530000000000003E-3</v>
      </c>
      <c r="E35">
        <v>2.062E-3</v>
      </c>
      <c r="F35">
        <v>4.0140000000000002E-3</v>
      </c>
      <c r="G35">
        <v>2.1979999999999999E-3</v>
      </c>
      <c r="H35">
        <v>5.1370000000000001E-3</v>
      </c>
      <c r="I35">
        <v>9.1579999999999995E-3</v>
      </c>
      <c r="J35">
        <v>6.0530000000000002E-3</v>
      </c>
      <c r="K35">
        <v>-8.8620000000000001E-3</v>
      </c>
      <c r="L35">
        <v>-7.2940000000000001E-3</v>
      </c>
      <c r="M35">
        <v>-8.2459999999999999E-3</v>
      </c>
      <c r="N35">
        <v>-8.5039999999999994E-3</v>
      </c>
      <c r="O35">
        <v>-8.1620000000000009E-3</v>
      </c>
      <c r="P35">
        <v>-2.6410000000000001E-3</v>
      </c>
    </row>
    <row r="36" spans="1:16" x14ac:dyDescent="0.25">
      <c r="A36" t="s">
        <v>306</v>
      </c>
      <c r="B36" t="s">
        <v>244</v>
      </c>
      <c r="C36" s="221">
        <v>3.4700000000000003E-5</v>
      </c>
      <c r="D36" s="221">
        <v>3.5320000000000001E-5</v>
      </c>
      <c r="E36" s="221">
        <v>3.3130000000000003E-5</v>
      </c>
      <c r="F36" s="221">
        <v>7.5140000000000002E-5</v>
      </c>
      <c r="G36" s="221">
        <v>6.4010000000000005E-5</v>
      </c>
      <c r="H36" s="221">
        <v>3.171E-5</v>
      </c>
      <c r="I36" s="221">
        <v>6.4250000000000003E-5</v>
      </c>
      <c r="J36" s="221">
        <v>9.0660000000000003E-5</v>
      </c>
      <c r="K36" s="221">
        <v>-1.5549999999999999E-5</v>
      </c>
      <c r="L36" s="221">
        <v>-1.279E-5</v>
      </c>
      <c r="M36" s="221">
        <v>-1.446E-5</v>
      </c>
      <c r="N36" s="221">
        <v>-1.4919999999999999E-5</v>
      </c>
      <c r="O36" s="221">
        <v>-1.432E-5</v>
      </c>
      <c r="P36" s="221">
        <v>-4.6330000000000004E-6</v>
      </c>
    </row>
    <row r="37" spans="1:16" x14ac:dyDescent="0.25">
      <c r="A37" t="s">
        <v>305</v>
      </c>
      <c r="B37" t="s">
        <v>263</v>
      </c>
      <c r="C37">
        <v>0.1517</v>
      </c>
      <c r="D37">
        <v>0.22539999999999999</v>
      </c>
      <c r="E37">
        <v>0.40799999999999997</v>
      </c>
      <c r="F37">
        <v>0.74</v>
      </c>
      <c r="G37">
        <v>0.63959999999999995</v>
      </c>
      <c r="H37">
        <v>0.28810000000000002</v>
      </c>
      <c r="I37">
        <v>0.49530000000000002</v>
      </c>
      <c r="J37">
        <v>0.63460000000000005</v>
      </c>
      <c r="K37">
        <v>6.2680000000000001E-3</v>
      </c>
      <c r="L37">
        <v>5.1590000000000004E-3</v>
      </c>
      <c r="M37">
        <v>5.8320000000000004E-3</v>
      </c>
      <c r="N37">
        <v>6.0150000000000004E-3</v>
      </c>
      <c r="O37">
        <v>5.7730000000000004E-3</v>
      </c>
      <c r="P37">
        <v>1.8680000000000001E-3</v>
      </c>
    </row>
    <row r="38" spans="1:16" x14ac:dyDescent="0.25">
      <c r="A38" t="s">
        <v>307</v>
      </c>
      <c r="B38" t="s">
        <v>246</v>
      </c>
      <c r="C38" s="221">
        <v>1.8400000000000001E-7</v>
      </c>
      <c r="D38" s="221">
        <v>2.9390000000000002E-5</v>
      </c>
      <c r="E38" s="221">
        <v>5.9129999999999998E-5</v>
      </c>
      <c r="F38">
        <v>1.5660000000000001E-4</v>
      </c>
      <c r="G38" s="221">
        <v>6.8869999999999996E-5</v>
      </c>
      <c r="H38" s="221">
        <v>5.6209999999999999E-5</v>
      </c>
      <c r="I38">
        <v>1.3860000000000001E-3</v>
      </c>
      <c r="J38">
        <v>1.2800000000000001E-3</v>
      </c>
      <c r="K38" s="221">
        <v>2.8240000000000001E-5</v>
      </c>
      <c r="L38" s="221">
        <v>2.3240000000000001E-5</v>
      </c>
      <c r="M38" s="221">
        <v>2.6270000000000001E-5</v>
      </c>
      <c r="N38" s="221">
        <v>2.7100000000000001E-5</v>
      </c>
      <c r="O38" s="221">
        <v>2.601E-5</v>
      </c>
      <c r="P38" s="221">
        <v>8.4160000000000004E-6</v>
      </c>
    </row>
    <row r="39" spans="1:16" x14ac:dyDescent="0.25">
      <c r="A39" t="s">
        <v>308</v>
      </c>
      <c r="B39" t="s">
        <v>264</v>
      </c>
      <c r="C39">
        <v>2.8670000000000002E-3</v>
      </c>
      <c r="D39">
        <v>2.707E-2</v>
      </c>
      <c r="E39">
        <v>8.2330000000000007E-3</v>
      </c>
      <c r="F39">
        <v>4.897E-2</v>
      </c>
      <c r="G39">
        <v>5.11E-2</v>
      </c>
      <c r="H39">
        <v>0.19350000000000001</v>
      </c>
      <c r="I39">
        <v>0.1792</v>
      </c>
      <c r="J39">
        <v>0.25219999999999998</v>
      </c>
      <c r="K39">
        <v>6.1210000000000001E-2</v>
      </c>
      <c r="L39">
        <v>5.0380000000000001E-2</v>
      </c>
      <c r="M39">
        <v>5.6950000000000001E-2</v>
      </c>
      <c r="N39">
        <v>5.8740000000000001E-2</v>
      </c>
      <c r="O39">
        <v>5.638E-2</v>
      </c>
      <c r="P39">
        <v>1.8239999999999999E-2</v>
      </c>
    </row>
    <row r="40" spans="1:16" x14ac:dyDescent="0.25">
      <c r="A40" t="s">
        <v>309</v>
      </c>
      <c r="B40" t="s">
        <v>250</v>
      </c>
      <c r="D40" s="221">
        <v>3.8229999999999998E-5</v>
      </c>
      <c r="E40" s="221">
        <v>1.6699999999999999E-5</v>
      </c>
      <c r="F40">
        <v>2.5539999999999997E-4</v>
      </c>
      <c r="G40">
        <v>1.6789999999999999E-4</v>
      </c>
      <c r="H40" s="221">
        <v>2.3810000000000001E-5</v>
      </c>
      <c r="I40">
        <v>1.27E-4</v>
      </c>
      <c r="J40">
        <v>2.4469999999999998E-4</v>
      </c>
      <c r="K40" s="221">
        <v>8.1580000000000002E-5</v>
      </c>
      <c r="L40" s="221">
        <v>6.7139999999999998E-5</v>
      </c>
      <c r="M40" s="221">
        <v>7.5909999999999997E-5</v>
      </c>
      <c r="N40" s="221">
        <v>7.8280000000000003E-5</v>
      </c>
      <c r="O40" s="221">
        <v>7.5140000000000002E-5</v>
      </c>
      <c r="P40" s="221">
        <v>2.4309999999999999E-5</v>
      </c>
    </row>
    <row r="41" spans="1:16" x14ac:dyDescent="0.25">
      <c r="A41" t="s">
        <v>310</v>
      </c>
      <c r="B41" t="s">
        <v>265</v>
      </c>
      <c r="C41">
        <v>1.1620000000000001E-4</v>
      </c>
      <c r="D41">
        <v>1.138E-4</v>
      </c>
      <c r="E41" s="221">
        <v>6.7700000000000006E-5</v>
      </c>
      <c r="F41">
        <v>1.4789999999999999E-4</v>
      </c>
      <c r="G41" s="221">
        <v>7.763E-5</v>
      </c>
      <c r="H41" s="221">
        <v>7.4040000000000003E-5</v>
      </c>
      <c r="I41">
        <v>2.4509999999999999E-4</v>
      </c>
      <c r="J41">
        <v>2.0929999999999999E-4</v>
      </c>
      <c r="K41" s="221">
        <v>-4.9469999999999999E-5</v>
      </c>
      <c r="L41" s="221">
        <v>-4.0710000000000002E-5</v>
      </c>
      <c r="M41" s="221">
        <v>-4.6029999999999998E-5</v>
      </c>
      <c r="N41" s="221">
        <v>-4.7469999999999998E-5</v>
      </c>
      <c r="O41" s="221">
        <v>-4.5559999999999997E-5</v>
      </c>
      <c r="P41" s="221">
        <v>-1.4739999999999999E-5</v>
      </c>
    </row>
    <row r="42" spans="1:16" x14ac:dyDescent="0.25">
      <c r="A42" t="s">
        <v>311</v>
      </c>
      <c r="B42" t="s">
        <v>266</v>
      </c>
      <c r="C42">
        <v>0.1618</v>
      </c>
      <c r="D42">
        <v>0.12740000000000001</v>
      </c>
      <c r="E42">
        <v>6.4250000000000002E-2</v>
      </c>
      <c r="F42">
        <v>0.1139</v>
      </c>
      <c r="G42">
        <v>3.7130000000000003E-2</v>
      </c>
      <c r="H42">
        <v>7.739E-2</v>
      </c>
      <c r="I42">
        <v>9.2240000000000003E-2</v>
      </c>
      <c r="J42">
        <v>6.9529999999999995E-2</v>
      </c>
      <c r="K42">
        <v>-9.9019999999999997E-2</v>
      </c>
      <c r="L42">
        <v>-8.1500000000000003E-2</v>
      </c>
      <c r="M42">
        <v>-9.214E-2</v>
      </c>
      <c r="N42">
        <v>-9.5019999999999993E-2</v>
      </c>
      <c r="O42">
        <v>-9.1200000000000003E-2</v>
      </c>
      <c r="P42">
        <v>-2.9510000000000002E-2</v>
      </c>
    </row>
    <row r="43" spans="1:16" x14ac:dyDescent="0.25">
      <c r="A43" t="s">
        <v>303</v>
      </c>
      <c r="B43" t="s">
        <v>267</v>
      </c>
      <c r="C43" s="221">
        <v>4.1060000000000003E-5</v>
      </c>
      <c r="D43" s="221">
        <v>4.7039999999999997E-5</v>
      </c>
      <c r="E43" s="221">
        <v>8.6710000000000002E-5</v>
      </c>
      <c r="F43">
        <v>1.7689999999999999E-4</v>
      </c>
      <c r="G43">
        <v>1.104E-4</v>
      </c>
      <c r="H43" s="221">
        <v>5.3239999999999998E-5</v>
      </c>
      <c r="I43" s="221">
        <v>7.6699999999999994E-5</v>
      </c>
      <c r="J43">
        <v>1.873E-4</v>
      </c>
      <c r="K43">
        <v>1.427E-4</v>
      </c>
      <c r="L43">
        <v>1.1739999999999999E-4</v>
      </c>
      <c r="M43">
        <v>1.327E-4</v>
      </c>
      <c r="N43">
        <v>1.3689999999999999E-4</v>
      </c>
      <c r="O43">
        <v>1.314E-4</v>
      </c>
      <c r="P43" s="221">
        <v>4.2519999999999999E-5</v>
      </c>
    </row>
    <row r="44" spans="1:16" x14ac:dyDescent="0.25">
      <c r="A44" t="s">
        <v>312</v>
      </c>
      <c r="B44" t="s">
        <v>268</v>
      </c>
      <c r="C44">
        <v>3.0449999999999997E-4</v>
      </c>
      <c r="D44">
        <v>3.1710000000000001E-4</v>
      </c>
      <c r="E44">
        <v>6.0260000000000001E-4</v>
      </c>
      <c r="F44">
        <v>6.4820000000000003E-4</v>
      </c>
      <c r="G44">
        <v>6.4019999999999995E-4</v>
      </c>
      <c r="H44">
        <v>1.5699999999999999E-4</v>
      </c>
      <c r="I44">
        <v>4.975E-4</v>
      </c>
      <c r="J44">
        <v>4.3859999999999998E-4</v>
      </c>
      <c r="K44">
        <v>4.326E-4</v>
      </c>
      <c r="L44">
        <v>3.5609999999999998E-4</v>
      </c>
      <c r="M44">
        <v>4.0259999999999997E-4</v>
      </c>
      <c r="N44">
        <v>4.1520000000000001E-4</v>
      </c>
      <c r="O44">
        <v>3.9849999999999998E-4</v>
      </c>
      <c r="P44">
        <v>1.2889999999999999E-4</v>
      </c>
    </row>
    <row r="45" spans="1:16" x14ac:dyDescent="0.25">
      <c r="A45" t="s">
        <v>313</v>
      </c>
      <c r="B45" t="s">
        <v>269</v>
      </c>
      <c r="C45">
        <v>1.5789999999999999E-4</v>
      </c>
      <c r="E45">
        <v>1.434E-2</v>
      </c>
      <c r="F45">
        <v>1.9130000000000001E-2</v>
      </c>
      <c r="G45">
        <v>3.8830000000000002E-3</v>
      </c>
      <c r="H45">
        <v>2.8530000000000001E-3</v>
      </c>
      <c r="I45">
        <v>7.1630000000000001E-3</v>
      </c>
      <c r="J45">
        <v>4.5989999999999998E-3</v>
      </c>
      <c r="K45">
        <v>-5.1240000000000001E-3</v>
      </c>
      <c r="L45">
        <v>-4.2170000000000003E-3</v>
      </c>
      <c r="M45">
        <v>-4.7679999999999997E-3</v>
      </c>
      <c r="N45">
        <v>-4.9170000000000004E-3</v>
      </c>
      <c r="O45">
        <v>-4.7190000000000001E-3</v>
      </c>
      <c r="P45">
        <v>-1.5269999999999999E-3</v>
      </c>
    </row>
    <row r="46" spans="1:16" x14ac:dyDescent="0.25">
      <c r="A46" t="s">
        <v>314</v>
      </c>
      <c r="B46" t="s">
        <v>270</v>
      </c>
      <c r="C46">
        <v>1.15E-4</v>
      </c>
      <c r="E46" s="221">
        <v>1.906E-5</v>
      </c>
      <c r="F46">
        <v>3.7369999999999999E-3</v>
      </c>
      <c r="H46" s="221">
        <v>9.8200000000000002E-5</v>
      </c>
      <c r="I46">
        <v>4.9319999999999995E-4</v>
      </c>
      <c r="J46">
        <v>2.6150000000000001E-3</v>
      </c>
      <c r="K46">
        <v>7.2670000000000005E-4</v>
      </c>
      <c r="L46">
        <v>5.9809999999999996E-4</v>
      </c>
      <c r="M46">
        <v>6.7619999999999996E-4</v>
      </c>
      <c r="N46">
        <v>6.9729999999999998E-4</v>
      </c>
      <c r="O46">
        <v>6.6929999999999995E-4</v>
      </c>
      <c r="P46">
        <v>2.1660000000000001E-4</v>
      </c>
    </row>
    <row r="48" spans="1:16" x14ac:dyDescent="0.25">
      <c r="A48" s="223" t="s">
        <v>319</v>
      </c>
    </row>
    <row r="49" spans="1:16" x14ac:dyDescent="0.25">
      <c r="B49" s="222" t="s">
        <v>260</v>
      </c>
    </row>
    <row r="50" spans="1:16" x14ac:dyDescent="0.25">
      <c r="A50" t="s">
        <v>273</v>
      </c>
      <c r="B50" t="s">
        <v>227</v>
      </c>
      <c r="C50" s="221">
        <f t="shared" ref="C50:P50" si="0">C3</f>
        <v>1.1285450000000001E-2</v>
      </c>
      <c r="D50" s="221">
        <f t="shared" si="0"/>
        <v>9.0421330000000008E-3</v>
      </c>
      <c r="E50" s="221">
        <f t="shared" si="0"/>
        <v>1.9348609999999999E-2</v>
      </c>
      <c r="F50" s="221">
        <f t="shared" si="0"/>
        <v>1.6624480000000001E-2</v>
      </c>
      <c r="G50" s="221">
        <f t="shared" si="0"/>
        <v>1.8668799999999999E-2</v>
      </c>
      <c r="H50" s="221">
        <f t="shared" si="0"/>
        <v>1.7204919999999999E-2</v>
      </c>
      <c r="I50" s="221">
        <f t="shared" si="0"/>
        <v>1.4137439999999999E-2</v>
      </c>
      <c r="J50" s="221">
        <f t="shared" si="0"/>
        <v>1.5999670000000001E-2</v>
      </c>
      <c r="K50" s="221">
        <f t="shared" si="0"/>
        <v>-5.1105559999999996E-3</v>
      </c>
      <c r="L50" s="221">
        <f t="shared" si="0"/>
        <v>-4.2062899999999997E-3</v>
      </c>
      <c r="M50" s="221">
        <f t="shared" si="0"/>
        <v>-4.755362E-3</v>
      </c>
      <c r="N50" s="221">
        <f t="shared" si="0"/>
        <v>-4.9042000000000001E-3</v>
      </c>
      <c r="O50" s="221">
        <f t="shared" si="0"/>
        <v>-4.7071500000000002E-3</v>
      </c>
      <c r="P50" s="221">
        <f t="shared" si="0"/>
        <v>-1.5232609999999999E-3</v>
      </c>
    </row>
    <row r="51" spans="1:16" x14ac:dyDescent="0.25">
      <c r="A51" t="s">
        <v>274</v>
      </c>
      <c r="B51" t="s">
        <v>228</v>
      </c>
      <c r="C51" s="221">
        <f t="shared" ref="C51:P51" si="1">C4</f>
        <v>-9.7930059999999999E-3</v>
      </c>
      <c r="D51" s="221">
        <f t="shared" si="1"/>
        <v>3.5972230000000001E-2</v>
      </c>
      <c r="E51" s="221">
        <f t="shared" si="1"/>
        <v>4.9107090000000001E-3</v>
      </c>
      <c r="F51" s="221">
        <f t="shared" si="1"/>
        <v>2.0097250000000001E-2</v>
      </c>
      <c r="G51" s="221">
        <f t="shared" si="1"/>
        <v>2.098568E-2</v>
      </c>
      <c r="H51" s="221">
        <f t="shared" si="1"/>
        <v>-6.1134130000000005E-4</v>
      </c>
      <c r="I51" s="221">
        <f t="shared" si="1"/>
        <v>3.3403349999999998E-2</v>
      </c>
      <c r="J51" s="221">
        <f t="shared" si="1"/>
        <v>5.8810260000000003E-2</v>
      </c>
      <c r="K51" s="221">
        <f t="shared" si="1"/>
        <v>1.430651E-2</v>
      </c>
      <c r="L51" s="221">
        <f t="shared" si="1"/>
        <v>1.17751E-2</v>
      </c>
      <c r="M51" s="221">
        <f t="shared" si="1"/>
        <v>1.331218E-2</v>
      </c>
      <c r="N51" s="221">
        <f t="shared" si="1"/>
        <v>1.3728840000000001E-2</v>
      </c>
      <c r="O51" s="221">
        <f t="shared" si="1"/>
        <v>1.317721E-2</v>
      </c>
      <c r="P51" s="221">
        <f t="shared" si="1"/>
        <v>4.2642219999999998E-3</v>
      </c>
    </row>
    <row r="52" spans="1:16" x14ac:dyDescent="0.25">
      <c r="A52" t="s">
        <v>277</v>
      </c>
      <c r="B52" t="s">
        <v>229</v>
      </c>
      <c r="C52" s="221">
        <f t="shared" ref="C52:P52" si="2">C5</f>
        <v>5.1061849999999999E-2</v>
      </c>
      <c r="D52" s="221">
        <f t="shared" si="2"/>
        <v>4.2940449999999998E-2</v>
      </c>
      <c r="E52" s="221">
        <f t="shared" si="2"/>
        <v>4.6196939999999999E-2</v>
      </c>
      <c r="F52" s="221">
        <f t="shared" si="2"/>
        <v>4.8676230000000001E-2</v>
      </c>
      <c r="G52" s="221">
        <f t="shared" si="2"/>
        <v>3.710198E-2</v>
      </c>
      <c r="H52" s="221">
        <f t="shared" si="2"/>
        <v>5.1463139999999997E-2</v>
      </c>
      <c r="I52" s="221">
        <f t="shared" si="2"/>
        <v>0.1020599</v>
      </c>
      <c r="J52" s="221">
        <f t="shared" si="2"/>
        <v>9.4788700000000004E-2</v>
      </c>
      <c r="K52" s="221">
        <f t="shared" si="2"/>
        <v>-2.926693E-2</v>
      </c>
      <c r="L52" s="221">
        <f t="shared" si="2"/>
        <v>-2.4088419999999999E-2</v>
      </c>
      <c r="M52" s="221">
        <f t="shared" si="2"/>
        <v>-2.7232820000000001E-2</v>
      </c>
      <c r="N52" s="221">
        <f t="shared" si="2"/>
        <v>-2.8085180000000001E-2</v>
      </c>
      <c r="O52" s="221">
        <f t="shared" si="2"/>
        <v>-2.695672E-2</v>
      </c>
      <c r="P52" s="221">
        <f t="shared" si="2"/>
        <v>-8.7233510000000007E-3</v>
      </c>
    </row>
    <row r="53" spans="1:16" x14ac:dyDescent="0.25">
      <c r="A53" t="s">
        <v>279</v>
      </c>
      <c r="B53" t="s">
        <v>230</v>
      </c>
      <c r="C53" s="221">
        <f t="shared" ref="C53:P53" si="3">C6</f>
        <v>3.8635500000000003E-2</v>
      </c>
      <c r="D53" s="221">
        <f t="shared" si="3"/>
        <v>0.182199</v>
      </c>
      <c r="E53" s="221">
        <f t="shared" si="3"/>
        <v>9.5027050000000002E-2</v>
      </c>
      <c r="F53" s="221">
        <f t="shared" si="3"/>
        <v>7.1397139999999998E-2</v>
      </c>
      <c r="G53" s="221">
        <f t="shared" si="3"/>
        <v>0.1026812</v>
      </c>
      <c r="H53" s="221">
        <f t="shared" si="3"/>
        <v>0.60816329999999996</v>
      </c>
      <c r="I53" s="221">
        <f t="shared" si="3"/>
        <v>0.16203809999999999</v>
      </c>
      <c r="J53" s="221">
        <f t="shared" si="3"/>
        <v>0.43862190000000001</v>
      </c>
      <c r="K53" s="221">
        <f t="shared" si="3"/>
        <v>0</v>
      </c>
      <c r="L53" s="221">
        <f t="shared" si="3"/>
        <v>0</v>
      </c>
      <c r="M53" s="221">
        <f t="shared" si="3"/>
        <v>0</v>
      </c>
      <c r="N53" s="221">
        <f t="shared" si="3"/>
        <v>0</v>
      </c>
      <c r="O53" s="221">
        <f t="shared" si="3"/>
        <v>0</v>
      </c>
      <c r="P53" s="221">
        <f t="shared" si="3"/>
        <v>0</v>
      </c>
    </row>
    <row r="54" spans="1:16" x14ac:dyDescent="0.25">
      <c r="A54" t="s">
        <v>280</v>
      </c>
      <c r="B54" t="s">
        <v>231</v>
      </c>
      <c r="C54" s="221">
        <f t="shared" ref="C54:P54" si="4">C7</f>
        <v>0.93395700000000004</v>
      </c>
      <c r="D54" s="221">
        <f t="shared" si="4"/>
        <v>0.71273220000000004</v>
      </c>
      <c r="E54" s="221">
        <f t="shared" si="4"/>
        <v>0.83611409999999997</v>
      </c>
      <c r="F54" s="221">
        <f t="shared" si="4"/>
        <v>0.89543150000000005</v>
      </c>
      <c r="G54" s="221">
        <f t="shared" si="4"/>
        <v>0.8341248</v>
      </c>
      <c r="H54" s="221">
        <f t="shared" si="4"/>
        <v>0.55426980000000003</v>
      </c>
      <c r="I54" s="221">
        <f t="shared" si="4"/>
        <v>0.77017469999999999</v>
      </c>
      <c r="J54" s="221">
        <f t="shared" si="4"/>
        <v>0.62590599999999996</v>
      </c>
      <c r="K54" s="221">
        <f t="shared" si="4"/>
        <v>-0.60050300000000001</v>
      </c>
      <c r="L54" s="221">
        <f t="shared" si="4"/>
        <v>-0.49424950000000001</v>
      </c>
      <c r="M54" s="221">
        <f t="shared" si="4"/>
        <v>-0.55876680000000001</v>
      </c>
      <c r="N54" s="221">
        <f t="shared" si="4"/>
        <v>-0.57625559999999998</v>
      </c>
      <c r="O54" s="221">
        <f t="shared" si="4"/>
        <v>-0.55310179999999998</v>
      </c>
      <c r="P54" s="221">
        <f t="shared" si="4"/>
        <v>-0.1789869</v>
      </c>
    </row>
    <row r="55" spans="1:16" x14ac:dyDescent="0.25">
      <c r="A55" t="s">
        <v>281</v>
      </c>
      <c r="B55" t="s">
        <v>232</v>
      </c>
      <c r="C55" s="221">
        <f t="shared" ref="C55:P55" si="5">C8</f>
        <v>1.3948179999999999</v>
      </c>
      <c r="D55" s="221">
        <f t="shared" si="5"/>
        <v>1.2671509999999999</v>
      </c>
      <c r="E55" s="221">
        <f t="shared" si="5"/>
        <v>1.3628530000000001</v>
      </c>
      <c r="F55" s="221">
        <f t="shared" si="5"/>
        <v>1.30721</v>
      </c>
      <c r="G55" s="221">
        <f t="shared" si="5"/>
        <v>1.343952</v>
      </c>
      <c r="H55" s="221">
        <f t="shared" si="5"/>
        <v>0.856742</v>
      </c>
      <c r="I55" s="221">
        <f t="shared" si="5"/>
        <v>1.305504</v>
      </c>
      <c r="J55" s="221">
        <f t="shared" si="5"/>
        <v>0.9661151</v>
      </c>
      <c r="K55" s="221">
        <f t="shared" si="5"/>
        <v>-1.148566</v>
      </c>
      <c r="L55" s="221">
        <f t="shared" si="5"/>
        <v>-0.94533800000000001</v>
      </c>
      <c r="M55" s="221">
        <f t="shared" si="5"/>
        <v>-1.0687390000000001</v>
      </c>
      <c r="N55" s="221">
        <f t="shared" si="5"/>
        <v>-1.1021890000000001</v>
      </c>
      <c r="O55" s="221">
        <f t="shared" si="5"/>
        <v>-1.057903</v>
      </c>
      <c r="P55" s="221">
        <f t="shared" si="5"/>
        <v>-0.34234360000000003</v>
      </c>
    </row>
    <row r="56" spans="1:16" x14ac:dyDescent="0.25">
      <c r="A56" t="s">
        <v>275</v>
      </c>
      <c r="B56" t="s">
        <v>233</v>
      </c>
      <c r="C56" s="221">
        <f t="shared" ref="C56:P56" si="6">C9</f>
        <v>-2.0346230000000002E-3</v>
      </c>
      <c r="D56" s="221">
        <f t="shared" si="6"/>
        <v>1.1549240000000001E-2</v>
      </c>
      <c r="E56" s="221">
        <f t="shared" si="6"/>
        <v>2.08997E-3</v>
      </c>
      <c r="F56" s="221">
        <f t="shared" si="6"/>
        <v>1.313479E-2</v>
      </c>
      <c r="G56" s="221">
        <f t="shared" si="6"/>
        <v>2.364809E-2</v>
      </c>
      <c r="H56" s="221">
        <f t="shared" si="6"/>
        <v>4.5937239999999997E-2</v>
      </c>
      <c r="I56" s="221">
        <f t="shared" si="6"/>
        <v>1.2050679999999999E-2</v>
      </c>
      <c r="J56" s="221">
        <f t="shared" si="6"/>
        <v>3.2053940000000003E-2</v>
      </c>
      <c r="K56" s="221">
        <f t="shared" si="6"/>
        <v>4.0153950000000001E-2</v>
      </c>
      <c r="L56" s="221">
        <f t="shared" si="6"/>
        <v>3.304907E-2</v>
      </c>
      <c r="M56" s="221">
        <f t="shared" si="6"/>
        <v>3.7363159999999999E-2</v>
      </c>
      <c r="N56" s="221">
        <f t="shared" si="6"/>
        <v>3.8532589999999999E-2</v>
      </c>
      <c r="O56" s="221">
        <f t="shared" si="6"/>
        <v>3.6984360000000001E-2</v>
      </c>
      <c r="P56" s="221">
        <f t="shared" si="6"/>
        <v>1.1968350000000001E-2</v>
      </c>
    </row>
    <row r="57" spans="1:16" x14ac:dyDescent="0.25">
      <c r="A57" t="s">
        <v>276</v>
      </c>
      <c r="B57" t="s">
        <v>234</v>
      </c>
      <c r="C57" s="221">
        <f t="shared" ref="C57:P57" si="7">C10</f>
        <v>7.5727520000000006E-2</v>
      </c>
      <c r="D57" s="221">
        <f t="shared" si="7"/>
        <v>-3.9620969999999998E-2</v>
      </c>
      <c r="E57" s="221">
        <f t="shared" si="7"/>
        <v>-3.3192629999999998E-3</v>
      </c>
      <c r="F57" s="221">
        <f t="shared" si="7"/>
        <v>-1.189714E-2</v>
      </c>
      <c r="G57" s="221">
        <f t="shared" si="7"/>
        <v>2.9370899999999998E-2</v>
      </c>
      <c r="H57" s="221">
        <f t="shared" si="7"/>
        <v>-1.0953549999999999E-2</v>
      </c>
      <c r="I57" s="221">
        <f t="shared" si="7"/>
        <v>-2.128942E-2</v>
      </c>
      <c r="J57" s="221">
        <f t="shared" si="7"/>
        <v>-2.4295609999999999E-2</v>
      </c>
      <c r="K57" s="221">
        <f t="shared" si="7"/>
        <v>4.5006999999999998E-2</v>
      </c>
      <c r="L57" s="221">
        <f t="shared" si="7"/>
        <v>3.7043420000000001E-2</v>
      </c>
      <c r="M57" s="221">
        <f t="shared" si="7"/>
        <v>4.187892E-2</v>
      </c>
      <c r="N57" s="221">
        <f t="shared" si="7"/>
        <v>4.3189690000000003E-2</v>
      </c>
      <c r="O57" s="221">
        <f t="shared" si="7"/>
        <v>4.1454329999999998E-2</v>
      </c>
      <c r="P57" s="221">
        <f t="shared" si="7"/>
        <v>1.3414860000000001E-2</v>
      </c>
    </row>
    <row r="58" spans="1:16" x14ac:dyDescent="0.25">
      <c r="A58" t="s">
        <v>282</v>
      </c>
      <c r="B58" t="s">
        <v>235</v>
      </c>
      <c r="C58" s="221">
        <f t="shared" ref="C58:P58" si="8">C11</f>
        <v>1.265112E-2</v>
      </c>
      <c r="D58" s="221">
        <f t="shared" si="8"/>
        <v>5.9492200000000002E-2</v>
      </c>
      <c r="E58" s="221">
        <f t="shared" si="8"/>
        <v>3.6711639999999997E-2</v>
      </c>
      <c r="F58" s="221">
        <f t="shared" si="8"/>
        <v>0.1016504</v>
      </c>
      <c r="G58" s="221">
        <f t="shared" si="8"/>
        <v>5.9690970000000003E-2</v>
      </c>
      <c r="H58" s="221">
        <f t="shared" si="8"/>
        <v>6.5050090000000005E-2</v>
      </c>
      <c r="I58" s="221">
        <f t="shared" si="8"/>
        <v>0.1050976</v>
      </c>
      <c r="J58" s="221">
        <f t="shared" si="8"/>
        <v>0.13797909999999999</v>
      </c>
      <c r="K58" s="221">
        <f t="shared" si="8"/>
        <v>4.3548829999999997E-2</v>
      </c>
      <c r="L58" s="221">
        <f t="shared" si="8"/>
        <v>3.5843260000000002E-2</v>
      </c>
      <c r="M58" s="221">
        <f t="shared" si="8"/>
        <v>4.0522089999999997E-2</v>
      </c>
      <c r="N58" s="221">
        <f t="shared" si="8"/>
        <v>4.1790399999999998E-2</v>
      </c>
      <c r="O58" s="221">
        <f t="shared" si="8"/>
        <v>4.0111269999999997E-2</v>
      </c>
      <c r="P58" s="221">
        <f t="shared" si="8"/>
        <v>1.2980240000000001E-2</v>
      </c>
    </row>
    <row r="59" spans="1:16" x14ac:dyDescent="0.25">
      <c r="A59" t="s">
        <v>283</v>
      </c>
      <c r="B59" t="s">
        <v>236</v>
      </c>
      <c r="C59" s="221">
        <f t="shared" ref="C59:P59" si="9">C12</f>
        <v>-1.006646E-15</v>
      </c>
      <c r="D59" s="221">
        <f t="shared" si="9"/>
        <v>8.4448690000000001E-16</v>
      </c>
      <c r="E59" s="221">
        <f t="shared" si="9"/>
        <v>4.7597000000000002E-16</v>
      </c>
      <c r="F59" s="221">
        <f t="shared" si="9"/>
        <v>1.9564210000000002E-15</v>
      </c>
      <c r="G59" s="221">
        <f t="shared" si="9"/>
        <v>1.0110849999999999E-15</v>
      </c>
      <c r="H59" s="221">
        <f t="shared" si="9"/>
        <v>1.566675E-16</v>
      </c>
      <c r="I59" s="221">
        <f t="shared" si="9"/>
        <v>4.2203599999999998E-15</v>
      </c>
      <c r="J59" s="221">
        <f t="shared" si="9"/>
        <v>5.311787E-15</v>
      </c>
      <c r="K59" s="221">
        <f t="shared" si="9"/>
        <v>7.1525050000000004E-17</v>
      </c>
      <c r="L59" s="221">
        <f t="shared" si="9"/>
        <v>5.8869340000000004E-17</v>
      </c>
      <c r="M59" s="221">
        <f t="shared" si="9"/>
        <v>6.6553900000000005E-17</v>
      </c>
      <c r="N59" s="221">
        <f t="shared" si="9"/>
        <v>6.8636980000000006E-17</v>
      </c>
      <c r="O59" s="221">
        <f t="shared" si="9"/>
        <v>6.5879160000000001E-17</v>
      </c>
      <c r="P59" s="221">
        <f t="shared" si="9"/>
        <v>2.1318870000000001E-17</v>
      </c>
    </row>
    <row r="60" spans="1:16" x14ac:dyDescent="0.25">
      <c r="A60" t="s">
        <v>284</v>
      </c>
      <c r="B60" t="s">
        <v>237</v>
      </c>
      <c r="C60" s="221">
        <f t="shared" ref="C60:P60" si="10">C13</f>
        <v>-5.375722E-7</v>
      </c>
      <c r="D60" s="221">
        <f t="shared" si="10"/>
        <v>1.5363049999999999E-6</v>
      </c>
      <c r="E60" s="221">
        <f t="shared" si="10"/>
        <v>1.241702E-6</v>
      </c>
      <c r="F60" s="221">
        <f t="shared" si="10"/>
        <v>2.3834400000000002E-6</v>
      </c>
      <c r="G60" s="221">
        <f t="shared" si="10"/>
        <v>2.3518699999999999E-6</v>
      </c>
      <c r="H60" s="221">
        <f t="shared" si="10"/>
        <v>2.8150339999999998E-6</v>
      </c>
      <c r="I60" s="221">
        <f t="shared" si="10"/>
        <v>2.1069000000000001E-6</v>
      </c>
      <c r="J60" s="221">
        <f t="shared" si="10"/>
        <v>3.530925E-6</v>
      </c>
      <c r="K60" s="221">
        <f t="shared" si="10"/>
        <v>3.0775050000000001E-6</v>
      </c>
      <c r="L60" s="221">
        <f t="shared" si="10"/>
        <v>2.5329689999999999E-6</v>
      </c>
      <c r="M60" s="221">
        <f t="shared" si="10"/>
        <v>2.8636119999999999E-6</v>
      </c>
      <c r="N60" s="221">
        <f t="shared" si="10"/>
        <v>2.9532400000000002E-6</v>
      </c>
      <c r="O60" s="221">
        <f t="shared" si="10"/>
        <v>2.8345799999999998E-6</v>
      </c>
      <c r="P60" s="221">
        <f t="shared" si="10"/>
        <v>9.1728629999999995E-7</v>
      </c>
    </row>
    <row r="61" spans="1:16" x14ac:dyDescent="0.25">
      <c r="A61" t="s">
        <v>278</v>
      </c>
      <c r="B61" t="s">
        <v>238</v>
      </c>
      <c r="C61" s="221">
        <f t="shared" ref="C61:P61" si="11">C14</f>
        <v>25.358180000000001</v>
      </c>
      <c r="D61" s="221">
        <f t="shared" si="11"/>
        <v>10.284129999999999</v>
      </c>
      <c r="E61" s="221">
        <f t="shared" si="11"/>
        <v>24.754740000000002</v>
      </c>
      <c r="F61" s="221">
        <f t="shared" si="11"/>
        <v>11.90648</v>
      </c>
      <c r="G61" s="221">
        <f t="shared" si="11"/>
        <v>21.465779999999999</v>
      </c>
      <c r="H61" s="221">
        <f t="shared" si="11"/>
        <v>2.4174820000000001</v>
      </c>
      <c r="I61" s="224">
        <f>E61</f>
        <v>24.754740000000002</v>
      </c>
      <c r="J61" s="224">
        <f>G61</f>
        <v>21.465779999999999</v>
      </c>
      <c r="K61" s="221">
        <f t="shared" si="11"/>
        <v>-10.601749999999999</v>
      </c>
      <c r="L61" s="221">
        <f t="shared" si="11"/>
        <v>-8.7258709999999997</v>
      </c>
      <c r="M61" s="221">
        <f t="shared" si="11"/>
        <v>-9.8649100000000001</v>
      </c>
      <c r="N61" s="221">
        <f t="shared" si="11"/>
        <v>-10.17367</v>
      </c>
      <c r="O61" s="221">
        <f t="shared" si="11"/>
        <v>-9.7648960000000002</v>
      </c>
      <c r="P61" s="221">
        <f t="shared" si="11"/>
        <v>-3.1599759999999999</v>
      </c>
    </row>
    <row r="62" spans="1:16" x14ac:dyDescent="0.25">
      <c r="A62" t="s">
        <v>285</v>
      </c>
      <c r="B62" t="s">
        <v>239</v>
      </c>
      <c r="C62" s="221">
        <f t="shared" ref="C62:P62" si="12">C15</f>
        <v>5.7363309999999997E-4</v>
      </c>
      <c r="D62" s="221">
        <f t="shared" si="12"/>
        <v>2.8386610000000001E-3</v>
      </c>
      <c r="E62" s="221">
        <f t="shared" si="12"/>
        <v>8.7064809999999994E-5</v>
      </c>
      <c r="F62" s="221">
        <f t="shared" si="12"/>
        <v>0.14800530000000001</v>
      </c>
      <c r="G62" s="221">
        <f t="shared" si="12"/>
        <v>0.1069032</v>
      </c>
      <c r="H62" s="221">
        <f t="shared" si="12"/>
        <v>-2.406966E-2</v>
      </c>
      <c r="I62" s="221">
        <f t="shared" si="12"/>
        <v>-1.095974E-3</v>
      </c>
      <c r="J62" s="221">
        <f t="shared" si="12"/>
        <v>9.6848089999999998E-2</v>
      </c>
      <c r="K62" s="221">
        <f t="shared" si="12"/>
        <v>0</v>
      </c>
      <c r="L62" s="221">
        <f t="shared" si="12"/>
        <v>0</v>
      </c>
      <c r="M62" s="221">
        <f t="shared" si="12"/>
        <v>0</v>
      </c>
      <c r="N62" s="221">
        <f t="shared" si="12"/>
        <v>0</v>
      </c>
      <c r="O62" s="221">
        <f t="shared" si="12"/>
        <v>0</v>
      </c>
      <c r="P62" s="221">
        <f t="shared" si="12"/>
        <v>0</v>
      </c>
    </row>
    <row r="63" spans="1:16" x14ac:dyDescent="0.25">
      <c r="B63" t="s">
        <v>320</v>
      </c>
    </row>
    <row r="64" spans="1:16" x14ac:dyDescent="0.25">
      <c r="A64" t="s">
        <v>286</v>
      </c>
      <c r="B64" t="s">
        <v>244</v>
      </c>
      <c r="C64" s="221">
        <f>C17*CONVERT(1,"g","kg")</f>
        <v>8.294E-8</v>
      </c>
      <c r="D64" s="221">
        <f t="shared" ref="D64:P64" si="13">D17*CONVERT(1,"g","kg")</f>
        <v>2.7379999999999998E-8</v>
      </c>
      <c r="E64" s="221">
        <f t="shared" si="13"/>
        <v>6.4920000000000002E-8</v>
      </c>
      <c r="F64" s="221">
        <f t="shared" si="13"/>
        <v>8.4859999999999994E-8</v>
      </c>
      <c r="G64" s="221">
        <f t="shared" si="13"/>
        <v>7.6279999999999992E-8</v>
      </c>
      <c r="H64" s="221">
        <f t="shared" si="13"/>
        <v>4.4100000000000004E-8</v>
      </c>
      <c r="I64" s="221">
        <f t="shared" si="13"/>
        <v>3.7150000000000005E-8</v>
      </c>
      <c r="J64" s="221">
        <f t="shared" si="13"/>
        <v>4.0210000000000001E-8</v>
      </c>
      <c r="K64" s="221">
        <f t="shared" si="13"/>
        <v>-4.0920000000000005E-8</v>
      </c>
      <c r="L64" s="221">
        <f t="shared" si="13"/>
        <v>-3.3680000000000001E-8</v>
      </c>
      <c r="M64" s="221">
        <f t="shared" si="13"/>
        <v>-3.8080000000000001E-8</v>
      </c>
      <c r="N64" s="221">
        <f t="shared" si="13"/>
        <v>-3.927E-8</v>
      </c>
      <c r="O64" s="221">
        <f t="shared" si="13"/>
        <v>-3.7690000000000002E-8</v>
      </c>
      <c r="P64" s="221">
        <f t="shared" si="13"/>
        <v>-1.22E-8</v>
      </c>
    </row>
    <row r="65" spans="1:16" x14ac:dyDescent="0.25">
      <c r="A65" t="s">
        <v>287</v>
      </c>
      <c r="B65" t="s">
        <v>227</v>
      </c>
      <c r="C65" s="221">
        <f t="shared" ref="C65:P65" si="14">C18*CONVERT(1,"g","kg")</f>
        <v>2.2960000000000003</v>
      </c>
      <c r="D65" s="221">
        <f t="shared" si="14"/>
        <v>2.1800000000000002</v>
      </c>
      <c r="E65" s="221">
        <f t="shared" si="14"/>
        <v>2.181</v>
      </c>
      <c r="F65" s="221">
        <f t="shared" si="14"/>
        <v>2.694</v>
      </c>
      <c r="G65" s="221">
        <f t="shared" si="14"/>
        <v>2.3359999999999999</v>
      </c>
      <c r="H65" s="221">
        <f t="shared" si="14"/>
        <v>1.454</v>
      </c>
      <c r="I65" s="221">
        <f t="shared" si="14"/>
        <v>2.1659999999999999</v>
      </c>
      <c r="J65" s="221">
        <f t="shared" si="14"/>
        <v>2.0539999999999998</v>
      </c>
      <c r="K65" s="221">
        <f t="shared" si="14"/>
        <v>-1.143</v>
      </c>
      <c r="L65" s="221">
        <f t="shared" si="14"/>
        <v>-0.94059999999999999</v>
      </c>
      <c r="M65" s="221">
        <f t="shared" si="14"/>
        <v>-1.0629999999999999</v>
      </c>
      <c r="N65" s="221">
        <f t="shared" si="14"/>
        <v>-1.097</v>
      </c>
      <c r="O65" s="221">
        <f t="shared" si="14"/>
        <v>-1.0529999999999999</v>
      </c>
      <c r="P65" s="221">
        <f t="shared" si="14"/>
        <v>-0.34060000000000001</v>
      </c>
    </row>
    <row r="66" spans="1:16" x14ac:dyDescent="0.25">
      <c r="A66" t="s">
        <v>288</v>
      </c>
      <c r="B66" t="s">
        <v>245</v>
      </c>
      <c r="C66" s="221">
        <f t="shared" ref="C66:P66" si="15">C19*CONVERT(1,"g","kg")</f>
        <v>3.7240000000000002E-2</v>
      </c>
      <c r="D66" s="221">
        <f t="shared" si="15"/>
        <v>1.1630000000000001E-2</v>
      </c>
      <c r="E66" s="221">
        <f t="shared" si="15"/>
        <v>2.5670000000000002E-2</v>
      </c>
      <c r="F66" s="221">
        <f t="shared" si="15"/>
        <v>2.5000000000000001E-2</v>
      </c>
      <c r="G66" s="221">
        <f t="shared" si="15"/>
        <v>2.7469999999999998E-2</v>
      </c>
      <c r="H66" s="221">
        <f t="shared" si="15"/>
        <v>1.8720000000000001E-2</v>
      </c>
      <c r="I66" s="221">
        <f t="shared" si="15"/>
        <v>1.566E-2</v>
      </c>
      <c r="J66" s="221">
        <f t="shared" si="15"/>
        <v>1.125E-2</v>
      </c>
      <c r="K66" s="221">
        <f t="shared" si="15"/>
        <v>-1.8350000000000002E-2</v>
      </c>
      <c r="L66" s="221">
        <f t="shared" si="15"/>
        <v>-1.5100000000000001E-2</v>
      </c>
      <c r="M66" s="221">
        <f t="shared" si="15"/>
        <v>-1.7070000000000002E-2</v>
      </c>
      <c r="N66" s="221">
        <f t="shared" si="15"/>
        <v>-1.7610000000000001E-2</v>
      </c>
      <c r="O66" s="221">
        <f t="shared" si="15"/>
        <v>-1.6899999999999998E-2</v>
      </c>
      <c r="P66" s="221">
        <f t="shared" si="15"/>
        <v>-5.4690000000000008E-3</v>
      </c>
    </row>
    <row r="67" spans="1:16" x14ac:dyDescent="0.25">
      <c r="A67" t="s">
        <v>289</v>
      </c>
      <c r="B67" t="s">
        <v>246</v>
      </c>
      <c r="C67" s="221">
        <f t="shared" ref="C67:P67" si="16">C20*CONVERT(1,"g","kg")</f>
        <v>2.7230000000000002E-7</v>
      </c>
      <c r="D67" s="221">
        <f t="shared" si="16"/>
        <v>1.6119999999999999E-7</v>
      </c>
      <c r="E67" s="221">
        <f t="shared" si="16"/>
        <v>1.889E-7</v>
      </c>
      <c r="F67" s="221">
        <f t="shared" si="16"/>
        <v>2.4699999999999998E-7</v>
      </c>
      <c r="G67" s="221">
        <f t="shared" si="16"/>
        <v>2.0430000000000002E-7</v>
      </c>
      <c r="H67" s="221">
        <f t="shared" si="16"/>
        <v>1.952E-7</v>
      </c>
      <c r="I67" s="221">
        <f t="shared" si="16"/>
        <v>1.8909999999999999E-7</v>
      </c>
      <c r="J67" s="221">
        <f t="shared" si="16"/>
        <v>2.3059999999999999E-7</v>
      </c>
      <c r="K67" s="221">
        <f t="shared" si="16"/>
        <v>1.1880000000000001E-7</v>
      </c>
      <c r="L67" s="221">
        <f t="shared" si="16"/>
        <v>9.7759999999999997E-8</v>
      </c>
      <c r="M67" s="221">
        <f t="shared" si="16"/>
        <v>1.105E-7</v>
      </c>
      <c r="N67" s="221">
        <f t="shared" si="16"/>
        <v>1.1400000000000001E-7</v>
      </c>
      <c r="O67" s="221">
        <f t="shared" si="16"/>
        <v>1.094E-7</v>
      </c>
      <c r="P67" s="221">
        <f t="shared" si="16"/>
        <v>3.5399999999999999E-8</v>
      </c>
    </row>
    <row r="68" spans="1:16" x14ac:dyDescent="0.25">
      <c r="A68" t="s">
        <v>290</v>
      </c>
      <c r="B68" t="s">
        <v>247</v>
      </c>
      <c r="C68" s="221">
        <f t="shared" ref="C68:P68" si="17">C21*CONVERT(1,"g","kg")</f>
        <v>1.764E-12</v>
      </c>
      <c r="D68" s="221">
        <f t="shared" si="17"/>
        <v>6.0740000000000002E-13</v>
      </c>
      <c r="E68" s="221">
        <f t="shared" si="17"/>
        <v>1.0280000000000001E-12</v>
      </c>
      <c r="F68" s="221">
        <f t="shared" si="17"/>
        <v>1.157E-12</v>
      </c>
      <c r="G68" s="221">
        <f t="shared" si="17"/>
        <v>8.4870000000000001E-13</v>
      </c>
      <c r="H68" s="221">
        <f t="shared" si="17"/>
        <v>6.5590000000000006E-12</v>
      </c>
      <c r="I68" s="221">
        <f t="shared" si="17"/>
        <v>1.1220000000000001E-12</v>
      </c>
      <c r="J68" s="221">
        <f t="shared" si="17"/>
        <v>8.7490000000000004E-13</v>
      </c>
      <c r="K68" s="221">
        <f t="shared" si="17"/>
        <v>8.6330000000000001E-12</v>
      </c>
      <c r="L68" s="221">
        <f t="shared" si="17"/>
        <v>7.1060000000000006E-12</v>
      </c>
      <c r="M68" s="221">
        <f t="shared" si="17"/>
        <v>8.0330000000000002E-12</v>
      </c>
      <c r="N68" s="221">
        <f t="shared" si="17"/>
        <v>8.2850000000000003E-12</v>
      </c>
      <c r="O68" s="221">
        <f t="shared" si="17"/>
        <v>7.952E-12</v>
      </c>
      <c r="P68" s="221">
        <f t="shared" si="17"/>
        <v>2.573E-12</v>
      </c>
    </row>
    <row r="69" spans="1:16" x14ac:dyDescent="0.25">
      <c r="A69" t="s">
        <v>291</v>
      </c>
      <c r="B69" t="s">
        <v>248</v>
      </c>
      <c r="C69" s="221">
        <f t="shared" ref="C69:P69" si="18">C22*CONVERT(1,"g","kg")</f>
        <v>4.8480000000000003E-5</v>
      </c>
      <c r="D69" s="221">
        <f t="shared" si="18"/>
        <v>3.1239999999999999E-5</v>
      </c>
      <c r="E69" s="221">
        <f t="shared" si="18"/>
        <v>4.621E-5</v>
      </c>
      <c r="F69" s="221">
        <f t="shared" si="18"/>
        <v>7.9339999999999996E-5</v>
      </c>
      <c r="G69" s="221">
        <f t="shared" si="18"/>
        <v>6.6339999999999992E-5</v>
      </c>
      <c r="H69" s="221">
        <f t="shared" si="18"/>
        <v>4.8199999999999999E-5</v>
      </c>
      <c r="I69" s="221">
        <f t="shared" si="18"/>
        <v>4.9759999999999998E-5</v>
      </c>
      <c r="J69" s="221">
        <f t="shared" si="18"/>
        <v>6.1929999999999998E-5</v>
      </c>
      <c r="K69" s="221">
        <f t="shared" si="18"/>
        <v>-2.55E-5</v>
      </c>
      <c r="L69" s="221">
        <f t="shared" si="18"/>
        <v>-2.0990000000000001E-5</v>
      </c>
      <c r="M69" s="221">
        <f t="shared" si="18"/>
        <v>-2.3730000000000001E-5</v>
      </c>
      <c r="N69" s="221">
        <f t="shared" si="18"/>
        <v>-2.4469999999999998E-5</v>
      </c>
      <c r="O69" s="221">
        <f t="shared" si="18"/>
        <v>-2.349E-5</v>
      </c>
      <c r="P69" s="221">
        <f t="shared" si="18"/>
        <v>-7.6010000000000006E-6</v>
      </c>
    </row>
    <row r="70" spans="1:16" x14ac:dyDescent="0.25">
      <c r="A70" t="s">
        <v>292</v>
      </c>
      <c r="B70" t="s">
        <v>249</v>
      </c>
      <c r="C70" s="221">
        <f t="shared" ref="C70:P70" si="19">C23*CONVERT(1,"g","kg")</f>
        <v>9.0329999999999997E-5</v>
      </c>
      <c r="D70" s="221">
        <f t="shared" si="19"/>
        <v>6.6199999999999996E-5</v>
      </c>
      <c r="E70" s="221">
        <f t="shared" si="19"/>
        <v>4.2410000000000001E-4</v>
      </c>
      <c r="F70" s="221">
        <f t="shared" si="19"/>
        <v>6.8559999999999994E-5</v>
      </c>
      <c r="G70" s="221">
        <f t="shared" si="19"/>
        <v>2.7829999999999999E-4</v>
      </c>
      <c r="H70" s="221">
        <f t="shared" si="19"/>
        <v>5.94E-5</v>
      </c>
      <c r="I70" s="221">
        <f t="shared" si="19"/>
        <v>1.6320000000000001E-4</v>
      </c>
      <c r="J70" s="221">
        <f t="shared" si="19"/>
        <v>8.1989999999999993E-5</v>
      </c>
      <c r="K70" s="221">
        <f t="shared" si="19"/>
        <v>-3.0220000000000003E-4</v>
      </c>
      <c r="L70" s="221">
        <f t="shared" si="19"/>
        <v>-2.4870000000000003E-4</v>
      </c>
      <c r="M70" s="221">
        <f t="shared" si="19"/>
        <v>-2.812E-4</v>
      </c>
      <c r="N70" s="221">
        <f t="shared" si="19"/>
        <v>-2.9E-4</v>
      </c>
      <c r="O70" s="221">
        <f t="shared" si="19"/>
        <v>-2.7829999999999999E-4</v>
      </c>
      <c r="P70" s="221">
        <f t="shared" si="19"/>
        <v>-9.0069999999999997E-5</v>
      </c>
    </row>
    <row r="71" spans="1:16" x14ac:dyDescent="0.25">
      <c r="A71" t="s">
        <v>293</v>
      </c>
      <c r="B71" t="s">
        <v>250</v>
      </c>
      <c r="C71" s="221">
        <f t="shared" ref="C71:P71" si="20">C24*CONVERT(1,"g","kg")</f>
        <v>4.0080000000000004E-6</v>
      </c>
      <c r="D71" s="221">
        <f t="shared" si="20"/>
        <v>1.085E-6</v>
      </c>
      <c r="E71" s="221">
        <f t="shared" si="20"/>
        <v>3.1920000000000001E-6</v>
      </c>
      <c r="F71" s="221">
        <f t="shared" si="20"/>
        <v>3.0900000000000001E-6</v>
      </c>
      <c r="G71" s="221">
        <f t="shared" si="20"/>
        <v>3.3230000000000002E-6</v>
      </c>
      <c r="H71" s="221">
        <f t="shared" si="20"/>
        <v>1.9009999999999999E-6</v>
      </c>
      <c r="I71" s="221">
        <f t="shared" si="20"/>
        <v>1.0870000000000001E-6</v>
      </c>
      <c r="J71" s="221">
        <f t="shared" si="20"/>
        <v>9.471E-7</v>
      </c>
      <c r="K71" s="221">
        <f t="shared" si="20"/>
        <v>-1.4720000000000001E-6</v>
      </c>
      <c r="L71" s="221">
        <f t="shared" si="20"/>
        <v>-1.2110000000000001E-6</v>
      </c>
      <c r="M71" s="221">
        <f t="shared" si="20"/>
        <v>-1.3689999999999999E-6</v>
      </c>
      <c r="N71" s="221">
        <f t="shared" si="20"/>
        <v>-1.412E-6</v>
      </c>
      <c r="O71" s="221">
        <f t="shared" si="20"/>
        <v>-1.356E-6</v>
      </c>
      <c r="P71" s="221">
        <f t="shared" si="20"/>
        <v>-4.3869999999999998E-7</v>
      </c>
    </row>
    <row r="72" spans="1:16" x14ac:dyDescent="0.25">
      <c r="A72" t="s">
        <v>294</v>
      </c>
      <c r="B72" t="s">
        <v>251</v>
      </c>
      <c r="C72" s="221">
        <f t="shared" ref="C72:P72" si="21">C25*CONVERT(1,"g","kg")</f>
        <v>8.7360000000000009E-8</v>
      </c>
      <c r="D72" s="221">
        <f t="shared" si="21"/>
        <v>3.4369999999999996E-8</v>
      </c>
      <c r="E72" s="221">
        <f t="shared" si="21"/>
        <v>8.2849999999999991E-8</v>
      </c>
      <c r="F72" s="221">
        <f t="shared" si="21"/>
        <v>7.9700000000000006E-8</v>
      </c>
      <c r="G72" s="221">
        <f t="shared" si="21"/>
        <v>8.4149999999999996E-8</v>
      </c>
      <c r="H72" s="221">
        <f t="shared" si="21"/>
        <v>8.1810000000000003E-8</v>
      </c>
      <c r="I72" s="221">
        <f t="shared" si="21"/>
        <v>4.2130000000000001E-8</v>
      </c>
      <c r="J72" s="221">
        <f t="shared" si="21"/>
        <v>5.9849999999999997E-8</v>
      </c>
      <c r="K72" s="221">
        <f t="shared" si="21"/>
        <v>7.9740000000000008E-9</v>
      </c>
      <c r="L72" s="221">
        <f t="shared" si="21"/>
        <v>6.5629999999999998E-9</v>
      </c>
      <c r="M72" s="221">
        <f t="shared" si="21"/>
        <v>7.4200000000000004E-9</v>
      </c>
      <c r="N72" s="221">
        <f t="shared" si="21"/>
        <v>7.6520000000000013E-9</v>
      </c>
      <c r="O72" s="221">
        <f t="shared" si="21"/>
        <v>7.3449999999999998E-9</v>
      </c>
      <c r="P72" s="221">
        <f t="shared" si="21"/>
        <v>2.377E-9</v>
      </c>
    </row>
    <row r="73" spans="1:16" x14ac:dyDescent="0.25">
      <c r="A73" t="s">
        <v>295</v>
      </c>
      <c r="B73" t="s">
        <v>252</v>
      </c>
      <c r="C73" s="221">
        <f t="shared" ref="C73:P73" si="22">C26*CONVERT(1,"g","kg")</f>
        <v>6.1449999999999994E-3</v>
      </c>
      <c r="D73" s="221">
        <f t="shared" si="22"/>
        <v>5.0700000000000007E-3</v>
      </c>
      <c r="E73" s="221">
        <f t="shared" si="22"/>
        <v>5.7949999999999998E-3</v>
      </c>
      <c r="F73" s="221">
        <f t="shared" si="22"/>
        <v>6.5519999999999997E-3</v>
      </c>
      <c r="G73" s="221">
        <f t="shared" si="22"/>
        <v>6.0330000000000002E-3</v>
      </c>
      <c r="H73" s="221">
        <f t="shared" si="22"/>
        <v>4.058E-3</v>
      </c>
      <c r="I73" s="221">
        <f t="shared" si="22"/>
        <v>5.1900000000000002E-3</v>
      </c>
      <c r="J73" s="221">
        <f t="shared" si="22"/>
        <v>4.5510000000000004E-3</v>
      </c>
      <c r="K73" s="221">
        <f t="shared" si="22"/>
        <v>-3.4820000000000003E-3</v>
      </c>
      <c r="L73" s="221">
        <f t="shared" si="22"/>
        <v>-2.8660000000000001E-3</v>
      </c>
      <c r="M73" s="221">
        <f t="shared" si="22"/>
        <v>-3.2400000000000003E-3</v>
      </c>
      <c r="N73" s="221">
        <f t="shared" si="22"/>
        <v>-3.3410000000000002E-3</v>
      </c>
      <c r="O73" s="221">
        <f t="shared" si="22"/>
        <v>-3.2069999999999998E-3</v>
      </c>
      <c r="P73" s="221">
        <f t="shared" si="22"/>
        <v>-1.0380000000000001E-3</v>
      </c>
    </row>
    <row r="74" spans="1:16" x14ac:dyDescent="0.25">
      <c r="A74" t="s">
        <v>296</v>
      </c>
      <c r="B74" t="s">
        <v>253</v>
      </c>
      <c r="C74" s="221">
        <f t="shared" ref="C74:P74" si="23">C27*CONVERT(1,"g","kg")</f>
        <v>0</v>
      </c>
      <c r="D74" s="221">
        <f t="shared" si="23"/>
        <v>2.7430000000000002E-6</v>
      </c>
      <c r="E74" s="221">
        <f t="shared" si="23"/>
        <v>2.711E-5</v>
      </c>
      <c r="F74" s="221">
        <f t="shared" si="23"/>
        <v>2.3009999999999998E-5</v>
      </c>
      <c r="G74" s="221">
        <f t="shared" si="23"/>
        <v>3.1730000000000003E-5</v>
      </c>
      <c r="H74" s="221">
        <f t="shared" si="23"/>
        <v>1.085E-7</v>
      </c>
      <c r="I74" s="221">
        <f t="shared" si="23"/>
        <v>1.6860000000000001E-5</v>
      </c>
      <c r="J74" s="221">
        <f t="shared" si="23"/>
        <v>3.243E-5</v>
      </c>
      <c r="K74" s="221">
        <f t="shared" si="23"/>
        <v>-1.1610000000000001E-5</v>
      </c>
      <c r="L74" s="221">
        <f t="shared" si="23"/>
        <v>-9.5600000000000016E-6</v>
      </c>
      <c r="M74" s="221">
        <f t="shared" si="23"/>
        <v>-1.081E-5</v>
      </c>
      <c r="N74" s="221">
        <f t="shared" si="23"/>
        <v>-1.115E-5</v>
      </c>
      <c r="O74" s="221">
        <f t="shared" si="23"/>
        <v>-1.0699999999999999E-5</v>
      </c>
      <c r="P74" s="221">
        <f t="shared" si="23"/>
        <v>-3.4620000000000001E-6</v>
      </c>
    </row>
    <row r="75" spans="1:16" x14ac:dyDescent="0.25">
      <c r="A75" t="s">
        <v>297</v>
      </c>
      <c r="B75" t="s">
        <v>254</v>
      </c>
      <c r="C75" s="221">
        <f t="shared" ref="C75:P75" si="24">C28*CONVERT(1,"g","kg")</f>
        <v>3.2210000000000003E-3</v>
      </c>
      <c r="D75" s="221">
        <f t="shared" si="24"/>
        <v>2.4980000000000002E-3</v>
      </c>
      <c r="E75" s="221">
        <f t="shared" si="24"/>
        <v>2.96E-3</v>
      </c>
      <c r="F75" s="221">
        <f t="shared" si="24"/>
        <v>4.2659999999999998E-3</v>
      </c>
      <c r="G75" s="221">
        <f t="shared" si="24"/>
        <v>3.261E-3</v>
      </c>
      <c r="H75" s="221">
        <f t="shared" si="24"/>
        <v>2.4369999999999999E-3</v>
      </c>
      <c r="I75" s="221">
        <f t="shared" si="24"/>
        <v>4.9940000000000002E-3</v>
      </c>
      <c r="J75" s="221">
        <f t="shared" si="24"/>
        <v>6.8529999999999997E-3</v>
      </c>
      <c r="K75" s="221">
        <f t="shared" si="24"/>
        <v>-1.0989999999999999E-3</v>
      </c>
      <c r="L75" s="221">
        <f t="shared" si="24"/>
        <v>-9.0439999999999997E-4</v>
      </c>
      <c r="M75" s="221">
        <f t="shared" si="24"/>
        <v>-1.0220000000000001E-3</v>
      </c>
      <c r="N75" s="221">
        <f t="shared" si="24"/>
        <v>-1.054E-3</v>
      </c>
      <c r="O75" s="221">
        <f t="shared" si="24"/>
        <v>-1.0120000000000001E-3</v>
      </c>
      <c r="P75" s="221">
        <f t="shared" si="24"/>
        <v>-3.2750000000000005E-4</v>
      </c>
    </row>
    <row r="76" spans="1:16" x14ac:dyDescent="0.25">
      <c r="A76" t="s">
        <v>298</v>
      </c>
      <c r="B76" t="s">
        <v>255</v>
      </c>
      <c r="C76" s="221">
        <f t="shared" ref="C76:P76" si="25">C29*CONVERT(1,"g","kg")</f>
        <v>7.0699999999999997E-5</v>
      </c>
      <c r="D76" s="221">
        <f t="shared" si="25"/>
        <v>3.3559999999999997E-5</v>
      </c>
      <c r="E76" s="221">
        <f t="shared" si="25"/>
        <v>9.0040000000000005E-6</v>
      </c>
      <c r="F76" s="221">
        <f t="shared" si="25"/>
        <v>1.5740000000000002E-5</v>
      </c>
      <c r="G76" s="221">
        <f t="shared" si="25"/>
        <v>1.3920000000000001E-5</v>
      </c>
      <c r="H76" s="221">
        <f t="shared" si="25"/>
        <v>8.0480000000000002E-5</v>
      </c>
      <c r="I76" s="221">
        <f t="shared" si="25"/>
        <v>1.2980000000000001E-5</v>
      </c>
      <c r="J76" s="221">
        <f t="shared" si="25"/>
        <v>1.518E-5</v>
      </c>
      <c r="K76" s="221">
        <f t="shared" si="25"/>
        <v>-4.2770000000000007E-6</v>
      </c>
      <c r="L76" s="221">
        <f t="shared" si="25"/>
        <v>-3.5200000000000002E-6</v>
      </c>
      <c r="M76" s="221">
        <f t="shared" si="25"/>
        <v>-3.9790000000000004E-6</v>
      </c>
      <c r="N76" s="221">
        <f t="shared" si="25"/>
        <v>-4.104E-6</v>
      </c>
      <c r="O76" s="221">
        <f t="shared" si="25"/>
        <v>-3.9389999999999999E-6</v>
      </c>
      <c r="P76" s="221">
        <f t="shared" si="25"/>
        <v>-1.2750000000000001E-6</v>
      </c>
    </row>
    <row r="77" spans="1:16" x14ac:dyDescent="0.25">
      <c r="A77" t="s">
        <v>299</v>
      </c>
      <c r="B77" t="s">
        <v>256</v>
      </c>
      <c r="C77" s="221">
        <f t="shared" ref="C77:P77" si="26">C30*CONVERT(1,"g","kg")</f>
        <v>1.983E-4</v>
      </c>
      <c r="D77" s="221">
        <f t="shared" si="26"/>
        <v>2.0269999999999999E-4</v>
      </c>
      <c r="E77" s="221">
        <f t="shared" si="26"/>
        <v>3.0200000000000002E-4</v>
      </c>
      <c r="F77" s="221">
        <f t="shared" si="26"/>
        <v>3.8469999999999997E-4</v>
      </c>
      <c r="G77" s="221">
        <f t="shared" si="26"/>
        <v>3.0489999999999998E-4</v>
      </c>
      <c r="H77" s="221">
        <f t="shared" si="26"/>
        <v>1.606E-4</v>
      </c>
      <c r="I77" s="221">
        <f t="shared" si="26"/>
        <v>3.4949999999999998E-4</v>
      </c>
      <c r="J77" s="221">
        <f t="shared" si="26"/>
        <v>3.1E-4</v>
      </c>
      <c r="K77" s="221">
        <f t="shared" si="26"/>
        <v>-1.294E-4</v>
      </c>
      <c r="L77" s="221">
        <f t="shared" si="26"/>
        <v>-1.065E-4</v>
      </c>
      <c r="M77" s="221">
        <f t="shared" si="26"/>
        <v>-1.204E-4</v>
      </c>
      <c r="N77" s="221">
        <f t="shared" si="26"/>
        <v>-1.2410000000000001E-4</v>
      </c>
      <c r="O77" s="221">
        <f t="shared" si="26"/>
        <v>-1.1909999999999999E-4</v>
      </c>
      <c r="P77" s="221">
        <f t="shared" si="26"/>
        <v>-3.8559999999999997E-5</v>
      </c>
    </row>
    <row r="78" spans="1:16" x14ac:dyDescent="0.25">
      <c r="A78" t="s">
        <v>300</v>
      </c>
      <c r="B78" t="s">
        <v>257</v>
      </c>
      <c r="C78" s="221">
        <f t="shared" ref="C78:P78" si="27">C31*CONVERT(1,"g","kg")</f>
        <v>1.732E-3</v>
      </c>
      <c r="D78" s="221">
        <f t="shared" si="27"/>
        <v>9.2789999999999995E-4</v>
      </c>
      <c r="E78" s="221">
        <f t="shared" si="27"/>
        <v>1.5300000000000001E-3</v>
      </c>
      <c r="F78" s="221">
        <f t="shared" si="27"/>
        <v>1.8890000000000001E-3</v>
      </c>
      <c r="G78" s="221">
        <f t="shared" si="27"/>
        <v>1.4450000000000001E-3</v>
      </c>
      <c r="H78" s="221">
        <f t="shared" si="27"/>
        <v>1.2440000000000001E-3</v>
      </c>
      <c r="I78" s="221">
        <f t="shared" si="27"/>
        <v>1.6639999999999999E-3</v>
      </c>
      <c r="J78" s="221">
        <f t="shared" si="27"/>
        <v>2.3149999999999998E-3</v>
      </c>
      <c r="K78" s="221">
        <f t="shared" si="27"/>
        <v>-1.1330000000000001E-3</v>
      </c>
      <c r="L78" s="221">
        <f t="shared" si="27"/>
        <v>-9.3280000000000001E-4</v>
      </c>
      <c r="M78" s="221">
        <f t="shared" si="27"/>
        <v>-1.0549999999999999E-3</v>
      </c>
      <c r="N78" s="221">
        <f t="shared" si="27"/>
        <v>-1.0880000000000002E-3</v>
      </c>
      <c r="O78" s="221">
        <f t="shared" si="27"/>
        <v>-1.044E-3</v>
      </c>
      <c r="P78" s="221">
        <f t="shared" si="27"/>
        <v>-3.3779999999999997E-4</v>
      </c>
    </row>
    <row r="79" spans="1:16" x14ac:dyDescent="0.25">
      <c r="A79" t="s">
        <v>301</v>
      </c>
      <c r="B79" t="s">
        <v>258</v>
      </c>
      <c r="C79" s="221">
        <f t="shared" ref="C79:P79" si="28">C32*CONVERT(1,"g","kg")</f>
        <v>3.5460000000000001E-3</v>
      </c>
      <c r="D79" s="221">
        <f t="shared" si="28"/>
        <v>3.0960000000000002E-3</v>
      </c>
      <c r="E79" s="221">
        <f t="shared" si="28"/>
        <v>3.954E-3</v>
      </c>
      <c r="F79" s="221">
        <f t="shared" si="28"/>
        <v>5.8280000000000007E-3</v>
      </c>
      <c r="G79" s="221">
        <f t="shared" si="28"/>
        <v>4.3499999999999997E-3</v>
      </c>
      <c r="H79" s="221">
        <f t="shared" si="28"/>
        <v>2.5820000000000001E-3</v>
      </c>
      <c r="I79" s="221">
        <f t="shared" si="28"/>
        <v>3.2390000000000001E-3</v>
      </c>
      <c r="J79" s="221">
        <f t="shared" si="28"/>
        <v>4.8820000000000001E-3</v>
      </c>
      <c r="K79" s="221">
        <f t="shared" si="28"/>
        <v>-1.4519999999999999E-3</v>
      </c>
      <c r="L79" s="221">
        <f t="shared" si="28"/>
        <v>-1.1950000000000001E-3</v>
      </c>
      <c r="M79" s="221">
        <f t="shared" si="28"/>
        <v>-1.351E-3</v>
      </c>
      <c r="N79" s="221">
        <f t="shared" si="28"/>
        <v>-1.3930000000000001E-3</v>
      </c>
      <c r="O79" s="221">
        <f t="shared" si="28"/>
        <v>-1.3370000000000001E-3</v>
      </c>
      <c r="P79" s="221">
        <f t="shared" si="28"/>
        <v>-4.327E-4</v>
      </c>
    </row>
    <row r="80" spans="1:16" x14ac:dyDescent="0.25">
      <c r="B80" t="s">
        <v>321</v>
      </c>
      <c r="C80" s="221"/>
      <c r="D80" s="221"/>
      <c r="E80" s="221"/>
      <c r="F80" s="221"/>
      <c r="G80" s="221"/>
      <c r="H80" s="221"/>
      <c r="I80" s="221"/>
      <c r="J80" s="221"/>
      <c r="K80" s="221"/>
      <c r="L80" s="221"/>
      <c r="M80" s="221"/>
      <c r="N80" s="221"/>
      <c r="O80" s="221"/>
      <c r="P80" s="221"/>
    </row>
    <row r="81" spans="1:16" x14ac:dyDescent="0.25">
      <c r="A81" t="s">
        <v>302</v>
      </c>
      <c r="B81" t="s">
        <v>261</v>
      </c>
      <c r="C81" s="221">
        <f t="shared" ref="C81:P81" si="29">C34*CONVERT(1,"g","kg")</f>
        <v>4.9029999999999996E-5</v>
      </c>
      <c r="D81" s="221">
        <f t="shared" si="29"/>
        <v>4.0930000000000003E-5</v>
      </c>
      <c r="E81" s="221">
        <f t="shared" si="29"/>
        <v>4.422E-5</v>
      </c>
      <c r="F81" s="221">
        <f t="shared" si="29"/>
        <v>3.2629999999999998E-5</v>
      </c>
      <c r="G81" s="221">
        <f t="shared" si="29"/>
        <v>4.0540000000000001E-5</v>
      </c>
      <c r="H81" s="221">
        <f t="shared" si="29"/>
        <v>2.3500000000000002E-5</v>
      </c>
      <c r="I81" s="221">
        <f t="shared" si="29"/>
        <v>4.032E-5</v>
      </c>
      <c r="J81" s="221">
        <f t="shared" si="29"/>
        <v>3.1770000000000002E-5</v>
      </c>
      <c r="K81" s="221">
        <f t="shared" si="29"/>
        <v>-3.9399999999999995E-5</v>
      </c>
      <c r="L81" s="221">
        <f t="shared" si="29"/>
        <v>-3.243E-5</v>
      </c>
      <c r="M81" s="221">
        <f t="shared" si="29"/>
        <v>-3.6659999999999998E-5</v>
      </c>
      <c r="N81" s="221">
        <f t="shared" si="29"/>
        <v>-3.7810000000000006E-5</v>
      </c>
      <c r="O81" s="221">
        <f t="shared" si="29"/>
        <v>-3.6290000000000007E-5</v>
      </c>
      <c r="P81" s="221">
        <f t="shared" si="29"/>
        <v>-1.1740000000000001E-5</v>
      </c>
    </row>
    <row r="82" spans="1:16" x14ac:dyDescent="0.25">
      <c r="A82" t="s">
        <v>304</v>
      </c>
      <c r="B82" t="s">
        <v>262</v>
      </c>
      <c r="C82" s="221">
        <f t="shared" ref="C82:P82" si="30">C35*CONVERT(1,"g","kg")</f>
        <v>5.1750000000000004E-6</v>
      </c>
      <c r="D82" s="221">
        <f t="shared" si="30"/>
        <v>5.7530000000000007E-6</v>
      </c>
      <c r="E82" s="221">
        <f t="shared" si="30"/>
        <v>2.0619999999999999E-6</v>
      </c>
      <c r="F82" s="221">
        <f t="shared" si="30"/>
        <v>4.014E-6</v>
      </c>
      <c r="G82" s="221">
        <f t="shared" si="30"/>
        <v>2.198E-6</v>
      </c>
      <c r="H82" s="221">
        <f t="shared" si="30"/>
        <v>5.1370000000000001E-6</v>
      </c>
      <c r="I82" s="221">
        <f t="shared" si="30"/>
        <v>9.1579999999999994E-6</v>
      </c>
      <c r="J82" s="221">
        <f t="shared" si="30"/>
        <v>6.0530000000000003E-6</v>
      </c>
      <c r="K82" s="221">
        <f t="shared" si="30"/>
        <v>-8.8620000000000009E-6</v>
      </c>
      <c r="L82" s="221">
        <f t="shared" si="30"/>
        <v>-7.294E-6</v>
      </c>
      <c r="M82" s="221">
        <f t="shared" si="30"/>
        <v>-8.2460000000000003E-6</v>
      </c>
      <c r="N82" s="221">
        <f t="shared" si="30"/>
        <v>-8.5040000000000002E-6</v>
      </c>
      <c r="O82" s="221">
        <f t="shared" si="30"/>
        <v>-8.1620000000000008E-6</v>
      </c>
      <c r="P82" s="221">
        <f t="shared" si="30"/>
        <v>-2.6410000000000002E-6</v>
      </c>
    </row>
    <row r="83" spans="1:16" x14ac:dyDescent="0.25">
      <c r="A83" t="s">
        <v>306</v>
      </c>
      <c r="B83" t="s">
        <v>244</v>
      </c>
      <c r="C83" s="221">
        <f t="shared" ref="C83:P83" si="31">C36*CONVERT(1,"g","kg")</f>
        <v>3.4700000000000006E-8</v>
      </c>
      <c r="D83" s="221">
        <f t="shared" si="31"/>
        <v>3.5320000000000001E-8</v>
      </c>
      <c r="E83" s="221">
        <f t="shared" si="31"/>
        <v>3.3130000000000006E-8</v>
      </c>
      <c r="F83" s="221">
        <f t="shared" si="31"/>
        <v>7.514000000000001E-8</v>
      </c>
      <c r="G83" s="221">
        <f t="shared" si="31"/>
        <v>6.4010000000000002E-8</v>
      </c>
      <c r="H83" s="221">
        <f t="shared" si="31"/>
        <v>3.1709999999999997E-8</v>
      </c>
      <c r="I83" s="221">
        <f t="shared" si="31"/>
        <v>6.425000000000001E-8</v>
      </c>
      <c r="J83" s="221">
        <f t="shared" si="31"/>
        <v>9.0660000000000006E-8</v>
      </c>
      <c r="K83" s="221">
        <f t="shared" si="31"/>
        <v>-1.555E-8</v>
      </c>
      <c r="L83" s="221">
        <f t="shared" si="31"/>
        <v>-1.2789999999999999E-8</v>
      </c>
      <c r="M83" s="221">
        <f t="shared" si="31"/>
        <v>-1.446E-8</v>
      </c>
      <c r="N83" s="221">
        <f t="shared" si="31"/>
        <v>-1.4920000000000001E-8</v>
      </c>
      <c r="O83" s="221">
        <f t="shared" si="31"/>
        <v>-1.432E-8</v>
      </c>
      <c r="P83" s="221">
        <f t="shared" si="31"/>
        <v>-4.6330000000000009E-9</v>
      </c>
    </row>
    <row r="84" spans="1:16" x14ac:dyDescent="0.25">
      <c r="A84" t="s">
        <v>305</v>
      </c>
      <c r="B84" t="s">
        <v>263</v>
      </c>
      <c r="C84" s="221">
        <f t="shared" ref="C84:P84" si="32">C37*CONVERT(1,"g","kg")</f>
        <v>1.517E-4</v>
      </c>
      <c r="D84" s="221">
        <f t="shared" si="32"/>
        <v>2.254E-4</v>
      </c>
      <c r="E84" s="221">
        <f t="shared" si="32"/>
        <v>4.08E-4</v>
      </c>
      <c r="F84" s="221">
        <f t="shared" si="32"/>
        <v>7.3999999999999999E-4</v>
      </c>
      <c r="G84" s="221">
        <f t="shared" si="32"/>
        <v>6.3959999999999993E-4</v>
      </c>
      <c r="H84" s="221">
        <f t="shared" si="32"/>
        <v>2.8810000000000001E-4</v>
      </c>
      <c r="I84" s="221">
        <f t="shared" si="32"/>
        <v>4.9530000000000006E-4</v>
      </c>
      <c r="J84" s="221">
        <f t="shared" si="32"/>
        <v>6.3460000000000003E-4</v>
      </c>
      <c r="K84" s="221">
        <f t="shared" si="32"/>
        <v>6.268E-6</v>
      </c>
      <c r="L84" s="221">
        <f t="shared" si="32"/>
        <v>5.1590000000000009E-6</v>
      </c>
      <c r="M84" s="221">
        <f t="shared" si="32"/>
        <v>5.8320000000000002E-6</v>
      </c>
      <c r="N84" s="221">
        <f t="shared" si="32"/>
        <v>6.0150000000000009E-6</v>
      </c>
      <c r="O84" s="221">
        <f t="shared" si="32"/>
        <v>5.7730000000000005E-6</v>
      </c>
      <c r="P84" s="221">
        <f t="shared" si="32"/>
        <v>1.8680000000000002E-6</v>
      </c>
    </row>
    <row r="85" spans="1:16" x14ac:dyDescent="0.25">
      <c r="A85" t="s">
        <v>307</v>
      </c>
      <c r="B85" t="s">
        <v>246</v>
      </c>
      <c r="C85" s="221">
        <f t="shared" ref="C85:P85" si="33">C38*CONVERT(1,"g","kg")</f>
        <v>1.8400000000000001E-10</v>
      </c>
      <c r="D85" s="221">
        <f t="shared" si="33"/>
        <v>2.9390000000000004E-8</v>
      </c>
      <c r="E85" s="221">
        <f t="shared" si="33"/>
        <v>5.9130000000000001E-8</v>
      </c>
      <c r="F85" s="221">
        <f t="shared" si="33"/>
        <v>1.5660000000000001E-7</v>
      </c>
      <c r="G85" s="221">
        <f t="shared" si="33"/>
        <v>6.8869999999999994E-8</v>
      </c>
      <c r="H85" s="221">
        <f t="shared" si="33"/>
        <v>5.6209999999999998E-8</v>
      </c>
      <c r="I85" s="221">
        <f t="shared" si="33"/>
        <v>1.3860000000000002E-6</v>
      </c>
      <c r="J85" s="221">
        <f t="shared" si="33"/>
        <v>1.28E-6</v>
      </c>
      <c r="K85" s="221">
        <f t="shared" si="33"/>
        <v>2.824E-8</v>
      </c>
      <c r="L85" s="221">
        <f t="shared" si="33"/>
        <v>2.3240000000000002E-8</v>
      </c>
      <c r="M85" s="221">
        <f t="shared" si="33"/>
        <v>2.6270000000000003E-8</v>
      </c>
      <c r="N85" s="221">
        <f t="shared" si="33"/>
        <v>2.7100000000000001E-8</v>
      </c>
      <c r="O85" s="221">
        <f t="shared" si="33"/>
        <v>2.6009999999999999E-8</v>
      </c>
      <c r="P85" s="221">
        <f t="shared" si="33"/>
        <v>8.4160000000000007E-9</v>
      </c>
    </row>
    <row r="86" spans="1:16" x14ac:dyDescent="0.25">
      <c r="A86" t="s">
        <v>308</v>
      </c>
      <c r="B86" t="s">
        <v>264</v>
      </c>
      <c r="C86" s="221">
        <f t="shared" ref="C86:P86" si="34">C39*CONVERT(1,"g","kg")</f>
        <v>2.8670000000000002E-6</v>
      </c>
      <c r="D86" s="221">
        <f t="shared" si="34"/>
        <v>2.707E-5</v>
      </c>
      <c r="E86" s="221">
        <f t="shared" si="34"/>
        <v>8.2330000000000006E-6</v>
      </c>
      <c r="F86" s="221">
        <f t="shared" si="34"/>
        <v>4.897E-5</v>
      </c>
      <c r="G86" s="221">
        <f t="shared" si="34"/>
        <v>5.1100000000000002E-5</v>
      </c>
      <c r="H86" s="221">
        <f t="shared" si="34"/>
        <v>1.9350000000000001E-4</v>
      </c>
      <c r="I86" s="221">
        <f t="shared" si="34"/>
        <v>1.7919999999999999E-4</v>
      </c>
      <c r="J86" s="221">
        <f t="shared" si="34"/>
        <v>2.522E-4</v>
      </c>
      <c r="K86" s="221">
        <f t="shared" si="34"/>
        <v>6.1210000000000005E-5</v>
      </c>
      <c r="L86" s="221">
        <f t="shared" si="34"/>
        <v>5.0380000000000002E-5</v>
      </c>
      <c r="M86" s="221">
        <f t="shared" si="34"/>
        <v>5.6950000000000002E-5</v>
      </c>
      <c r="N86" s="221">
        <f t="shared" si="34"/>
        <v>5.8740000000000003E-5</v>
      </c>
      <c r="O86" s="221">
        <f t="shared" si="34"/>
        <v>5.6379999999999999E-5</v>
      </c>
      <c r="P86" s="221">
        <f t="shared" si="34"/>
        <v>1.8239999999999998E-5</v>
      </c>
    </row>
    <row r="87" spans="1:16" x14ac:dyDescent="0.25">
      <c r="A87" t="s">
        <v>309</v>
      </c>
      <c r="B87" t="s">
        <v>250</v>
      </c>
      <c r="C87" s="221">
        <f t="shared" ref="C87:P87" si="35">C40*CONVERT(1,"g","kg")</f>
        <v>0</v>
      </c>
      <c r="D87" s="221">
        <f t="shared" si="35"/>
        <v>3.8229999999999999E-8</v>
      </c>
      <c r="E87" s="221">
        <f t="shared" si="35"/>
        <v>1.6700000000000001E-8</v>
      </c>
      <c r="F87" s="221">
        <f t="shared" si="35"/>
        <v>2.5539999999999997E-7</v>
      </c>
      <c r="G87" s="221">
        <f t="shared" si="35"/>
        <v>1.6789999999999999E-7</v>
      </c>
      <c r="H87" s="221">
        <f t="shared" si="35"/>
        <v>2.3810000000000003E-8</v>
      </c>
      <c r="I87" s="221">
        <f t="shared" si="35"/>
        <v>1.2700000000000001E-7</v>
      </c>
      <c r="J87" s="221">
        <f t="shared" si="35"/>
        <v>2.4470000000000001E-7</v>
      </c>
      <c r="K87" s="221">
        <f t="shared" si="35"/>
        <v>8.1580000000000007E-8</v>
      </c>
      <c r="L87" s="221">
        <f t="shared" si="35"/>
        <v>6.7140000000000004E-8</v>
      </c>
      <c r="M87" s="221">
        <f t="shared" si="35"/>
        <v>7.5909999999999996E-8</v>
      </c>
      <c r="N87" s="221">
        <f t="shared" si="35"/>
        <v>7.828000000000001E-8</v>
      </c>
      <c r="O87" s="221">
        <f t="shared" si="35"/>
        <v>7.514000000000001E-8</v>
      </c>
      <c r="P87" s="221">
        <f t="shared" si="35"/>
        <v>2.4310000000000001E-8</v>
      </c>
    </row>
    <row r="88" spans="1:16" x14ac:dyDescent="0.25">
      <c r="A88" t="s">
        <v>310</v>
      </c>
      <c r="B88" t="s">
        <v>265</v>
      </c>
      <c r="C88" s="221">
        <f t="shared" ref="C88:P88" si="36">C41*CONVERT(1,"g","kg")</f>
        <v>1.1620000000000001E-7</v>
      </c>
      <c r="D88" s="221">
        <f t="shared" si="36"/>
        <v>1.138E-7</v>
      </c>
      <c r="E88" s="221">
        <f t="shared" si="36"/>
        <v>6.7700000000000004E-8</v>
      </c>
      <c r="F88" s="221">
        <f t="shared" si="36"/>
        <v>1.4789999999999999E-7</v>
      </c>
      <c r="G88" s="221">
        <f t="shared" si="36"/>
        <v>7.7630000000000001E-8</v>
      </c>
      <c r="H88" s="221">
        <f t="shared" si="36"/>
        <v>7.4040000000000007E-8</v>
      </c>
      <c r="I88" s="221">
        <f t="shared" si="36"/>
        <v>2.4509999999999999E-7</v>
      </c>
      <c r="J88" s="221">
        <f t="shared" si="36"/>
        <v>2.093E-7</v>
      </c>
      <c r="K88" s="221">
        <f t="shared" si="36"/>
        <v>-4.9469999999999999E-8</v>
      </c>
      <c r="L88" s="221">
        <f t="shared" si="36"/>
        <v>-4.0710000000000005E-8</v>
      </c>
      <c r="M88" s="221">
        <f t="shared" si="36"/>
        <v>-4.6029999999999996E-8</v>
      </c>
      <c r="N88" s="221">
        <f t="shared" si="36"/>
        <v>-4.7470000000000001E-8</v>
      </c>
      <c r="O88" s="221">
        <f t="shared" si="36"/>
        <v>-4.5559999999999999E-8</v>
      </c>
      <c r="P88" s="221">
        <f t="shared" si="36"/>
        <v>-1.474E-8</v>
      </c>
    </row>
    <row r="89" spans="1:16" x14ac:dyDescent="0.25">
      <c r="A89" t="s">
        <v>311</v>
      </c>
      <c r="B89" t="s">
        <v>266</v>
      </c>
      <c r="C89" s="221">
        <f t="shared" ref="C89:P89" si="37">C42*CONVERT(1,"g","kg")</f>
        <v>1.618E-4</v>
      </c>
      <c r="D89" s="221">
        <f t="shared" si="37"/>
        <v>1.2740000000000001E-4</v>
      </c>
      <c r="E89" s="221">
        <f t="shared" si="37"/>
        <v>6.4250000000000003E-5</v>
      </c>
      <c r="F89" s="221">
        <f t="shared" si="37"/>
        <v>1.139E-4</v>
      </c>
      <c r="G89" s="221">
        <f t="shared" si="37"/>
        <v>3.7130000000000005E-5</v>
      </c>
      <c r="H89" s="221">
        <f t="shared" si="37"/>
        <v>7.7390000000000003E-5</v>
      </c>
      <c r="I89" s="221">
        <f t="shared" si="37"/>
        <v>9.2239999999999998E-5</v>
      </c>
      <c r="J89" s="221">
        <f t="shared" si="37"/>
        <v>6.9529999999999993E-5</v>
      </c>
      <c r="K89" s="221">
        <f t="shared" si="37"/>
        <v>-9.9019999999999997E-5</v>
      </c>
      <c r="L89" s="221">
        <f t="shared" si="37"/>
        <v>-8.1500000000000002E-5</v>
      </c>
      <c r="M89" s="221">
        <f t="shared" si="37"/>
        <v>-9.2139999999999995E-5</v>
      </c>
      <c r="N89" s="221">
        <f t="shared" si="37"/>
        <v>-9.5019999999999995E-5</v>
      </c>
      <c r="O89" s="221">
        <f t="shared" si="37"/>
        <v>-9.1200000000000008E-5</v>
      </c>
      <c r="P89" s="221">
        <f t="shared" si="37"/>
        <v>-2.9510000000000004E-5</v>
      </c>
    </row>
    <row r="90" spans="1:16" x14ac:dyDescent="0.25">
      <c r="A90" t="s">
        <v>303</v>
      </c>
      <c r="B90" t="s">
        <v>267</v>
      </c>
      <c r="C90" s="221">
        <f t="shared" ref="C90:P90" si="38">C43*CONVERT(1,"g","kg")</f>
        <v>4.1060000000000005E-8</v>
      </c>
      <c r="D90" s="221">
        <f t="shared" si="38"/>
        <v>4.7039999999999996E-8</v>
      </c>
      <c r="E90" s="221">
        <f t="shared" si="38"/>
        <v>8.671E-8</v>
      </c>
      <c r="F90" s="221">
        <f t="shared" si="38"/>
        <v>1.769E-7</v>
      </c>
      <c r="G90" s="221">
        <f t="shared" si="38"/>
        <v>1.104E-7</v>
      </c>
      <c r="H90" s="221">
        <f t="shared" si="38"/>
        <v>5.3239999999999999E-8</v>
      </c>
      <c r="I90" s="221">
        <f t="shared" si="38"/>
        <v>7.6699999999999992E-8</v>
      </c>
      <c r="J90" s="221">
        <f t="shared" si="38"/>
        <v>1.8729999999999999E-7</v>
      </c>
      <c r="K90" s="221">
        <f t="shared" si="38"/>
        <v>1.427E-7</v>
      </c>
      <c r="L90" s="221">
        <f t="shared" si="38"/>
        <v>1.1739999999999999E-7</v>
      </c>
      <c r="M90" s="221">
        <f t="shared" si="38"/>
        <v>1.3269999999999999E-7</v>
      </c>
      <c r="N90" s="221">
        <f t="shared" si="38"/>
        <v>1.3689999999999999E-7</v>
      </c>
      <c r="O90" s="221">
        <f t="shared" si="38"/>
        <v>1.314E-7</v>
      </c>
      <c r="P90" s="221">
        <f t="shared" si="38"/>
        <v>4.252E-8</v>
      </c>
    </row>
    <row r="91" spans="1:16" x14ac:dyDescent="0.25">
      <c r="A91" t="s">
        <v>312</v>
      </c>
      <c r="B91" t="s">
        <v>268</v>
      </c>
      <c r="C91" s="221">
        <f t="shared" ref="C91:P91" si="39">C44*CONVERT(1,"g","kg")</f>
        <v>3.0450000000000001E-7</v>
      </c>
      <c r="D91" s="221">
        <f t="shared" si="39"/>
        <v>3.171E-7</v>
      </c>
      <c r="E91" s="221">
        <f t="shared" si="39"/>
        <v>6.0260000000000006E-7</v>
      </c>
      <c r="F91" s="221">
        <f t="shared" si="39"/>
        <v>6.482000000000001E-7</v>
      </c>
      <c r="G91" s="221">
        <f t="shared" si="39"/>
        <v>6.4019999999999992E-7</v>
      </c>
      <c r="H91" s="221">
        <f t="shared" si="39"/>
        <v>1.5699999999999999E-7</v>
      </c>
      <c r="I91" s="221">
        <f t="shared" si="39"/>
        <v>4.975E-7</v>
      </c>
      <c r="J91" s="221">
        <f t="shared" si="39"/>
        <v>4.3859999999999997E-7</v>
      </c>
      <c r="K91" s="221">
        <f t="shared" si="39"/>
        <v>4.326E-7</v>
      </c>
      <c r="L91" s="221">
        <f t="shared" si="39"/>
        <v>3.5609999999999997E-7</v>
      </c>
      <c r="M91" s="221">
        <f t="shared" si="39"/>
        <v>4.0259999999999997E-7</v>
      </c>
      <c r="N91" s="221">
        <f t="shared" si="39"/>
        <v>4.1520000000000001E-7</v>
      </c>
      <c r="O91" s="221">
        <f t="shared" si="39"/>
        <v>3.9849999999999998E-7</v>
      </c>
      <c r="P91" s="221">
        <f t="shared" si="39"/>
        <v>1.289E-7</v>
      </c>
    </row>
    <row r="92" spans="1:16" x14ac:dyDescent="0.25">
      <c r="A92" t="s">
        <v>313</v>
      </c>
      <c r="B92" t="s">
        <v>269</v>
      </c>
      <c r="C92" s="221">
        <f t="shared" ref="C92:P92" si="40">C45*CONVERT(1,"g","kg")</f>
        <v>1.579E-7</v>
      </c>
      <c r="D92" s="224">
        <f>C92</f>
        <v>1.579E-7</v>
      </c>
      <c r="E92" s="221">
        <f t="shared" si="40"/>
        <v>1.434E-5</v>
      </c>
      <c r="F92" s="221">
        <f t="shared" si="40"/>
        <v>1.9130000000000001E-5</v>
      </c>
      <c r="G92" s="221">
        <f t="shared" si="40"/>
        <v>3.8829999999999999E-6</v>
      </c>
      <c r="H92" s="221">
        <f t="shared" si="40"/>
        <v>2.853E-6</v>
      </c>
      <c r="I92" s="221">
        <f t="shared" si="40"/>
        <v>7.1629999999999999E-6</v>
      </c>
      <c r="J92" s="221">
        <f t="shared" si="40"/>
        <v>4.5989999999999995E-6</v>
      </c>
      <c r="K92" s="221">
        <f t="shared" si="40"/>
        <v>-5.1240000000000004E-6</v>
      </c>
      <c r="L92" s="221">
        <f t="shared" si="40"/>
        <v>-4.2170000000000005E-6</v>
      </c>
      <c r="M92" s="221">
        <f t="shared" si="40"/>
        <v>-4.7679999999999999E-6</v>
      </c>
      <c r="N92" s="221">
        <f t="shared" si="40"/>
        <v>-4.9170000000000005E-6</v>
      </c>
      <c r="O92" s="221">
        <f t="shared" si="40"/>
        <v>-4.7190000000000001E-6</v>
      </c>
      <c r="P92" s="221">
        <f t="shared" si="40"/>
        <v>-1.5269999999999999E-6</v>
      </c>
    </row>
    <row r="93" spans="1:16" x14ac:dyDescent="0.25">
      <c r="A93" t="s">
        <v>314</v>
      </c>
      <c r="B93" t="s">
        <v>270</v>
      </c>
      <c r="C93" s="221">
        <f t="shared" ref="C93:P93" si="41">C46*CONVERT(1,"g","kg")</f>
        <v>1.1500000000000001E-7</v>
      </c>
      <c r="D93" s="224">
        <f>C93</f>
        <v>1.1500000000000001E-7</v>
      </c>
      <c r="E93" s="221">
        <f t="shared" si="41"/>
        <v>1.906E-8</v>
      </c>
      <c r="F93" s="221">
        <f t="shared" si="41"/>
        <v>3.737E-6</v>
      </c>
      <c r="G93" s="224">
        <f>J93</f>
        <v>2.6150000000000004E-6</v>
      </c>
      <c r="H93" s="221">
        <f t="shared" si="41"/>
        <v>9.8200000000000006E-8</v>
      </c>
      <c r="I93" s="221">
        <f t="shared" si="41"/>
        <v>4.932E-7</v>
      </c>
      <c r="J93" s="221">
        <f t="shared" si="41"/>
        <v>2.6150000000000004E-6</v>
      </c>
      <c r="K93" s="221">
        <f t="shared" si="41"/>
        <v>7.2670000000000007E-7</v>
      </c>
      <c r="L93" s="221">
        <f t="shared" si="41"/>
        <v>5.9809999999999994E-7</v>
      </c>
      <c r="M93" s="221">
        <f t="shared" si="41"/>
        <v>6.7619999999999998E-7</v>
      </c>
      <c r="N93" s="221">
        <f t="shared" si="41"/>
        <v>6.9729999999999998E-7</v>
      </c>
      <c r="O93" s="221">
        <f t="shared" si="41"/>
        <v>6.6929999999999999E-7</v>
      </c>
      <c r="P93" s="221">
        <f t="shared" si="41"/>
        <v>2.1660000000000002E-7</v>
      </c>
    </row>
    <row r="94" spans="1:16" x14ac:dyDescent="0.25">
      <c r="C94" s="221"/>
      <c r="D94" s="221"/>
      <c r="E94" s="221"/>
      <c r="F94" s="221"/>
      <c r="G94" s="221"/>
      <c r="H94" s="221"/>
      <c r="I94" s="221"/>
      <c r="J94" s="221"/>
      <c r="K94" s="221"/>
      <c r="L94" s="221"/>
      <c r="M94" s="221"/>
      <c r="N94" s="221"/>
      <c r="O94" s="221"/>
      <c r="P94" s="221"/>
    </row>
    <row r="95" spans="1:16" x14ac:dyDescent="0.25">
      <c r="C95" s="221"/>
      <c r="D95" s="221"/>
      <c r="E95" s="221"/>
      <c r="F95" s="221"/>
      <c r="G95" s="221"/>
      <c r="H95" s="221"/>
      <c r="I95" s="221"/>
      <c r="J95" s="221"/>
      <c r="K95" s="221"/>
      <c r="L95" s="221"/>
      <c r="M95" s="221"/>
      <c r="N95" s="221"/>
      <c r="O95" s="221"/>
      <c r="P95" s="221"/>
    </row>
    <row r="96" spans="1:16" x14ac:dyDescent="0.25">
      <c r="C96" s="221"/>
      <c r="D96" s="221"/>
      <c r="E96" s="221"/>
      <c r="F96" s="221"/>
      <c r="G96" s="221"/>
      <c r="H96" s="221"/>
      <c r="I96" s="221"/>
      <c r="J96" s="221"/>
      <c r="K96" s="221"/>
      <c r="L96" s="221"/>
      <c r="M96" s="221"/>
      <c r="N96" s="221"/>
      <c r="O96" s="221"/>
      <c r="P96" s="221"/>
    </row>
  </sheetData>
  <mergeCells count="3">
    <mergeCell ref="C1:H1"/>
    <mergeCell ref="I1:J1"/>
    <mergeCell ref="K1:P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3" sqref="B3:E3"/>
    </sheetView>
  </sheetViews>
  <sheetFormatPr defaultColWidth="9.140625" defaultRowHeight="12.75" x14ac:dyDescent="0.2"/>
  <cols>
    <col min="1" max="3" width="9.140625" style="205"/>
    <col min="4" max="4" width="13.42578125" style="205" bestFit="1" customWidth="1"/>
    <col min="5" max="5" width="16.42578125" style="205" bestFit="1" customWidth="1"/>
    <col min="6" max="6" width="23.42578125" style="205" customWidth="1"/>
    <col min="7" max="7" width="11" style="205" bestFit="1" customWidth="1"/>
    <col min="8" max="259" width="9.140625" style="205"/>
    <col min="260" max="260" width="13.42578125" style="205" bestFit="1" customWidth="1"/>
    <col min="261" max="261" width="16.42578125" style="205" bestFit="1" customWidth="1"/>
    <col min="262" max="262" width="23.42578125" style="205" customWidth="1"/>
    <col min="263" max="263" width="11" style="205" bestFit="1" customWidth="1"/>
    <col min="264" max="515" width="9.140625" style="205"/>
    <col min="516" max="516" width="13.42578125" style="205" bestFit="1" customWidth="1"/>
    <col min="517" max="517" width="16.42578125" style="205" bestFit="1" customWidth="1"/>
    <col min="518" max="518" width="23.42578125" style="205" customWidth="1"/>
    <col min="519" max="519" width="11" style="205" bestFit="1" customWidth="1"/>
    <col min="520" max="771" width="9.140625" style="205"/>
    <col min="772" max="772" width="13.42578125" style="205" bestFit="1" customWidth="1"/>
    <col min="773" max="773" width="16.42578125" style="205" bestFit="1" customWidth="1"/>
    <col min="774" max="774" width="23.42578125" style="205" customWidth="1"/>
    <col min="775" max="775" width="11" style="205" bestFit="1" customWidth="1"/>
    <col min="776" max="1027" width="9.140625" style="205"/>
    <col min="1028" max="1028" width="13.42578125" style="205" bestFit="1" customWidth="1"/>
    <col min="1029" max="1029" width="16.42578125" style="205" bestFit="1" customWidth="1"/>
    <col min="1030" max="1030" width="23.42578125" style="205" customWidth="1"/>
    <col min="1031" max="1031" width="11" style="205" bestFit="1" customWidth="1"/>
    <col min="1032" max="1283" width="9.140625" style="205"/>
    <col min="1284" max="1284" width="13.42578125" style="205" bestFit="1" customWidth="1"/>
    <col min="1285" max="1285" width="16.42578125" style="205" bestFit="1" customWidth="1"/>
    <col min="1286" max="1286" width="23.42578125" style="205" customWidth="1"/>
    <col min="1287" max="1287" width="11" style="205" bestFit="1" customWidth="1"/>
    <col min="1288" max="1539" width="9.140625" style="205"/>
    <col min="1540" max="1540" width="13.42578125" style="205" bestFit="1" customWidth="1"/>
    <col min="1541" max="1541" width="16.42578125" style="205" bestFit="1" customWidth="1"/>
    <col min="1542" max="1542" width="23.42578125" style="205" customWidth="1"/>
    <col min="1543" max="1543" width="11" style="205" bestFit="1" customWidth="1"/>
    <col min="1544" max="1795" width="9.140625" style="205"/>
    <col min="1796" max="1796" width="13.42578125" style="205" bestFit="1" customWidth="1"/>
    <col min="1797" max="1797" width="16.42578125" style="205" bestFit="1" customWidth="1"/>
    <col min="1798" max="1798" width="23.42578125" style="205" customWidth="1"/>
    <col min="1799" max="1799" width="11" style="205" bestFit="1" customWidth="1"/>
    <col min="1800" max="2051" width="9.140625" style="205"/>
    <col min="2052" max="2052" width="13.42578125" style="205" bestFit="1" customWidth="1"/>
    <col min="2053" max="2053" width="16.42578125" style="205" bestFit="1" customWidth="1"/>
    <col min="2054" max="2054" width="23.42578125" style="205" customWidth="1"/>
    <col min="2055" max="2055" width="11" style="205" bestFit="1" customWidth="1"/>
    <col min="2056" max="2307" width="9.140625" style="205"/>
    <col min="2308" max="2308" width="13.42578125" style="205" bestFit="1" customWidth="1"/>
    <col min="2309" max="2309" width="16.42578125" style="205" bestFit="1" customWidth="1"/>
    <col min="2310" max="2310" width="23.42578125" style="205" customWidth="1"/>
    <col min="2311" max="2311" width="11" style="205" bestFit="1" customWidth="1"/>
    <col min="2312" max="2563" width="9.140625" style="205"/>
    <col min="2564" max="2564" width="13.42578125" style="205" bestFit="1" customWidth="1"/>
    <col min="2565" max="2565" width="16.42578125" style="205" bestFit="1" customWidth="1"/>
    <col min="2566" max="2566" width="23.42578125" style="205" customWidth="1"/>
    <col min="2567" max="2567" width="11" style="205" bestFit="1" customWidth="1"/>
    <col min="2568" max="2819" width="9.140625" style="205"/>
    <col min="2820" max="2820" width="13.42578125" style="205" bestFit="1" customWidth="1"/>
    <col min="2821" max="2821" width="16.42578125" style="205" bestFit="1" customWidth="1"/>
    <col min="2822" max="2822" width="23.42578125" style="205" customWidth="1"/>
    <col min="2823" max="2823" width="11" style="205" bestFit="1" customWidth="1"/>
    <col min="2824" max="3075" width="9.140625" style="205"/>
    <col min="3076" max="3076" width="13.42578125" style="205" bestFit="1" customWidth="1"/>
    <col min="3077" max="3077" width="16.42578125" style="205" bestFit="1" customWidth="1"/>
    <col min="3078" max="3078" width="23.42578125" style="205" customWidth="1"/>
    <col min="3079" max="3079" width="11" style="205" bestFit="1" customWidth="1"/>
    <col min="3080" max="3331" width="9.140625" style="205"/>
    <col min="3332" max="3332" width="13.42578125" style="205" bestFit="1" customWidth="1"/>
    <col min="3333" max="3333" width="16.42578125" style="205" bestFit="1" customWidth="1"/>
    <col min="3334" max="3334" width="23.42578125" style="205" customWidth="1"/>
    <col min="3335" max="3335" width="11" style="205" bestFit="1" customWidth="1"/>
    <col min="3336" max="3587" width="9.140625" style="205"/>
    <col min="3588" max="3588" width="13.42578125" style="205" bestFit="1" customWidth="1"/>
    <col min="3589" max="3589" width="16.42578125" style="205" bestFit="1" customWidth="1"/>
    <col min="3590" max="3590" width="23.42578125" style="205" customWidth="1"/>
    <col min="3591" max="3591" width="11" style="205" bestFit="1" customWidth="1"/>
    <col min="3592" max="3843" width="9.140625" style="205"/>
    <col min="3844" max="3844" width="13.42578125" style="205" bestFit="1" customWidth="1"/>
    <col min="3845" max="3845" width="16.42578125" style="205" bestFit="1" customWidth="1"/>
    <col min="3846" max="3846" width="23.42578125" style="205" customWidth="1"/>
    <col min="3847" max="3847" width="11" style="205" bestFit="1" customWidth="1"/>
    <col min="3848" max="4099" width="9.140625" style="205"/>
    <col min="4100" max="4100" width="13.42578125" style="205" bestFit="1" customWidth="1"/>
    <col min="4101" max="4101" width="16.42578125" style="205" bestFit="1" customWidth="1"/>
    <col min="4102" max="4102" width="23.42578125" style="205" customWidth="1"/>
    <col min="4103" max="4103" width="11" style="205" bestFit="1" customWidth="1"/>
    <col min="4104" max="4355" width="9.140625" style="205"/>
    <col min="4356" max="4356" width="13.42578125" style="205" bestFit="1" customWidth="1"/>
    <col min="4357" max="4357" width="16.42578125" style="205" bestFit="1" customWidth="1"/>
    <col min="4358" max="4358" width="23.42578125" style="205" customWidth="1"/>
    <col min="4359" max="4359" width="11" style="205" bestFit="1" customWidth="1"/>
    <col min="4360" max="4611" width="9.140625" style="205"/>
    <col min="4612" max="4612" width="13.42578125" style="205" bestFit="1" customWidth="1"/>
    <col min="4613" max="4613" width="16.42578125" style="205" bestFit="1" customWidth="1"/>
    <col min="4614" max="4614" width="23.42578125" style="205" customWidth="1"/>
    <col min="4615" max="4615" width="11" style="205" bestFit="1" customWidth="1"/>
    <col min="4616" max="4867" width="9.140625" style="205"/>
    <col min="4868" max="4868" width="13.42578125" style="205" bestFit="1" customWidth="1"/>
    <col min="4869" max="4869" width="16.42578125" style="205" bestFit="1" customWidth="1"/>
    <col min="4870" max="4870" width="23.42578125" style="205" customWidth="1"/>
    <col min="4871" max="4871" width="11" style="205" bestFit="1" customWidth="1"/>
    <col min="4872" max="5123" width="9.140625" style="205"/>
    <col min="5124" max="5124" width="13.42578125" style="205" bestFit="1" customWidth="1"/>
    <col min="5125" max="5125" width="16.42578125" style="205" bestFit="1" customWidth="1"/>
    <col min="5126" max="5126" width="23.42578125" style="205" customWidth="1"/>
    <col min="5127" max="5127" width="11" style="205" bestFit="1" customWidth="1"/>
    <col min="5128" max="5379" width="9.140625" style="205"/>
    <col min="5380" max="5380" width="13.42578125" style="205" bestFit="1" customWidth="1"/>
    <col min="5381" max="5381" width="16.42578125" style="205" bestFit="1" customWidth="1"/>
    <col min="5382" max="5382" width="23.42578125" style="205" customWidth="1"/>
    <col min="5383" max="5383" width="11" style="205" bestFit="1" customWidth="1"/>
    <col min="5384" max="5635" width="9.140625" style="205"/>
    <col min="5636" max="5636" width="13.42578125" style="205" bestFit="1" customWidth="1"/>
    <col min="5637" max="5637" width="16.42578125" style="205" bestFit="1" customWidth="1"/>
    <col min="5638" max="5638" width="23.42578125" style="205" customWidth="1"/>
    <col min="5639" max="5639" width="11" style="205" bestFit="1" customWidth="1"/>
    <col min="5640" max="5891" width="9.140625" style="205"/>
    <col min="5892" max="5892" width="13.42578125" style="205" bestFit="1" customWidth="1"/>
    <col min="5893" max="5893" width="16.42578125" style="205" bestFit="1" customWidth="1"/>
    <col min="5894" max="5894" width="23.42578125" style="205" customWidth="1"/>
    <col min="5895" max="5895" width="11" style="205" bestFit="1" customWidth="1"/>
    <col min="5896" max="6147" width="9.140625" style="205"/>
    <col min="6148" max="6148" width="13.42578125" style="205" bestFit="1" customWidth="1"/>
    <col min="6149" max="6149" width="16.42578125" style="205" bestFit="1" customWidth="1"/>
    <col min="6150" max="6150" width="23.42578125" style="205" customWidth="1"/>
    <col min="6151" max="6151" width="11" style="205" bestFit="1" customWidth="1"/>
    <col min="6152" max="6403" width="9.140625" style="205"/>
    <col min="6404" max="6404" width="13.42578125" style="205" bestFit="1" customWidth="1"/>
    <col min="6405" max="6405" width="16.42578125" style="205" bestFit="1" customWidth="1"/>
    <col min="6406" max="6406" width="23.42578125" style="205" customWidth="1"/>
    <col min="6407" max="6407" width="11" style="205" bestFit="1" customWidth="1"/>
    <col min="6408" max="6659" width="9.140625" style="205"/>
    <col min="6660" max="6660" width="13.42578125" style="205" bestFit="1" customWidth="1"/>
    <col min="6661" max="6661" width="16.42578125" style="205" bestFit="1" customWidth="1"/>
    <col min="6662" max="6662" width="23.42578125" style="205" customWidth="1"/>
    <col min="6663" max="6663" width="11" style="205" bestFit="1" customWidth="1"/>
    <col min="6664" max="6915" width="9.140625" style="205"/>
    <col min="6916" max="6916" width="13.42578125" style="205" bestFit="1" customWidth="1"/>
    <col min="6917" max="6917" width="16.42578125" style="205" bestFit="1" customWidth="1"/>
    <col min="6918" max="6918" width="23.42578125" style="205" customWidth="1"/>
    <col min="6919" max="6919" width="11" style="205" bestFit="1" customWidth="1"/>
    <col min="6920" max="7171" width="9.140625" style="205"/>
    <col min="7172" max="7172" width="13.42578125" style="205" bestFit="1" customWidth="1"/>
    <col min="7173" max="7173" width="16.42578125" style="205" bestFit="1" customWidth="1"/>
    <col min="7174" max="7174" width="23.42578125" style="205" customWidth="1"/>
    <col min="7175" max="7175" width="11" style="205" bestFit="1" customWidth="1"/>
    <col min="7176" max="7427" width="9.140625" style="205"/>
    <col min="7428" max="7428" width="13.42578125" style="205" bestFit="1" customWidth="1"/>
    <col min="7429" max="7429" width="16.42578125" style="205" bestFit="1" customWidth="1"/>
    <col min="7430" max="7430" width="23.42578125" style="205" customWidth="1"/>
    <col min="7431" max="7431" width="11" style="205" bestFit="1" customWidth="1"/>
    <col min="7432" max="7683" width="9.140625" style="205"/>
    <col min="7684" max="7684" width="13.42578125" style="205" bestFit="1" customWidth="1"/>
    <col min="7685" max="7685" width="16.42578125" style="205" bestFit="1" customWidth="1"/>
    <col min="7686" max="7686" width="23.42578125" style="205" customWidth="1"/>
    <col min="7687" max="7687" width="11" style="205" bestFit="1" customWidth="1"/>
    <col min="7688" max="7939" width="9.140625" style="205"/>
    <col min="7940" max="7940" width="13.42578125" style="205" bestFit="1" customWidth="1"/>
    <col min="7941" max="7941" width="16.42578125" style="205" bestFit="1" customWidth="1"/>
    <col min="7942" max="7942" width="23.42578125" style="205" customWidth="1"/>
    <col min="7943" max="7943" width="11" style="205" bestFit="1" customWidth="1"/>
    <col min="7944" max="8195" width="9.140625" style="205"/>
    <col min="8196" max="8196" width="13.42578125" style="205" bestFit="1" customWidth="1"/>
    <col min="8197" max="8197" width="16.42578125" style="205" bestFit="1" customWidth="1"/>
    <col min="8198" max="8198" width="23.42578125" style="205" customWidth="1"/>
    <col min="8199" max="8199" width="11" style="205" bestFit="1" customWidth="1"/>
    <col min="8200" max="8451" width="9.140625" style="205"/>
    <col min="8452" max="8452" width="13.42578125" style="205" bestFit="1" customWidth="1"/>
    <col min="8453" max="8453" width="16.42578125" style="205" bestFit="1" customWidth="1"/>
    <col min="8454" max="8454" width="23.42578125" style="205" customWidth="1"/>
    <col min="8455" max="8455" width="11" style="205" bestFit="1" customWidth="1"/>
    <col min="8456" max="8707" width="9.140625" style="205"/>
    <col min="8708" max="8708" width="13.42578125" style="205" bestFit="1" customWidth="1"/>
    <col min="8709" max="8709" width="16.42578125" style="205" bestFit="1" customWidth="1"/>
    <col min="8710" max="8710" width="23.42578125" style="205" customWidth="1"/>
    <col min="8711" max="8711" width="11" style="205" bestFit="1" customWidth="1"/>
    <col min="8712" max="8963" width="9.140625" style="205"/>
    <col min="8964" max="8964" width="13.42578125" style="205" bestFit="1" customWidth="1"/>
    <col min="8965" max="8965" width="16.42578125" style="205" bestFit="1" customWidth="1"/>
    <col min="8966" max="8966" width="23.42578125" style="205" customWidth="1"/>
    <col min="8967" max="8967" width="11" style="205" bestFit="1" customWidth="1"/>
    <col min="8968" max="9219" width="9.140625" style="205"/>
    <col min="9220" max="9220" width="13.42578125" style="205" bestFit="1" customWidth="1"/>
    <col min="9221" max="9221" width="16.42578125" style="205" bestFit="1" customWidth="1"/>
    <col min="9222" max="9222" width="23.42578125" style="205" customWidth="1"/>
    <col min="9223" max="9223" width="11" style="205" bestFit="1" customWidth="1"/>
    <col min="9224" max="9475" width="9.140625" style="205"/>
    <col min="9476" max="9476" width="13.42578125" style="205" bestFit="1" customWidth="1"/>
    <col min="9477" max="9477" width="16.42578125" style="205" bestFit="1" customWidth="1"/>
    <col min="9478" max="9478" width="23.42578125" style="205" customWidth="1"/>
    <col min="9479" max="9479" width="11" style="205" bestFit="1" customWidth="1"/>
    <col min="9480" max="9731" width="9.140625" style="205"/>
    <col min="9732" max="9732" width="13.42578125" style="205" bestFit="1" customWidth="1"/>
    <col min="9733" max="9733" width="16.42578125" style="205" bestFit="1" customWidth="1"/>
    <col min="9734" max="9734" width="23.42578125" style="205" customWidth="1"/>
    <col min="9735" max="9735" width="11" style="205" bestFit="1" customWidth="1"/>
    <col min="9736" max="9987" width="9.140625" style="205"/>
    <col min="9988" max="9988" width="13.42578125" style="205" bestFit="1" customWidth="1"/>
    <col min="9989" max="9989" width="16.42578125" style="205" bestFit="1" customWidth="1"/>
    <col min="9990" max="9990" width="23.42578125" style="205" customWidth="1"/>
    <col min="9991" max="9991" width="11" style="205" bestFit="1" customWidth="1"/>
    <col min="9992" max="10243" width="9.140625" style="205"/>
    <col min="10244" max="10244" width="13.42578125" style="205" bestFit="1" customWidth="1"/>
    <col min="10245" max="10245" width="16.42578125" style="205" bestFit="1" customWidth="1"/>
    <col min="10246" max="10246" width="23.42578125" style="205" customWidth="1"/>
    <col min="10247" max="10247" width="11" style="205" bestFit="1" customWidth="1"/>
    <col min="10248" max="10499" width="9.140625" style="205"/>
    <col min="10500" max="10500" width="13.42578125" style="205" bestFit="1" customWidth="1"/>
    <col min="10501" max="10501" width="16.42578125" style="205" bestFit="1" customWidth="1"/>
    <col min="10502" max="10502" width="23.42578125" style="205" customWidth="1"/>
    <col min="10503" max="10503" width="11" style="205" bestFit="1" customWidth="1"/>
    <col min="10504" max="10755" width="9.140625" style="205"/>
    <col min="10756" max="10756" width="13.42578125" style="205" bestFit="1" customWidth="1"/>
    <col min="10757" max="10757" width="16.42578125" style="205" bestFit="1" customWidth="1"/>
    <col min="10758" max="10758" width="23.42578125" style="205" customWidth="1"/>
    <col min="10759" max="10759" width="11" style="205" bestFit="1" customWidth="1"/>
    <col min="10760" max="11011" width="9.140625" style="205"/>
    <col min="11012" max="11012" width="13.42578125" style="205" bestFit="1" customWidth="1"/>
    <col min="11013" max="11013" width="16.42578125" style="205" bestFit="1" customWidth="1"/>
    <col min="11014" max="11014" width="23.42578125" style="205" customWidth="1"/>
    <col min="11015" max="11015" width="11" style="205" bestFit="1" customWidth="1"/>
    <col min="11016" max="11267" width="9.140625" style="205"/>
    <col min="11268" max="11268" width="13.42578125" style="205" bestFit="1" customWidth="1"/>
    <col min="11269" max="11269" width="16.42578125" style="205" bestFit="1" customWidth="1"/>
    <col min="11270" max="11270" width="23.42578125" style="205" customWidth="1"/>
    <col min="11271" max="11271" width="11" style="205" bestFit="1" customWidth="1"/>
    <col min="11272" max="11523" width="9.140625" style="205"/>
    <col min="11524" max="11524" width="13.42578125" style="205" bestFit="1" customWidth="1"/>
    <col min="11525" max="11525" width="16.42578125" style="205" bestFit="1" customWidth="1"/>
    <col min="11526" max="11526" width="23.42578125" style="205" customWidth="1"/>
    <col min="11527" max="11527" width="11" style="205" bestFit="1" customWidth="1"/>
    <col min="11528" max="11779" width="9.140625" style="205"/>
    <col min="11780" max="11780" width="13.42578125" style="205" bestFit="1" customWidth="1"/>
    <col min="11781" max="11781" width="16.42578125" style="205" bestFit="1" customWidth="1"/>
    <col min="11782" max="11782" width="23.42578125" style="205" customWidth="1"/>
    <col min="11783" max="11783" width="11" style="205" bestFit="1" customWidth="1"/>
    <col min="11784" max="12035" width="9.140625" style="205"/>
    <col min="12036" max="12036" width="13.42578125" style="205" bestFit="1" customWidth="1"/>
    <col min="12037" max="12037" width="16.42578125" style="205" bestFit="1" customWidth="1"/>
    <col min="12038" max="12038" width="23.42578125" style="205" customWidth="1"/>
    <col min="12039" max="12039" width="11" style="205" bestFit="1" customWidth="1"/>
    <col min="12040" max="12291" width="9.140625" style="205"/>
    <col min="12292" max="12292" width="13.42578125" style="205" bestFit="1" customWidth="1"/>
    <col min="12293" max="12293" width="16.42578125" style="205" bestFit="1" customWidth="1"/>
    <col min="12294" max="12294" width="23.42578125" style="205" customWidth="1"/>
    <col min="12295" max="12295" width="11" style="205" bestFit="1" customWidth="1"/>
    <col min="12296" max="12547" width="9.140625" style="205"/>
    <col min="12548" max="12548" width="13.42578125" style="205" bestFit="1" customWidth="1"/>
    <col min="12549" max="12549" width="16.42578125" style="205" bestFit="1" customWidth="1"/>
    <col min="12550" max="12550" width="23.42578125" style="205" customWidth="1"/>
    <col min="12551" max="12551" width="11" style="205" bestFit="1" customWidth="1"/>
    <col min="12552" max="12803" width="9.140625" style="205"/>
    <col min="12804" max="12804" width="13.42578125" style="205" bestFit="1" customWidth="1"/>
    <col min="12805" max="12805" width="16.42578125" style="205" bestFit="1" customWidth="1"/>
    <col min="12806" max="12806" width="23.42578125" style="205" customWidth="1"/>
    <col min="12807" max="12807" width="11" style="205" bestFit="1" customWidth="1"/>
    <col min="12808" max="13059" width="9.140625" style="205"/>
    <col min="13060" max="13060" width="13.42578125" style="205" bestFit="1" customWidth="1"/>
    <col min="13061" max="13061" width="16.42578125" style="205" bestFit="1" customWidth="1"/>
    <col min="13062" max="13062" width="23.42578125" style="205" customWidth="1"/>
    <col min="13063" max="13063" width="11" style="205" bestFit="1" customWidth="1"/>
    <col min="13064" max="13315" width="9.140625" style="205"/>
    <col min="13316" max="13316" width="13.42578125" style="205" bestFit="1" customWidth="1"/>
    <col min="13317" max="13317" width="16.42578125" style="205" bestFit="1" customWidth="1"/>
    <col min="13318" max="13318" width="23.42578125" style="205" customWidth="1"/>
    <col min="13319" max="13319" width="11" style="205" bestFit="1" customWidth="1"/>
    <col min="13320" max="13571" width="9.140625" style="205"/>
    <col min="13572" max="13572" width="13.42578125" style="205" bestFit="1" customWidth="1"/>
    <col min="13573" max="13573" width="16.42578125" style="205" bestFit="1" customWidth="1"/>
    <col min="13574" max="13574" width="23.42578125" style="205" customWidth="1"/>
    <col min="13575" max="13575" width="11" style="205" bestFit="1" customWidth="1"/>
    <col min="13576" max="13827" width="9.140625" style="205"/>
    <col min="13828" max="13828" width="13.42578125" style="205" bestFit="1" customWidth="1"/>
    <col min="13829" max="13829" width="16.42578125" style="205" bestFit="1" customWidth="1"/>
    <col min="13830" max="13830" width="23.42578125" style="205" customWidth="1"/>
    <col min="13831" max="13831" width="11" style="205" bestFit="1" customWidth="1"/>
    <col min="13832" max="14083" width="9.140625" style="205"/>
    <col min="14084" max="14084" width="13.42578125" style="205" bestFit="1" customWidth="1"/>
    <col min="14085" max="14085" width="16.42578125" style="205" bestFit="1" customWidth="1"/>
    <col min="14086" max="14086" width="23.42578125" style="205" customWidth="1"/>
    <col min="14087" max="14087" width="11" style="205" bestFit="1" customWidth="1"/>
    <col min="14088" max="14339" width="9.140625" style="205"/>
    <col min="14340" max="14340" width="13.42578125" style="205" bestFit="1" customWidth="1"/>
    <col min="14341" max="14341" width="16.42578125" style="205" bestFit="1" customWidth="1"/>
    <col min="14342" max="14342" width="23.42578125" style="205" customWidth="1"/>
    <col min="14343" max="14343" width="11" style="205" bestFit="1" customWidth="1"/>
    <col min="14344" max="14595" width="9.140625" style="205"/>
    <col min="14596" max="14596" width="13.42578125" style="205" bestFit="1" customWidth="1"/>
    <col min="14597" max="14597" width="16.42578125" style="205" bestFit="1" customWidth="1"/>
    <col min="14598" max="14598" width="23.42578125" style="205" customWidth="1"/>
    <col min="14599" max="14599" width="11" style="205" bestFit="1" customWidth="1"/>
    <col min="14600" max="14851" width="9.140625" style="205"/>
    <col min="14852" max="14852" width="13.42578125" style="205" bestFit="1" customWidth="1"/>
    <col min="14853" max="14853" width="16.42578125" style="205" bestFit="1" customWidth="1"/>
    <col min="14854" max="14854" width="23.42578125" style="205" customWidth="1"/>
    <col min="14855" max="14855" width="11" style="205" bestFit="1" customWidth="1"/>
    <col min="14856" max="15107" width="9.140625" style="205"/>
    <col min="15108" max="15108" width="13.42578125" style="205" bestFit="1" customWidth="1"/>
    <col min="15109" max="15109" width="16.42578125" style="205" bestFit="1" customWidth="1"/>
    <col min="15110" max="15110" width="23.42578125" style="205" customWidth="1"/>
    <col min="15111" max="15111" width="11" style="205" bestFit="1" customWidth="1"/>
    <col min="15112" max="15363" width="9.140625" style="205"/>
    <col min="15364" max="15364" width="13.42578125" style="205" bestFit="1" customWidth="1"/>
    <col min="15365" max="15365" width="16.42578125" style="205" bestFit="1" customWidth="1"/>
    <col min="15366" max="15366" width="23.42578125" style="205" customWidth="1"/>
    <col min="15367" max="15367" width="11" style="205" bestFit="1" customWidth="1"/>
    <col min="15368" max="15619" width="9.140625" style="205"/>
    <col min="15620" max="15620" width="13.42578125" style="205" bestFit="1" customWidth="1"/>
    <col min="15621" max="15621" width="16.42578125" style="205" bestFit="1" customWidth="1"/>
    <col min="15622" max="15622" width="23.42578125" style="205" customWidth="1"/>
    <col min="15623" max="15623" width="11" style="205" bestFit="1" customWidth="1"/>
    <col min="15624" max="15875" width="9.140625" style="205"/>
    <col min="15876" max="15876" width="13.42578125" style="205" bestFit="1" customWidth="1"/>
    <col min="15877" max="15877" width="16.42578125" style="205" bestFit="1" customWidth="1"/>
    <col min="15878" max="15878" width="23.42578125" style="205" customWidth="1"/>
    <col min="15879" max="15879" width="11" style="205" bestFit="1" customWidth="1"/>
    <col min="15880" max="16131" width="9.140625" style="205"/>
    <col min="16132" max="16132" width="13.42578125" style="205" bestFit="1" customWidth="1"/>
    <col min="16133" max="16133" width="16.42578125" style="205" bestFit="1" customWidth="1"/>
    <col min="16134" max="16134" width="23.42578125" style="205" customWidth="1"/>
    <col min="16135" max="16135" width="11" style="205" bestFit="1" customWidth="1"/>
    <col min="16136" max="16384" width="9.140625" style="205"/>
  </cols>
  <sheetData>
    <row r="1" spans="1:38" ht="20.25" x14ac:dyDescent="0.3">
      <c r="A1" s="206"/>
      <c r="B1" s="207"/>
      <c r="C1" s="206"/>
      <c r="D1" s="207"/>
      <c r="E1" s="206"/>
      <c r="F1" s="206"/>
      <c r="G1" s="206"/>
      <c r="H1" s="76" t="s">
        <v>20</v>
      </c>
      <c r="I1" s="208"/>
      <c r="J1" s="208"/>
      <c r="K1" s="208"/>
      <c r="L1" s="208"/>
      <c r="M1" s="208"/>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row>
    <row r="2" spans="1:38" x14ac:dyDescent="0.2">
      <c r="A2" s="208"/>
      <c r="B2" s="358"/>
      <c r="C2" s="358"/>
      <c r="D2" s="358"/>
      <c r="E2" s="358"/>
      <c r="F2" s="209"/>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row>
    <row r="3" spans="1:38" x14ac:dyDescent="0.2">
      <c r="A3" s="208"/>
      <c r="B3" s="359" t="s">
        <v>223</v>
      </c>
      <c r="C3" s="359"/>
      <c r="D3" s="359"/>
      <c r="E3" s="359"/>
      <c r="F3" s="210" t="s">
        <v>64</v>
      </c>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row>
    <row r="4" spans="1:38" x14ac:dyDescent="0.2">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row>
    <row r="5" spans="1:38" x14ac:dyDescent="0.2">
      <c r="A5" s="208"/>
      <c r="B5" s="211"/>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row>
    <row r="6" spans="1:38" x14ac:dyDescent="0.2">
      <c r="A6" s="208"/>
      <c r="B6" s="212"/>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row>
    <row r="7" spans="1:38" x14ac:dyDescent="0.2">
      <c r="A7" s="208"/>
      <c r="B7" s="211"/>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row>
    <row r="8" spans="1:38" x14ac:dyDescent="0.2">
      <c r="A8" s="208"/>
      <c r="B8" s="212"/>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row>
    <row r="9" spans="1:38" x14ac:dyDescent="0.2">
      <c r="A9" s="208"/>
      <c r="B9" s="211"/>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row>
    <row r="10" spans="1:38" x14ac:dyDescent="0.2">
      <c r="A10" s="208"/>
      <c r="B10" s="213"/>
      <c r="C10" s="208"/>
      <c r="D10" s="208"/>
      <c r="E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row>
    <row r="11" spans="1:38" x14ac:dyDescent="0.2">
      <c r="A11" s="208"/>
      <c r="B11" s="214"/>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row>
    <row r="12" spans="1:38" x14ac:dyDescent="0.2">
      <c r="A12" s="208"/>
      <c r="B12" s="215"/>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row>
    <row r="13" spans="1:38" x14ac:dyDescent="0.2">
      <c r="A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row>
    <row r="14" spans="1:38" x14ac:dyDescent="0.2">
      <c r="A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row>
    <row r="15" spans="1:38" x14ac:dyDescent="0.2">
      <c r="A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row>
    <row r="16" spans="1:38" x14ac:dyDescent="0.2">
      <c r="A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row>
    <row r="17" spans="1:38" x14ac:dyDescent="0.2">
      <c r="A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row>
    <row r="18" spans="1:38" x14ac:dyDescent="0.2">
      <c r="A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row>
    <row r="19" spans="1:38" x14ac:dyDescent="0.2">
      <c r="A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row>
    <row r="20" spans="1:38" x14ac:dyDescent="0.2">
      <c r="A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row>
    <row r="21" spans="1:38" x14ac:dyDescent="0.2">
      <c r="A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row>
    <row r="22" spans="1:38" x14ac:dyDescent="0.2">
      <c r="A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row>
    <row r="23" spans="1:38" x14ac:dyDescent="0.2">
      <c r="A23" s="208"/>
      <c r="B23" s="208"/>
      <c r="C23" s="208"/>
      <c r="D23" s="208"/>
      <c r="E23" s="208"/>
      <c r="F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row>
    <row r="24" spans="1:38" x14ac:dyDescent="0.2">
      <c r="A24" s="208"/>
      <c r="B24" s="208"/>
      <c r="C24" s="208"/>
      <c r="D24" s="208"/>
      <c r="E24" s="208"/>
      <c r="F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row>
    <row r="25" spans="1:38" x14ac:dyDescent="0.2">
      <c r="A25" s="208"/>
      <c r="B25" s="185"/>
      <c r="C25" s="216"/>
      <c r="D25" s="185"/>
      <c r="E25" s="185"/>
      <c r="F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row>
    <row r="26" spans="1:38" x14ac:dyDescent="0.2">
      <c r="A26" s="208"/>
      <c r="B26" s="217"/>
      <c r="C26" s="218"/>
      <c r="D26" s="185"/>
      <c r="E26" s="185"/>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row>
    <row r="27" spans="1:38" x14ac:dyDescent="0.2">
      <c r="A27" s="208"/>
      <c r="B27" s="217"/>
      <c r="C27" s="218"/>
      <c r="D27" s="185"/>
      <c r="E27" s="185"/>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row>
    <row r="28" spans="1:38" x14ac:dyDescent="0.2">
      <c r="A28" s="208"/>
      <c r="B28" s="217"/>
      <c r="C28" s="218"/>
      <c r="D28" s="185"/>
      <c r="E28" s="185"/>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row>
    <row r="29" spans="1:38" x14ac:dyDescent="0.2">
      <c r="B29" s="217"/>
      <c r="C29" s="208"/>
      <c r="D29" s="208"/>
      <c r="E29" s="208"/>
    </row>
    <row r="30" spans="1:38" x14ac:dyDescent="0.2">
      <c r="B30" s="217"/>
      <c r="C30" s="208"/>
      <c r="D30" s="208"/>
      <c r="E30" s="208"/>
    </row>
    <row r="31" spans="1:38" x14ac:dyDescent="0.2">
      <c r="B31" s="214"/>
      <c r="C31" s="208"/>
      <c r="D31" s="208"/>
      <c r="E31" s="208"/>
    </row>
    <row r="37" spans="10:10" x14ac:dyDescent="0.2">
      <c r="J37" s="219"/>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C3" sqref="C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09" t="s">
        <v>224</v>
      </c>
      <c r="D3" s="209" t="s">
        <v>9</v>
      </c>
    </row>
    <row r="4" spans="1:38" ht="15" x14ac:dyDescent="0.2">
      <c r="C4" s="220"/>
      <c r="D4" s="360"/>
      <c r="E4" s="361"/>
      <c r="F4" s="361"/>
      <c r="G4" s="361"/>
      <c r="H4" s="361"/>
      <c r="I4" s="361"/>
      <c r="J4" s="361"/>
      <c r="K4" s="361"/>
      <c r="L4" s="361"/>
    </row>
    <row r="5" spans="1:38" ht="15" x14ac:dyDescent="0.2">
      <c r="C5" s="220"/>
      <c r="D5" s="360"/>
      <c r="E5" s="361"/>
      <c r="F5" s="361"/>
      <c r="G5" s="361"/>
      <c r="H5" s="361"/>
      <c r="I5" s="361"/>
      <c r="J5" s="361"/>
      <c r="K5" s="361"/>
      <c r="L5" s="361"/>
    </row>
    <row r="6" spans="1:38" ht="15" x14ac:dyDescent="0.2">
      <c r="C6" s="220"/>
      <c r="D6" s="360"/>
      <c r="E6" s="361"/>
      <c r="F6" s="361"/>
      <c r="G6" s="361"/>
      <c r="H6" s="361"/>
      <c r="I6" s="361"/>
      <c r="J6" s="361"/>
      <c r="K6" s="361"/>
      <c r="L6" s="361"/>
    </row>
    <row r="7" spans="1:38" ht="15" x14ac:dyDescent="0.2">
      <c r="C7" s="220"/>
      <c r="D7" s="360"/>
      <c r="E7" s="361"/>
      <c r="F7" s="361"/>
      <c r="G7" s="361"/>
      <c r="H7" s="361"/>
      <c r="I7" s="361"/>
      <c r="J7" s="361"/>
      <c r="K7" s="361"/>
      <c r="L7" s="361"/>
    </row>
    <row r="8" spans="1:38" ht="15" x14ac:dyDescent="0.2">
      <c r="C8" s="220"/>
      <c r="D8" s="360"/>
      <c r="E8" s="361"/>
      <c r="F8" s="361"/>
      <c r="G8" s="361"/>
      <c r="H8" s="361"/>
      <c r="I8" s="361"/>
      <c r="J8" s="361"/>
      <c r="K8" s="361"/>
      <c r="L8" s="361"/>
    </row>
    <row r="9" spans="1:38" ht="15" x14ac:dyDescent="0.2">
      <c r="C9" s="220"/>
      <c r="D9" s="360"/>
      <c r="E9" s="361"/>
      <c r="F9" s="361"/>
      <c r="G9" s="361"/>
      <c r="H9" s="361"/>
      <c r="I9" s="361"/>
      <c r="J9" s="361"/>
      <c r="K9" s="361"/>
      <c r="L9" s="361"/>
    </row>
    <row r="10" spans="1:38" ht="15" x14ac:dyDescent="0.2">
      <c r="C10" s="220"/>
      <c r="D10" s="360"/>
      <c r="E10" s="361"/>
      <c r="F10" s="361"/>
      <c r="G10" s="361"/>
      <c r="H10" s="361"/>
      <c r="I10" s="361"/>
      <c r="J10" s="361"/>
      <c r="K10" s="361"/>
      <c r="L10" s="361"/>
    </row>
    <row r="11" spans="1:38" ht="15" x14ac:dyDescent="0.2">
      <c r="C11" s="220"/>
      <c r="D11" s="360"/>
      <c r="E11" s="361"/>
      <c r="F11" s="361"/>
      <c r="G11" s="361"/>
      <c r="H11" s="361"/>
      <c r="I11" s="361"/>
      <c r="J11" s="361"/>
      <c r="K11" s="361"/>
      <c r="L11" s="361"/>
    </row>
    <row r="12" spans="1:38" ht="15" x14ac:dyDescent="0.2">
      <c r="C12" s="220"/>
      <c r="D12" s="360"/>
      <c r="E12" s="361"/>
      <c r="F12" s="361"/>
      <c r="G12" s="361"/>
      <c r="H12" s="361"/>
      <c r="I12" s="361"/>
      <c r="J12" s="361"/>
      <c r="K12" s="361"/>
      <c r="L12" s="361"/>
    </row>
    <row r="13" spans="1:38" ht="15" x14ac:dyDescent="0.2">
      <c r="C13" s="220"/>
      <c r="D13" s="360"/>
      <c r="E13" s="361"/>
      <c r="F13" s="361"/>
      <c r="G13" s="361"/>
      <c r="H13" s="361"/>
      <c r="I13" s="361"/>
      <c r="J13" s="361"/>
      <c r="K13" s="361"/>
      <c r="L13" s="36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O18" sqref="O1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4D7C1E62-F5AA-46C7-8C08-D7F02406D62D}">
  <ds:schemaRefs>
    <ds:schemaRef ds:uri="http://schemas.microsoft.com/sharepoint/v3/contenttype/forms"/>
  </ds:schemaRefs>
</ds:datastoreItem>
</file>

<file path=customXml/itemProps2.xml><?xml version="1.0" encoding="utf-8"?>
<ds:datastoreItem xmlns:ds="http://schemas.openxmlformats.org/officeDocument/2006/customXml" ds:itemID="{C18C5F75-477E-429B-9531-DC72223FD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7D2371-20DD-41B4-A847-2A748D84ED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inventories</vt:lpstr>
      <vt:lpstr>Conversions</vt:lpstr>
      <vt:lpstr>Assumptions</vt:lpstr>
      <vt:lpstr>Chart</vt:lpstr>
      <vt:lpstr>GaBi 6 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B. Jamieson</dc:creator>
  <cp:lastModifiedBy>Krynock, Michelle M. (CONTR)</cp:lastModifiedBy>
  <dcterms:created xsi:type="dcterms:W3CDTF">2016-02-25T20:50:49Z</dcterms:created>
  <dcterms:modified xsi:type="dcterms:W3CDTF">2017-01-03T20:29:38Z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